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80" yWindow="460" windowWidth="3262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'SegEnds_Xtal_Prot#'!$A$1:$CT$345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xtal_templates_3" localSheetId="10">Xtal_Templ!$A$2:$B$411</definedName>
    <definedName name="xtal_templates_4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'SegEnds_Xtal_Prot#'!$A$1:$CT$345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97" i="1" l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D68" i="2"/>
  <c r="B89" i="4"/>
  <c r="D89" i="4"/>
  <c r="E91" i="5"/>
  <c r="D9" i="2"/>
  <c r="B41" i="4"/>
  <c r="D41" i="4"/>
  <c r="E43" i="5"/>
  <c r="AC69" i="2"/>
  <c r="AD69" i="2"/>
  <c r="AE69" i="2"/>
  <c r="L91" i="5"/>
  <c r="K91" i="5"/>
  <c r="H9" i="2"/>
  <c r="H41" i="4"/>
  <c r="K43" i="5"/>
  <c r="AF69" i="2"/>
  <c r="AG69" i="2"/>
  <c r="AH69" i="2"/>
  <c r="AI69" i="2"/>
  <c r="AJ69" i="2"/>
  <c r="O91" i="5"/>
  <c r="N91" i="5"/>
  <c r="AK69" i="2"/>
  <c r="L68" i="2"/>
  <c r="L89" i="4"/>
  <c r="Q91" i="5"/>
  <c r="M9" i="2"/>
  <c r="M41" i="4"/>
  <c r="R43" i="5"/>
  <c r="L9" i="2"/>
  <c r="L41" i="4"/>
  <c r="Q43" i="5"/>
  <c r="AL69" i="2"/>
  <c r="AM69" i="2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8" i="2"/>
  <c r="W89" i="4"/>
  <c r="C68" i="2"/>
  <c r="E68" i="2"/>
  <c r="F68" i="2"/>
  <c r="G68" i="2"/>
  <c r="H68" i="2"/>
  <c r="I68" i="2"/>
  <c r="J68" i="2"/>
  <c r="K68" i="2"/>
  <c r="M68" i="2"/>
  <c r="N68" i="2"/>
  <c r="O68" i="2"/>
  <c r="P68" i="2"/>
  <c r="Q68" i="2"/>
  <c r="R68" i="2"/>
  <c r="S68" i="2"/>
  <c r="T68" i="2"/>
  <c r="U68" i="2"/>
  <c r="V68" i="2"/>
  <c r="X68" i="2"/>
  <c r="Y68" i="2"/>
  <c r="Z68" i="2"/>
  <c r="AA68" i="2"/>
  <c r="AB68" i="2"/>
  <c r="D67" i="2"/>
  <c r="B374" i="4"/>
  <c r="D374" i="4"/>
  <c r="E374" i="5"/>
  <c r="AC68" i="2"/>
  <c r="AD68" i="2"/>
  <c r="AE68" i="2"/>
  <c r="I67" i="2"/>
  <c r="I374" i="4"/>
  <c r="L374" i="5"/>
  <c r="H67" i="2"/>
  <c r="H374" i="4"/>
  <c r="K374" i="5"/>
  <c r="AF68" i="2"/>
  <c r="AG68" i="2"/>
  <c r="AH68" i="2"/>
  <c r="AI68" i="2"/>
  <c r="AJ68" i="2"/>
  <c r="K67" i="2"/>
  <c r="K374" i="4"/>
  <c r="O374" i="5"/>
  <c r="J67" i="2"/>
  <c r="J374" i="4"/>
  <c r="N374" i="5"/>
  <c r="AK68" i="2"/>
  <c r="M67" i="2"/>
  <c r="M374" i="4"/>
  <c r="R374" i="5"/>
  <c r="L67" i="2"/>
  <c r="L374" i="4"/>
  <c r="Q374" i="5"/>
  <c r="AL68" i="2"/>
  <c r="AM68" i="2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336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V67" i="2"/>
  <c r="V374" i="4"/>
  <c r="C67" i="2"/>
  <c r="E67" i="2"/>
  <c r="F67" i="2"/>
  <c r="G67" i="2"/>
  <c r="N67" i="2"/>
  <c r="O67" i="2"/>
  <c r="P67" i="2"/>
  <c r="Q67" i="2"/>
  <c r="R67" i="2"/>
  <c r="S67" i="2"/>
  <c r="T67" i="2"/>
  <c r="U67" i="2"/>
  <c r="W67" i="2"/>
  <c r="X67" i="2"/>
  <c r="Y67" i="2"/>
  <c r="Z67" i="2"/>
  <c r="AA67" i="2"/>
  <c r="AB67" i="2"/>
  <c r="E66" i="2"/>
  <c r="B240" i="4"/>
  <c r="E240" i="4"/>
  <c r="F240" i="5"/>
  <c r="D66" i="2"/>
  <c r="D240" i="4"/>
  <c r="E240" i="5"/>
  <c r="D52" i="2"/>
  <c r="AC67" i="2"/>
  <c r="I240" i="5"/>
  <c r="F66" i="2"/>
  <c r="F240" i="4"/>
  <c r="H240" i="5"/>
  <c r="AD67" i="2"/>
  <c r="AE67" i="2"/>
  <c r="K240" i="5"/>
  <c r="I52" i="2"/>
  <c r="H52" i="2"/>
  <c r="AF67" i="2"/>
  <c r="AG67" i="2"/>
  <c r="AH67" i="2"/>
  <c r="AI67" i="2"/>
  <c r="AJ67" i="2"/>
  <c r="K52" i="2"/>
  <c r="J52" i="2"/>
  <c r="AK67" i="2"/>
  <c r="M66" i="2"/>
  <c r="M240" i="4"/>
  <c r="R240" i="5"/>
  <c r="L66" i="2"/>
  <c r="L240" i="4"/>
  <c r="Q240" i="5"/>
  <c r="M52" i="2"/>
  <c r="L52" i="2"/>
  <c r="AL67" i="2"/>
  <c r="AM67" i="2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N7" i="2"/>
  <c r="B6" i="4"/>
  <c r="N40" i="2"/>
  <c r="N6" i="4"/>
  <c r="B7" i="4"/>
  <c r="N39" i="2"/>
  <c r="N7" i="4"/>
  <c r="N226" i="5"/>
  <c r="L226" i="5"/>
  <c r="J44" i="2"/>
  <c r="B26" i="4"/>
  <c r="J7" i="2"/>
  <c r="J26" i="4"/>
  <c r="W15" i="2"/>
  <c r="B50" i="4"/>
  <c r="W50" i="4"/>
  <c r="W18" i="2"/>
  <c r="W32" i="2"/>
  <c r="B108" i="4"/>
  <c r="W108" i="4"/>
  <c r="B109" i="4"/>
  <c r="W109" i="4"/>
  <c r="B110" i="4"/>
  <c r="W110" i="4"/>
  <c r="W20" i="2"/>
  <c r="W40" i="2"/>
  <c r="B268" i="4"/>
  <c r="W39" i="2"/>
  <c r="W268" i="4"/>
  <c r="W19" i="2"/>
  <c r="W28" i="2"/>
  <c r="B274" i="4"/>
  <c r="W274" i="4"/>
  <c r="B131" i="4"/>
  <c r="W44" i="2"/>
  <c r="W131" i="4"/>
  <c r="W56" i="2"/>
  <c r="B183" i="4"/>
  <c r="W183" i="4"/>
  <c r="W61" i="2"/>
  <c r="B184" i="4"/>
  <c r="W184" i="4"/>
  <c r="B185" i="4"/>
  <c r="W185" i="4"/>
  <c r="B283" i="4"/>
  <c r="W35" i="2"/>
  <c r="W31" i="2"/>
  <c r="W283" i="4"/>
  <c r="B284" i="4"/>
  <c r="W284" i="4"/>
  <c r="W9" i="2"/>
  <c r="B5" i="4"/>
  <c r="W5" i="4"/>
  <c r="W34" i="2"/>
  <c r="B202" i="4"/>
  <c r="W202" i="4"/>
  <c r="W43" i="2"/>
  <c r="B211" i="4"/>
  <c r="W211" i="4"/>
  <c r="W29" i="2"/>
  <c r="B233" i="4"/>
  <c r="W233" i="4"/>
  <c r="B235" i="4"/>
  <c r="W235" i="4"/>
  <c r="B236" i="4"/>
  <c r="W236" i="4"/>
  <c r="B238" i="4"/>
  <c r="W238" i="4"/>
  <c r="W8" i="2"/>
  <c r="B201" i="4"/>
  <c r="W7" i="2"/>
  <c r="W201" i="4"/>
  <c r="B203" i="4"/>
  <c r="W203" i="4"/>
  <c r="W33" i="2"/>
  <c r="B204" i="4"/>
  <c r="W204" i="4"/>
  <c r="B59" i="4"/>
  <c r="W59" i="4"/>
  <c r="B78" i="4"/>
  <c r="W78" i="4"/>
  <c r="W2" i="2"/>
  <c r="B261" i="4"/>
  <c r="W261" i="4"/>
  <c r="W25" i="2"/>
  <c r="B99" i="4"/>
  <c r="W99" i="4"/>
  <c r="B103" i="4"/>
  <c r="W103" i="4"/>
  <c r="B111" i="4"/>
  <c r="W111" i="4"/>
  <c r="B12" i="4"/>
  <c r="W12" i="4"/>
  <c r="W4" i="2"/>
  <c r="B13" i="4"/>
  <c r="W13" i="4"/>
  <c r="B271" i="4"/>
  <c r="W22" i="2"/>
  <c r="W271" i="4"/>
  <c r="B141" i="4"/>
  <c r="W141" i="4"/>
  <c r="B275" i="4"/>
  <c r="W275" i="4"/>
  <c r="B277" i="4"/>
  <c r="W277" i="4"/>
  <c r="B173" i="4"/>
  <c r="W173" i="4"/>
  <c r="B174" i="4"/>
  <c r="W174" i="4"/>
  <c r="B175" i="4"/>
  <c r="W175" i="4"/>
  <c r="B186" i="4"/>
  <c r="W186" i="4"/>
  <c r="W30" i="2"/>
  <c r="B187" i="4"/>
  <c r="W187" i="4"/>
  <c r="W57" i="2"/>
  <c r="B188" i="4"/>
  <c r="W188" i="4"/>
  <c r="B189" i="4"/>
  <c r="W189" i="4"/>
  <c r="B190" i="4"/>
  <c r="W190" i="4"/>
  <c r="W63" i="2"/>
  <c r="B281" i="4"/>
  <c r="W281" i="4"/>
  <c r="B282" i="4"/>
  <c r="W282" i="4"/>
  <c r="B288" i="4"/>
  <c r="W288" i="4"/>
  <c r="B289" i="4"/>
  <c r="W289" i="4"/>
  <c r="B290" i="4"/>
  <c r="W290" i="4"/>
  <c r="B217" i="4"/>
  <c r="W217" i="4"/>
  <c r="B218" i="4"/>
  <c r="W218" i="4"/>
  <c r="B8" i="4"/>
  <c r="W8" i="4"/>
  <c r="W16" i="2"/>
  <c r="B33" i="4"/>
  <c r="W24" i="2"/>
  <c r="W33" i="4"/>
  <c r="B34" i="4"/>
  <c r="W34" i="4"/>
  <c r="B35" i="4"/>
  <c r="W35" i="4"/>
  <c r="B287" i="4"/>
  <c r="W287" i="4"/>
  <c r="B199" i="4"/>
  <c r="W199" i="4"/>
  <c r="B200" i="4"/>
  <c r="W200" i="4"/>
  <c r="W26" i="4"/>
  <c r="W65" i="2"/>
  <c r="B224" i="4"/>
  <c r="W224" i="4"/>
  <c r="B280" i="4"/>
  <c r="W280" i="4"/>
  <c r="S63" i="2"/>
  <c r="S7" i="2"/>
  <c r="S280" i="4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C66" i="2"/>
  <c r="G66" i="2"/>
  <c r="H66" i="2"/>
  <c r="I66" i="2"/>
  <c r="J66" i="2"/>
  <c r="K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E7" i="2"/>
  <c r="E224" i="4"/>
  <c r="F226" i="5"/>
  <c r="D65" i="2"/>
  <c r="D7" i="2"/>
  <c r="D224" i="4"/>
  <c r="E226" i="5"/>
  <c r="E64" i="2"/>
  <c r="D64" i="2"/>
  <c r="AC66" i="2"/>
  <c r="I226" i="5"/>
  <c r="F65" i="2"/>
  <c r="F7" i="2"/>
  <c r="F224" i="4"/>
  <c r="H226" i="5"/>
  <c r="F64" i="2"/>
  <c r="AD66" i="2"/>
  <c r="AE66" i="2"/>
  <c r="I65" i="2"/>
  <c r="I7" i="2"/>
  <c r="I224" i="4"/>
  <c r="H65" i="2"/>
  <c r="H7" i="2"/>
  <c r="H224" i="4"/>
  <c r="K226" i="5"/>
  <c r="L240" i="5"/>
  <c r="AF66" i="2"/>
  <c r="AG66" i="2"/>
  <c r="AH66" i="2"/>
  <c r="AI66" i="2"/>
  <c r="AJ66" i="2"/>
  <c r="O226" i="5"/>
  <c r="J65" i="2"/>
  <c r="J224" i="4"/>
  <c r="AK66" i="2"/>
  <c r="M65" i="2"/>
  <c r="M7" i="2"/>
  <c r="M224" i="4"/>
  <c r="R226" i="5"/>
  <c r="L65" i="2"/>
  <c r="L7" i="2"/>
  <c r="L224" i="4"/>
  <c r="Q226" i="5"/>
  <c r="M64" i="2"/>
  <c r="L64" i="2"/>
  <c r="AL66" i="2"/>
  <c r="AM66" i="2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223" i="4"/>
  <c r="E223" i="4"/>
  <c r="F225" i="5"/>
  <c r="D223" i="4"/>
  <c r="E225" i="5"/>
  <c r="AC64" i="2"/>
  <c r="I225" i="5"/>
  <c r="F223" i="4"/>
  <c r="H225" i="5"/>
  <c r="AD64" i="2"/>
  <c r="AE64" i="2"/>
  <c r="H223" i="4"/>
  <c r="K225" i="5"/>
  <c r="AF64" i="2"/>
  <c r="AG64" i="2"/>
  <c r="AH64" i="2"/>
  <c r="AI64" i="2"/>
  <c r="AJ64" i="2"/>
  <c r="AK64" i="2"/>
  <c r="M223" i="4"/>
  <c r="R225" i="5"/>
  <c r="L223" i="4"/>
  <c r="Q225" i="5"/>
  <c r="AL64" i="2"/>
  <c r="AM64" i="2"/>
  <c r="AG171" i="5"/>
  <c r="AF171" i="5"/>
  <c r="B169" i="4"/>
  <c r="C61" i="2"/>
  <c r="C169" i="4"/>
  <c r="C171" i="5"/>
  <c r="D61" i="2"/>
  <c r="D169" i="4"/>
  <c r="E171" i="5"/>
  <c r="K171" i="5"/>
  <c r="L61" i="2"/>
  <c r="L169" i="4"/>
  <c r="Q171" i="5"/>
  <c r="M61" i="2"/>
  <c r="M169" i="4"/>
  <c r="R171" i="5"/>
  <c r="T171" i="5"/>
  <c r="U171" i="5"/>
  <c r="P61" i="2"/>
  <c r="P169" i="4"/>
  <c r="W171" i="5"/>
  <c r="Q61" i="2"/>
  <c r="Q169" i="4"/>
  <c r="X171" i="5"/>
  <c r="S61" i="2"/>
  <c r="AA171" i="5"/>
  <c r="AI169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169" i="4" a="1"/>
  <c r="T169" i="4"/>
  <c r="AC171" i="5"/>
  <c r="H6" i="3"/>
  <c r="U169" i="4" a="1"/>
  <c r="U169" i="4"/>
  <c r="AD171" i="5"/>
  <c r="X61" i="2"/>
  <c r="X169" i="4"/>
  <c r="AI171" i="5"/>
  <c r="Y61" i="2"/>
  <c r="Y169" i="4"/>
  <c r="AJ171" i="5"/>
  <c r="Z61" i="2"/>
  <c r="Z169" i="4"/>
  <c r="AL171" i="5"/>
  <c r="AN171" i="5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D78" i="5"/>
  <c r="AI76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76" i="4" a="1"/>
  <c r="T76" i="4"/>
  <c r="AC78" i="5"/>
  <c r="AI83" i="4"/>
  <c r="H10" i="3"/>
  <c r="U83" i="4" a="1"/>
  <c r="U83" i="4"/>
  <c r="AD85" i="5"/>
  <c r="T83" i="4" a="1"/>
  <c r="T83" i="4"/>
  <c r="AC85" i="5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C65" i="2"/>
  <c r="G65" i="2"/>
  <c r="K65" i="2"/>
  <c r="N65" i="2"/>
  <c r="O65" i="2"/>
  <c r="P65" i="2"/>
  <c r="Q65" i="2"/>
  <c r="R65" i="2"/>
  <c r="S65" i="2"/>
  <c r="T65" i="2"/>
  <c r="U65" i="2"/>
  <c r="V65" i="2"/>
  <c r="X65" i="2"/>
  <c r="Y65" i="2"/>
  <c r="Z65" i="2"/>
  <c r="AA65" i="2"/>
  <c r="AB65" i="2"/>
  <c r="D63" i="2"/>
  <c r="D280" i="4"/>
  <c r="E280" i="5"/>
  <c r="E9" i="2"/>
  <c r="AC65" i="2"/>
  <c r="F9" i="2"/>
  <c r="AD65" i="2"/>
  <c r="AE65" i="2"/>
  <c r="H63" i="2"/>
  <c r="H280" i="4"/>
  <c r="K280" i="5"/>
  <c r="I9" i="2"/>
  <c r="AF65" i="2"/>
  <c r="AG65" i="2"/>
  <c r="AH65" i="2"/>
  <c r="AI65" i="2"/>
  <c r="AJ65" i="2"/>
  <c r="J9" i="2"/>
  <c r="AK65" i="2"/>
  <c r="M63" i="2"/>
  <c r="M280" i="4"/>
  <c r="R280" i="5"/>
  <c r="L63" i="2"/>
  <c r="L280" i="4"/>
  <c r="Q280" i="5"/>
  <c r="AL65" i="2"/>
  <c r="AM65" i="2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C63" i="2"/>
  <c r="E63" i="2"/>
  <c r="F63" i="2"/>
  <c r="G63" i="2"/>
  <c r="I63" i="2"/>
  <c r="J63" i="2"/>
  <c r="K63" i="2"/>
  <c r="N63" i="2"/>
  <c r="O63" i="2"/>
  <c r="P63" i="2"/>
  <c r="Q63" i="2"/>
  <c r="R63" i="2"/>
  <c r="T63" i="2"/>
  <c r="U63" i="2"/>
  <c r="V63" i="2"/>
  <c r="X63" i="2"/>
  <c r="Y63" i="2"/>
  <c r="Z63" i="2"/>
  <c r="AA63" i="2"/>
  <c r="AB63" i="2"/>
  <c r="D62" i="2"/>
  <c r="B310" i="4"/>
  <c r="D310" i="4"/>
  <c r="E310" i="5"/>
  <c r="AC63" i="2"/>
  <c r="AD63" i="2"/>
  <c r="AE63" i="2"/>
  <c r="I62" i="2"/>
  <c r="I310" i="4"/>
  <c r="L310" i="5"/>
  <c r="K310" i="5"/>
  <c r="AF63" i="2"/>
  <c r="AG63" i="2"/>
  <c r="AH63" i="2"/>
  <c r="AI63" i="2"/>
  <c r="AJ63" i="2"/>
  <c r="O310" i="5"/>
  <c r="J62" i="2"/>
  <c r="J310" i="4"/>
  <c r="N310" i="5"/>
  <c r="AK63" i="2"/>
  <c r="M62" i="2"/>
  <c r="M310" i="4"/>
  <c r="R310" i="5"/>
  <c r="L62" i="2"/>
  <c r="L310" i="4"/>
  <c r="Q310" i="5"/>
  <c r="AL63" i="2"/>
  <c r="AM63" i="2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77" i="1"/>
  <c r="BA77" i="1"/>
  <c r="BB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BC77" i="1"/>
  <c r="CT77" i="1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220" i="4"/>
  <c r="E220" i="4"/>
  <c r="F222" i="5"/>
  <c r="D220" i="4"/>
  <c r="E222" i="5"/>
  <c r="D48" i="2"/>
  <c r="AC62" i="2"/>
  <c r="I222" i="5"/>
  <c r="F61" i="2"/>
  <c r="F220" i="4"/>
  <c r="H222" i="5"/>
  <c r="AD62" i="2"/>
  <c r="AE62" i="2"/>
  <c r="H61" i="2"/>
  <c r="H220" i="4"/>
  <c r="K222" i="5"/>
  <c r="I48" i="2"/>
  <c r="AF62" i="2"/>
  <c r="AG62" i="2"/>
  <c r="AH62" i="2"/>
  <c r="AI62" i="2"/>
  <c r="AJ62" i="2"/>
  <c r="J48" i="2"/>
  <c r="AK62" i="2"/>
  <c r="M220" i="4"/>
  <c r="R222" i="5"/>
  <c r="L220" i="4"/>
  <c r="Q222" i="5"/>
  <c r="M48" i="2"/>
  <c r="L48" i="2"/>
  <c r="AL62" i="2"/>
  <c r="AM62" i="2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X7" i="2"/>
  <c r="X220" i="4"/>
  <c r="G61" i="2"/>
  <c r="I61" i="2"/>
  <c r="J61" i="2"/>
  <c r="K61" i="2"/>
  <c r="N61" i="2"/>
  <c r="O61" i="2"/>
  <c r="R61" i="2"/>
  <c r="T61" i="2"/>
  <c r="U61" i="2"/>
  <c r="V61" i="2"/>
  <c r="AA61" i="2"/>
  <c r="AB61" i="2"/>
  <c r="D60" i="2"/>
  <c r="B300" i="4"/>
  <c r="D300" i="4"/>
  <c r="E300" i="5"/>
  <c r="E19" i="2"/>
  <c r="D19" i="2"/>
  <c r="AC61" i="2"/>
  <c r="F19" i="2"/>
  <c r="AD61" i="2"/>
  <c r="AE61" i="2"/>
  <c r="I60" i="2"/>
  <c r="I300" i="4"/>
  <c r="L300" i="5"/>
  <c r="K300" i="5"/>
  <c r="H19" i="2"/>
  <c r="AF61" i="2"/>
  <c r="AG61" i="2"/>
  <c r="AH61" i="2"/>
  <c r="AI61" i="2"/>
  <c r="AJ61" i="2"/>
  <c r="O300" i="5"/>
  <c r="J60" i="2"/>
  <c r="J300" i="4"/>
  <c r="N300" i="5"/>
  <c r="AK61" i="2"/>
  <c r="M60" i="2"/>
  <c r="M300" i="4"/>
  <c r="R300" i="5"/>
  <c r="L60" i="2"/>
  <c r="L300" i="4"/>
  <c r="Q300" i="5"/>
  <c r="M19" i="2"/>
  <c r="L19" i="2"/>
  <c r="AL61" i="2"/>
  <c r="AM61" i="2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296" i="4"/>
  <c r="D296" i="4"/>
  <c r="E298" i="5"/>
  <c r="D45" i="2"/>
  <c r="AC60" i="2"/>
  <c r="AD60" i="2"/>
  <c r="AE60" i="2"/>
  <c r="I59" i="2"/>
  <c r="I296" i="4"/>
  <c r="L298" i="5"/>
  <c r="K298" i="5"/>
  <c r="I45" i="2"/>
  <c r="AF60" i="2"/>
  <c r="AG60" i="2"/>
  <c r="AH60" i="2"/>
  <c r="AI60" i="2"/>
  <c r="AJ60" i="2"/>
  <c r="O298" i="5"/>
  <c r="J59" i="2"/>
  <c r="J296" i="4"/>
  <c r="N298" i="5"/>
  <c r="J45" i="2"/>
  <c r="AK60" i="2"/>
  <c r="M59" i="2"/>
  <c r="M296" i="4"/>
  <c r="R298" i="5"/>
  <c r="L59" i="2"/>
  <c r="L296" i="4"/>
  <c r="Q298" i="5"/>
  <c r="M45" i="2"/>
  <c r="L45" i="2"/>
  <c r="AL60" i="2"/>
  <c r="AM60" i="2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56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8" i="4"/>
  <c r="U47" i="2"/>
  <c r="U308" i="4"/>
  <c r="AD308" i="5"/>
  <c r="T47" i="2"/>
  <c r="T308" i="4"/>
  <c r="AC308" i="5"/>
  <c r="E7" i="13"/>
  <c r="C7" i="13"/>
  <c r="B7" i="13"/>
  <c r="A6" i="13"/>
  <c r="H6" i="13"/>
  <c r="G6" i="13"/>
  <c r="F6" i="13"/>
  <c r="B306" i="4"/>
  <c r="U48" i="2"/>
  <c r="U306" i="4"/>
  <c r="AD306" i="5"/>
  <c r="T48" i="2"/>
  <c r="T306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98" i="4"/>
  <c r="C59" i="2"/>
  <c r="C298" i="4"/>
  <c r="C296" i="4"/>
  <c r="C298" i="5"/>
  <c r="D23" i="2"/>
  <c r="D298" i="4"/>
  <c r="H298" i="5"/>
  <c r="I298" i="5"/>
  <c r="I23" i="2"/>
  <c r="I298" i="4"/>
  <c r="J23" i="2"/>
  <c r="J298" i="4"/>
  <c r="L23" i="2"/>
  <c r="L298" i="4"/>
  <c r="M23" i="2"/>
  <c r="M298" i="4"/>
  <c r="N23" i="2"/>
  <c r="N59" i="2"/>
  <c r="N298" i="4"/>
  <c r="N296" i="4"/>
  <c r="T298" i="5"/>
  <c r="O23" i="2"/>
  <c r="O59" i="2"/>
  <c r="O298" i="4"/>
  <c r="O296" i="4"/>
  <c r="U298" i="5"/>
  <c r="P23" i="2"/>
  <c r="P59" i="2"/>
  <c r="P298" i="4"/>
  <c r="P296" i="4"/>
  <c r="W298" i="5"/>
  <c r="Q23" i="2"/>
  <c r="Q59" i="2"/>
  <c r="Q298" i="4"/>
  <c r="Q296" i="4"/>
  <c r="X298" i="5"/>
  <c r="Z298" i="5"/>
  <c r="S23" i="2"/>
  <c r="S59" i="2"/>
  <c r="S298" i="4"/>
  <c r="S296" i="4"/>
  <c r="AA298" i="5"/>
  <c r="AI298" i="4"/>
  <c r="T298" i="4" a="1"/>
  <c r="T298" i="4"/>
  <c r="AI296" i="4"/>
  <c r="T296" i="4" a="1"/>
  <c r="T296" i="4"/>
  <c r="AC298" i="5"/>
  <c r="AD298" i="5"/>
  <c r="AF298" i="5"/>
  <c r="AG298" i="5"/>
  <c r="X23" i="2"/>
  <c r="X59" i="2"/>
  <c r="X298" i="4"/>
  <c r="X296" i="4"/>
  <c r="AI298" i="5"/>
  <c r="Y23" i="2"/>
  <c r="Y59" i="2"/>
  <c r="Y298" i="4"/>
  <c r="Y296" i="4"/>
  <c r="AJ298" i="5"/>
  <c r="Z23" i="2"/>
  <c r="Z59" i="2"/>
  <c r="Z298" i="4"/>
  <c r="Z296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96" i="4"/>
  <c r="F23" i="2"/>
  <c r="F59" i="2"/>
  <c r="F296" i="4"/>
  <c r="R23" i="2"/>
  <c r="R59" i="2"/>
  <c r="R296" i="4"/>
  <c r="AA296" i="4"/>
  <c r="AB296" i="4"/>
  <c r="AC296" i="4"/>
  <c r="AD296" i="4"/>
  <c r="AE296" i="4"/>
  <c r="AF296" i="4"/>
  <c r="AG296" i="4"/>
  <c r="AH296" i="4"/>
  <c r="AJ296" i="4"/>
  <c r="AK296" i="4"/>
  <c r="AL296" i="4"/>
  <c r="G59" i="2"/>
  <c r="H59" i="2"/>
  <c r="K59" i="2"/>
  <c r="T59" i="2"/>
  <c r="U59" i="2"/>
  <c r="V59" i="2"/>
  <c r="W59" i="2"/>
  <c r="AA59" i="2"/>
  <c r="AB59" i="2"/>
  <c r="E58" i="2"/>
  <c r="B228" i="4"/>
  <c r="E228" i="4"/>
  <c r="F230" i="5"/>
  <c r="D58" i="2"/>
  <c r="D228" i="4"/>
  <c r="E230" i="5"/>
  <c r="AC59" i="2"/>
  <c r="I230" i="5"/>
  <c r="F58" i="2"/>
  <c r="F228" i="4"/>
  <c r="H230" i="5"/>
  <c r="AD59" i="2"/>
  <c r="AE59" i="2"/>
  <c r="H58" i="2"/>
  <c r="H228" i="4"/>
  <c r="K230" i="5"/>
  <c r="AF59" i="2"/>
  <c r="AG59" i="2"/>
  <c r="AH59" i="2"/>
  <c r="AI59" i="2"/>
  <c r="AJ59" i="2"/>
  <c r="AK59" i="2"/>
  <c r="M58" i="2"/>
  <c r="M228" i="4"/>
  <c r="R230" i="5"/>
  <c r="L58" i="2"/>
  <c r="L228" i="4"/>
  <c r="Q230" i="5"/>
  <c r="AL59" i="2"/>
  <c r="AM59" i="2"/>
  <c r="D411" i="9"/>
  <c r="E411" i="9"/>
  <c r="F411" i="9"/>
  <c r="G411" i="9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C124" i="7"/>
  <c r="D124" i="7"/>
  <c r="E124" i="7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B181" i="4"/>
  <c r="AB263" i="4"/>
  <c r="AB127" i="4"/>
  <c r="AB135" i="4"/>
  <c r="AB140" i="4"/>
  <c r="AB147" i="4"/>
  <c r="AB182" i="4"/>
  <c r="AB184" i="4"/>
  <c r="AB185" i="4"/>
  <c r="AB269" i="4"/>
  <c r="AB274" i="4"/>
  <c r="AB131" i="4"/>
  <c r="AB146" i="4"/>
  <c r="AB48" i="4"/>
  <c r="AB49" i="4"/>
  <c r="AB50" i="4"/>
  <c r="AB51" i="4"/>
  <c r="AB52" i="4"/>
  <c r="AB265" i="4"/>
  <c r="AB266" i="4"/>
  <c r="AB80" i="4"/>
  <c r="AB82" i="4"/>
  <c r="AB83" i="4"/>
  <c r="AB259" i="4"/>
  <c r="AB84" i="4"/>
  <c r="AB260" i="4"/>
  <c r="AB90" i="4"/>
  <c r="AB10" i="4"/>
  <c r="AB11" i="4"/>
  <c r="AB91" i="4"/>
  <c r="AB92" i="4"/>
  <c r="AB93" i="4"/>
  <c r="AB261" i="4"/>
  <c r="AB116" i="4"/>
  <c r="AB125" i="4"/>
  <c r="AB298" i="4"/>
  <c r="AB251" i="4"/>
  <c r="AB79" i="4"/>
  <c r="AB81" i="4"/>
  <c r="AB258" i="4"/>
  <c r="AB88" i="4"/>
  <c r="AB89" i="4"/>
  <c r="AB94" i="4"/>
  <c r="AB96" i="4"/>
  <c r="AB103" i="4"/>
  <c r="AB115" i="4"/>
  <c r="AB15" i="4"/>
  <c r="AB130" i="4"/>
  <c r="AB137" i="4"/>
  <c r="AB256" i="4"/>
  <c r="AB16" i="4"/>
  <c r="AB17" i="4"/>
  <c r="AB18" i="4"/>
  <c r="AB165" i="4"/>
  <c r="AB166" i="4"/>
  <c r="AB167" i="4"/>
  <c r="AB169" i="4"/>
  <c r="AB170" i="4"/>
  <c r="AB178" i="4"/>
  <c r="AB283" i="4"/>
  <c r="AB284" i="4"/>
  <c r="AB199" i="4"/>
  <c r="AB200" i="4"/>
  <c r="AB201" i="4"/>
  <c r="AB202" i="4"/>
  <c r="AB203" i="4"/>
  <c r="AB204" i="4"/>
  <c r="AB25" i="4"/>
  <c r="AB221" i="4"/>
  <c r="AB229" i="4"/>
  <c r="AB230" i="4"/>
  <c r="AB29" i="4"/>
  <c r="AB30" i="4"/>
  <c r="AB31" i="4"/>
  <c r="AB233" i="4"/>
  <c r="AB32" i="4"/>
  <c r="AB234" i="4"/>
  <c r="AB235" i="4"/>
  <c r="AB236" i="4"/>
  <c r="AB237" i="4"/>
  <c r="AB238" i="4"/>
  <c r="AB239" i="4"/>
  <c r="AB33" i="4"/>
  <c r="AB36" i="4"/>
  <c r="AB37" i="4"/>
  <c r="AB38" i="4"/>
  <c r="AB39" i="4"/>
  <c r="AB40" i="4"/>
  <c r="AB44" i="4"/>
  <c r="AB46" i="4"/>
  <c r="AB264" i="4"/>
  <c r="AB53" i="4"/>
  <c r="AB54" i="4"/>
  <c r="AB55" i="4"/>
  <c r="AB56" i="4"/>
  <c r="AB57" i="4"/>
  <c r="AB58" i="4"/>
  <c r="AB60" i="4"/>
  <c r="AB61" i="4"/>
  <c r="AB62" i="4"/>
  <c r="AB63" i="4"/>
  <c r="AB64" i="4"/>
  <c r="AB65" i="4"/>
  <c r="AB66" i="4"/>
  <c r="AB67" i="4"/>
  <c r="AB68" i="4"/>
  <c r="AB69" i="4"/>
  <c r="AB70" i="4"/>
  <c r="AB9" i="4"/>
  <c r="AB71" i="4"/>
  <c r="AB72" i="4"/>
  <c r="AB73" i="4"/>
  <c r="AB74" i="4"/>
  <c r="AB75" i="4"/>
  <c r="AB76" i="4"/>
  <c r="AB77" i="4"/>
  <c r="AB78" i="4"/>
  <c r="AB85" i="4"/>
  <c r="AB86" i="4"/>
  <c r="AB87" i="4"/>
  <c r="AB253" i="4"/>
  <c r="AB98" i="4"/>
  <c r="AB99" i="4"/>
  <c r="AB100" i="4"/>
  <c r="AB101" i="4"/>
  <c r="AB102" i="4"/>
  <c r="AB104" i="4"/>
  <c r="AB105" i="4"/>
  <c r="AB106" i="4"/>
  <c r="AB108" i="4"/>
  <c r="AB109" i="4"/>
  <c r="AB110" i="4"/>
  <c r="AB111" i="4"/>
  <c r="AB112" i="4"/>
  <c r="AB2" i="4"/>
  <c r="AB113" i="4"/>
  <c r="AB114" i="4"/>
  <c r="AB267" i="4"/>
  <c r="AB14" i="4"/>
  <c r="AB117" i="4"/>
  <c r="AB119" i="4"/>
  <c r="AB121" i="4"/>
  <c r="AB123" i="4"/>
  <c r="AB124" i="4"/>
  <c r="AB126" i="4"/>
  <c r="AB128" i="4"/>
  <c r="AB129" i="4"/>
  <c r="AB3" i="4"/>
  <c r="AB132" i="4"/>
  <c r="AB4" i="4"/>
  <c r="AB133" i="4"/>
  <c r="AB134" i="4"/>
  <c r="AB136" i="4"/>
  <c r="AB138" i="4"/>
  <c r="AB139" i="4"/>
  <c r="AB141" i="4"/>
  <c r="AB143" i="4"/>
  <c r="AB144" i="4"/>
  <c r="AB275" i="4"/>
  <c r="AB145" i="4"/>
  <c r="AB277" i="4"/>
  <c r="AB149" i="4"/>
  <c r="AB279" i="4"/>
  <c r="AB151" i="4"/>
  <c r="AB153" i="4"/>
  <c r="AB155" i="4"/>
  <c r="AB156" i="4"/>
  <c r="AB157" i="4"/>
  <c r="AB158" i="4"/>
  <c r="AB159" i="4"/>
  <c r="AB160" i="4"/>
  <c r="AB255" i="4"/>
  <c r="AB161" i="4"/>
  <c r="AB172" i="4"/>
  <c r="AB176" i="4"/>
  <c r="AB177" i="4"/>
  <c r="AB179" i="4"/>
  <c r="AB180" i="4"/>
  <c r="AB183" i="4"/>
  <c r="AB187" i="4"/>
  <c r="AB188" i="4"/>
  <c r="AB189" i="4"/>
  <c r="AB190" i="4"/>
  <c r="AB280" i="4"/>
  <c r="AB281" i="4"/>
  <c r="AB282" i="4"/>
  <c r="AB191" i="4"/>
  <c r="AB285" i="4"/>
  <c r="AB286" i="4"/>
  <c r="AB5" i="4"/>
  <c r="AB287" i="4"/>
  <c r="AB288" i="4"/>
  <c r="AB289" i="4"/>
  <c r="AB290" i="4"/>
  <c r="AB291" i="4"/>
  <c r="AB197" i="4"/>
  <c r="AB292" i="4"/>
  <c r="AB198" i="4"/>
  <c r="AB19" i="4"/>
  <c r="AB20" i="4"/>
  <c r="AB21" i="4"/>
  <c r="AB22" i="4"/>
  <c r="AB23" i="4"/>
  <c r="AB24" i="4"/>
  <c r="AB6" i="4"/>
  <c r="AB7" i="4"/>
  <c r="AB206" i="4"/>
  <c r="AB207" i="4"/>
  <c r="AB293" i="4"/>
  <c r="AB208" i="4"/>
  <c r="AB209" i="4"/>
  <c r="AB210" i="4"/>
  <c r="AB257" i="4"/>
  <c r="AB211" i="4"/>
  <c r="AB212" i="4"/>
  <c r="AB213" i="4"/>
  <c r="AB214" i="4"/>
  <c r="AB215" i="4"/>
  <c r="AB216" i="4"/>
  <c r="AB26" i="4"/>
  <c r="AB217" i="4"/>
  <c r="AB218" i="4"/>
  <c r="AB220" i="4"/>
  <c r="AB224" i="4"/>
  <c r="AB227" i="4"/>
  <c r="AB228" i="4"/>
  <c r="AB231" i="4"/>
  <c r="AB297" i="4"/>
  <c r="AB232" i="4"/>
  <c r="AB241" i="4"/>
  <c r="AB242" i="4"/>
  <c r="AB243" i="4"/>
  <c r="AB244" i="4"/>
  <c r="AB245" i="4"/>
  <c r="AB246" i="4"/>
  <c r="AB247" i="4"/>
  <c r="AB248" i="4"/>
  <c r="AB34" i="4"/>
  <c r="AB35" i="4"/>
  <c r="AB250" i="4"/>
  <c r="AB41" i="4"/>
  <c r="AB42" i="4"/>
  <c r="AB43" i="4"/>
  <c r="AB45" i="4"/>
  <c r="AB47" i="4"/>
  <c r="AB262" i="4"/>
  <c r="AB95" i="4"/>
  <c r="AB12" i="4"/>
  <c r="AB13" i="4"/>
  <c r="AB122" i="4"/>
  <c r="AB278" i="4"/>
  <c r="AB152" i="4"/>
  <c r="AB171" i="4"/>
  <c r="AB192" i="4"/>
  <c r="AB193" i="4"/>
  <c r="AB205" i="4"/>
  <c r="AB8" i="4"/>
  <c r="AB271" i="4"/>
  <c r="AB272" i="4"/>
  <c r="AB142" i="4"/>
  <c r="AB148" i="4"/>
  <c r="AB194" i="4"/>
  <c r="AB195" i="4"/>
  <c r="AB196" i="4"/>
  <c r="AB294" i="4"/>
  <c r="AB295" i="4"/>
  <c r="AB273" i="4"/>
  <c r="AB276" i="4"/>
  <c r="AB118" i="4"/>
  <c r="AB254" i="4"/>
  <c r="AB150" i="4"/>
  <c r="AB222" i="4"/>
  <c r="AB223" i="4"/>
  <c r="AB225" i="4"/>
  <c r="AB240" i="4"/>
  <c r="AB97" i="4"/>
  <c r="AB120" i="4"/>
  <c r="AB174" i="4"/>
  <c r="AB226" i="4"/>
  <c r="AB59" i="4"/>
  <c r="AB173" i="4"/>
  <c r="AB175" i="4"/>
  <c r="AB186" i="4"/>
  <c r="AB219" i="4"/>
  <c r="AB107" i="4"/>
  <c r="AB162" i="4"/>
  <c r="AB163" i="4"/>
  <c r="AB164" i="4"/>
  <c r="AB168" i="4"/>
  <c r="AB27" i="4"/>
  <c r="AB28" i="4"/>
  <c r="AB249" i="4"/>
  <c r="AB268" i="4"/>
  <c r="AB154" i="4"/>
  <c r="AB270" i="4"/>
  <c r="AB302" i="4"/>
  <c r="AB301" i="4"/>
  <c r="AB299" i="4"/>
  <c r="AB300" i="4"/>
  <c r="AB304" i="4"/>
  <c r="AB309" i="4"/>
  <c r="AB312" i="4"/>
  <c r="AB313" i="4"/>
  <c r="AB314" i="4"/>
  <c r="AB305" i="4"/>
  <c r="AB303" i="4"/>
  <c r="AB306" i="4"/>
  <c r="AB307" i="4"/>
  <c r="AB308" i="4"/>
  <c r="AB311" i="4"/>
  <c r="AB310" i="4"/>
  <c r="AB318" i="4"/>
  <c r="AB319" i="4"/>
  <c r="AB320" i="4"/>
  <c r="AB321" i="4"/>
  <c r="AB322" i="4"/>
  <c r="AB323" i="4"/>
  <c r="AB324" i="4"/>
  <c r="AB325" i="4"/>
  <c r="AB338" i="4"/>
  <c r="AB339" i="4"/>
  <c r="AB340" i="4"/>
  <c r="AB341" i="4"/>
  <c r="AB342" i="4"/>
  <c r="AB344" i="4"/>
  <c r="AB345" i="4"/>
  <c r="AB346" i="4"/>
  <c r="AB315" i="4"/>
  <c r="AB316" i="4"/>
  <c r="AB317" i="4"/>
  <c r="AB331" i="4"/>
  <c r="AB332" i="4"/>
  <c r="AB333" i="4"/>
  <c r="AB334" i="4"/>
  <c r="AB336" i="4"/>
  <c r="AB343" i="4"/>
  <c r="AB347" i="4"/>
  <c r="AB335" i="4"/>
  <c r="AB328" i="4"/>
  <c r="AB326" i="4"/>
  <c r="AB327" i="4"/>
  <c r="AB329" i="4"/>
  <c r="AB330" i="4"/>
  <c r="AB337" i="4"/>
  <c r="AB348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51" i="4"/>
  <c r="AB349" i="4"/>
  <c r="AB350" i="4"/>
  <c r="AB375" i="4"/>
  <c r="AB371" i="4"/>
  <c r="AB379" i="4"/>
  <c r="AB370" i="4"/>
  <c r="AB372" i="4"/>
  <c r="AB374" i="4"/>
  <c r="AB377" i="4"/>
  <c r="AB381" i="4"/>
  <c r="AB380" i="4"/>
  <c r="AB373" i="4"/>
  <c r="AB376" i="4"/>
  <c r="AB378" i="4"/>
  <c r="AB386" i="4"/>
  <c r="AB385" i="4"/>
  <c r="AB384" i="4"/>
  <c r="AB383" i="4"/>
  <c r="AB382" i="4"/>
  <c r="AB390" i="4"/>
  <c r="AB405" i="4"/>
  <c r="AB408" i="4"/>
  <c r="AB391" i="4"/>
  <c r="AB392" i="4"/>
  <c r="AB393" i="4"/>
  <c r="AB394" i="4"/>
  <c r="AB400" i="4"/>
  <c r="AB401" i="4"/>
  <c r="AB402" i="4"/>
  <c r="AB403" i="4"/>
  <c r="AB407" i="4"/>
  <c r="AB387" i="4"/>
  <c r="AB388" i="4"/>
  <c r="AB389" i="4"/>
  <c r="AB396" i="4"/>
  <c r="AB397" i="4"/>
  <c r="AB398" i="4"/>
  <c r="AB399" i="4"/>
  <c r="AB404" i="4"/>
  <c r="AB406" i="4"/>
  <c r="AB409" i="4"/>
  <c r="AB410" i="4"/>
  <c r="AB411" i="4"/>
  <c r="AB395" i="4"/>
  <c r="AB252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D287" i="4"/>
  <c r="E287" i="5"/>
  <c r="E42" i="2"/>
  <c r="D42" i="2"/>
  <c r="AC58" i="2"/>
  <c r="F42" i="2"/>
  <c r="AD58" i="2"/>
  <c r="AE58" i="2"/>
  <c r="H57" i="2"/>
  <c r="H287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287" i="4"/>
  <c r="R287" i="5"/>
  <c r="L57" i="2"/>
  <c r="L287" i="4"/>
  <c r="Q287" i="5"/>
  <c r="M42" i="2"/>
  <c r="L42" i="2"/>
  <c r="AL58" i="2"/>
  <c r="AM58" i="2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H381" i="5"/>
  <c r="H53" i="2"/>
  <c r="B380" i="4"/>
  <c r="H380" i="4"/>
  <c r="K381" i="5"/>
  <c r="F45" i="2"/>
  <c r="B381" i="5"/>
  <c r="C52" i="2"/>
  <c r="C381" i="4"/>
  <c r="C53" i="2"/>
  <c r="C380" i="4"/>
  <c r="C381" i="5"/>
  <c r="D381" i="4"/>
  <c r="D53" i="2"/>
  <c r="D380" i="4"/>
  <c r="E381" i="5"/>
  <c r="F381" i="5"/>
  <c r="I381" i="5"/>
  <c r="H381" i="4"/>
  <c r="I381" i="4"/>
  <c r="I53" i="2"/>
  <c r="I380" i="4"/>
  <c r="L381" i="5"/>
  <c r="J381" i="4"/>
  <c r="J53" i="2"/>
  <c r="J380" i="4"/>
  <c r="N381" i="5"/>
  <c r="K381" i="4"/>
  <c r="K53" i="2"/>
  <c r="K380" i="4"/>
  <c r="O381" i="5"/>
  <c r="L381" i="4"/>
  <c r="L53" i="2"/>
  <c r="L380" i="4"/>
  <c r="Q381" i="5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52" i="2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X57" i="2"/>
  <c r="Y57" i="2"/>
  <c r="Z57" i="2"/>
  <c r="AA57" i="2"/>
  <c r="AB57" i="2"/>
  <c r="E56" i="2"/>
  <c r="B76" i="4"/>
  <c r="E76" i="4"/>
  <c r="F78" i="5"/>
  <c r="D56" i="2"/>
  <c r="D76" i="4"/>
  <c r="E78" i="5"/>
  <c r="D40" i="2"/>
  <c r="F287" i="5"/>
  <c r="AC57" i="2"/>
  <c r="I78" i="5"/>
  <c r="F56" i="2"/>
  <c r="F76" i="4"/>
  <c r="H78" i="5"/>
  <c r="H287" i="5"/>
  <c r="I287" i="5"/>
  <c r="AD57" i="2"/>
  <c r="AE57" i="2"/>
  <c r="H56" i="2"/>
  <c r="H76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76" i="4"/>
  <c r="R78" i="5"/>
  <c r="L56" i="2"/>
  <c r="L76" i="4"/>
  <c r="Q78" i="5"/>
  <c r="M40" i="2"/>
  <c r="L40" i="2"/>
  <c r="AL57" i="2"/>
  <c r="AM57" i="2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X54" i="2"/>
  <c r="B229" i="4"/>
  <c r="X229" i="4"/>
  <c r="X56" i="2"/>
  <c r="AK276" i="4"/>
  <c r="AK172" i="4"/>
  <c r="AK127" i="4"/>
  <c r="AK135" i="4"/>
  <c r="AK147" i="4"/>
  <c r="AK102" i="4"/>
  <c r="AK144" i="4"/>
  <c r="AK101" i="4"/>
  <c r="AK222" i="4"/>
  <c r="AK151" i="4"/>
  <c r="AK181" i="4"/>
  <c r="AK171" i="4"/>
  <c r="AK179" i="4"/>
  <c r="AK180" i="4"/>
  <c r="AK100" i="4"/>
  <c r="AK234" i="4"/>
  <c r="AK237" i="4"/>
  <c r="AK51" i="4"/>
  <c r="AK154" i="4"/>
  <c r="AK132" i="4"/>
  <c r="AK145" i="4"/>
  <c r="AK118" i="4"/>
  <c r="AK46" i="4"/>
  <c r="AK120" i="4"/>
  <c r="AK270" i="4"/>
  <c r="AK63" i="4"/>
  <c r="AK27" i="4"/>
  <c r="AK28" i="4"/>
  <c r="AK279" i="4"/>
  <c r="AK16" i="4"/>
  <c r="AK242" i="4"/>
  <c r="AK244" i="4"/>
  <c r="AK226" i="4"/>
  <c r="AK272" i="4"/>
  <c r="AK243" i="4"/>
  <c r="AK241" i="4"/>
  <c r="AK245" i="4"/>
  <c r="AK246" i="4"/>
  <c r="AK247" i="4"/>
  <c r="AK44" i="4"/>
  <c r="AK134" i="4"/>
  <c r="AK149" i="4"/>
  <c r="AK68" i="4"/>
  <c r="AK67" i="4"/>
  <c r="AK45" i="4"/>
  <c r="AK66" i="4"/>
  <c r="AK39" i="4"/>
  <c r="AK53" i="4"/>
  <c r="AK253" i="4"/>
  <c r="AK54" i="4"/>
  <c r="AK57" i="4"/>
  <c r="AK159" i="4"/>
  <c r="AK58" i="4"/>
  <c r="AK55" i="4"/>
  <c r="AK56" i="4"/>
  <c r="AK138" i="4"/>
  <c r="AK162" i="4"/>
  <c r="AK163" i="4"/>
  <c r="AK164" i="4"/>
  <c r="AK107" i="4"/>
  <c r="AK168" i="4"/>
  <c r="AK249" i="4"/>
  <c r="AK130" i="4"/>
  <c r="AK20" i="4"/>
  <c r="AK21" i="4"/>
  <c r="AK22" i="4"/>
  <c r="AK23" i="4"/>
  <c r="AK24" i="4"/>
  <c r="AK160" i="4"/>
  <c r="AK3" i="4"/>
  <c r="AK17" i="4"/>
  <c r="AK18" i="4"/>
  <c r="AK292" i="4"/>
  <c r="AK19" i="4"/>
  <c r="AK48" i="4"/>
  <c r="AK89" i="4"/>
  <c r="AK114" i="4"/>
  <c r="AK273" i="4"/>
  <c r="AK198" i="4"/>
  <c r="AK205" i="4"/>
  <c r="AK122" i="4"/>
  <c r="AK152" i="4"/>
  <c r="AK250" i="4"/>
  <c r="AK88" i="4"/>
  <c r="AK293" i="4"/>
  <c r="AK248" i="4"/>
  <c r="AK148" i="4"/>
  <c r="AK119" i="4"/>
  <c r="AK60" i="4"/>
  <c r="AK69" i="4"/>
  <c r="AK61" i="4"/>
  <c r="AK221" i="4"/>
  <c r="AK62" i="4"/>
  <c r="AK4" i="4"/>
  <c r="AK254" i="4"/>
  <c r="AK40" i="4"/>
  <c r="AK262" i="4"/>
  <c r="AK255" i="4"/>
  <c r="AK95" i="4"/>
  <c r="AK178" i="4"/>
  <c r="AK30" i="4"/>
  <c r="AK225" i="4"/>
  <c r="AK176" i="4"/>
  <c r="AK31" i="4"/>
  <c r="AK177" i="4"/>
  <c r="AK29" i="4"/>
  <c r="AK49" i="4"/>
  <c r="AK32" i="4"/>
  <c r="AK38" i="4"/>
  <c r="AK37" i="4"/>
  <c r="AK278" i="4"/>
  <c r="AK256" i="4"/>
  <c r="AK36" i="4"/>
  <c r="AK65" i="4"/>
  <c r="AK64" i="4"/>
  <c r="AK113" i="4"/>
  <c r="AK182" i="4"/>
  <c r="AK183" i="4"/>
  <c r="AK184" i="4"/>
  <c r="AK185" i="4"/>
  <c r="AK87" i="4"/>
  <c r="AK211" i="4"/>
  <c r="AK131" i="4"/>
  <c r="AK108" i="4"/>
  <c r="AK238" i="4"/>
  <c r="AK14" i="4"/>
  <c r="AK283" i="4"/>
  <c r="AK284" i="4"/>
  <c r="AK201" i="4"/>
  <c r="AK202" i="4"/>
  <c r="AK203" i="4"/>
  <c r="AK204" i="4"/>
  <c r="AK233" i="4"/>
  <c r="AK235" i="4"/>
  <c r="AK109" i="4"/>
  <c r="AK110" i="4"/>
  <c r="AK236" i="4"/>
  <c r="AK50" i="4"/>
  <c r="AK268" i="4"/>
  <c r="AK2" i="4"/>
  <c r="AK274" i="4"/>
  <c r="AK5" i="4"/>
  <c r="AK42" i="4"/>
  <c r="AK59" i="4"/>
  <c r="AK217" i="4"/>
  <c r="AK218" i="4"/>
  <c r="AK261" i="4"/>
  <c r="AK174" i="4"/>
  <c r="AK175" i="4"/>
  <c r="AK13" i="4"/>
  <c r="AK186" i="4"/>
  <c r="AK12" i="4"/>
  <c r="AK173" i="4"/>
  <c r="AK26" i="4"/>
  <c r="AK33" i="4"/>
  <c r="AK199" i="4"/>
  <c r="AK200" i="4"/>
  <c r="AK190" i="4"/>
  <c r="AK288" i="4"/>
  <c r="AK99" i="4"/>
  <c r="AK141" i="4"/>
  <c r="AK187" i="4"/>
  <c r="AK188" i="4"/>
  <c r="AK189" i="4"/>
  <c r="AK289" i="4"/>
  <c r="AK280" i="4"/>
  <c r="AK282" i="4"/>
  <c r="AK287" i="4"/>
  <c r="AK281" i="4"/>
  <c r="AK8" i="4"/>
  <c r="AK271" i="4"/>
  <c r="AK275" i="4"/>
  <c r="AK277" i="4"/>
  <c r="AK103" i="4"/>
  <c r="AK34" i="4"/>
  <c r="AK35" i="4"/>
  <c r="AK224" i="4"/>
  <c r="AK47" i="4"/>
  <c r="AK41" i="4"/>
  <c r="AK43" i="4"/>
  <c r="AK78" i="4"/>
  <c r="AK111" i="4"/>
  <c r="AK290" i="4"/>
  <c r="AK77" i="4"/>
  <c r="AK76" i="4"/>
  <c r="AK126" i="4"/>
  <c r="AK220" i="4"/>
  <c r="AK75" i="4"/>
  <c r="AK115" i="4"/>
  <c r="AK197" i="4"/>
  <c r="AK216" i="4"/>
  <c r="AK156" i="4"/>
  <c r="AK117" i="4"/>
  <c r="AK86" i="4"/>
  <c r="AK294" i="4"/>
  <c r="AK295" i="4"/>
  <c r="AK155" i="4"/>
  <c r="AK191" i="4"/>
  <c r="AK219" i="4"/>
  <c r="AK140" i="4"/>
  <c r="AK193" i="4"/>
  <c r="AK74" i="4"/>
  <c r="AK285" i="4"/>
  <c r="AK286" i="4"/>
  <c r="AK231" i="4"/>
  <c r="AK192" i="4"/>
  <c r="AK94" i="4"/>
  <c r="AK104" i="4"/>
  <c r="AK137" i="4"/>
  <c r="AK206" i="4"/>
  <c r="AK136" i="4"/>
  <c r="AK150" i="4"/>
  <c r="AK112" i="4"/>
  <c r="AK161" i="4"/>
  <c r="AK7" i="4"/>
  <c r="AK6" i="4"/>
  <c r="AK105" i="4"/>
  <c r="AK106" i="4"/>
  <c r="AK230" i="4"/>
  <c r="AK207" i="4"/>
  <c r="AK210" i="4"/>
  <c r="AK128" i="4"/>
  <c r="AK228" i="4"/>
  <c r="AK71" i="4"/>
  <c r="AK209" i="4"/>
  <c r="AK139" i="4"/>
  <c r="AK142" i="4"/>
  <c r="AK194" i="4"/>
  <c r="AK195" i="4"/>
  <c r="AK196" i="4"/>
  <c r="AK252" i="4"/>
  <c r="AK52" i="4"/>
  <c r="AK79" i="4"/>
  <c r="AK81" i="4"/>
  <c r="AK82" i="4"/>
  <c r="AK258" i="4"/>
  <c r="AK84" i="4"/>
  <c r="AK90" i="4"/>
  <c r="AK123" i="4"/>
  <c r="AK251" i="4"/>
  <c r="AK80" i="4"/>
  <c r="AK83" i="4"/>
  <c r="AK129" i="4"/>
  <c r="AK143" i="4"/>
  <c r="AK85" i="4"/>
  <c r="AK121" i="4"/>
  <c r="AK70" i="4"/>
  <c r="AK9" i="4"/>
  <c r="AK15" i="4"/>
  <c r="AK146" i="4"/>
  <c r="AK165" i="4"/>
  <c r="AK167" i="4"/>
  <c r="AK25" i="4"/>
  <c r="AK73" i="4"/>
  <c r="AK153" i="4"/>
  <c r="AK229" i="4"/>
  <c r="AK257" i="4"/>
  <c r="AK213" i="4"/>
  <c r="AK214" i="4"/>
  <c r="AK215" i="4"/>
  <c r="AK72" i="4"/>
  <c r="AK240" i="4"/>
  <c r="AK264" i="4"/>
  <c r="AK265" i="4"/>
  <c r="AK266" i="4"/>
  <c r="AK259" i="4"/>
  <c r="AK260" i="4"/>
  <c r="AK10" i="4"/>
  <c r="AK11" i="4"/>
  <c r="AK91" i="4"/>
  <c r="AK92" i="4"/>
  <c r="AK298" i="4"/>
  <c r="AK93" i="4"/>
  <c r="AK133" i="4"/>
  <c r="AK232" i="4"/>
  <c r="AK157" i="4"/>
  <c r="AK158" i="4"/>
  <c r="AK166" i="4"/>
  <c r="AK239" i="4"/>
  <c r="AK269" i="4"/>
  <c r="AK98" i="4"/>
  <c r="AK97" i="4"/>
  <c r="AK297" i="4"/>
  <c r="AK96" i="4"/>
  <c r="AK263" i="4"/>
  <c r="AK169" i="4"/>
  <c r="AK170" i="4"/>
  <c r="AK208" i="4"/>
  <c r="AK227" i="4"/>
  <c r="AK124" i="4"/>
  <c r="AK223" i="4"/>
  <c r="AK125" i="4"/>
  <c r="AK267" i="4"/>
  <c r="AK212" i="4"/>
  <c r="AK291" i="4"/>
  <c r="AK312" i="4"/>
  <c r="AK304" i="4"/>
  <c r="AK309" i="4"/>
  <c r="AK313" i="4"/>
  <c r="AK314" i="4"/>
  <c r="AK299" i="4"/>
  <c r="AK300" i="4"/>
  <c r="AK301" i="4"/>
  <c r="AK302" i="4"/>
  <c r="AK311" i="4"/>
  <c r="AK303" i="4"/>
  <c r="AK305" i="4"/>
  <c r="AK306" i="4"/>
  <c r="AK307" i="4"/>
  <c r="AK308" i="4"/>
  <c r="AK310" i="4"/>
  <c r="AK321" i="4"/>
  <c r="AK327" i="4"/>
  <c r="AK333" i="4"/>
  <c r="AK346" i="4"/>
  <c r="AK344" i="4"/>
  <c r="AK345" i="4"/>
  <c r="AK335" i="4"/>
  <c r="AK347" i="4"/>
  <c r="AK334" i="4"/>
  <c r="AK332" i="4"/>
  <c r="AK336" i="4"/>
  <c r="AK320" i="4"/>
  <c r="AK322" i="4"/>
  <c r="AK323" i="4"/>
  <c r="AK324" i="4"/>
  <c r="AK338" i="4"/>
  <c r="AK339" i="4"/>
  <c r="AK340" i="4"/>
  <c r="AK341" i="4"/>
  <c r="AK343" i="4"/>
  <c r="AK342" i="4"/>
  <c r="AK329" i="4"/>
  <c r="AK326" i="4"/>
  <c r="AK328" i="4"/>
  <c r="AK330" i="4"/>
  <c r="AK318" i="4"/>
  <c r="AK319" i="4"/>
  <c r="AK331" i="4"/>
  <c r="AK337" i="4"/>
  <c r="AK317" i="4"/>
  <c r="AK315" i="4"/>
  <c r="AK316" i="4"/>
  <c r="AK325" i="4"/>
  <c r="AK358" i="4"/>
  <c r="AK362" i="4"/>
  <c r="AK357" i="4"/>
  <c r="AK348" i="4"/>
  <c r="AK367" i="4"/>
  <c r="AK368" i="4"/>
  <c r="AK369" i="4"/>
  <c r="AK351" i="4"/>
  <c r="AK359" i="4"/>
  <c r="AK360" i="4"/>
  <c r="AK349" i="4"/>
  <c r="AK350" i="4"/>
  <c r="AK366" i="4"/>
  <c r="AK352" i="4"/>
  <c r="AK353" i="4"/>
  <c r="AK361" i="4"/>
  <c r="AK363" i="4"/>
  <c r="AK364" i="4"/>
  <c r="AK365" i="4"/>
  <c r="AK355" i="4"/>
  <c r="AK354" i="4"/>
  <c r="AK356" i="4"/>
  <c r="AK374" i="4"/>
  <c r="AK375" i="4"/>
  <c r="AK378" i="4"/>
  <c r="AK372" i="4"/>
  <c r="AK373" i="4"/>
  <c r="AK376" i="4"/>
  <c r="AK377" i="4"/>
  <c r="AK371" i="4"/>
  <c r="AK379" i="4"/>
  <c r="AK370" i="4"/>
  <c r="AK381" i="4"/>
  <c r="AK382" i="4"/>
  <c r="AK386" i="4"/>
  <c r="AK383" i="4"/>
  <c r="AK385" i="4"/>
  <c r="AK384" i="4"/>
  <c r="AK401" i="4"/>
  <c r="AK390" i="4"/>
  <c r="AK389" i="4"/>
  <c r="AK388" i="4"/>
  <c r="AK396" i="4"/>
  <c r="AK397" i="4"/>
  <c r="AK398" i="4"/>
  <c r="AK404" i="4"/>
  <c r="AK405" i="4"/>
  <c r="AK387" i="4"/>
  <c r="AK391" i="4"/>
  <c r="AK392" i="4"/>
  <c r="AK393" i="4"/>
  <c r="AK394" i="4"/>
  <c r="AK395" i="4"/>
  <c r="AK399" i="4"/>
  <c r="AK400" i="4"/>
  <c r="AK402" i="4"/>
  <c r="AK403" i="4"/>
  <c r="AK406" i="4"/>
  <c r="AK407" i="4"/>
  <c r="AK408" i="4"/>
  <c r="AK409" i="4"/>
  <c r="AK410" i="4"/>
  <c r="AK411" i="4"/>
  <c r="AK116" i="4"/>
  <c r="B7" i="3"/>
  <c r="C7" i="3"/>
  <c r="AI92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92" i="4" a="1"/>
  <c r="U92" i="4"/>
  <c r="AD94" i="5"/>
  <c r="T92" i="4" a="1"/>
  <c r="T92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Y56" i="2"/>
  <c r="Z56" i="2"/>
  <c r="AA56" i="2"/>
  <c r="AB56" i="2"/>
  <c r="D55" i="2"/>
  <c r="D230" i="4"/>
  <c r="E20" i="5"/>
  <c r="E18" i="2"/>
  <c r="D18" i="2"/>
  <c r="AC56" i="2"/>
  <c r="F18" i="2"/>
  <c r="AD56" i="2"/>
  <c r="AE56" i="2"/>
  <c r="H55" i="2"/>
  <c r="H230" i="4"/>
  <c r="K20" i="5"/>
  <c r="H18" i="2"/>
  <c r="L78" i="5"/>
  <c r="AF56" i="2"/>
  <c r="AG56" i="2"/>
  <c r="AH56" i="2"/>
  <c r="AI56" i="2"/>
  <c r="AJ56" i="2"/>
  <c r="N78" i="5"/>
  <c r="O78" i="5"/>
  <c r="AK56" i="2"/>
  <c r="M55" i="2"/>
  <c r="M230" i="4"/>
  <c r="R20" i="5"/>
  <c r="L55" i="2"/>
  <c r="L230" i="4"/>
  <c r="Q20" i="5"/>
  <c r="M18" i="2"/>
  <c r="L18" i="2"/>
  <c r="AL56" i="2"/>
  <c r="AM56" i="2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S51" i="2"/>
  <c r="B352" i="4"/>
  <c r="S352" i="4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247" i="4"/>
  <c r="H247" i="4"/>
  <c r="H30" i="2"/>
  <c r="S9" i="2"/>
  <c r="B43" i="4"/>
  <c r="S8" i="2"/>
  <c r="S43" i="4"/>
  <c r="N30" i="2"/>
  <c r="B196" i="4"/>
  <c r="N196" i="4"/>
  <c r="N9" i="2"/>
  <c r="N25" i="2"/>
  <c r="N16" i="2"/>
  <c r="N21" i="2"/>
  <c r="N5" i="2"/>
  <c r="N8" i="2"/>
  <c r="N18" i="2"/>
  <c r="N44" i="2"/>
  <c r="N224" i="4"/>
  <c r="B45" i="4"/>
  <c r="N45" i="4"/>
  <c r="C9" i="2"/>
  <c r="G9" i="2"/>
  <c r="K9" i="2"/>
  <c r="O9" i="2"/>
  <c r="P9" i="2"/>
  <c r="Q9" i="2"/>
  <c r="R9" i="2"/>
  <c r="T9" i="2"/>
  <c r="U9" i="2"/>
  <c r="V9" i="2"/>
  <c r="X9" i="2"/>
  <c r="Y9" i="2"/>
  <c r="Z9" i="2"/>
  <c r="AA9" i="2"/>
  <c r="AB9" i="2"/>
  <c r="D8" i="2"/>
  <c r="B42" i="4"/>
  <c r="D42" i="4"/>
  <c r="E44" i="5"/>
  <c r="D43" i="4"/>
  <c r="E45" i="5"/>
  <c r="F45" i="5"/>
  <c r="AC9" i="2"/>
  <c r="H45" i="5"/>
  <c r="I45" i="5"/>
  <c r="AD9" i="2"/>
  <c r="AE9" i="2"/>
  <c r="H8" i="2"/>
  <c r="H42" i="4"/>
  <c r="K44" i="5"/>
  <c r="H43" i="4"/>
  <c r="K45" i="5"/>
  <c r="L45" i="5"/>
  <c r="AF9" i="2"/>
  <c r="AG9" i="2"/>
  <c r="AH9" i="2"/>
  <c r="AI9" i="2"/>
  <c r="AJ9" i="2"/>
  <c r="N45" i="5"/>
  <c r="O45" i="5"/>
  <c r="AK9" i="2"/>
  <c r="M8" i="2"/>
  <c r="M42" i="4"/>
  <c r="R44" i="5"/>
  <c r="L8" i="2"/>
  <c r="L42" i="4"/>
  <c r="Q44" i="5"/>
  <c r="M43" i="4"/>
  <c r="R45" i="5"/>
  <c r="L43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S4" i="2"/>
  <c r="B253" i="4"/>
  <c r="S5" i="2"/>
  <c r="S253" i="4"/>
  <c r="S42" i="2"/>
  <c r="S16" i="2"/>
  <c r="B66" i="4"/>
  <c r="S66" i="4"/>
  <c r="S17" i="2"/>
  <c r="B67" i="4"/>
  <c r="S67" i="4"/>
  <c r="B68" i="4"/>
  <c r="S68" i="4"/>
  <c r="S12" i="2"/>
  <c r="B56" i="4"/>
  <c r="S56" i="4"/>
  <c r="S10" i="2"/>
  <c r="B57" i="4"/>
  <c r="S57" i="4"/>
  <c r="B58" i="4"/>
  <c r="S58" i="4"/>
  <c r="S11" i="2"/>
  <c r="B53" i="4"/>
  <c r="S53" i="4"/>
  <c r="S13" i="2"/>
  <c r="B54" i="4"/>
  <c r="S54" i="4"/>
  <c r="B55" i="4"/>
  <c r="S55" i="4"/>
  <c r="S45" i="4"/>
  <c r="B44" i="4"/>
  <c r="S44" i="4"/>
  <c r="B39" i="4"/>
  <c r="S39" i="4"/>
  <c r="N4" i="2"/>
  <c r="N253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X4" i="2"/>
  <c r="Y4" i="2"/>
  <c r="Z4" i="2"/>
  <c r="AA4" i="2"/>
  <c r="AB4" i="2"/>
  <c r="D5" i="2"/>
  <c r="B262" i="4"/>
  <c r="D262" i="4"/>
  <c r="E262" i="5"/>
  <c r="D253" i="4"/>
  <c r="E253" i="5"/>
  <c r="F253" i="5"/>
  <c r="AC4" i="2"/>
  <c r="H253" i="5"/>
  <c r="I253" i="5"/>
  <c r="AD4" i="2"/>
  <c r="AE4" i="2"/>
  <c r="H5" i="2"/>
  <c r="H262" i="4"/>
  <c r="K262" i="5"/>
  <c r="H253" i="4"/>
  <c r="K253" i="5"/>
  <c r="L253" i="5"/>
  <c r="AF4" i="2"/>
  <c r="AG4" i="2"/>
  <c r="AH4" i="2"/>
  <c r="AI4" i="2"/>
  <c r="AJ4" i="2"/>
  <c r="N253" i="5"/>
  <c r="O253" i="5"/>
  <c r="AK4" i="2"/>
  <c r="M5" i="2"/>
  <c r="M262" i="4"/>
  <c r="R262" i="5"/>
  <c r="L5" i="2"/>
  <c r="L262" i="4"/>
  <c r="Q262" i="5"/>
  <c r="M253" i="4"/>
  <c r="R253" i="5"/>
  <c r="L253" i="4"/>
  <c r="Q253" i="5"/>
  <c r="AL4" i="2"/>
  <c r="AM4" i="2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N2" i="2"/>
  <c r="B73" i="4"/>
  <c r="M73" i="4"/>
  <c r="M24" i="2"/>
  <c r="B79" i="4"/>
  <c r="M79" i="4"/>
  <c r="B72" i="4"/>
  <c r="N72" i="4"/>
  <c r="N19" i="2"/>
  <c r="N24" i="2"/>
  <c r="N79" i="4"/>
  <c r="N3" i="2"/>
  <c r="B80" i="4"/>
  <c r="N80" i="4"/>
  <c r="B81" i="4"/>
  <c r="N81" i="4"/>
  <c r="B82" i="4"/>
  <c r="N82" i="4"/>
  <c r="B83" i="4"/>
  <c r="N83" i="4"/>
  <c r="B9" i="4"/>
  <c r="N9" i="4"/>
  <c r="N32" i="2"/>
  <c r="B206" i="4"/>
  <c r="N206" i="4"/>
  <c r="N20" i="2"/>
  <c r="B71" i="4"/>
  <c r="N71" i="4"/>
  <c r="B105" i="4"/>
  <c r="N22" i="2"/>
  <c r="N105" i="4"/>
  <c r="B106" i="4"/>
  <c r="N106" i="4"/>
  <c r="B128" i="4"/>
  <c r="N128" i="4"/>
  <c r="N43" i="2"/>
  <c r="B139" i="4"/>
  <c r="N139" i="4"/>
  <c r="B142" i="4"/>
  <c r="N142" i="4"/>
  <c r="B194" i="4"/>
  <c r="N194" i="4"/>
  <c r="B195" i="4"/>
  <c r="N195" i="4"/>
  <c r="N41" i="2"/>
  <c r="B207" i="4"/>
  <c r="N207" i="4"/>
  <c r="B209" i="4"/>
  <c r="N209" i="4"/>
  <c r="B210" i="4"/>
  <c r="N210" i="4"/>
  <c r="N42" i="2"/>
  <c r="N228" i="4"/>
  <c r="B52" i="4"/>
  <c r="N52" i="4"/>
  <c r="B70" i="4"/>
  <c r="N70" i="4"/>
  <c r="O41" i="2"/>
  <c r="O210" i="4"/>
  <c r="O55" i="2"/>
  <c r="O230" i="4"/>
  <c r="O3" i="2"/>
  <c r="O24" i="2"/>
  <c r="O52" i="4"/>
  <c r="N55" i="2"/>
  <c r="N230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29" i="4"/>
  <c r="C55" i="2"/>
  <c r="C230" i="4"/>
  <c r="C20" i="5"/>
  <c r="D54" i="2"/>
  <c r="D229" i="4"/>
  <c r="F20" i="5"/>
  <c r="H20" i="5"/>
  <c r="I20" i="5"/>
  <c r="H54" i="2"/>
  <c r="H229" i="4"/>
  <c r="L20" i="5"/>
  <c r="N20" i="5"/>
  <c r="O20" i="5"/>
  <c r="L54" i="2"/>
  <c r="L229" i="4"/>
  <c r="M54" i="2"/>
  <c r="M229" i="4"/>
  <c r="N54" i="2"/>
  <c r="N229" i="4"/>
  <c r="T20" i="5"/>
  <c r="O54" i="2"/>
  <c r="O229" i="4"/>
  <c r="U20" i="5"/>
  <c r="P54" i="2"/>
  <c r="P229" i="4"/>
  <c r="P55" i="2"/>
  <c r="P230" i="4"/>
  <c r="W20" i="5"/>
  <c r="Q54" i="2"/>
  <c r="Q229" i="4"/>
  <c r="Q55" i="2"/>
  <c r="Q230" i="4"/>
  <c r="X20" i="5"/>
  <c r="R54" i="2"/>
  <c r="R229" i="4"/>
  <c r="R55" i="2"/>
  <c r="R230" i="4"/>
  <c r="Z20" i="5"/>
  <c r="S54" i="2"/>
  <c r="S229" i="4"/>
  <c r="S55" i="2"/>
  <c r="S230" i="4"/>
  <c r="AA20" i="5"/>
  <c r="AI229" i="4"/>
  <c r="T229" i="4" a="1"/>
  <c r="T229" i="4"/>
  <c r="AI230" i="4"/>
  <c r="T230" i="4" a="1"/>
  <c r="T230" i="4"/>
  <c r="AC20" i="5"/>
  <c r="U229" i="4" a="1"/>
  <c r="U229" i="4"/>
  <c r="U230" i="4" a="1"/>
  <c r="U230" i="4"/>
  <c r="AD20" i="5"/>
  <c r="AF20" i="5"/>
  <c r="AG20" i="5"/>
  <c r="X55" i="2"/>
  <c r="X230" i="4"/>
  <c r="AI20" i="5"/>
  <c r="Y54" i="2"/>
  <c r="Y229" i="4"/>
  <c r="Y55" i="2"/>
  <c r="Y230" i="4"/>
  <c r="AJ20" i="5"/>
  <c r="Z54" i="2"/>
  <c r="Z229" i="4"/>
  <c r="Z55" i="2"/>
  <c r="Z230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30" i="4"/>
  <c r="F54" i="2"/>
  <c r="F55" i="2"/>
  <c r="F230" i="4"/>
  <c r="I54" i="2"/>
  <c r="I55" i="2"/>
  <c r="I230" i="4"/>
  <c r="J54" i="2"/>
  <c r="J55" i="2"/>
  <c r="J230" i="4"/>
  <c r="K54" i="2"/>
  <c r="K55" i="2"/>
  <c r="K230" i="4"/>
  <c r="AA230" i="4"/>
  <c r="AC230" i="4"/>
  <c r="AD230" i="4"/>
  <c r="AE230" i="4"/>
  <c r="AF230" i="4"/>
  <c r="AG230" i="4"/>
  <c r="AH230" i="4"/>
  <c r="AJ230" i="4"/>
  <c r="AL230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D347" i="9"/>
  <c r="E347" i="9"/>
  <c r="F347" i="9"/>
  <c r="G347" i="9"/>
  <c r="C125" i="7"/>
  <c r="D125" i="7"/>
  <c r="E125" i="7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X29" i="2"/>
  <c r="B29" i="4"/>
  <c r="X29" i="4"/>
  <c r="N29" i="2"/>
  <c r="N29" i="4"/>
  <c r="X30" i="2"/>
  <c r="B278" i="4"/>
  <c r="X16" i="2"/>
  <c r="X12" i="2"/>
  <c r="X278" i="4"/>
  <c r="Q21" i="2"/>
  <c r="N38" i="2"/>
  <c r="B23" i="4"/>
  <c r="N23" i="4"/>
  <c r="N36" i="2"/>
  <c r="B24" i="4"/>
  <c r="N24" i="4"/>
  <c r="B21" i="4"/>
  <c r="N21" i="4"/>
  <c r="B22" i="4"/>
  <c r="N22" i="4"/>
  <c r="O28" i="2"/>
  <c r="B17" i="4"/>
  <c r="O17" i="4"/>
  <c r="B18" i="4"/>
  <c r="O18" i="4"/>
  <c r="H14" i="2"/>
  <c r="B16" i="4"/>
  <c r="O7" i="2"/>
  <c r="O16" i="4"/>
  <c r="N28" i="2"/>
  <c r="N16" i="4"/>
  <c r="Y51" i="2"/>
  <c r="B356" i="4"/>
  <c r="Y356" i="4"/>
  <c r="AJ356" i="5"/>
  <c r="Q30" i="2"/>
  <c r="Q29" i="2"/>
  <c r="Q35" i="4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V15" i="2"/>
  <c r="V8" i="2"/>
  <c r="V7" i="2"/>
  <c r="V40" i="2"/>
  <c r="V32" i="2"/>
  <c r="V39" i="2"/>
  <c r="V27" i="2"/>
  <c r="V18" i="2"/>
  <c r="V16" i="2"/>
  <c r="V21" i="2"/>
  <c r="V89" i="4"/>
  <c r="V5" i="2"/>
  <c r="V262" i="4"/>
  <c r="V6" i="2"/>
  <c r="B95" i="4"/>
  <c r="V95" i="4"/>
  <c r="C5" i="2"/>
  <c r="C6" i="2"/>
  <c r="C7" i="2"/>
  <c r="C95" i="4"/>
  <c r="D6" i="2"/>
  <c r="D95" i="4"/>
  <c r="E5" i="2"/>
  <c r="E6" i="2"/>
  <c r="E95" i="4"/>
  <c r="F5" i="2"/>
  <c r="F6" i="2"/>
  <c r="F95" i="4"/>
  <c r="H6" i="2"/>
  <c r="H95" i="4"/>
  <c r="I5" i="2"/>
  <c r="I6" i="2"/>
  <c r="I95" i="4"/>
  <c r="J5" i="2"/>
  <c r="J6" i="2"/>
  <c r="J95" i="4"/>
  <c r="L6" i="2"/>
  <c r="L95" i="4"/>
  <c r="M6" i="2"/>
  <c r="M95" i="4"/>
  <c r="N6" i="2"/>
  <c r="N95" i="4"/>
  <c r="O5" i="2"/>
  <c r="O6" i="2"/>
  <c r="O95" i="4"/>
  <c r="P5" i="2"/>
  <c r="P6" i="2"/>
  <c r="P7" i="2"/>
  <c r="P95" i="4"/>
  <c r="Q5" i="2"/>
  <c r="Q6" i="2"/>
  <c r="Q7" i="2"/>
  <c r="Q95" i="4"/>
  <c r="R5" i="2"/>
  <c r="R6" i="2"/>
  <c r="R7" i="2"/>
  <c r="R95" i="4"/>
  <c r="AI95" i="4"/>
  <c r="T95" i="4" a="1"/>
  <c r="T95" i="4"/>
  <c r="U95" i="4" a="1"/>
  <c r="U95" i="4"/>
  <c r="X5" i="2"/>
  <c r="X6" i="2"/>
  <c r="X95" i="4"/>
  <c r="Y5" i="2"/>
  <c r="Y6" i="2"/>
  <c r="Y7" i="2"/>
  <c r="Y95" i="4"/>
  <c r="Z5" i="2"/>
  <c r="Z6" i="2"/>
  <c r="Z7" i="2"/>
  <c r="Z95" i="4"/>
  <c r="AA95" i="4"/>
  <c r="AC95" i="4"/>
  <c r="AD95" i="4"/>
  <c r="AE95" i="4"/>
  <c r="AF95" i="4"/>
  <c r="AG95" i="4"/>
  <c r="AH95" i="4"/>
  <c r="AJ95" i="4"/>
  <c r="AL95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8" i="4"/>
  <c r="C19" i="5"/>
  <c r="D28" i="2"/>
  <c r="D18" i="4"/>
  <c r="F19" i="5"/>
  <c r="H19" i="5"/>
  <c r="I19" i="5"/>
  <c r="H28" i="2"/>
  <c r="H18" i="4"/>
  <c r="O19" i="5"/>
  <c r="L28" i="2"/>
  <c r="L18" i="4"/>
  <c r="M28" i="2"/>
  <c r="M18" i="4"/>
  <c r="T19" i="5"/>
  <c r="U19" i="5"/>
  <c r="P28" i="2"/>
  <c r="P18" i="4"/>
  <c r="W19" i="5"/>
  <c r="Q28" i="2"/>
  <c r="Q18" i="4"/>
  <c r="X19" i="5"/>
  <c r="R28" i="2"/>
  <c r="R18" i="4"/>
  <c r="Z19" i="5"/>
  <c r="S28" i="2"/>
  <c r="S18" i="4"/>
  <c r="AA19" i="5"/>
  <c r="AI18" i="4"/>
  <c r="T18" i="4" a="1"/>
  <c r="T18" i="4"/>
  <c r="AC19" i="5"/>
  <c r="U18" i="4" a="1"/>
  <c r="U18" i="4"/>
  <c r="AD19" i="5"/>
  <c r="AF19" i="5"/>
  <c r="AG19" i="5"/>
  <c r="X28" i="2"/>
  <c r="X18" i="4"/>
  <c r="AI19" i="5"/>
  <c r="Y28" i="2"/>
  <c r="Y18" i="4"/>
  <c r="AJ19" i="5"/>
  <c r="Z28" i="2"/>
  <c r="Z18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29" i="4"/>
  <c r="F28" i="2"/>
  <c r="F229" i="4"/>
  <c r="I28" i="2"/>
  <c r="I229" i="4"/>
  <c r="J28" i="2"/>
  <c r="J229" i="4"/>
  <c r="K28" i="2"/>
  <c r="K229" i="4"/>
  <c r="AA229" i="4"/>
  <c r="AC229" i="4"/>
  <c r="AD229" i="4"/>
  <c r="AE229" i="4"/>
  <c r="AF229" i="4"/>
  <c r="AG229" i="4"/>
  <c r="AH229" i="4"/>
  <c r="AJ229" i="4"/>
  <c r="AL229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D346" i="9"/>
  <c r="E346" i="9"/>
  <c r="F346" i="9"/>
  <c r="G346" i="9"/>
  <c r="C123" i="7"/>
  <c r="E123" i="7"/>
  <c r="D123" i="7"/>
  <c r="AG3" i="5"/>
  <c r="AF3" i="5"/>
  <c r="C39" i="2"/>
  <c r="B3" i="4"/>
  <c r="C3" i="4"/>
  <c r="C3" i="5"/>
  <c r="D39" i="2"/>
  <c r="D3" i="4"/>
  <c r="E3" i="5"/>
  <c r="H39" i="2"/>
  <c r="H3" i="4"/>
  <c r="K3" i="5"/>
  <c r="L39" i="2"/>
  <c r="L3" i="4"/>
  <c r="Q3" i="5"/>
  <c r="M39" i="2"/>
  <c r="M3" i="4"/>
  <c r="R3" i="5"/>
  <c r="T3" i="5"/>
  <c r="O39" i="2"/>
  <c r="O3" i="4"/>
  <c r="U3" i="5"/>
  <c r="P39" i="2"/>
  <c r="P3" i="4"/>
  <c r="W3" i="5"/>
  <c r="Q39" i="2"/>
  <c r="Q3" i="4"/>
  <c r="X3" i="5"/>
  <c r="S39" i="2"/>
  <c r="S3" i="4"/>
  <c r="AA3" i="5"/>
  <c r="AI3" i="4"/>
  <c r="T3" i="4" a="1"/>
  <c r="T3" i="4"/>
  <c r="AC3" i="5"/>
  <c r="U3" i="4" a="1"/>
  <c r="U3" i="4"/>
  <c r="AD3" i="5"/>
  <c r="X39" i="2"/>
  <c r="X3" i="4"/>
  <c r="AI3" i="5"/>
  <c r="Y39" i="2"/>
  <c r="Y3" i="4"/>
  <c r="AJ3" i="5"/>
  <c r="Z39" i="2"/>
  <c r="Z3" i="4"/>
  <c r="AL3" i="5"/>
  <c r="F3" i="5"/>
  <c r="L3" i="5"/>
  <c r="N3" i="5"/>
  <c r="O3" i="5"/>
  <c r="H3" i="5"/>
  <c r="I3" i="5"/>
  <c r="Z3" i="5"/>
  <c r="AN3" i="5"/>
  <c r="O4" i="5"/>
  <c r="H27" i="2"/>
  <c r="B4" i="4"/>
  <c r="H4" i="4"/>
  <c r="K4" i="5"/>
  <c r="AG4" i="5"/>
  <c r="AF4" i="5"/>
  <c r="C27" i="2"/>
  <c r="C4" i="4"/>
  <c r="C4" i="5"/>
  <c r="D27" i="2"/>
  <c r="D4" i="4"/>
  <c r="E4" i="5"/>
  <c r="I27" i="2"/>
  <c r="I4" i="4"/>
  <c r="L4" i="5"/>
  <c r="J27" i="2"/>
  <c r="J4" i="4"/>
  <c r="N4" i="5"/>
  <c r="L27" i="2"/>
  <c r="L4" i="4"/>
  <c r="Q4" i="5"/>
  <c r="M27" i="2"/>
  <c r="M4" i="4"/>
  <c r="R4" i="5"/>
  <c r="T4" i="5"/>
  <c r="O27" i="2"/>
  <c r="O4" i="4"/>
  <c r="U4" i="5"/>
  <c r="W4" i="5"/>
  <c r="Q27" i="2"/>
  <c r="Q4" i="4"/>
  <c r="X4" i="5"/>
  <c r="AA4" i="5"/>
  <c r="AI4" i="4"/>
  <c r="T4" i="4" a="1"/>
  <c r="T4" i="4"/>
  <c r="AC4" i="5"/>
  <c r="U4" i="4" a="1"/>
  <c r="U4" i="4"/>
  <c r="AD4" i="5"/>
  <c r="X27" i="2"/>
  <c r="X4" i="4"/>
  <c r="AI4" i="5"/>
  <c r="Y27" i="2"/>
  <c r="Y4" i="4"/>
  <c r="AJ4" i="5"/>
  <c r="Z27" i="2"/>
  <c r="Z4" i="4"/>
  <c r="AL4" i="5"/>
  <c r="F4" i="5"/>
  <c r="H4" i="5"/>
  <c r="I4" i="5"/>
  <c r="Z4" i="5"/>
  <c r="AN4" i="5"/>
  <c r="AG5" i="5"/>
  <c r="AF5" i="5"/>
  <c r="C16" i="2"/>
  <c r="C5" i="4"/>
  <c r="C5" i="5"/>
  <c r="D16" i="2"/>
  <c r="D5" i="4"/>
  <c r="E5" i="5"/>
  <c r="E27" i="2"/>
  <c r="E16" i="2"/>
  <c r="E5" i="4"/>
  <c r="F5" i="5"/>
  <c r="F27" i="2"/>
  <c r="F16" i="2"/>
  <c r="F5" i="4"/>
  <c r="H5" i="5"/>
  <c r="I5" i="5"/>
  <c r="H16" i="2"/>
  <c r="H5" i="4"/>
  <c r="K5" i="5"/>
  <c r="L16" i="2"/>
  <c r="L5" i="4"/>
  <c r="Q5" i="5"/>
  <c r="M16" i="2"/>
  <c r="M5" i="4"/>
  <c r="R5" i="5"/>
  <c r="T5" i="5"/>
  <c r="U5" i="5"/>
  <c r="P27" i="2"/>
  <c r="P16" i="2"/>
  <c r="P5" i="4"/>
  <c r="W5" i="5"/>
  <c r="Q16" i="2"/>
  <c r="Q5" i="4"/>
  <c r="X5" i="5"/>
  <c r="S27" i="2"/>
  <c r="S5" i="4"/>
  <c r="AA5" i="5"/>
  <c r="AI5" i="4"/>
  <c r="T5" i="4" a="1"/>
  <c r="T5" i="4"/>
  <c r="AC5" i="5"/>
  <c r="U5" i="4" a="1"/>
  <c r="U5" i="4"/>
  <c r="AD5" i="5"/>
  <c r="X5" i="4"/>
  <c r="AI5" i="5"/>
  <c r="Y16" i="2"/>
  <c r="Y5" i="4"/>
  <c r="AJ5" i="5"/>
  <c r="Z16" i="2"/>
  <c r="Z5" i="4"/>
  <c r="AL5" i="5"/>
  <c r="L5" i="5"/>
  <c r="N5" i="5"/>
  <c r="O5" i="5"/>
  <c r="Z5" i="5"/>
  <c r="AN5" i="5"/>
  <c r="AG6" i="5"/>
  <c r="AF6" i="5"/>
  <c r="C40" i="2"/>
  <c r="C6" i="4"/>
  <c r="C6" i="5"/>
  <c r="D6" i="4"/>
  <c r="E6" i="5"/>
  <c r="H6" i="4"/>
  <c r="K6" i="5"/>
  <c r="L6" i="4"/>
  <c r="Q6" i="5"/>
  <c r="M6" i="4"/>
  <c r="R6" i="5"/>
  <c r="T6" i="5"/>
  <c r="O40" i="2"/>
  <c r="O6" i="4"/>
  <c r="U6" i="5"/>
  <c r="P40" i="2"/>
  <c r="P6" i="4"/>
  <c r="W6" i="5"/>
  <c r="Q40" i="2"/>
  <c r="Q6" i="4"/>
  <c r="X6" i="5"/>
  <c r="S40" i="2"/>
  <c r="S6" i="4"/>
  <c r="AA6" i="5"/>
  <c r="AD6" i="5"/>
  <c r="X40" i="2"/>
  <c r="X6" i="4"/>
  <c r="AI6" i="5"/>
  <c r="Y40" i="2"/>
  <c r="Y6" i="4"/>
  <c r="AJ6" i="5"/>
  <c r="Z40" i="2"/>
  <c r="Z6" i="4"/>
  <c r="AL6" i="5"/>
  <c r="F6" i="5"/>
  <c r="H6" i="5"/>
  <c r="I6" i="5"/>
  <c r="L6" i="5"/>
  <c r="N6" i="5"/>
  <c r="O6" i="5"/>
  <c r="Z6" i="5"/>
  <c r="AN6" i="5"/>
  <c r="AG7" i="5"/>
  <c r="AF7" i="5"/>
  <c r="C7" i="4"/>
  <c r="C7" i="5"/>
  <c r="D7" i="4"/>
  <c r="E7" i="5"/>
  <c r="H7" i="4"/>
  <c r="K7" i="5"/>
  <c r="L7" i="4"/>
  <c r="Q7" i="5"/>
  <c r="M7" i="4"/>
  <c r="R7" i="5"/>
  <c r="T7" i="5"/>
  <c r="O7" i="4"/>
  <c r="U7" i="5"/>
  <c r="P7" i="4"/>
  <c r="W7" i="5"/>
  <c r="Q7" i="4"/>
  <c r="X7" i="5"/>
  <c r="S7" i="4"/>
  <c r="AA7" i="5"/>
  <c r="AD7" i="5"/>
  <c r="X7" i="4"/>
  <c r="AI7" i="5"/>
  <c r="Y7" i="4"/>
  <c r="AJ7" i="5"/>
  <c r="Z7" i="4"/>
  <c r="AL7" i="5"/>
  <c r="F7" i="5"/>
  <c r="H7" i="5"/>
  <c r="I7" i="5"/>
  <c r="L7" i="5"/>
  <c r="N7" i="5"/>
  <c r="O7" i="5"/>
  <c r="Z7" i="5"/>
  <c r="AN7" i="5"/>
  <c r="AG8" i="5"/>
  <c r="AF8" i="5"/>
  <c r="C8" i="4"/>
  <c r="C8" i="5"/>
  <c r="D8" i="4"/>
  <c r="E8" i="5"/>
  <c r="H8" i="4"/>
  <c r="K8" i="5"/>
  <c r="L8" i="4"/>
  <c r="Q8" i="5"/>
  <c r="M8" i="4"/>
  <c r="R8" i="5"/>
  <c r="T8" i="5"/>
  <c r="O8" i="4"/>
  <c r="U8" i="5"/>
  <c r="P8" i="4"/>
  <c r="W8" i="5"/>
  <c r="Q8" i="4"/>
  <c r="X8" i="5"/>
  <c r="S8" i="4"/>
  <c r="AA8" i="5"/>
  <c r="AI8" i="4"/>
  <c r="T8" i="4" a="1"/>
  <c r="T8" i="4"/>
  <c r="AC8" i="5"/>
  <c r="U8" i="4" a="1"/>
  <c r="U8" i="4"/>
  <c r="AD8" i="5"/>
  <c r="X8" i="4"/>
  <c r="AI8" i="5"/>
  <c r="Y8" i="4"/>
  <c r="AJ8" i="5"/>
  <c r="Z8" i="4"/>
  <c r="AL8" i="5"/>
  <c r="F8" i="5"/>
  <c r="H8" i="5"/>
  <c r="I8" i="5"/>
  <c r="L8" i="5"/>
  <c r="N8" i="5"/>
  <c r="O8" i="5"/>
  <c r="Z8" i="5"/>
  <c r="AN8" i="5"/>
  <c r="AG9" i="5"/>
  <c r="AF9" i="5"/>
  <c r="C19" i="2"/>
  <c r="C9" i="4"/>
  <c r="C9" i="5"/>
  <c r="D9" i="4"/>
  <c r="E9" i="5"/>
  <c r="E9" i="4"/>
  <c r="F9" i="5"/>
  <c r="F9" i="4"/>
  <c r="H9" i="5"/>
  <c r="I9" i="5"/>
  <c r="H9" i="4"/>
  <c r="K9" i="5"/>
  <c r="L9" i="4"/>
  <c r="Q9" i="5"/>
  <c r="M9" i="4"/>
  <c r="R9" i="5"/>
  <c r="T9" i="5"/>
  <c r="O19" i="2"/>
  <c r="O9" i="4"/>
  <c r="U9" i="5"/>
  <c r="P19" i="2"/>
  <c r="P9" i="4"/>
  <c r="W9" i="5"/>
  <c r="Q19" i="2"/>
  <c r="Q9" i="4"/>
  <c r="X9" i="5"/>
  <c r="S19" i="2"/>
  <c r="S9" i="4"/>
  <c r="AA9" i="5"/>
  <c r="AI9" i="4"/>
  <c r="T9" i="4" a="1"/>
  <c r="T9" i="4"/>
  <c r="AC9" i="5"/>
  <c r="U9" i="4" a="1"/>
  <c r="U9" i="4"/>
  <c r="AD9" i="5"/>
  <c r="X19" i="2"/>
  <c r="X9" i="4"/>
  <c r="AI9" i="5"/>
  <c r="Y19" i="2"/>
  <c r="Y9" i="4"/>
  <c r="AJ9" i="5"/>
  <c r="Z19" i="2"/>
  <c r="Z9" i="4"/>
  <c r="AL9" i="5"/>
  <c r="L9" i="5"/>
  <c r="N9" i="5"/>
  <c r="O9" i="5"/>
  <c r="Z9" i="5"/>
  <c r="AN9" i="5"/>
  <c r="AG10" i="5"/>
  <c r="AF10" i="5"/>
  <c r="C3" i="2"/>
  <c r="B10" i="4"/>
  <c r="C10" i="4"/>
  <c r="C10" i="5"/>
  <c r="D3" i="2"/>
  <c r="D10" i="4"/>
  <c r="E10" i="5"/>
  <c r="K10" i="5"/>
  <c r="L3" i="2"/>
  <c r="L10" i="4"/>
  <c r="Q10" i="5"/>
  <c r="M3" i="2"/>
  <c r="M10" i="4"/>
  <c r="R10" i="5"/>
  <c r="T10" i="5"/>
  <c r="O10" i="4"/>
  <c r="U10" i="5"/>
  <c r="P3" i="2"/>
  <c r="P10" i="4"/>
  <c r="W10" i="5"/>
  <c r="Q3" i="2"/>
  <c r="Q10" i="4"/>
  <c r="X10" i="5"/>
  <c r="S3" i="2"/>
  <c r="S10" i="4"/>
  <c r="AA10" i="5"/>
  <c r="AI10" i="4"/>
  <c r="T10" i="4" a="1"/>
  <c r="T10" i="4"/>
  <c r="AC10" i="5"/>
  <c r="U10" i="4" a="1"/>
  <c r="U10" i="4"/>
  <c r="AD10" i="5"/>
  <c r="X3" i="2"/>
  <c r="X10" i="4"/>
  <c r="AI10" i="5"/>
  <c r="Y3" i="2"/>
  <c r="Y10" i="4"/>
  <c r="AJ10" i="5"/>
  <c r="Z3" i="2"/>
  <c r="Z10" i="4"/>
  <c r="AL10" i="5"/>
  <c r="F10" i="5"/>
  <c r="H10" i="5"/>
  <c r="I10" i="5"/>
  <c r="L10" i="5"/>
  <c r="N10" i="5"/>
  <c r="O10" i="5"/>
  <c r="Z10" i="5"/>
  <c r="AN10" i="5"/>
  <c r="AG11" i="5"/>
  <c r="AF11" i="5"/>
  <c r="C2" i="2"/>
  <c r="B11" i="4"/>
  <c r="C11" i="4"/>
  <c r="C11" i="5"/>
  <c r="D2" i="2"/>
  <c r="D11" i="4"/>
  <c r="E11" i="5"/>
  <c r="K11" i="5"/>
  <c r="L2" i="2"/>
  <c r="L11" i="4"/>
  <c r="Q11" i="5"/>
  <c r="M2" i="2"/>
  <c r="M11" i="4"/>
  <c r="R11" i="5"/>
  <c r="T11" i="5"/>
  <c r="U11" i="5"/>
  <c r="P2" i="2"/>
  <c r="P11" i="4"/>
  <c r="W11" i="5"/>
  <c r="Q2" i="2"/>
  <c r="Q11" i="4"/>
  <c r="X11" i="5"/>
  <c r="S2" i="2"/>
  <c r="S11" i="4"/>
  <c r="AA11" i="5"/>
  <c r="AI11" i="4"/>
  <c r="T11" i="4" a="1"/>
  <c r="T11" i="4"/>
  <c r="AC11" i="5"/>
  <c r="U11" i="4" a="1"/>
  <c r="U11" i="4"/>
  <c r="AD11" i="5"/>
  <c r="X2" i="2"/>
  <c r="X11" i="4"/>
  <c r="AI11" i="5"/>
  <c r="Y2" i="2"/>
  <c r="Y11" i="4"/>
  <c r="AJ11" i="5"/>
  <c r="Z2" i="2"/>
  <c r="Z11" i="4"/>
  <c r="AL11" i="5"/>
  <c r="F11" i="5"/>
  <c r="H11" i="5"/>
  <c r="I11" i="5"/>
  <c r="L11" i="5"/>
  <c r="N11" i="5"/>
  <c r="O11" i="5"/>
  <c r="Z11" i="5"/>
  <c r="AN11" i="5"/>
  <c r="S30" i="2"/>
  <c r="S12" i="4"/>
  <c r="AA12" i="5"/>
  <c r="P30" i="2"/>
  <c r="P12" i="4"/>
  <c r="W12" i="5"/>
  <c r="O12" i="5"/>
  <c r="K12" i="5"/>
  <c r="AG12" i="5"/>
  <c r="AF12" i="5"/>
  <c r="C30" i="2"/>
  <c r="C12" i="4"/>
  <c r="C12" i="5"/>
  <c r="D30" i="2"/>
  <c r="D12" i="4"/>
  <c r="E12" i="5"/>
  <c r="E30" i="2"/>
  <c r="E12" i="4"/>
  <c r="F12" i="5"/>
  <c r="F30" i="2"/>
  <c r="F12" i="4"/>
  <c r="H12" i="5"/>
  <c r="I12" i="5"/>
  <c r="L30" i="2"/>
  <c r="L12" i="4"/>
  <c r="Q12" i="5"/>
  <c r="M30" i="2"/>
  <c r="M12" i="4"/>
  <c r="R12" i="5"/>
  <c r="T12" i="5"/>
  <c r="O30" i="2"/>
  <c r="O12" i="4"/>
  <c r="U12" i="5"/>
  <c r="Q12" i="4"/>
  <c r="X12" i="5"/>
  <c r="R30" i="2"/>
  <c r="R12" i="4"/>
  <c r="Z12" i="5"/>
  <c r="AI12" i="4"/>
  <c r="T12" i="4" a="1"/>
  <c r="T12" i="4"/>
  <c r="AC12" i="5"/>
  <c r="U12" i="4" a="1"/>
  <c r="U12" i="4"/>
  <c r="AD12" i="5"/>
  <c r="X12" i="4"/>
  <c r="AI12" i="5"/>
  <c r="Y30" i="2"/>
  <c r="Y12" i="4"/>
  <c r="AJ12" i="5"/>
  <c r="Z30" i="2"/>
  <c r="Z12" i="4"/>
  <c r="AL12" i="5"/>
  <c r="AN12" i="5"/>
  <c r="S13" i="4"/>
  <c r="AA13" i="5"/>
  <c r="P8" i="2"/>
  <c r="P13" i="4"/>
  <c r="W13" i="5"/>
  <c r="O13" i="5"/>
  <c r="K13" i="5"/>
  <c r="AG13" i="5"/>
  <c r="AF13" i="5"/>
  <c r="C8" i="2"/>
  <c r="C13" i="4"/>
  <c r="C13" i="5"/>
  <c r="D13" i="4"/>
  <c r="E13" i="5"/>
  <c r="E8" i="2"/>
  <c r="E13" i="4"/>
  <c r="F13" i="5"/>
  <c r="F8" i="2"/>
  <c r="F13" i="4"/>
  <c r="H13" i="5"/>
  <c r="I13" i="5"/>
  <c r="I8" i="2"/>
  <c r="I13" i="4"/>
  <c r="L13" i="5"/>
  <c r="J8" i="2"/>
  <c r="J13" i="4"/>
  <c r="N13" i="5"/>
  <c r="L13" i="4"/>
  <c r="Q13" i="5"/>
  <c r="M13" i="4"/>
  <c r="R13" i="5"/>
  <c r="T13" i="5"/>
  <c r="O8" i="2"/>
  <c r="O13" i="4"/>
  <c r="U13" i="5"/>
  <c r="Q8" i="2"/>
  <c r="Q13" i="4"/>
  <c r="X13" i="5"/>
  <c r="R8" i="2"/>
  <c r="R13" i="4"/>
  <c r="Z13" i="5"/>
  <c r="AI13" i="4"/>
  <c r="T13" i="4" a="1"/>
  <c r="T13" i="4"/>
  <c r="AC13" i="5"/>
  <c r="U13" i="4" a="1"/>
  <c r="U13" i="4"/>
  <c r="AD13" i="5"/>
  <c r="X8" i="2"/>
  <c r="X13" i="4"/>
  <c r="AI13" i="5"/>
  <c r="Y8" i="2"/>
  <c r="Y13" i="4"/>
  <c r="AJ13" i="5"/>
  <c r="Z8" i="2"/>
  <c r="Z13" i="4"/>
  <c r="AL13" i="5"/>
  <c r="AN13" i="5"/>
  <c r="AG14" i="5"/>
  <c r="AF14" i="5"/>
  <c r="B14" i="4"/>
  <c r="C14" i="4"/>
  <c r="C14" i="5"/>
  <c r="D14" i="4"/>
  <c r="E14" i="5"/>
  <c r="E14" i="4"/>
  <c r="F14" i="5"/>
  <c r="F14" i="4"/>
  <c r="H14" i="5"/>
  <c r="I14" i="5"/>
  <c r="H14" i="4"/>
  <c r="K14" i="5"/>
  <c r="L14" i="4"/>
  <c r="Q14" i="5"/>
  <c r="M14" i="4"/>
  <c r="R14" i="5"/>
  <c r="T14" i="5"/>
  <c r="O14" i="4"/>
  <c r="U14" i="5"/>
  <c r="P14" i="4"/>
  <c r="W14" i="5"/>
  <c r="Q14" i="4"/>
  <c r="X14" i="5"/>
  <c r="S14" i="4"/>
  <c r="AA14" i="5"/>
  <c r="AI14" i="4"/>
  <c r="T14" i="4" a="1"/>
  <c r="T14" i="4"/>
  <c r="AC14" i="5"/>
  <c r="U14" i="4" a="1"/>
  <c r="U14" i="4"/>
  <c r="AD14" i="5"/>
  <c r="X14" i="4"/>
  <c r="AI14" i="5"/>
  <c r="Y14" i="4"/>
  <c r="AJ14" i="5"/>
  <c r="Z14" i="4"/>
  <c r="AL14" i="5"/>
  <c r="L14" i="5"/>
  <c r="N14" i="5"/>
  <c r="O14" i="5"/>
  <c r="Z14" i="5"/>
  <c r="AN14" i="5"/>
  <c r="AG15" i="5"/>
  <c r="AF15" i="5"/>
  <c r="C41" i="2"/>
  <c r="B15" i="4"/>
  <c r="C15" i="4"/>
  <c r="C15" i="5"/>
  <c r="D41" i="2"/>
  <c r="D15" i="4"/>
  <c r="E15" i="5"/>
  <c r="E41" i="2"/>
  <c r="E15" i="4"/>
  <c r="F15" i="5"/>
  <c r="F41" i="2"/>
  <c r="F15" i="4"/>
  <c r="H15" i="5"/>
  <c r="I15" i="5"/>
  <c r="K15" i="5"/>
  <c r="L41" i="2"/>
  <c r="L15" i="4"/>
  <c r="Q15" i="5"/>
  <c r="M41" i="2"/>
  <c r="M15" i="4"/>
  <c r="R15" i="5"/>
  <c r="T15" i="5"/>
  <c r="O15" i="4"/>
  <c r="U15" i="5"/>
  <c r="P41" i="2"/>
  <c r="P15" i="4"/>
  <c r="W15" i="5"/>
  <c r="Q41" i="2"/>
  <c r="Q15" i="4"/>
  <c r="X15" i="5"/>
  <c r="S41" i="2"/>
  <c r="S15" i="4"/>
  <c r="AA15" i="5"/>
  <c r="AI15" i="4"/>
  <c r="T15" i="4" a="1"/>
  <c r="T15" i="4"/>
  <c r="AC15" i="5"/>
  <c r="U15" i="4" a="1"/>
  <c r="U15" i="4"/>
  <c r="AD15" i="5"/>
  <c r="X41" i="2"/>
  <c r="X15" i="4"/>
  <c r="AI15" i="5"/>
  <c r="Y41" i="2"/>
  <c r="Y15" i="4"/>
  <c r="AJ15" i="5"/>
  <c r="Z41" i="2"/>
  <c r="Z15" i="4"/>
  <c r="AL15" i="5"/>
  <c r="L15" i="5"/>
  <c r="N15" i="5"/>
  <c r="O15" i="5"/>
  <c r="Z15" i="5"/>
  <c r="AN15" i="5"/>
  <c r="S16" i="4"/>
  <c r="AA16" i="5"/>
  <c r="P16" i="4"/>
  <c r="W16" i="5"/>
  <c r="AG16" i="5"/>
  <c r="AF16" i="5"/>
  <c r="C16" i="4"/>
  <c r="C16" i="5"/>
  <c r="D16" i="4"/>
  <c r="E16" i="5"/>
  <c r="K16" i="5"/>
  <c r="L16" i="4"/>
  <c r="Q16" i="5"/>
  <c r="M16" i="4"/>
  <c r="R16" i="5"/>
  <c r="T16" i="5"/>
  <c r="U16" i="5"/>
  <c r="Q16" i="4"/>
  <c r="X16" i="5"/>
  <c r="R16" i="4"/>
  <c r="Z16" i="5"/>
  <c r="AI16" i="4"/>
  <c r="T16" i="4" a="1"/>
  <c r="T16" i="4"/>
  <c r="AC16" i="5"/>
  <c r="U16" i="4" a="1"/>
  <c r="U16" i="4"/>
  <c r="AD16" i="5"/>
  <c r="X16" i="4"/>
  <c r="AI16" i="5"/>
  <c r="Y16" i="4"/>
  <c r="AJ16" i="5"/>
  <c r="Z16" i="4"/>
  <c r="AL16" i="5"/>
  <c r="L16" i="5"/>
  <c r="N16" i="5"/>
  <c r="O16" i="5"/>
  <c r="F16" i="5"/>
  <c r="H16" i="5"/>
  <c r="I16" i="5"/>
  <c r="AN16" i="5"/>
  <c r="S17" i="4"/>
  <c r="AA17" i="5"/>
  <c r="P17" i="4"/>
  <c r="W17" i="5"/>
  <c r="AG17" i="5"/>
  <c r="AF17" i="5"/>
  <c r="C17" i="4"/>
  <c r="C17" i="5"/>
  <c r="D17" i="4"/>
  <c r="E17" i="5"/>
  <c r="H17" i="4"/>
  <c r="K17" i="5"/>
  <c r="L17" i="4"/>
  <c r="Q17" i="5"/>
  <c r="M17" i="4"/>
  <c r="R17" i="5"/>
  <c r="T17" i="5"/>
  <c r="U17" i="5"/>
  <c r="Q17" i="4"/>
  <c r="X17" i="5"/>
  <c r="R17" i="4"/>
  <c r="Z17" i="5"/>
  <c r="AI17" i="4"/>
  <c r="T17" i="4" a="1"/>
  <c r="T17" i="4"/>
  <c r="AC17" i="5"/>
  <c r="U17" i="4" a="1"/>
  <c r="U17" i="4"/>
  <c r="AD17" i="5"/>
  <c r="X17" i="4"/>
  <c r="AI17" i="5"/>
  <c r="Y17" i="4"/>
  <c r="AJ17" i="5"/>
  <c r="Z17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19" i="4"/>
  <c r="C19" i="4"/>
  <c r="C21" i="5"/>
  <c r="D36" i="2"/>
  <c r="D19" i="4"/>
  <c r="E21" i="5"/>
  <c r="L36" i="2"/>
  <c r="L19" i="4"/>
  <c r="Q21" i="5"/>
  <c r="M36" i="2"/>
  <c r="M19" i="4"/>
  <c r="R21" i="5"/>
  <c r="T21" i="5"/>
  <c r="O36" i="2"/>
  <c r="O19" i="4"/>
  <c r="U21" i="5"/>
  <c r="P36" i="2"/>
  <c r="P19" i="4"/>
  <c r="W21" i="5"/>
  <c r="Q36" i="2"/>
  <c r="Q19" i="4"/>
  <c r="X21" i="5"/>
  <c r="S36" i="2"/>
  <c r="S19" i="4"/>
  <c r="AA21" i="5"/>
  <c r="AI19" i="4"/>
  <c r="T19" i="4" a="1"/>
  <c r="T19" i="4"/>
  <c r="AC21" i="5"/>
  <c r="U19" i="4" a="1"/>
  <c r="U19" i="4"/>
  <c r="AD21" i="5"/>
  <c r="X36" i="2"/>
  <c r="X19" i="4"/>
  <c r="AI21" i="5"/>
  <c r="Y36" i="2"/>
  <c r="Y19" i="4"/>
  <c r="AJ21" i="5"/>
  <c r="Z36" i="2"/>
  <c r="Z19" i="4"/>
  <c r="AL21" i="5"/>
  <c r="L21" i="5"/>
  <c r="N21" i="5"/>
  <c r="O21" i="5"/>
  <c r="F21" i="5"/>
  <c r="H21" i="5"/>
  <c r="I21" i="5"/>
  <c r="Z21" i="5"/>
  <c r="AN21" i="5"/>
  <c r="AG22" i="5"/>
  <c r="AF22" i="5"/>
  <c r="C38" i="2"/>
  <c r="B20" i="4"/>
  <c r="C20" i="4"/>
  <c r="C22" i="5"/>
  <c r="D38" i="2"/>
  <c r="D20" i="4"/>
  <c r="E22" i="5"/>
  <c r="H38" i="2"/>
  <c r="H20" i="4"/>
  <c r="K22" i="5"/>
  <c r="L38" i="2"/>
  <c r="L20" i="4"/>
  <c r="Q22" i="5"/>
  <c r="M38" i="2"/>
  <c r="M20" i="4"/>
  <c r="R22" i="5"/>
  <c r="T22" i="5"/>
  <c r="O38" i="2"/>
  <c r="O20" i="4"/>
  <c r="U22" i="5"/>
  <c r="P38" i="2"/>
  <c r="P20" i="4"/>
  <c r="W22" i="5"/>
  <c r="Q38" i="2"/>
  <c r="Q20" i="4"/>
  <c r="X22" i="5"/>
  <c r="S38" i="2"/>
  <c r="S20" i="4"/>
  <c r="AA22" i="5"/>
  <c r="AI20" i="4"/>
  <c r="T20" i="4" a="1"/>
  <c r="T20" i="4"/>
  <c r="AC22" i="5"/>
  <c r="U20" i="4" a="1"/>
  <c r="U20" i="4"/>
  <c r="AD22" i="5"/>
  <c r="X38" i="2"/>
  <c r="X20" i="4"/>
  <c r="AI22" i="5"/>
  <c r="Y38" i="2"/>
  <c r="Y20" i="4"/>
  <c r="AJ22" i="5"/>
  <c r="Z38" i="2"/>
  <c r="Z20" i="4"/>
  <c r="AL22" i="5"/>
  <c r="L22" i="5"/>
  <c r="N22" i="5"/>
  <c r="O22" i="5"/>
  <c r="F22" i="5"/>
  <c r="H22" i="5"/>
  <c r="I22" i="5"/>
  <c r="Z22" i="5"/>
  <c r="AN22" i="5"/>
  <c r="AG23" i="5"/>
  <c r="AF23" i="5"/>
  <c r="C21" i="4"/>
  <c r="C23" i="5"/>
  <c r="D21" i="4"/>
  <c r="E23" i="5"/>
  <c r="H36" i="2"/>
  <c r="H21" i="4"/>
  <c r="K23" i="5"/>
  <c r="I36" i="2"/>
  <c r="I21" i="4"/>
  <c r="L23" i="5"/>
  <c r="J36" i="2"/>
  <c r="J21" i="4"/>
  <c r="N23" i="5"/>
  <c r="O23" i="5"/>
  <c r="L21" i="4"/>
  <c r="Q23" i="5"/>
  <c r="M21" i="4"/>
  <c r="R23" i="5"/>
  <c r="T23" i="5"/>
  <c r="O21" i="4"/>
  <c r="U23" i="5"/>
  <c r="P21" i="4"/>
  <c r="W23" i="5"/>
  <c r="Q21" i="4"/>
  <c r="X23" i="5"/>
  <c r="S21" i="4"/>
  <c r="AA23" i="5"/>
  <c r="AI21" i="4"/>
  <c r="T21" i="4" a="1"/>
  <c r="T21" i="4"/>
  <c r="AC23" i="5"/>
  <c r="U21" i="4" a="1"/>
  <c r="U21" i="4"/>
  <c r="AD23" i="5"/>
  <c r="X21" i="4"/>
  <c r="AI23" i="5"/>
  <c r="Y21" i="4"/>
  <c r="AJ23" i="5"/>
  <c r="Z21" i="4"/>
  <c r="AL23" i="5"/>
  <c r="F23" i="5"/>
  <c r="H23" i="5"/>
  <c r="I23" i="5"/>
  <c r="Z23" i="5"/>
  <c r="AN23" i="5"/>
  <c r="AG24" i="5"/>
  <c r="AF24" i="5"/>
  <c r="C22" i="4"/>
  <c r="C24" i="5"/>
  <c r="D22" i="4"/>
  <c r="E24" i="5"/>
  <c r="H22" i="4"/>
  <c r="K24" i="5"/>
  <c r="L22" i="4"/>
  <c r="Q24" i="5"/>
  <c r="M22" i="4"/>
  <c r="R24" i="5"/>
  <c r="T24" i="5"/>
  <c r="O22" i="4"/>
  <c r="U24" i="5"/>
  <c r="P22" i="4"/>
  <c r="W24" i="5"/>
  <c r="Q22" i="4"/>
  <c r="X24" i="5"/>
  <c r="S22" i="4"/>
  <c r="AA24" i="5"/>
  <c r="AI22" i="4"/>
  <c r="T22" i="4" a="1"/>
  <c r="T22" i="4"/>
  <c r="AC24" i="5"/>
  <c r="U22" i="4" a="1"/>
  <c r="U22" i="4"/>
  <c r="AD24" i="5"/>
  <c r="X22" i="4"/>
  <c r="AI24" i="5"/>
  <c r="Y22" i="4"/>
  <c r="AJ24" i="5"/>
  <c r="Z22" i="4"/>
  <c r="AL24" i="5"/>
  <c r="L24" i="5"/>
  <c r="N24" i="5"/>
  <c r="O24" i="5"/>
  <c r="F24" i="5"/>
  <c r="H24" i="5"/>
  <c r="I24" i="5"/>
  <c r="Z24" i="5"/>
  <c r="AN24" i="5"/>
  <c r="AG25" i="5"/>
  <c r="AF25" i="5"/>
  <c r="C23" i="4"/>
  <c r="C25" i="5"/>
  <c r="D23" i="4"/>
  <c r="E25" i="5"/>
  <c r="H23" i="4"/>
  <c r="K25" i="5"/>
  <c r="L23" i="4"/>
  <c r="Q25" i="5"/>
  <c r="M23" i="4"/>
  <c r="R25" i="5"/>
  <c r="T25" i="5"/>
  <c r="O23" i="4"/>
  <c r="U25" i="5"/>
  <c r="P23" i="4"/>
  <c r="W25" i="5"/>
  <c r="Q23" i="4"/>
  <c r="X25" i="5"/>
  <c r="S23" i="4"/>
  <c r="AA25" i="5"/>
  <c r="AI23" i="4"/>
  <c r="T23" i="4" a="1"/>
  <c r="T23" i="4"/>
  <c r="AC25" i="5"/>
  <c r="U23" i="4" a="1"/>
  <c r="U23" i="4"/>
  <c r="AD25" i="5"/>
  <c r="X23" i="4"/>
  <c r="AI25" i="5"/>
  <c r="Y23" i="4"/>
  <c r="AJ25" i="5"/>
  <c r="Z23" i="4"/>
  <c r="AL25" i="5"/>
  <c r="L25" i="5"/>
  <c r="N25" i="5"/>
  <c r="O25" i="5"/>
  <c r="F25" i="5"/>
  <c r="H25" i="5"/>
  <c r="I25" i="5"/>
  <c r="Z25" i="5"/>
  <c r="AN25" i="5"/>
  <c r="AG26" i="5"/>
  <c r="AF26" i="5"/>
  <c r="C24" i="4"/>
  <c r="C26" i="5"/>
  <c r="D24" i="4"/>
  <c r="E26" i="5"/>
  <c r="H24" i="4"/>
  <c r="K26" i="5"/>
  <c r="L24" i="4"/>
  <c r="Q26" i="5"/>
  <c r="M24" i="4"/>
  <c r="R26" i="5"/>
  <c r="T26" i="5"/>
  <c r="O24" i="4"/>
  <c r="U26" i="5"/>
  <c r="P24" i="4"/>
  <c r="W26" i="5"/>
  <c r="Q24" i="4"/>
  <c r="X26" i="5"/>
  <c r="S24" i="4"/>
  <c r="AA26" i="5"/>
  <c r="AI24" i="4"/>
  <c r="T24" i="4" a="1"/>
  <c r="T24" i="4"/>
  <c r="AC26" i="5"/>
  <c r="U24" i="4" a="1"/>
  <c r="U24" i="4"/>
  <c r="AD26" i="5"/>
  <c r="X24" i="4"/>
  <c r="AI26" i="5"/>
  <c r="Y24" i="4"/>
  <c r="AJ26" i="5"/>
  <c r="Z24" i="4"/>
  <c r="AL26" i="5"/>
  <c r="L26" i="5"/>
  <c r="N26" i="5"/>
  <c r="O26" i="5"/>
  <c r="F26" i="5"/>
  <c r="H26" i="5"/>
  <c r="I26" i="5"/>
  <c r="Z26" i="5"/>
  <c r="AN26" i="5"/>
  <c r="AG27" i="5"/>
  <c r="AF27" i="5"/>
  <c r="B25" i="4"/>
  <c r="C25" i="4"/>
  <c r="C27" i="5"/>
  <c r="D25" i="4"/>
  <c r="E27" i="5"/>
  <c r="E25" i="4"/>
  <c r="F27" i="5"/>
  <c r="F25" i="4"/>
  <c r="H27" i="5"/>
  <c r="I27" i="5"/>
  <c r="K27" i="5"/>
  <c r="L25" i="4"/>
  <c r="Q27" i="5"/>
  <c r="M25" i="4"/>
  <c r="R27" i="5"/>
  <c r="T27" i="5"/>
  <c r="O25" i="4"/>
  <c r="U27" i="5"/>
  <c r="P25" i="4"/>
  <c r="W27" i="5"/>
  <c r="Q25" i="4"/>
  <c r="X27" i="5"/>
  <c r="S25" i="4"/>
  <c r="AA27" i="5"/>
  <c r="AI25" i="4"/>
  <c r="T25" i="4" a="1"/>
  <c r="T25" i="4"/>
  <c r="AC27" i="5"/>
  <c r="U25" i="4" a="1"/>
  <c r="U25" i="4"/>
  <c r="AD27" i="5"/>
  <c r="X25" i="4"/>
  <c r="AI27" i="5"/>
  <c r="Y25" i="4"/>
  <c r="AJ27" i="5"/>
  <c r="Z25" i="4"/>
  <c r="AL27" i="5"/>
  <c r="L27" i="5"/>
  <c r="N27" i="5"/>
  <c r="O27" i="5"/>
  <c r="Z27" i="5"/>
  <c r="AN27" i="5"/>
  <c r="AG28" i="5"/>
  <c r="AF28" i="5"/>
  <c r="C44" i="2"/>
  <c r="C26" i="4"/>
  <c r="C28" i="5"/>
  <c r="D44" i="2"/>
  <c r="D26" i="4"/>
  <c r="E28" i="5"/>
  <c r="E44" i="2"/>
  <c r="E26" i="4"/>
  <c r="F28" i="5"/>
  <c r="F44" i="2"/>
  <c r="F26" i="4"/>
  <c r="H28" i="5"/>
  <c r="I28" i="5"/>
  <c r="H44" i="2"/>
  <c r="H26" i="4"/>
  <c r="K28" i="5"/>
  <c r="L44" i="2"/>
  <c r="L26" i="4"/>
  <c r="Q28" i="5"/>
  <c r="M44" i="2"/>
  <c r="M26" i="4"/>
  <c r="R28" i="5"/>
  <c r="N26" i="4"/>
  <c r="T28" i="5"/>
  <c r="O44" i="2"/>
  <c r="O26" i="4"/>
  <c r="U28" i="5"/>
  <c r="P44" i="2"/>
  <c r="P26" i="4"/>
  <c r="W28" i="5"/>
  <c r="Q44" i="2"/>
  <c r="Q26" i="4"/>
  <c r="X28" i="5"/>
  <c r="S44" i="2"/>
  <c r="S26" i="4"/>
  <c r="AA28" i="5"/>
  <c r="AI26" i="4"/>
  <c r="T26" i="4" a="1"/>
  <c r="T26" i="4"/>
  <c r="AC28" i="5"/>
  <c r="U26" i="4" a="1"/>
  <c r="U26" i="4"/>
  <c r="AD28" i="5"/>
  <c r="X44" i="2"/>
  <c r="X26" i="4"/>
  <c r="AI28" i="5"/>
  <c r="Y44" i="2"/>
  <c r="Y26" i="4"/>
  <c r="AJ28" i="5"/>
  <c r="Z44" i="2"/>
  <c r="Z26" i="4"/>
  <c r="AL28" i="5"/>
  <c r="L28" i="5"/>
  <c r="N28" i="5"/>
  <c r="O28" i="5"/>
  <c r="Z28" i="5"/>
  <c r="AN28" i="5"/>
  <c r="O29" i="5"/>
  <c r="B27" i="4"/>
  <c r="H27" i="4"/>
  <c r="K29" i="5"/>
  <c r="AG29" i="5"/>
  <c r="AF29" i="5"/>
  <c r="C14" i="2"/>
  <c r="C27" i="4"/>
  <c r="C29" i="5"/>
  <c r="D14" i="2"/>
  <c r="D27" i="4"/>
  <c r="E29" i="5"/>
  <c r="I14" i="2"/>
  <c r="I27" i="4"/>
  <c r="L29" i="5"/>
  <c r="J14" i="2"/>
  <c r="J27" i="4"/>
  <c r="N29" i="5"/>
  <c r="L14" i="2"/>
  <c r="L27" i="4"/>
  <c r="Q29" i="5"/>
  <c r="M14" i="2"/>
  <c r="M27" i="4"/>
  <c r="R29" i="5"/>
  <c r="T29" i="5"/>
  <c r="O14" i="2"/>
  <c r="O27" i="4"/>
  <c r="U29" i="5"/>
  <c r="P14" i="2"/>
  <c r="P27" i="4"/>
  <c r="W29" i="5"/>
  <c r="Q14" i="2"/>
  <c r="Q27" i="4"/>
  <c r="X29" i="5"/>
  <c r="AA29" i="5"/>
  <c r="AI27" i="4"/>
  <c r="T27" i="4" a="1"/>
  <c r="T27" i="4"/>
  <c r="AC29" i="5"/>
  <c r="U27" i="4" a="1"/>
  <c r="U27" i="4"/>
  <c r="AD29" i="5"/>
  <c r="Y14" i="2"/>
  <c r="Y27" i="4"/>
  <c r="AJ29" i="5"/>
  <c r="Z14" i="2"/>
  <c r="Z27" i="4"/>
  <c r="AL29" i="5"/>
  <c r="F29" i="5"/>
  <c r="H29" i="5"/>
  <c r="I29" i="5"/>
  <c r="Z29" i="5"/>
  <c r="AN29" i="5"/>
  <c r="AG30" i="5"/>
  <c r="AF30" i="5"/>
  <c r="B28" i="4"/>
  <c r="C28" i="4"/>
  <c r="C30" i="5"/>
  <c r="D28" i="4"/>
  <c r="E30" i="5"/>
  <c r="H28" i="4"/>
  <c r="K30" i="5"/>
  <c r="L28" i="4"/>
  <c r="Q30" i="5"/>
  <c r="M28" i="4"/>
  <c r="R30" i="5"/>
  <c r="T30" i="5"/>
  <c r="O28" i="4"/>
  <c r="U30" i="5"/>
  <c r="P28" i="4"/>
  <c r="W30" i="5"/>
  <c r="Q28" i="4"/>
  <c r="X30" i="5"/>
  <c r="AA30" i="5"/>
  <c r="AI28" i="4"/>
  <c r="T28" i="4" a="1"/>
  <c r="T28" i="4"/>
  <c r="AC30" i="5"/>
  <c r="U28" i="4" a="1"/>
  <c r="U28" i="4"/>
  <c r="AD30" i="5"/>
  <c r="Y28" i="4"/>
  <c r="AJ30" i="5"/>
  <c r="Z28" i="4"/>
  <c r="AL30" i="5"/>
  <c r="L30" i="5"/>
  <c r="N30" i="5"/>
  <c r="O30" i="5"/>
  <c r="F30" i="5"/>
  <c r="H30" i="5"/>
  <c r="I30" i="5"/>
  <c r="Z30" i="5"/>
  <c r="AN30" i="5"/>
  <c r="S29" i="2"/>
  <c r="S29" i="4"/>
  <c r="AA31" i="5"/>
  <c r="P29" i="2"/>
  <c r="P29" i="4"/>
  <c r="W31" i="5"/>
  <c r="AG31" i="5"/>
  <c r="AF31" i="5"/>
  <c r="C29" i="2"/>
  <c r="C29" i="4"/>
  <c r="C31" i="5"/>
  <c r="D29" i="2"/>
  <c r="D29" i="4"/>
  <c r="E31" i="5"/>
  <c r="K31" i="5"/>
  <c r="L29" i="2"/>
  <c r="L29" i="4"/>
  <c r="Q31" i="5"/>
  <c r="M29" i="2"/>
  <c r="M29" i="4"/>
  <c r="R31" i="5"/>
  <c r="T31" i="5"/>
  <c r="O29" i="2"/>
  <c r="O29" i="4"/>
  <c r="U31" i="5"/>
  <c r="Q29" i="4"/>
  <c r="X31" i="5"/>
  <c r="R29" i="2"/>
  <c r="R29" i="4"/>
  <c r="Z31" i="5"/>
  <c r="AI29" i="4"/>
  <c r="T29" i="4" a="1"/>
  <c r="T29" i="4"/>
  <c r="AC31" i="5"/>
  <c r="U29" i="4" a="1"/>
  <c r="U29" i="4"/>
  <c r="AD31" i="5"/>
  <c r="AI31" i="5"/>
  <c r="Y29" i="2"/>
  <c r="Y29" i="4"/>
  <c r="AJ31" i="5"/>
  <c r="Z29" i="2"/>
  <c r="Z29" i="4"/>
  <c r="AL31" i="5"/>
  <c r="L31" i="5"/>
  <c r="N31" i="5"/>
  <c r="O31" i="5"/>
  <c r="F31" i="5"/>
  <c r="H31" i="5"/>
  <c r="I31" i="5"/>
  <c r="AN31" i="5"/>
  <c r="B30" i="4"/>
  <c r="S30" i="4"/>
  <c r="AA32" i="5"/>
  <c r="P30" i="4"/>
  <c r="W32" i="5"/>
  <c r="AG32" i="5"/>
  <c r="AF32" i="5"/>
  <c r="C30" i="4"/>
  <c r="C32" i="5"/>
  <c r="D30" i="4"/>
  <c r="E32" i="5"/>
  <c r="K32" i="5"/>
  <c r="L30" i="4"/>
  <c r="Q32" i="5"/>
  <c r="M30" i="4"/>
  <c r="R32" i="5"/>
  <c r="T32" i="5"/>
  <c r="O30" i="4"/>
  <c r="U32" i="5"/>
  <c r="Q30" i="4"/>
  <c r="X32" i="5"/>
  <c r="R30" i="4"/>
  <c r="Z32" i="5"/>
  <c r="AI30" i="4"/>
  <c r="T30" i="4" a="1"/>
  <c r="T30" i="4"/>
  <c r="AC32" i="5"/>
  <c r="U30" i="4" a="1"/>
  <c r="U30" i="4"/>
  <c r="AD32" i="5"/>
  <c r="X30" i="4"/>
  <c r="AI32" i="5"/>
  <c r="Y30" i="4"/>
  <c r="AJ32" i="5"/>
  <c r="Z30" i="4"/>
  <c r="AL32" i="5"/>
  <c r="L32" i="5"/>
  <c r="N32" i="5"/>
  <c r="O32" i="5"/>
  <c r="F32" i="5"/>
  <c r="H32" i="5"/>
  <c r="I32" i="5"/>
  <c r="AN32" i="5"/>
  <c r="B31" i="4"/>
  <c r="S31" i="4"/>
  <c r="AA33" i="5"/>
  <c r="P31" i="4"/>
  <c r="W33" i="5"/>
  <c r="AG33" i="5"/>
  <c r="AF33" i="5"/>
  <c r="C31" i="4"/>
  <c r="C33" i="5"/>
  <c r="D31" i="4"/>
  <c r="E33" i="5"/>
  <c r="K33" i="5"/>
  <c r="L31" i="4"/>
  <c r="Q33" i="5"/>
  <c r="M31" i="4"/>
  <c r="R33" i="5"/>
  <c r="T33" i="5"/>
  <c r="O31" i="4"/>
  <c r="U33" i="5"/>
  <c r="Q31" i="4"/>
  <c r="X33" i="5"/>
  <c r="R31" i="4"/>
  <c r="Z33" i="5"/>
  <c r="AI31" i="4"/>
  <c r="T31" i="4" a="1"/>
  <c r="T31" i="4"/>
  <c r="AC33" i="5"/>
  <c r="U31" i="4" a="1"/>
  <c r="U31" i="4"/>
  <c r="AD33" i="5"/>
  <c r="X31" i="4"/>
  <c r="AI33" i="5"/>
  <c r="Y31" i="4"/>
  <c r="AJ33" i="5"/>
  <c r="Z31" i="4"/>
  <c r="AL33" i="5"/>
  <c r="L33" i="5"/>
  <c r="N33" i="5"/>
  <c r="O33" i="5"/>
  <c r="F33" i="5"/>
  <c r="H33" i="5"/>
  <c r="I33" i="5"/>
  <c r="AN33" i="5"/>
  <c r="B32" i="4"/>
  <c r="S32" i="4"/>
  <c r="AA34" i="5"/>
  <c r="P32" i="4"/>
  <c r="W34" i="5"/>
  <c r="AG34" i="5"/>
  <c r="AF34" i="5"/>
  <c r="C32" i="4"/>
  <c r="C34" i="5"/>
  <c r="D32" i="4"/>
  <c r="E34" i="5"/>
  <c r="K34" i="5"/>
  <c r="L32" i="4"/>
  <c r="Q34" i="5"/>
  <c r="M32" i="4"/>
  <c r="R34" i="5"/>
  <c r="T34" i="5"/>
  <c r="O32" i="4"/>
  <c r="U34" i="5"/>
  <c r="Q32" i="4"/>
  <c r="X34" i="5"/>
  <c r="R32" i="4"/>
  <c r="Z34" i="5"/>
  <c r="AI32" i="4"/>
  <c r="T32" i="4" a="1"/>
  <c r="T32" i="4"/>
  <c r="AC34" i="5"/>
  <c r="U32" i="4" a="1"/>
  <c r="U32" i="4"/>
  <c r="AD34" i="5"/>
  <c r="X32" i="4"/>
  <c r="AI34" i="5"/>
  <c r="Y32" i="4"/>
  <c r="AJ34" i="5"/>
  <c r="Z32" i="4"/>
  <c r="AL34" i="5"/>
  <c r="L34" i="5"/>
  <c r="N34" i="5"/>
  <c r="O34" i="5"/>
  <c r="F34" i="5"/>
  <c r="H34" i="5"/>
  <c r="I34" i="5"/>
  <c r="AN34" i="5"/>
  <c r="AG35" i="5"/>
  <c r="AF35" i="5"/>
  <c r="C24" i="2"/>
  <c r="C33" i="4"/>
  <c r="C35" i="5"/>
  <c r="D24" i="2"/>
  <c r="D33" i="4"/>
  <c r="E35" i="5"/>
  <c r="K35" i="5"/>
  <c r="L24" i="2"/>
  <c r="L33" i="4"/>
  <c r="Q35" i="5"/>
  <c r="M33" i="4"/>
  <c r="R35" i="5"/>
  <c r="T35" i="5"/>
  <c r="O16" i="2"/>
  <c r="O33" i="4"/>
  <c r="U35" i="5"/>
  <c r="P24" i="2"/>
  <c r="P33" i="4"/>
  <c r="W35" i="5"/>
  <c r="Q24" i="2"/>
  <c r="Q33" i="4"/>
  <c r="X35" i="5"/>
  <c r="S24" i="2"/>
  <c r="S33" i="4"/>
  <c r="AA35" i="5"/>
  <c r="AI33" i="4"/>
  <c r="T33" i="4" a="1"/>
  <c r="T33" i="4"/>
  <c r="AC35" i="5"/>
  <c r="U33" i="4" a="1"/>
  <c r="U33" i="4"/>
  <c r="AD35" i="5"/>
  <c r="AI35" i="5"/>
  <c r="Y24" i="2"/>
  <c r="Y33" i="4"/>
  <c r="AJ35" i="5"/>
  <c r="Z24" i="2"/>
  <c r="Z33" i="4"/>
  <c r="AL35" i="5"/>
  <c r="L35" i="5"/>
  <c r="F35" i="5"/>
  <c r="H35" i="5"/>
  <c r="I35" i="5"/>
  <c r="N35" i="5"/>
  <c r="O35" i="5"/>
  <c r="Z35" i="5"/>
  <c r="AN35" i="5"/>
  <c r="AG36" i="5"/>
  <c r="AF36" i="5"/>
  <c r="C34" i="4"/>
  <c r="C36" i="5"/>
  <c r="D34" i="4"/>
  <c r="E36" i="5"/>
  <c r="K36" i="5"/>
  <c r="L34" i="4"/>
  <c r="Q36" i="5"/>
  <c r="M34" i="4"/>
  <c r="R36" i="5"/>
  <c r="T36" i="5"/>
  <c r="O34" i="4"/>
  <c r="U36" i="5"/>
  <c r="P34" i="4"/>
  <c r="W36" i="5"/>
  <c r="Q34" i="4"/>
  <c r="X36" i="5"/>
  <c r="S34" i="4"/>
  <c r="AA36" i="5"/>
  <c r="AI34" i="4"/>
  <c r="T34" i="4" a="1"/>
  <c r="T34" i="4"/>
  <c r="AC36" i="5"/>
  <c r="U34" i="4" a="1"/>
  <c r="U34" i="4"/>
  <c r="AD36" i="5"/>
  <c r="X34" i="4"/>
  <c r="AI36" i="5"/>
  <c r="Y34" i="4"/>
  <c r="AJ36" i="5"/>
  <c r="Z34" i="4"/>
  <c r="AL36" i="5"/>
  <c r="L36" i="5"/>
  <c r="F36" i="5"/>
  <c r="H36" i="5"/>
  <c r="I36" i="5"/>
  <c r="N36" i="5"/>
  <c r="O36" i="5"/>
  <c r="Z36" i="5"/>
  <c r="AN36" i="5"/>
  <c r="AG37" i="5"/>
  <c r="AF37" i="5"/>
  <c r="C35" i="4"/>
  <c r="C37" i="5"/>
  <c r="D35" i="4"/>
  <c r="E37" i="5"/>
  <c r="H29" i="2"/>
  <c r="K37" i="5"/>
  <c r="L35" i="4"/>
  <c r="Q37" i="5"/>
  <c r="M35" i="4"/>
  <c r="R37" i="5"/>
  <c r="T37" i="5"/>
  <c r="O35" i="4"/>
  <c r="U37" i="5"/>
  <c r="P35" i="4"/>
  <c r="W37" i="5"/>
  <c r="S35" i="4"/>
  <c r="AA37" i="5"/>
  <c r="AI35" i="4"/>
  <c r="T35" i="4" a="1"/>
  <c r="T35" i="4"/>
  <c r="AC37" i="5"/>
  <c r="U35" i="4" a="1"/>
  <c r="U35" i="4"/>
  <c r="AD37" i="5"/>
  <c r="X35" i="4"/>
  <c r="AI37" i="5"/>
  <c r="Y35" i="4"/>
  <c r="AJ37" i="5"/>
  <c r="Z35" i="4"/>
  <c r="AL37" i="5"/>
  <c r="L37" i="5"/>
  <c r="F37" i="5"/>
  <c r="H37" i="5"/>
  <c r="I37" i="5"/>
  <c r="N37" i="5"/>
  <c r="O37" i="5"/>
  <c r="Z37" i="5"/>
  <c r="AN37" i="5"/>
  <c r="AG38" i="5"/>
  <c r="AF38" i="5"/>
  <c r="B36" i="4"/>
  <c r="C36" i="4"/>
  <c r="C38" i="5"/>
  <c r="D36" i="4"/>
  <c r="E38" i="5"/>
  <c r="H36" i="4"/>
  <c r="K38" i="5"/>
  <c r="L36" i="4"/>
  <c r="Q38" i="5"/>
  <c r="M36" i="4"/>
  <c r="R38" i="5"/>
  <c r="T38" i="5"/>
  <c r="U38" i="5"/>
  <c r="P36" i="4"/>
  <c r="W38" i="5"/>
  <c r="Q36" i="4"/>
  <c r="X38" i="5"/>
  <c r="AA38" i="5"/>
  <c r="AI36" i="4"/>
  <c r="T36" i="4" a="1"/>
  <c r="T36" i="4"/>
  <c r="AC38" i="5"/>
  <c r="U36" i="4" a="1"/>
  <c r="U36" i="4"/>
  <c r="AD38" i="5"/>
  <c r="X36" i="4"/>
  <c r="AI38" i="5"/>
  <c r="Y36" i="4"/>
  <c r="AJ38" i="5"/>
  <c r="Z36" i="4"/>
  <c r="AL38" i="5"/>
  <c r="F38" i="5"/>
  <c r="H38" i="5"/>
  <c r="I38" i="5"/>
  <c r="L38" i="5"/>
  <c r="N38" i="5"/>
  <c r="O38" i="5"/>
  <c r="Z38" i="5"/>
  <c r="AN38" i="5"/>
  <c r="AG39" i="5"/>
  <c r="AF39" i="5"/>
  <c r="B37" i="4"/>
  <c r="C37" i="4"/>
  <c r="C39" i="5"/>
  <c r="D37" i="4"/>
  <c r="E39" i="5"/>
  <c r="H37" i="4"/>
  <c r="K39" i="5"/>
  <c r="L37" i="4"/>
  <c r="Q39" i="5"/>
  <c r="M37" i="4"/>
  <c r="R39" i="5"/>
  <c r="N37" i="4"/>
  <c r="T39" i="5"/>
  <c r="O37" i="4"/>
  <c r="U39" i="5"/>
  <c r="P37" i="4"/>
  <c r="W39" i="5"/>
  <c r="Q37" i="4"/>
  <c r="X39" i="5"/>
  <c r="AA39" i="5"/>
  <c r="AI37" i="4"/>
  <c r="T37" i="4" a="1"/>
  <c r="T37" i="4"/>
  <c r="AC39" i="5"/>
  <c r="U37" i="4" a="1"/>
  <c r="U37" i="4"/>
  <c r="AD39" i="5"/>
  <c r="X37" i="4"/>
  <c r="AI39" i="5"/>
  <c r="Y37" i="4"/>
  <c r="AJ39" i="5"/>
  <c r="Z37" i="4"/>
  <c r="AL39" i="5"/>
  <c r="F39" i="5"/>
  <c r="H39" i="5"/>
  <c r="I39" i="5"/>
  <c r="L39" i="5"/>
  <c r="N39" i="5"/>
  <c r="O39" i="5"/>
  <c r="Z39" i="5"/>
  <c r="AN39" i="5"/>
  <c r="AG40" i="5"/>
  <c r="AF40" i="5"/>
  <c r="B38" i="4"/>
  <c r="C38" i="4"/>
  <c r="C40" i="5"/>
  <c r="D38" i="4"/>
  <c r="E40" i="5"/>
  <c r="H38" i="4"/>
  <c r="K40" i="5"/>
  <c r="L38" i="4"/>
  <c r="Q40" i="5"/>
  <c r="M38" i="4"/>
  <c r="R40" i="5"/>
  <c r="T40" i="5"/>
  <c r="U40" i="5"/>
  <c r="P38" i="4"/>
  <c r="W40" i="5"/>
  <c r="Q38" i="4"/>
  <c r="X40" i="5"/>
  <c r="AA40" i="5"/>
  <c r="AI38" i="4"/>
  <c r="T38" i="4" a="1"/>
  <c r="T38" i="4"/>
  <c r="AC40" i="5"/>
  <c r="U38" i="4" a="1"/>
  <c r="U38" i="4"/>
  <c r="AD40" i="5"/>
  <c r="X38" i="4"/>
  <c r="AI40" i="5"/>
  <c r="Y38" i="4"/>
  <c r="AJ40" i="5"/>
  <c r="Z38" i="4"/>
  <c r="AL40" i="5"/>
  <c r="F40" i="5"/>
  <c r="H40" i="5"/>
  <c r="I40" i="5"/>
  <c r="L40" i="5"/>
  <c r="N40" i="5"/>
  <c r="O40" i="5"/>
  <c r="Z40" i="5"/>
  <c r="AN40" i="5"/>
  <c r="AG41" i="5"/>
  <c r="AF41" i="5"/>
  <c r="C39" i="4"/>
  <c r="C41" i="5"/>
  <c r="D39" i="4"/>
  <c r="E41" i="5"/>
  <c r="H39" i="4"/>
  <c r="K41" i="5"/>
  <c r="L39" i="4"/>
  <c r="Q41" i="5"/>
  <c r="M39" i="4"/>
  <c r="R41" i="5"/>
  <c r="T41" i="5"/>
  <c r="U41" i="5"/>
  <c r="P39" i="4"/>
  <c r="W41" i="5"/>
  <c r="Q39" i="4"/>
  <c r="X41" i="5"/>
  <c r="AA41" i="5"/>
  <c r="AI39" i="4"/>
  <c r="T39" i="4" a="1"/>
  <c r="T39" i="4"/>
  <c r="AC41" i="5"/>
  <c r="U39" i="4" a="1"/>
  <c r="U39" i="4"/>
  <c r="AD41" i="5"/>
  <c r="X39" i="4"/>
  <c r="AI41" i="5"/>
  <c r="Y39" i="4"/>
  <c r="AJ41" i="5"/>
  <c r="Z39" i="4"/>
  <c r="AL41" i="5"/>
  <c r="F41" i="5"/>
  <c r="H41" i="5"/>
  <c r="I41" i="5"/>
  <c r="L41" i="5"/>
  <c r="N41" i="5"/>
  <c r="O41" i="5"/>
  <c r="Z41" i="5"/>
  <c r="AN41" i="5"/>
  <c r="AG42" i="5"/>
  <c r="AF42" i="5"/>
  <c r="B40" i="4"/>
  <c r="C40" i="4"/>
  <c r="C42" i="5"/>
  <c r="D40" i="4"/>
  <c r="E42" i="5"/>
  <c r="H40" i="4"/>
  <c r="K42" i="5"/>
  <c r="L40" i="4"/>
  <c r="Q42" i="5"/>
  <c r="M40" i="4"/>
  <c r="R42" i="5"/>
  <c r="T42" i="5"/>
  <c r="U42" i="5"/>
  <c r="P40" i="4"/>
  <c r="W42" i="5"/>
  <c r="Q40" i="4"/>
  <c r="X42" i="5"/>
  <c r="AA42" i="5"/>
  <c r="AI40" i="4"/>
  <c r="T40" i="4" a="1"/>
  <c r="T40" i="4"/>
  <c r="AC42" i="5"/>
  <c r="U40" i="4" a="1"/>
  <c r="U40" i="4"/>
  <c r="AD42" i="5"/>
  <c r="X40" i="4"/>
  <c r="AI42" i="5"/>
  <c r="Y40" i="4"/>
  <c r="AJ42" i="5"/>
  <c r="Z40" i="4"/>
  <c r="AL42" i="5"/>
  <c r="F42" i="5"/>
  <c r="H42" i="5"/>
  <c r="I42" i="5"/>
  <c r="L42" i="5"/>
  <c r="N42" i="5"/>
  <c r="O42" i="5"/>
  <c r="Z42" i="5"/>
  <c r="AN42" i="5"/>
  <c r="AG43" i="5"/>
  <c r="AF43" i="5"/>
  <c r="C41" i="4"/>
  <c r="C43" i="5"/>
  <c r="T43" i="5"/>
  <c r="O41" i="4"/>
  <c r="U43" i="5"/>
  <c r="P41" i="4"/>
  <c r="W43" i="5"/>
  <c r="Q41" i="4"/>
  <c r="X43" i="5"/>
  <c r="AA43" i="5"/>
  <c r="AI41" i="4"/>
  <c r="T41" i="4" a="1"/>
  <c r="T41" i="4"/>
  <c r="AC43" i="5"/>
  <c r="U41" i="4" a="1"/>
  <c r="U41" i="4"/>
  <c r="AD43" i="5"/>
  <c r="X41" i="4"/>
  <c r="AI43" i="5"/>
  <c r="Y41" i="4"/>
  <c r="AJ43" i="5"/>
  <c r="Z41" i="4"/>
  <c r="AL43" i="5"/>
  <c r="F43" i="5"/>
  <c r="H43" i="5"/>
  <c r="I43" i="5"/>
  <c r="L43" i="5"/>
  <c r="N43" i="5"/>
  <c r="O43" i="5"/>
  <c r="Z43" i="5"/>
  <c r="AN43" i="5"/>
  <c r="AG44" i="5"/>
  <c r="AF44" i="5"/>
  <c r="C42" i="4"/>
  <c r="C44" i="5"/>
  <c r="N42" i="4"/>
  <c r="T44" i="5"/>
  <c r="O42" i="4"/>
  <c r="U44" i="5"/>
  <c r="P42" i="4"/>
  <c r="W44" i="5"/>
  <c r="Q42" i="4"/>
  <c r="X44" i="5"/>
  <c r="AA44" i="5"/>
  <c r="AI42" i="4"/>
  <c r="T42" i="4" a="1"/>
  <c r="T42" i="4"/>
  <c r="AC44" i="5"/>
  <c r="U42" i="4" a="1"/>
  <c r="U42" i="4"/>
  <c r="AD44" i="5"/>
  <c r="X42" i="4"/>
  <c r="AI44" i="5"/>
  <c r="Y42" i="4"/>
  <c r="AJ44" i="5"/>
  <c r="Z42" i="4"/>
  <c r="AL44" i="5"/>
  <c r="F44" i="5"/>
  <c r="H44" i="5"/>
  <c r="I44" i="5"/>
  <c r="L44" i="5"/>
  <c r="N44" i="5"/>
  <c r="O44" i="5"/>
  <c r="Z44" i="5"/>
  <c r="AN44" i="5"/>
  <c r="AG45" i="5"/>
  <c r="AF45" i="5"/>
  <c r="C43" i="4"/>
  <c r="C45" i="5"/>
  <c r="T45" i="5"/>
  <c r="O43" i="4"/>
  <c r="U45" i="5"/>
  <c r="P43" i="4"/>
  <c r="W45" i="5"/>
  <c r="Q43" i="4"/>
  <c r="X45" i="5"/>
  <c r="AA45" i="5"/>
  <c r="AI43" i="4"/>
  <c r="T43" i="4" a="1"/>
  <c r="T43" i="4"/>
  <c r="AC45" i="5"/>
  <c r="U43" i="4" a="1"/>
  <c r="U43" i="4"/>
  <c r="AD45" i="5"/>
  <c r="X43" i="4"/>
  <c r="AI45" i="5"/>
  <c r="Y43" i="4"/>
  <c r="AJ45" i="5"/>
  <c r="Z43" i="4"/>
  <c r="AL45" i="5"/>
  <c r="Z45" i="5"/>
  <c r="AN45" i="5"/>
  <c r="AG46" i="5"/>
  <c r="AF46" i="5"/>
  <c r="C44" i="4"/>
  <c r="C46" i="5"/>
  <c r="D44" i="4"/>
  <c r="E46" i="5"/>
  <c r="H44" i="4"/>
  <c r="K46" i="5"/>
  <c r="L44" i="4"/>
  <c r="Q46" i="5"/>
  <c r="M44" i="4"/>
  <c r="R46" i="5"/>
  <c r="T46" i="5"/>
  <c r="U46" i="5"/>
  <c r="P44" i="4"/>
  <c r="W46" i="5"/>
  <c r="Q44" i="4"/>
  <c r="X46" i="5"/>
  <c r="AA46" i="5"/>
  <c r="AI44" i="4"/>
  <c r="T44" i="4" a="1"/>
  <c r="T44" i="4"/>
  <c r="AC46" i="5"/>
  <c r="U44" i="4" a="1"/>
  <c r="U44" i="4"/>
  <c r="AD46" i="5"/>
  <c r="Y44" i="4"/>
  <c r="AJ46" i="5"/>
  <c r="Z44" i="4"/>
  <c r="AL46" i="5"/>
  <c r="F46" i="5"/>
  <c r="H46" i="5"/>
  <c r="I46" i="5"/>
  <c r="L46" i="5"/>
  <c r="N46" i="5"/>
  <c r="O46" i="5"/>
  <c r="Z46" i="5"/>
  <c r="AN46" i="5"/>
  <c r="AG47" i="5"/>
  <c r="AF47" i="5"/>
  <c r="C45" i="4"/>
  <c r="C47" i="5"/>
  <c r="D45" i="4"/>
  <c r="E47" i="5"/>
  <c r="H45" i="4"/>
  <c r="K47" i="5"/>
  <c r="L45" i="4"/>
  <c r="Q47" i="5"/>
  <c r="M45" i="4"/>
  <c r="R47" i="5"/>
  <c r="T47" i="5"/>
  <c r="O45" i="4"/>
  <c r="U47" i="5"/>
  <c r="P45" i="4"/>
  <c r="W47" i="5"/>
  <c r="Q45" i="4"/>
  <c r="X47" i="5"/>
  <c r="AA47" i="5"/>
  <c r="AI45" i="4"/>
  <c r="T45" i="4" a="1"/>
  <c r="T45" i="4"/>
  <c r="AC47" i="5"/>
  <c r="U45" i="4" a="1"/>
  <c r="U45" i="4"/>
  <c r="AD47" i="5"/>
  <c r="X45" i="4"/>
  <c r="AI47" i="5"/>
  <c r="Y45" i="4"/>
  <c r="AJ47" i="5"/>
  <c r="Z45" i="4"/>
  <c r="AL47" i="5"/>
  <c r="F47" i="5"/>
  <c r="H47" i="5"/>
  <c r="I47" i="5"/>
  <c r="L47" i="5"/>
  <c r="N47" i="5"/>
  <c r="O47" i="5"/>
  <c r="Z47" i="5"/>
  <c r="AN47" i="5"/>
  <c r="AG48" i="5"/>
  <c r="AF48" i="5"/>
  <c r="B46" i="4"/>
  <c r="C46" i="4"/>
  <c r="C48" i="5"/>
  <c r="D46" i="4"/>
  <c r="E48" i="5"/>
  <c r="H46" i="4"/>
  <c r="K48" i="5"/>
  <c r="L46" i="4"/>
  <c r="Q48" i="5"/>
  <c r="M46" i="4"/>
  <c r="R48" i="5"/>
  <c r="T48" i="5"/>
  <c r="U48" i="5"/>
  <c r="P46" i="4"/>
  <c r="W48" i="5"/>
  <c r="Q46" i="4"/>
  <c r="X48" i="5"/>
  <c r="AA48" i="5"/>
  <c r="AI46" i="4"/>
  <c r="T46" i="4" a="1"/>
  <c r="T46" i="4"/>
  <c r="AC48" i="5"/>
  <c r="U46" i="4" a="1"/>
  <c r="U46" i="4"/>
  <c r="AD48" i="5"/>
  <c r="X46" i="4"/>
  <c r="AI48" i="5"/>
  <c r="Y46" i="4"/>
  <c r="AJ48" i="5"/>
  <c r="Z46" i="4"/>
  <c r="AL48" i="5"/>
  <c r="F48" i="5"/>
  <c r="H48" i="5"/>
  <c r="I48" i="5"/>
  <c r="L48" i="5"/>
  <c r="N48" i="5"/>
  <c r="O48" i="5"/>
  <c r="Z48" i="5"/>
  <c r="AN48" i="5"/>
  <c r="AG49" i="5"/>
  <c r="AF49" i="5"/>
  <c r="B47" i="4"/>
  <c r="C47" i="4"/>
  <c r="C49" i="5"/>
  <c r="D47" i="4"/>
  <c r="E49" i="5"/>
  <c r="H47" i="4"/>
  <c r="K49" i="5"/>
  <c r="L47" i="4"/>
  <c r="Q49" i="5"/>
  <c r="M47" i="4"/>
  <c r="R49" i="5"/>
  <c r="T49" i="5"/>
  <c r="O47" i="4"/>
  <c r="U49" i="5"/>
  <c r="P47" i="4"/>
  <c r="W49" i="5"/>
  <c r="Q47" i="4"/>
  <c r="X49" i="5"/>
  <c r="AA49" i="5"/>
  <c r="AI47" i="4"/>
  <c r="T47" i="4" a="1"/>
  <c r="T47" i="4"/>
  <c r="AC49" i="5"/>
  <c r="U47" i="4" a="1"/>
  <c r="U47" i="4"/>
  <c r="AD49" i="5"/>
  <c r="X47" i="4"/>
  <c r="AI49" i="5"/>
  <c r="Y47" i="4"/>
  <c r="AJ49" i="5"/>
  <c r="Z47" i="4"/>
  <c r="AL49" i="5"/>
  <c r="F49" i="5"/>
  <c r="H49" i="5"/>
  <c r="I49" i="5"/>
  <c r="L49" i="5"/>
  <c r="N49" i="5"/>
  <c r="O49" i="5"/>
  <c r="Z49" i="5"/>
  <c r="AN49" i="5"/>
  <c r="AG50" i="5"/>
  <c r="AF50" i="5"/>
  <c r="B48" i="4"/>
  <c r="C48" i="4"/>
  <c r="C50" i="5"/>
  <c r="D48" i="4"/>
  <c r="E50" i="5"/>
  <c r="L48" i="4"/>
  <c r="Q50" i="5"/>
  <c r="M48" i="4"/>
  <c r="R50" i="5"/>
  <c r="T50" i="5"/>
  <c r="U50" i="5"/>
  <c r="P48" i="4"/>
  <c r="W50" i="5"/>
  <c r="Q48" i="4"/>
  <c r="X50" i="5"/>
  <c r="S14" i="2"/>
  <c r="S48" i="4"/>
  <c r="AA50" i="5"/>
  <c r="AI48" i="4"/>
  <c r="T48" i="4" a="1"/>
  <c r="T48" i="4"/>
  <c r="AC50" i="5"/>
  <c r="U48" i="4" a="1"/>
  <c r="U48" i="4"/>
  <c r="AD50" i="5"/>
  <c r="X14" i="2"/>
  <c r="X48" i="4"/>
  <c r="AI50" i="5"/>
  <c r="Y48" i="4"/>
  <c r="AJ50" i="5"/>
  <c r="Z48" i="4"/>
  <c r="AL50" i="5"/>
  <c r="L50" i="5"/>
  <c r="F50" i="5"/>
  <c r="H50" i="5"/>
  <c r="I50" i="5"/>
  <c r="N50" i="5"/>
  <c r="O50" i="5"/>
  <c r="Z50" i="5"/>
  <c r="AN50" i="5"/>
  <c r="AG51" i="5"/>
  <c r="AF51" i="5"/>
  <c r="C15" i="2"/>
  <c r="B49" i="4"/>
  <c r="C49" i="4"/>
  <c r="C51" i="5"/>
  <c r="D15" i="2"/>
  <c r="D49" i="4"/>
  <c r="E51" i="5"/>
  <c r="L15" i="2"/>
  <c r="L49" i="4"/>
  <c r="Q51" i="5"/>
  <c r="M15" i="2"/>
  <c r="M49" i="4"/>
  <c r="R51" i="5"/>
  <c r="N15" i="2"/>
  <c r="N49" i="4"/>
  <c r="T51" i="5"/>
  <c r="O15" i="2"/>
  <c r="O49" i="4"/>
  <c r="U51" i="5"/>
  <c r="P15" i="2"/>
  <c r="P49" i="4"/>
  <c r="W51" i="5"/>
  <c r="Q15" i="2"/>
  <c r="Q49" i="4"/>
  <c r="X51" i="5"/>
  <c r="S15" i="2"/>
  <c r="S49" i="4"/>
  <c r="AA51" i="5"/>
  <c r="AI49" i="4"/>
  <c r="T49" i="4" a="1"/>
  <c r="T49" i="4"/>
  <c r="AC51" i="5"/>
  <c r="U49" i="4" a="1"/>
  <c r="U49" i="4"/>
  <c r="AD51" i="5"/>
  <c r="X15" i="2"/>
  <c r="X49" i="4"/>
  <c r="AI51" i="5"/>
  <c r="Y15" i="2"/>
  <c r="Y49" i="4"/>
  <c r="AJ51" i="5"/>
  <c r="Z15" i="2"/>
  <c r="Z49" i="4"/>
  <c r="AL51" i="5"/>
  <c r="L51" i="5"/>
  <c r="F51" i="5"/>
  <c r="H51" i="5"/>
  <c r="I51" i="5"/>
  <c r="N51" i="5"/>
  <c r="O51" i="5"/>
  <c r="Z51" i="5"/>
  <c r="AN51" i="5"/>
  <c r="AG52" i="5"/>
  <c r="AF52" i="5"/>
  <c r="C50" i="4"/>
  <c r="C52" i="5"/>
  <c r="D50" i="4"/>
  <c r="E52" i="5"/>
  <c r="L50" i="4"/>
  <c r="Q52" i="5"/>
  <c r="M50" i="4"/>
  <c r="R52" i="5"/>
  <c r="T52" i="5"/>
  <c r="U52" i="5"/>
  <c r="P50" i="4"/>
  <c r="W52" i="5"/>
  <c r="Q50" i="4"/>
  <c r="X52" i="5"/>
  <c r="S50" i="4"/>
  <c r="AA52" i="5"/>
  <c r="AI50" i="4"/>
  <c r="T50" i="4" a="1"/>
  <c r="T50" i="4"/>
  <c r="AC52" i="5"/>
  <c r="U50" i="4" a="1"/>
  <c r="U50" i="4"/>
  <c r="AD52" i="5"/>
  <c r="X50" i="4"/>
  <c r="AI52" i="5"/>
  <c r="Y50" i="4"/>
  <c r="AJ52" i="5"/>
  <c r="Z50" i="4"/>
  <c r="AL52" i="5"/>
  <c r="L52" i="5"/>
  <c r="F52" i="5"/>
  <c r="H52" i="5"/>
  <c r="I52" i="5"/>
  <c r="N52" i="5"/>
  <c r="O52" i="5"/>
  <c r="Z52" i="5"/>
  <c r="AN52" i="5"/>
  <c r="AG53" i="5"/>
  <c r="AF53" i="5"/>
  <c r="B51" i="4"/>
  <c r="C51" i="4"/>
  <c r="C53" i="5"/>
  <c r="D51" i="4"/>
  <c r="E53" i="5"/>
  <c r="L51" i="4"/>
  <c r="Q53" i="5"/>
  <c r="M51" i="4"/>
  <c r="R53" i="5"/>
  <c r="T53" i="5"/>
  <c r="U53" i="5"/>
  <c r="P51" i="4"/>
  <c r="W53" i="5"/>
  <c r="Q51" i="4"/>
  <c r="X53" i="5"/>
  <c r="S51" i="4"/>
  <c r="AA53" i="5"/>
  <c r="AI51" i="4"/>
  <c r="T51" i="4" a="1"/>
  <c r="T51" i="4"/>
  <c r="AC53" i="5"/>
  <c r="U51" i="4" a="1"/>
  <c r="U51" i="4"/>
  <c r="AD53" i="5"/>
  <c r="X51" i="4"/>
  <c r="AI53" i="5"/>
  <c r="Y51" i="4"/>
  <c r="AJ53" i="5"/>
  <c r="Z51" i="4"/>
  <c r="AL53" i="5"/>
  <c r="L53" i="5"/>
  <c r="F53" i="5"/>
  <c r="H53" i="5"/>
  <c r="I53" i="5"/>
  <c r="N53" i="5"/>
  <c r="O53" i="5"/>
  <c r="Z53" i="5"/>
  <c r="AN53" i="5"/>
  <c r="AG54" i="5"/>
  <c r="AF54" i="5"/>
  <c r="C52" i="4"/>
  <c r="C54" i="5"/>
  <c r="D52" i="4"/>
  <c r="E54" i="5"/>
  <c r="K54" i="5"/>
  <c r="I24" i="2"/>
  <c r="I3" i="2"/>
  <c r="I52" i="4"/>
  <c r="L54" i="5"/>
  <c r="J24" i="2"/>
  <c r="J3" i="2"/>
  <c r="J52" i="4"/>
  <c r="N54" i="5"/>
  <c r="O54" i="5"/>
  <c r="L52" i="4"/>
  <c r="Q54" i="5"/>
  <c r="M52" i="4"/>
  <c r="R54" i="5"/>
  <c r="T54" i="5"/>
  <c r="U54" i="5"/>
  <c r="P52" i="4"/>
  <c r="W54" i="5"/>
  <c r="Q52" i="4"/>
  <c r="X54" i="5"/>
  <c r="S52" i="4"/>
  <c r="AA54" i="5"/>
  <c r="AI52" i="4"/>
  <c r="T52" i="4" a="1"/>
  <c r="T52" i="4"/>
  <c r="AC54" i="5"/>
  <c r="U52" i="4" a="1"/>
  <c r="U52" i="4"/>
  <c r="AD54" i="5"/>
  <c r="X24" i="2"/>
  <c r="X52" i="4"/>
  <c r="AI54" i="5"/>
  <c r="Y52" i="4"/>
  <c r="AJ54" i="5"/>
  <c r="Z52" i="4"/>
  <c r="AL54" i="5"/>
  <c r="F54" i="5"/>
  <c r="H54" i="5"/>
  <c r="I54" i="5"/>
  <c r="Z54" i="5"/>
  <c r="AN54" i="5"/>
  <c r="AG55" i="5"/>
  <c r="AF55" i="5"/>
  <c r="C11" i="2"/>
  <c r="C53" i="4"/>
  <c r="C55" i="5"/>
  <c r="D11" i="2"/>
  <c r="D53" i="4"/>
  <c r="E55" i="5"/>
  <c r="H11" i="2"/>
  <c r="H53" i="4"/>
  <c r="K55" i="5"/>
  <c r="L11" i="2"/>
  <c r="L53" i="4"/>
  <c r="Q55" i="5"/>
  <c r="M11" i="2"/>
  <c r="M53" i="4"/>
  <c r="R55" i="5"/>
  <c r="N11" i="2"/>
  <c r="N53" i="4"/>
  <c r="T55" i="5"/>
  <c r="O11" i="2"/>
  <c r="O53" i="4"/>
  <c r="U55" i="5"/>
  <c r="P11" i="2"/>
  <c r="P53" i="4"/>
  <c r="W55" i="5"/>
  <c r="Q11" i="2"/>
  <c r="Q53" i="4"/>
  <c r="X55" i="5"/>
  <c r="AA55" i="5"/>
  <c r="AI53" i="4"/>
  <c r="T53" i="4" a="1"/>
  <c r="T53" i="4"/>
  <c r="AC55" i="5"/>
  <c r="U53" i="4" a="1"/>
  <c r="U53" i="4"/>
  <c r="AD55" i="5"/>
  <c r="X11" i="2"/>
  <c r="X53" i="4"/>
  <c r="AI55" i="5"/>
  <c r="Y11" i="2"/>
  <c r="Y53" i="4"/>
  <c r="AJ55" i="5"/>
  <c r="Z11" i="2"/>
  <c r="Z53" i="4"/>
  <c r="AL55" i="5"/>
  <c r="L55" i="5"/>
  <c r="N55" i="5"/>
  <c r="O55" i="5"/>
  <c r="F55" i="5"/>
  <c r="H55" i="5"/>
  <c r="I55" i="5"/>
  <c r="Z55" i="5"/>
  <c r="AN55" i="5"/>
  <c r="AG56" i="5"/>
  <c r="AF56" i="5"/>
  <c r="C13" i="2"/>
  <c r="C54" i="4"/>
  <c r="C56" i="5"/>
  <c r="D13" i="2"/>
  <c r="D54" i="4"/>
  <c r="E56" i="5"/>
  <c r="H13" i="2"/>
  <c r="H54" i="4"/>
  <c r="K56" i="5"/>
  <c r="L13" i="2"/>
  <c r="L54" i="4"/>
  <c r="Q56" i="5"/>
  <c r="M13" i="2"/>
  <c r="M54" i="4"/>
  <c r="R56" i="5"/>
  <c r="N13" i="2"/>
  <c r="N54" i="4"/>
  <c r="T56" i="5"/>
  <c r="O13" i="2"/>
  <c r="O54" i="4"/>
  <c r="U56" i="5"/>
  <c r="P13" i="2"/>
  <c r="P54" i="4"/>
  <c r="W56" i="5"/>
  <c r="Q13" i="2"/>
  <c r="Q54" i="4"/>
  <c r="X56" i="5"/>
  <c r="AA56" i="5"/>
  <c r="AI54" i="4"/>
  <c r="T54" i="4" a="1"/>
  <c r="T54" i="4"/>
  <c r="AC56" i="5"/>
  <c r="U54" i="4" a="1"/>
  <c r="U54" i="4"/>
  <c r="AD56" i="5"/>
  <c r="X13" i="2"/>
  <c r="X54" i="4"/>
  <c r="AI56" i="5"/>
  <c r="Y13" i="2"/>
  <c r="Y54" i="4"/>
  <c r="AJ56" i="5"/>
  <c r="Z13" i="2"/>
  <c r="Z54" i="4"/>
  <c r="AL56" i="5"/>
  <c r="L56" i="5"/>
  <c r="N56" i="5"/>
  <c r="O56" i="5"/>
  <c r="F56" i="5"/>
  <c r="H56" i="5"/>
  <c r="I56" i="5"/>
  <c r="Z56" i="5"/>
  <c r="AN56" i="5"/>
  <c r="AG57" i="5"/>
  <c r="AF57" i="5"/>
  <c r="C12" i="2"/>
  <c r="C55" i="4"/>
  <c r="C57" i="5"/>
  <c r="D12" i="2"/>
  <c r="D55" i="4"/>
  <c r="E57" i="5"/>
  <c r="H12" i="2"/>
  <c r="H55" i="4"/>
  <c r="K57" i="5"/>
  <c r="L12" i="2"/>
  <c r="L55" i="4"/>
  <c r="Q57" i="5"/>
  <c r="M12" i="2"/>
  <c r="M55" i="4"/>
  <c r="R57" i="5"/>
  <c r="T57" i="5"/>
  <c r="U57" i="5"/>
  <c r="P12" i="2"/>
  <c r="P55" i="4"/>
  <c r="W57" i="5"/>
  <c r="Q12" i="2"/>
  <c r="Q55" i="4"/>
  <c r="X57" i="5"/>
  <c r="AA57" i="5"/>
  <c r="AI55" i="4"/>
  <c r="T55" i="4" a="1"/>
  <c r="T55" i="4"/>
  <c r="AC57" i="5"/>
  <c r="U55" i="4" a="1"/>
  <c r="U55" i="4"/>
  <c r="AD57" i="5"/>
  <c r="X55" i="4"/>
  <c r="AI57" i="5"/>
  <c r="Y12" i="2"/>
  <c r="Y55" i="4"/>
  <c r="AJ57" i="5"/>
  <c r="Z12" i="2"/>
  <c r="Z55" i="4"/>
  <c r="AL57" i="5"/>
  <c r="L57" i="5"/>
  <c r="N57" i="5"/>
  <c r="O57" i="5"/>
  <c r="F57" i="5"/>
  <c r="H57" i="5"/>
  <c r="I57" i="5"/>
  <c r="Z57" i="5"/>
  <c r="AN57" i="5"/>
  <c r="AG58" i="5"/>
  <c r="AF58" i="5"/>
  <c r="C56" i="4"/>
  <c r="C58" i="5"/>
  <c r="D56" i="4"/>
  <c r="E58" i="5"/>
  <c r="H56" i="4"/>
  <c r="K58" i="5"/>
  <c r="I12" i="2"/>
  <c r="I56" i="4"/>
  <c r="L58" i="5"/>
  <c r="J12" i="2"/>
  <c r="J56" i="4"/>
  <c r="N58" i="5"/>
  <c r="O58" i="5"/>
  <c r="L56" i="4"/>
  <c r="Q58" i="5"/>
  <c r="M56" i="4"/>
  <c r="R58" i="5"/>
  <c r="N12" i="2"/>
  <c r="N56" i="4"/>
  <c r="T58" i="5"/>
  <c r="O12" i="2"/>
  <c r="O56" i="4"/>
  <c r="U58" i="5"/>
  <c r="P56" i="4"/>
  <c r="W58" i="5"/>
  <c r="Q56" i="4"/>
  <c r="X58" i="5"/>
  <c r="AA58" i="5"/>
  <c r="AI56" i="4"/>
  <c r="T56" i="4" a="1"/>
  <c r="T56" i="4"/>
  <c r="AC58" i="5"/>
  <c r="U56" i="4" a="1"/>
  <c r="U56" i="4"/>
  <c r="AD58" i="5"/>
  <c r="X56" i="4"/>
  <c r="AI58" i="5"/>
  <c r="Y56" i="4"/>
  <c r="AJ58" i="5"/>
  <c r="Z56" i="4"/>
  <c r="AL58" i="5"/>
  <c r="F58" i="5"/>
  <c r="H58" i="5"/>
  <c r="I58" i="5"/>
  <c r="Z58" i="5"/>
  <c r="AN58" i="5"/>
  <c r="AG59" i="5"/>
  <c r="AF59" i="5"/>
  <c r="C10" i="2"/>
  <c r="C57" i="4"/>
  <c r="C59" i="5"/>
  <c r="D10" i="2"/>
  <c r="D57" i="4"/>
  <c r="E59" i="5"/>
  <c r="H10" i="2"/>
  <c r="H57" i="4"/>
  <c r="K59" i="5"/>
  <c r="L10" i="2"/>
  <c r="L57" i="4"/>
  <c r="Q59" i="5"/>
  <c r="M10" i="2"/>
  <c r="M57" i="4"/>
  <c r="R59" i="5"/>
  <c r="N10" i="2"/>
  <c r="N57" i="4"/>
  <c r="T59" i="5"/>
  <c r="O10" i="2"/>
  <c r="O57" i="4"/>
  <c r="U59" i="5"/>
  <c r="P10" i="2"/>
  <c r="P57" i="4"/>
  <c r="W59" i="5"/>
  <c r="Q10" i="2"/>
  <c r="Q57" i="4"/>
  <c r="X59" i="5"/>
  <c r="AA59" i="5"/>
  <c r="AI57" i="4"/>
  <c r="T57" i="4" a="1"/>
  <c r="T57" i="4"/>
  <c r="AC59" i="5"/>
  <c r="U57" i="4" a="1"/>
  <c r="U57" i="4"/>
  <c r="AD59" i="5"/>
  <c r="X10" i="2"/>
  <c r="X57" i="4"/>
  <c r="AI59" i="5"/>
  <c r="Y10" i="2"/>
  <c r="Y57" i="4"/>
  <c r="AJ59" i="5"/>
  <c r="Z10" i="2"/>
  <c r="Z57" i="4"/>
  <c r="AL59" i="5"/>
  <c r="L59" i="5"/>
  <c r="N59" i="5"/>
  <c r="O59" i="5"/>
  <c r="F59" i="5"/>
  <c r="H59" i="5"/>
  <c r="I59" i="5"/>
  <c r="Z59" i="5"/>
  <c r="AN59" i="5"/>
  <c r="AG60" i="5"/>
  <c r="AF60" i="5"/>
  <c r="C58" i="4"/>
  <c r="C60" i="5"/>
  <c r="D58" i="4"/>
  <c r="E60" i="5"/>
  <c r="H58" i="4"/>
  <c r="K60" i="5"/>
  <c r="L58" i="4"/>
  <c r="Q60" i="5"/>
  <c r="M58" i="4"/>
  <c r="R60" i="5"/>
  <c r="T60" i="5"/>
  <c r="U60" i="5"/>
  <c r="P58" i="4"/>
  <c r="W60" i="5"/>
  <c r="Q58" i="4"/>
  <c r="X60" i="5"/>
  <c r="AA60" i="5"/>
  <c r="AI58" i="4"/>
  <c r="T58" i="4" a="1"/>
  <c r="T58" i="4"/>
  <c r="AC60" i="5"/>
  <c r="U58" i="4" a="1"/>
  <c r="U58" i="4"/>
  <c r="AD60" i="5"/>
  <c r="X58" i="4"/>
  <c r="AI60" i="5"/>
  <c r="Y58" i="4"/>
  <c r="AJ60" i="5"/>
  <c r="Z58" i="4"/>
  <c r="AL60" i="5"/>
  <c r="L60" i="5"/>
  <c r="N60" i="5"/>
  <c r="O60" i="5"/>
  <c r="F60" i="5"/>
  <c r="H60" i="5"/>
  <c r="I60" i="5"/>
  <c r="Z60" i="5"/>
  <c r="AN60" i="5"/>
  <c r="AA61" i="5"/>
  <c r="P59" i="4"/>
  <c r="W61" i="5"/>
  <c r="O61" i="5"/>
  <c r="K61" i="5"/>
  <c r="AG61" i="5"/>
  <c r="AF61" i="5"/>
  <c r="C59" i="4"/>
  <c r="C61" i="5"/>
  <c r="D59" i="4"/>
  <c r="E61" i="5"/>
  <c r="L61" i="5"/>
  <c r="N61" i="5"/>
  <c r="L59" i="4"/>
  <c r="Q61" i="5"/>
  <c r="O59" i="4"/>
  <c r="U61" i="5"/>
  <c r="Q59" i="4"/>
  <c r="X61" i="5"/>
  <c r="R59" i="4"/>
  <c r="Z61" i="5"/>
  <c r="AI59" i="4"/>
  <c r="T59" i="4" a="1"/>
  <c r="T59" i="4"/>
  <c r="AC61" i="5"/>
  <c r="U59" i="4" a="1"/>
  <c r="U59" i="4"/>
  <c r="AD61" i="5"/>
  <c r="X59" i="4"/>
  <c r="AI61" i="5"/>
  <c r="Y59" i="4"/>
  <c r="AJ61" i="5"/>
  <c r="Z59" i="4"/>
  <c r="AL61" i="5"/>
  <c r="R61" i="5"/>
  <c r="T61" i="5"/>
  <c r="F61" i="5"/>
  <c r="H61" i="5"/>
  <c r="I61" i="5"/>
  <c r="AN61" i="5"/>
  <c r="AG62" i="5"/>
  <c r="AF62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I60" i="4"/>
  <c r="T60" i="4" a="1"/>
  <c r="T60" i="4"/>
  <c r="AC62" i="5"/>
  <c r="U60" i="4" a="1"/>
  <c r="U60" i="4"/>
  <c r="AD62" i="5"/>
  <c r="AI62" i="5"/>
  <c r="Y60" i="4"/>
  <c r="AJ62" i="5"/>
  <c r="Z60" i="4"/>
  <c r="AL62" i="5"/>
  <c r="F62" i="5"/>
  <c r="H62" i="5"/>
  <c r="I62" i="5"/>
  <c r="L62" i="5"/>
  <c r="N62" i="5"/>
  <c r="O62" i="5"/>
  <c r="Z62" i="5"/>
  <c r="AN62" i="5"/>
  <c r="AG63" i="5"/>
  <c r="AF63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I61" i="4"/>
  <c r="T61" i="4" a="1"/>
  <c r="T61" i="4"/>
  <c r="AC63" i="5"/>
  <c r="U61" i="4" a="1"/>
  <c r="U61" i="4"/>
  <c r="AD63" i="5"/>
  <c r="Y61" i="4"/>
  <c r="AJ63" i="5"/>
  <c r="Z61" i="4"/>
  <c r="AL63" i="5"/>
  <c r="F63" i="5"/>
  <c r="H63" i="5"/>
  <c r="I63" i="5"/>
  <c r="L63" i="5"/>
  <c r="N63" i="5"/>
  <c r="O63" i="5"/>
  <c r="Z63" i="5"/>
  <c r="AN63" i="5"/>
  <c r="AG64" i="5"/>
  <c r="AF64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I62" i="4"/>
  <c r="T62" i="4" a="1"/>
  <c r="T62" i="4"/>
  <c r="AC64" i="5"/>
  <c r="U62" i="4" a="1"/>
  <c r="U62" i="4"/>
  <c r="AD64" i="5"/>
  <c r="Y62" i="4"/>
  <c r="AJ64" i="5"/>
  <c r="Z62" i="4"/>
  <c r="AL64" i="5"/>
  <c r="F64" i="5"/>
  <c r="H64" i="5"/>
  <c r="I64" i="5"/>
  <c r="L64" i="5"/>
  <c r="N64" i="5"/>
  <c r="O64" i="5"/>
  <c r="Z64" i="5"/>
  <c r="AN64" i="5"/>
  <c r="AG65" i="5"/>
  <c r="AF65" i="5"/>
  <c r="B63" i="4"/>
  <c r="C63" i="4"/>
  <c r="C65" i="5"/>
  <c r="D63" i="4"/>
  <c r="E65" i="5"/>
  <c r="H63" i="4"/>
  <c r="K65" i="5"/>
  <c r="L63" i="4"/>
  <c r="Q65" i="5"/>
  <c r="M63" i="4"/>
  <c r="R65" i="5"/>
  <c r="T65" i="5"/>
  <c r="U65" i="5"/>
  <c r="P63" i="4"/>
  <c r="W65" i="5"/>
  <c r="Q63" i="4"/>
  <c r="X65" i="5"/>
  <c r="AA65" i="5"/>
  <c r="AI63" i="4"/>
  <c r="T63" i="4" a="1"/>
  <c r="T63" i="4"/>
  <c r="AC65" i="5"/>
  <c r="U63" i="4" a="1"/>
  <c r="U63" i="4"/>
  <c r="AD65" i="5"/>
  <c r="X63" i="4"/>
  <c r="AI65" i="5"/>
  <c r="Y63" i="4"/>
  <c r="AJ65" i="5"/>
  <c r="Z63" i="4"/>
  <c r="AL65" i="5"/>
  <c r="F65" i="5"/>
  <c r="H65" i="5"/>
  <c r="I65" i="5"/>
  <c r="L65" i="5"/>
  <c r="N65" i="5"/>
  <c r="O65" i="5"/>
  <c r="Z65" i="5"/>
  <c r="AN65" i="5"/>
  <c r="AG66" i="5"/>
  <c r="AF66" i="5"/>
  <c r="B64" i="4"/>
  <c r="C64" i="4"/>
  <c r="C66" i="5"/>
  <c r="D64" i="4"/>
  <c r="E66" i="5"/>
  <c r="H64" i="4"/>
  <c r="K66" i="5"/>
  <c r="L64" i="4"/>
  <c r="Q66" i="5"/>
  <c r="M64" i="4"/>
  <c r="R66" i="5"/>
  <c r="T66" i="5"/>
  <c r="U66" i="5"/>
  <c r="P64" i="4"/>
  <c r="W66" i="5"/>
  <c r="Q64" i="4"/>
  <c r="X66" i="5"/>
  <c r="AA66" i="5"/>
  <c r="AI64" i="4"/>
  <c r="T64" i="4" a="1"/>
  <c r="T64" i="4"/>
  <c r="AC66" i="5"/>
  <c r="U64" i="4" a="1"/>
  <c r="U64" i="4"/>
  <c r="AD66" i="5"/>
  <c r="X64" i="4"/>
  <c r="AI66" i="5"/>
  <c r="Y64" i="4"/>
  <c r="AJ66" i="5"/>
  <c r="Z64" i="4"/>
  <c r="AL66" i="5"/>
  <c r="F66" i="5"/>
  <c r="H66" i="5"/>
  <c r="I66" i="5"/>
  <c r="L66" i="5"/>
  <c r="N66" i="5"/>
  <c r="O66" i="5"/>
  <c r="Z66" i="5"/>
  <c r="AN66" i="5"/>
  <c r="AG67" i="5"/>
  <c r="AF67" i="5"/>
  <c r="B65" i="4"/>
  <c r="C65" i="4"/>
  <c r="C67" i="5"/>
  <c r="D65" i="4"/>
  <c r="E67" i="5"/>
  <c r="H65" i="4"/>
  <c r="K67" i="5"/>
  <c r="L65" i="4"/>
  <c r="Q67" i="5"/>
  <c r="M65" i="4"/>
  <c r="R67" i="5"/>
  <c r="T67" i="5"/>
  <c r="U67" i="5"/>
  <c r="P65" i="4"/>
  <c r="W67" i="5"/>
  <c r="Q65" i="4"/>
  <c r="X67" i="5"/>
  <c r="AA67" i="5"/>
  <c r="AI65" i="4"/>
  <c r="T65" i="4" a="1"/>
  <c r="T65" i="4"/>
  <c r="AC67" i="5"/>
  <c r="U65" i="4" a="1"/>
  <c r="U65" i="4"/>
  <c r="AD67" i="5"/>
  <c r="X65" i="4"/>
  <c r="AI67" i="5"/>
  <c r="Y65" i="4"/>
  <c r="AJ67" i="5"/>
  <c r="Z65" i="4"/>
  <c r="AL67" i="5"/>
  <c r="F67" i="5"/>
  <c r="H67" i="5"/>
  <c r="I67" i="5"/>
  <c r="L67" i="5"/>
  <c r="N67" i="5"/>
  <c r="O67" i="5"/>
  <c r="Z67" i="5"/>
  <c r="AN67" i="5"/>
  <c r="AG68" i="5"/>
  <c r="AF68" i="5"/>
  <c r="C66" i="4"/>
  <c r="C68" i="5"/>
  <c r="D66" i="4"/>
  <c r="E68" i="5"/>
  <c r="H66" i="4"/>
  <c r="K68" i="5"/>
  <c r="L66" i="4"/>
  <c r="Q68" i="5"/>
  <c r="M66" i="4"/>
  <c r="R68" i="5"/>
  <c r="T68" i="5"/>
  <c r="U68" i="5"/>
  <c r="P66" i="4"/>
  <c r="W68" i="5"/>
  <c r="Q66" i="4"/>
  <c r="X68" i="5"/>
  <c r="AA68" i="5"/>
  <c r="AI66" i="4"/>
  <c r="T66" i="4" a="1"/>
  <c r="T66" i="4"/>
  <c r="AC68" i="5"/>
  <c r="U66" i="4" a="1"/>
  <c r="U66" i="4"/>
  <c r="AD68" i="5"/>
  <c r="Y66" i="4"/>
  <c r="AJ68" i="5"/>
  <c r="Z66" i="4"/>
  <c r="AL68" i="5"/>
  <c r="F68" i="5"/>
  <c r="H68" i="5"/>
  <c r="I68" i="5"/>
  <c r="L68" i="5"/>
  <c r="N68" i="5"/>
  <c r="O68" i="5"/>
  <c r="Z68" i="5"/>
  <c r="AN68" i="5"/>
  <c r="AG69" i="5"/>
  <c r="AF69" i="5"/>
  <c r="C17" i="2"/>
  <c r="C67" i="4"/>
  <c r="C69" i="5"/>
  <c r="D17" i="2"/>
  <c r="D67" i="4"/>
  <c r="E69" i="5"/>
  <c r="H17" i="2"/>
  <c r="H67" i="4"/>
  <c r="K69" i="5"/>
  <c r="I17" i="2"/>
  <c r="I67" i="4"/>
  <c r="L69" i="5"/>
  <c r="J17" i="2"/>
  <c r="J67" i="4"/>
  <c r="N69" i="5"/>
  <c r="O69" i="5"/>
  <c r="L17" i="2"/>
  <c r="L67" i="4"/>
  <c r="Q69" i="5"/>
  <c r="M17" i="2"/>
  <c r="M67" i="4"/>
  <c r="R69" i="5"/>
  <c r="N17" i="2"/>
  <c r="N67" i="4"/>
  <c r="T69" i="5"/>
  <c r="O17" i="2"/>
  <c r="O67" i="4"/>
  <c r="U69" i="5"/>
  <c r="P17" i="2"/>
  <c r="P67" i="4"/>
  <c r="W69" i="5"/>
  <c r="Q17" i="2"/>
  <c r="Q67" i="4"/>
  <c r="X69" i="5"/>
  <c r="AA69" i="5"/>
  <c r="AI67" i="4"/>
  <c r="T67" i="4" a="1"/>
  <c r="T67" i="4"/>
  <c r="AC69" i="5"/>
  <c r="AD69" i="5"/>
  <c r="X17" i="2"/>
  <c r="X67" i="4"/>
  <c r="AI69" i="5"/>
  <c r="Y17" i="2"/>
  <c r="Y67" i="4"/>
  <c r="AJ69" i="5"/>
  <c r="Z17" i="2"/>
  <c r="Z67" i="4"/>
  <c r="AL69" i="5"/>
  <c r="F69" i="5"/>
  <c r="H69" i="5"/>
  <c r="I69" i="5"/>
  <c r="Z69" i="5"/>
  <c r="AN69" i="5"/>
  <c r="AG70" i="5"/>
  <c r="AF70" i="5"/>
  <c r="C68" i="4"/>
  <c r="C70" i="5"/>
  <c r="D68" i="4"/>
  <c r="E70" i="5"/>
  <c r="H68" i="4"/>
  <c r="K70" i="5"/>
  <c r="L68" i="4"/>
  <c r="Q70" i="5"/>
  <c r="M68" i="4"/>
  <c r="R70" i="5"/>
  <c r="N68" i="4"/>
  <c r="T70" i="5"/>
  <c r="O68" i="4"/>
  <c r="U70" i="5"/>
  <c r="P68" i="4"/>
  <c r="W70" i="5"/>
  <c r="Q68" i="4"/>
  <c r="X70" i="5"/>
  <c r="AA70" i="5"/>
  <c r="AI68" i="4"/>
  <c r="T68" i="4" a="1"/>
  <c r="T68" i="4"/>
  <c r="AC70" i="5"/>
  <c r="U68" i="4" a="1"/>
  <c r="U68" i="4"/>
  <c r="AD70" i="5"/>
  <c r="Y68" i="4"/>
  <c r="AJ70" i="5"/>
  <c r="Z68" i="4"/>
  <c r="AL70" i="5"/>
  <c r="F70" i="5"/>
  <c r="H70" i="5"/>
  <c r="I70" i="5"/>
  <c r="L70" i="5"/>
  <c r="N70" i="5"/>
  <c r="O70" i="5"/>
  <c r="Z70" i="5"/>
  <c r="AN70" i="5"/>
  <c r="AG71" i="5"/>
  <c r="AF71" i="5"/>
  <c r="B69" i="4"/>
  <c r="C69" i="4"/>
  <c r="C71" i="5"/>
  <c r="D69" i="4"/>
  <c r="E71" i="5"/>
  <c r="H69" i="4"/>
  <c r="K71" i="5"/>
  <c r="L69" i="4"/>
  <c r="Q71" i="5"/>
  <c r="M69" i="4"/>
  <c r="R71" i="5"/>
  <c r="T71" i="5"/>
  <c r="U71" i="5"/>
  <c r="P69" i="4"/>
  <c r="W71" i="5"/>
  <c r="Q69" i="4"/>
  <c r="X71" i="5"/>
  <c r="AA71" i="5"/>
  <c r="AI69" i="4"/>
  <c r="T69" i="4" a="1"/>
  <c r="T69" i="4"/>
  <c r="AC71" i="5"/>
  <c r="U69" i="4" a="1"/>
  <c r="U69" i="4"/>
  <c r="AD71" i="5"/>
  <c r="Y69" i="4"/>
  <c r="AJ71" i="5"/>
  <c r="Z69" i="4"/>
  <c r="AL71" i="5"/>
  <c r="F71" i="5"/>
  <c r="H71" i="5"/>
  <c r="I71" i="5"/>
  <c r="L71" i="5"/>
  <c r="N71" i="5"/>
  <c r="O71" i="5"/>
  <c r="Z71" i="5"/>
  <c r="AN71" i="5"/>
  <c r="AG72" i="5"/>
  <c r="AF72" i="5"/>
  <c r="C18" i="2"/>
  <c r="C70" i="4"/>
  <c r="C72" i="5"/>
  <c r="D70" i="4"/>
  <c r="E72" i="5"/>
  <c r="H70" i="4"/>
  <c r="K72" i="5"/>
  <c r="L70" i="4"/>
  <c r="Q72" i="5"/>
  <c r="M70" i="4"/>
  <c r="R72" i="5"/>
  <c r="T72" i="5"/>
  <c r="O18" i="2"/>
  <c r="O70" i="4"/>
  <c r="U72" i="5"/>
  <c r="P18" i="2"/>
  <c r="P70" i="4"/>
  <c r="W72" i="5"/>
  <c r="Q18" i="2"/>
  <c r="Q70" i="4"/>
  <c r="X72" i="5"/>
  <c r="S18" i="2"/>
  <c r="S70" i="4"/>
  <c r="AA72" i="5"/>
  <c r="AI70" i="4"/>
  <c r="T70" i="4" a="1"/>
  <c r="T70" i="4"/>
  <c r="AC72" i="5"/>
  <c r="U70" i="4" a="1"/>
  <c r="U70" i="4"/>
  <c r="AD72" i="5"/>
  <c r="X18" i="2"/>
  <c r="X70" i="4"/>
  <c r="AI72" i="5"/>
  <c r="Y18" i="2"/>
  <c r="Y70" i="4"/>
  <c r="AJ72" i="5"/>
  <c r="Z18" i="2"/>
  <c r="Z70" i="4"/>
  <c r="AL72" i="5"/>
  <c r="F72" i="5"/>
  <c r="H72" i="5"/>
  <c r="I72" i="5"/>
  <c r="L72" i="5"/>
  <c r="N72" i="5"/>
  <c r="O72" i="5"/>
  <c r="Z72" i="5"/>
  <c r="AN72" i="5"/>
  <c r="AG73" i="5"/>
  <c r="AF73" i="5"/>
  <c r="C20" i="2"/>
  <c r="C71" i="4"/>
  <c r="C73" i="5"/>
  <c r="D20" i="2"/>
  <c r="D71" i="4"/>
  <c r="E73" i="5"/>
  <c r="E20" i="2"/>
  <c r="E71" i="4"/>
  <c r="F73" i="5"/>
  <c r="F20" i="2"/>
  <c r="F71" i="4"/>
  <c r="H73" i="5"/>
  <c r="I73" i="5"/>
  <c r="H20" i="2"/>
  <c r="H71" i="4"/>
  <c r="K73" i="5"/>
  <c r="L20" i="2"/>
  <c r="L71" i="4"/>
  <c r="Q73" i="5"/>
  <c r="M20" i="2"/>
  <c r="M71" i="4"/>
  <c r="R73" i="5"/>
  <c r="T73" i="5"/>
  <c r="U73" i="5"/>
  <c r="P20" i="2"/>
  <c r="P71" i="4"/>
  <c r="W73" i="5"/>
  <c r="Q20" i="2"/>
  <c r="Q71" i="4"/>
  <c r="X73" i="5"/>
  <c r="S20" i="2"/>
  <c r="S71" i="4"/>
  <c r="AA73" i="5"/>
  <c r="AI71" i="4"/>
  <c r="T71" i="4" a="1"/>
  <c r="T71" i="4"/>
  <c r="AC73" i="5"/>
  <c r="U71" i="4" a="1"/>
  <c r="U71" i="4"/>
  <c r="AD73" i="5"/>
  <c r="X20" i="2"/>
  <c r="X71" i="4"/>
  <c r="AI73" i="5"/>
  <c r="Y20" i="2"/>
  <c r="Y71" i="4"/>
  <c r="AJ73" i="5"/>
  <c r="Z20" i="2"/>
  <c r="Z71" i="4"/>
  <c r="AL73" i="5"/>
  <c r="L73" i="5"/>
  <c r="N73" i="5"/>
  <c r="O73" i="5"/>
  <c r="Z73" i="5"/>
  <c r="AN73" i="5"/>
  <c r="AG74" i="5"/>
  <c r="AF74" i="5"/>
  <c r="C72" i="4"/>
  <c r="C74" i="5"/>
  <c r="D72" i="4"/>
  <c r="E74" i="5"/>
  <c r="H72" i="4"/>
  <c r="K74" i="5"/>
  <c r="L72" i="4"/>
  <c r="Q74" i="5"/>
  <c r="M72" i="4"/>
  <c r="R74" i="5"/>
  <c r="T74" i="5"/>
  <c r="U74" i="5"/>
  <c r="P72" i="4"/>
  <c r="W74" i="5"/>
  <c r="Q72" i="4"/>
  <c r="X74" i="5"/>
  <c r="S72" i="4"/>
  <c r="AA74" i="5"/>
  <c r="AI72" i="4"/>
  <c r="T72" i="4" a="1"/>
  <c r="T72" i="4"/>
  <c r="AC74" i="5"/>
  <c r="U72" i="4" a="1"/>
  <c r="U72" i="4"/>
  <c r="AD74" i="5"/>
  <c r="X72" i="4"/>
  <c r="AI74" i="5"/>
  <c r="Y72" i="4"/>
  <c r="AJ74" i="5"/>
  <c r="Z72" i="4"/>
  <c r="AL74" i="5"/>
  <c r="F74" i="5"/>
  <c r="H74" i="5"/>
  <c r="I74" i="5"/>
  <c r="L74" i="5"/>
  <c r="N74" i="5"/>
  <c r="O74" i="5"/>
  <c r="Z74" i="5"/>
  <c r="AN74" i="5"/>
  <c r="AG75" i="5"/>
  <c r="AF75" i="5"/>
  <c r="C73" i="4"/>
  <c r="C75" i="5"/>
  <c r="D73" i="4"/>
  <c r="E75" i="5"/>
  <c r="H73" i="4"/>
  <c r="K75" i="5"/>
  <c r="L73" i="4"/>
  <c r="Q75" i="5"/>
  <c r="R75" i="5"/>
  <c r="T75" i="5"/>
  <c r="O73" i="4"/>
  <c r="U75" i="5"/>
  <c r="P73" i="4"/>
  <c r="W75" i="5"/>
  <c r="Q73" i="4"/>
  <c r="X75" i="5"/>
  <c r="S73" i="4"/>
  <c r="AA75" i="5"/>
  <c r="AI73" i="4"/>
  <c r="T73" i="4" a="1"/>
  <c r="T73" i="4"/>
  <c r="AC75" i="5"/>
  <c r="U73" i="4" a="1"/>
  <c r="U73" i="4"/>
  <c r="AD75" i="5"/>
  <c r="X73" i="4"/>
  <c r="AI75" i="5"/>
  <c r="Y73" i="4"/>
  <c r="AJ75" i="5"/>
  <c r="Z73" i="4"/>
  <c r="AL75" i="5"/>
  <c r="F75" i="5"/>
  <c r="H75" i="5"/>
  <c r="I75" i="5"/>
  <c r="L75" i="5"/>
  <c r="N75" i="5"/>
  <c r="O75" i="5"/>
  <c r="Z75" i="5"/>
  <c r="AN75" i="5"/>
  <c r="AG76" i="5"/>
  <c r="AF76" i="5"/>
  <c r="C25" i="2"/>
  <c r="B74" i="4"/>
  <c r="C74" i="4"/>
  <c r="C76" i="5"/>
  <c r="D25" i="2"/>
  <c r="D74" i="4"/>
  <c r="E76" i="5"/>
  <c r="H25" i="2"/>
  <c r="H74" i="4"/>
  <c r="K76" i="5"/>
  <c r="L25" i="2"/>
  <c r="L74" i="4"/>
  <c r="Q76" i="5"/>
  <c r="M25" i="2"/>
  <c r="M74" i="4"/>
  <c r="R76" i="5"/>
  <c r="T76" i="5"/>
  <c r="U76" i="5"/>
  <c r="P25" i="2"/>
  <c r="P74" i="4"/>
  <c r="W76" i="5"/>
  <c r="Q25" i="2"/>
  <c r="Q74" i="4"/>
  <c r="X76" i="5"/>
  <c r="S25" i="2"/>
  <c r="S74" i="4"/>
  <c r="AA76" i="5"/>
  <c r="AI74" i="4"/>
  <c r="T74" i="4" a="1"/>
  <c r="T74" i="4"/>
  <c r="AC76" i="5"/>
  <c r="U74" i="4" a="1"/>
  <c r="U74" i="4"/>
  <c r="AD76" i="5"/>
  <c r="X25" i="2"/>
  <c r="X74" i="4"/>
  <c r="AI76" i="5"/>
  <c r="Y25" i="2"/>
  <c r="Y74" i="4"/>
  <c r="AJ76" i="5"/>
  <c r="Z25" i="2"/>
  <c r="Z74" i="4"/>
  <c r="AL76" i="5"/>
  <c r="F76" i="5"/>
  <c r="H76" i="5"/>
  <c r="I76" i="5"/>
  <c r="L76" i="5"/>
  <c r="N76" i="5"/>
  <c r="O76" i="5"/>
  <c r="Z76" i="5"/>
  <c r="AN76" i="5"/>
  <c r="AG77" i="5"/>
  <c r="AF77" i="5"/>
  <c r="B75" i="4"/>
  <c r="C32" i="2"/>
  <c r="C75" i="4"/>
  <c r="C77" i="5"/>
  <c r="D32" i="2"/>
  <c r="D75" i="4"/>
  <c r="E77" i="5"/>
  <c r="E32" i="2"/>
  <c r="E75" i="4"/>
  <c r="F77" i="5"/>
  <c r="F32" i="2"/>
  <c r="F75" i="4"/>
  <c r="H77" i="5"/>
  <c r="I77" i="5"/>
  <c r="H32" i="2"/>
  <c r="H75" i="4"/>
  <c r="K77" i="5"/>
  <c r="L32" i="2"/>
  <c r="L75" i="4"/>
  <c r="Q77" i="5"/>
  <c r="M32" i="2"/>
  <c r="M75" i="4"/>
  <c r="R77" i="5"/>
  <c r="T77" i="5"/>
  <c r="U77" i="5"/>
  <c r="P32" i="2"/>
  <c r="P75" i="4"/>
  <c r="W77" i="5"/>
  <c r="Q32" i="2"/>
  <c r="Q75" i="4"/>
  <c r="X77" i="5"/>
  <c r="S32" i="2"/>
  <c r="S75" i="4"/>
  <c r="AA77" i="5"/>
  <c r="AI75" i="4"/>
  <c r="T75" i="4" a="1"/>
  <c r="T75" i="4"/>
  <c r="AC77" i="5"/>
  <c r="AD77" i="5"/>
  <c r="X32" i="2"/>
  <c r="X75" i="4"/>
  <c r="AI77" i="5"/>
  <c r="Y32" i="2"/>
  <c r="Y75" i="4"/>
  <c r="AJ77" i="5"/>
  <c r="Z32" i="2"/>
  <c r="Z75" i="4"/>
  <c r="AL77" i="5"/>
  <c r="L77" i="5"/>
  <c r="N77" i="5"/>
  <c r="O77" i="5"/>
  <c r="Z77" i="5"/>
  <c r="AN77" i="5"/>
  <c r="AG78" i="5"/>
  <c r="AF78" i="5"/>
  <c r="C76" i="4"/>
  <c r="C78" i="5"/>
  <c r="T78" i="5"/>
  <c r="U78" i="5"/>
  <c r="P76" i="4"/>
  <c r="W78" i="5"/>
  <c r="Q76" i="4"/>
  <c r="X78" i="5"/>
  <c r="S76" i="4"/>
  <c r="AA78" i="5"/>
  <c r="X76" i="4"/>
  <c r="AI78" i="5"/>
  <c r="Y76" i="4"/>
  <c r="AJ78" i="5"/>
  <c r="Z76" i="4"/>
  <c r="AL78" i="5"/>
  <c r="Z78" i="5"/>
  <c r="AN78" i="5"/>
  <c r="AG79" i="5"/>
  <c r="AF79" i="5"/>
  <c r="B77" i="4"/>
  <c r="C77" i="4"/>
  <c r="C79" i="5"/>
  <c r="D77" i="4"/>
  <c r="E79" i="5"/>
  <c r="E77" i="4"/>
  <c r="F79" i="5"/>
  <c r="F77" i="4"/>
  <c r="H79" i="5"/>
  <c r="I79" i="5"/>
  <c r="H77" i="4"/>
  <c r="K79" i="5"/>
  <c r="L77" i="4"/>
  <c r="Q79" i="5"/>
  <c r="M77" i="4"/>
  <c r="R79" i="5"/>
  <c r="T79" i="5"/>
  <c r="U79" i="5"/>
  <c r="P77" i="4"/>
  <c r="W79" i="5"/>
  <c r="Q77" i="4"/>
  <c r="X79" i="5"/>
  <c r="S77" i="4"/>
  <c r="AA79" i="5"/>
  <c r="AI77" i="4"/>
  <c r="T77" i="4" a="1"/>
  <c r="T77" i="4"/>
  <c r="AC79" i="5"/>
  <c r="AD79" i="5"/>
  <c r="X77" i="4"/>
  <c r="AI79" i="5"/>
  <c r="Y77" i="4"/>
  <c r="AJ79" i="5"/>
  <c r="Z77" i="4"/>
  <c r="AL79" i="5"/>
  <c r="L79" i="5"/>
  <c r="N79" i="5"/>
  <c r="O79" i="5"/>
  <c r="Z79" i="5"/>
  <c r="AN79" i="5"/>
  <c r="AG80" i="5"/>
  <c r="AF80" i="5"/>
  <c r="C78" i="4"/>
  <c r="C80" i="5"/>
  <c r="D78" i="4"/>
  <c r="E80" i="5"/>
  <c r="H78" i="4"/>
  <c r="K80" i="5"/>
  <c r="L78" i="4"/>
  <c r="Q80" i="5"/>
  <c r="M78" i="4"/>
  <c r="R80" i="5"/>
  <c r="T80" i="5"/>
  <c r="O78" i="4"/>
  <c r="U80" i="5"/>
  <c r="P78" i="4"/>
  <c r="W80" i="5"/>
  <c r="Q78" i="4"/>
  <c r="X80" i="5"/>
  <c r="S78" i="4"/>
  <c r="AA80" i="5"/>
  <c r="AI78" i="4"/>
  <c r="T78" i="4" a="1"/>
  <c r="T78" i="4"/>
  <c r="AC80" i="5"/>
  <c r="U78" i="4" a="1"/>
  <c r="U78" i="4"/>
  <c r="AD80" i="5"/>
  <c r="X78" i="4"/>
  <c r="AI80" i="5"/>
  <c r="Y78" i="4"/>
  <c r="AJ80" i="5"/>
  <c r="Z78" i="4"/>
  <c r="AL80" i="5"/>
  <c r="F80" i="5"/>
  <c r="H80" i="5"/>
  <c r="I80" i="5"/>
  <c r="L80" i="5"/>
  <c r="N80" i="5"/>
  <c r="O80" i="5"/>
  <c r="Z80" i="5"/>
  <c r="AN80" i="5"/>
  <c r="AG81" i="5"/>
  <c r="AF81" i="5"/>
  <c r="C79" i="4"/>
  <c r="C81" i="5"/>
  <c r="D79" i="4"/>
  <c r="E81" i="5"/>
  <c r="K81" i="5"/>
  <c r="L79" i="4"/>
  <c r="Q81" i="5"/>
  <c r="R81" i="5"/>
  <c r="T81" i="5"/>
  <c r="O79" i="4"/>
  <c r="U81" i="5"/>
  <c r="P79" i="4"/>
  <c r="W81" i="5"/>
  <c r="Q79" i="4"/>
  <c r="X81" i="5"/>
  <c r="S79" i="4"/>
  <c r="AA81" i="5"/>
  <c r="AI79" i="4"/>
  <c r="T79" i="4" a="1"/>
  <c r="T79" i="4"/>
  <c r="AC81" i="5"/>
  <c r="U79" i="4" a="1"/>
  <c r="U79" i="4"/>
  <c r="AD81" i="5"/>
  <c r="X79" i="4"/>
  <c r="AI81" i="5"/>
  <c r="Y79" i="4"/>
  <c r="AJ81" i="5"/>
  <c r="Z79" i="4"/>
  <c r="AL81" i="5"/>
  <c r="F81" i="5"/>
  <c r="H81" i="5"/>
  <c r="I81" i="5"/>
  <c r="L81" i="5"/>
  <c r="N81" i="5"/>
  <c r="O81" i="5"/>
  <c r="Z81" i="5"/>
  <c r="AN81" i="5"/>
  <c r="AG82" i="5"/>
  <c r="AF82" i="5"/>
  <c r="C80" i="4"/>
  <c r="C82" i="5"/>
  <c r="D80" i="4"/>
  <c r="E82" i="5"/>
  <c r="K82" i="5"/>
  <c r="L80" i="4"/>
  <c r="Q82" i="5"/>
  <c r="M80" i="4"/>
  <c r="R82" i="5"/>
  <c r="T82" i="5"/>
  <c r="O80" i="4"/>
  <c r="U82" i="5"/>
  <c r="P80" i="4"/>
  <c r="W82" i="5"/>
  <c r="Q80" i="4"/>
  <c r="X82" i="5"/>
  <c r="S80" i="4"/>
  <c r="AA82" i="5"/>
  <c r="AI80" i="4"/>
  <c r="T80" i="4" a="1"/>
  <c r="T80" i="4"/>
  <c r="AC82" i="5"/>
  <c r="U80" i="4" a="1"/>
  <c r="U80" i="4"/>
  <c r="AD82" i="5"/>
  <c r="X80" i="4"/>
  <c r="AI82" i="5"/>
  <c r="Y80" i="4"/>
  <c r="AJ82" i="5"/>
  <c r="Z80" i="4"/>
  <c r="AL82" i="5"/>
  <c r="F82" i="5"/>
  <c r="H82" i="5"/>
  <c r="I82" i="5"/>
  <c r="L82" i="5"/>
  <c r="N82" i="5"/>
  <c r="O82" i="5"/>
  <c r="Z82" i="5"/>
  <c r="AN82" i="5"/>
  <c r="AG83" i="5"/>
  <c r="AF83" i="5"/>
  <c r="C81" i="4"/>
  <c r="C83" i="5"/>
  <c r="D81" i="4"/>
  <c r="E83" i="5"/>
  <c r="K83" i="5"/>
  <c r="L81" i="4"/>
  <c r="Q83" i="5"/>
  <c r="M81" i="4"/>
  <c r="R83" i="5"/>
  <c r="T83" i="5"/>
  <c r="O81" i="4"/>
  <c r="U83" i="5"/>
  <c r="P81" i="4"/>
  <c r="W83" i="5"/>
  <c r="Q81" i="4"/>
  <c r="X83" i="5"/>
  <c r="S81" i="4"/>
  <c r="AA83" i="5"/>
  <c r="AI81" i="4"/>
  <c r="T81" i="4" a="1"/>
  <c r="T81" i="4"/>
  <c r="AC83" i="5"/>
  <c r="U81" i="4" a="1"/>
  <c r="U81" i="4"/>
  <c r="AD83" i="5"/>
  <c r="X81" i="4"/>
  <c r="AI83" i="5"/>
  <c r="Y81" i="4"/>
  <c r="AJ83" i="5"/>
  <c r="Z81" i="4"/>
  <c r="AL83" i="5"/>
  <c r="F83" i="5"/>
  <c r="H83" i="5"/>
  <c r="I83" i="5"/>
  <c r="L83" i="5"/>
  <c r="N83" i="5"/>
  <c r="O83" i="5"/>
  <c r="Z83" i="5"/>
  <c r="AN83" i="5"/>
  <c r="AG84" i="5"/>
  <c r="AF84" i="5"/>
  <c r="C82" i="4"/>
  <c r="C84" i="5"/>
  <c r="D82" i="4"/>
  <c r="E84" i="5"/>
  <c r="K84" i="5"/>
  <c r="L82" i="4"/>
  <c r="Q84" i="5"/>
  <c r="M82" i="4"/>
  <c r="R84" i="5"/>
  <c r="T84" i="5"/>
  <c r="U84" i="5"/>
  <c r="P82" i="4"/>
  <c r="W84" i="5"/>
  <c r="Q82" i="4"/>
  <c r="X84" i="5"/>
  <c r="S82" i="4"/>
  <c r="AA84" i="5"/>
  <c r="AI82" i="4"/>
  <c r="T82" i="4" a="1"/>
  <c r="T82" i="4"/>
  <c r="AC84" i="5"/>
  <c r="U82" i="4" a="1"/>
  <c r="U82" i="4"/>
  <c r="AD84" i="5"/>
  <c r="X82" i="4"/>
  <c r="AI84" i="5"/>
  <c r="Y82" i="4"/>
  <c r="AJ84" i="5"/>
  <c r="Z82" i="4"/>
  <c r="AL84" i="5"/>
  <c r="F84" i="5"/>
  <c r="H84" i="5"/>
  <c r="I84" i="5"/>
  <c r="L84" i="5"/>
  <c r="N84" i="5"/>
  <c r="O84" i="5"/>
  <c r="Z84" i="5"/>
  <c r="AN84" i="5"/>
  <c r="AG85" i="5"/>
  <c r="AF85" i="5"/>
  <c r="C83" i="4"/>
  <c r="C85" i="5"/>
  <c r="D83" i="4"/>
  <c r="E85" i="5"/>
  <c r="K85" i="5"/>
  <c r="L83" i="4"/>
  <c r="Q85" i="5"/>
  <c r="M83" i="4"/>
  <c r="R85" i="5"/>
  <c r="T85" i="5"/>
  <c r="O83" i="4"/>
  <c r="U85" i="5"/>
  <c r="P83" i="4"/>
  <c r="W85" i="5"/>
  <c r="Q83" i="4"/>
  <c r="X85" i="5"/>
  <c r="S83" i="4"/>
  <c r="AA85" i="5"/>
  <c r="X83" i="4"/>
  <c r="AI85" i="5"/>
  <c r="Y83" i="4"/>
  <c r="AJ85" i="5"/>
  <c r="Z83" i="4"/>
  <c r="AL85" i="5"/>
  <c r="F85" i="5"/>
  <c r="H85" i="5"/>
  <c r="I85" i="5"/>
  <c r="L85" i="5"/>
  <c r="N85" i="5"/>
  <c r="O85" i="5"/>
  <c r="Z85" i="5"/>
  <c r="AN85" i="5"/>
  <c r="AG86" i="5"/>
  <c r="AF86" i="5"/>
  <c r="B84" i="4"/>
  <c r="C84" i="4"/>
  <c r="C86" i="5"/>
  <c r="D84" i="4"/>
  <c r="E86" i="5"/>
  <c r="K86" i="5"/>
  <c r="L84" i="4"/>
  <c r="Q86" i="5"/>
  <c r="M84" i="4"/>
  <c r="R86" i="5"/>
  <c r="T86" i="5"/>
  <c r="U86" i="5"/>
  <c r="P84" i="4"/>
  <c r="W86" i="5"/>
  <c r="Q84" i="4"/>
  <c r="X86" i="5"/>
  <c r="S84" i="4"/>
  <c r="AA86" i="5"/>
  <c r="AI84" i="4"/>
  <c r="T84" i="4" a="1"/>
  <c r="T84" i="4"/>
  <c r="AC86" i="5"/>
  <c r="U84" i="4" a="1"/>
  <c r="U84" i="4"/>
  <c r="AD86" i="5"/>
  <c r="X84" i="4"/>
  <c r="AI86" i="5"/>
  <c r="Y84" i="4"/>
  <c r="AJ86" i="5"/>
  <c r="Z84" i="4"/>
  <c r="AL86" i="5"/>
  <c r="F86" i="5"/>
  <c r="H86" i="5"/>
  <c r="I86" i="5"/>
  <c r="L86" i="5"/>
  <c r="N86" i="5"/>
  <c r="O86" i="5"/>
  <c r="Z86" i="5"/>
  <c r="AN86" i="5"/>
  <c r="AG87" i="5"/>
  <c r="AF87" i="5"/>
  <c r="B85" i="4"/>
  <c r="C85" i="4"/>
  <c r="C87" i="5"/>
  <c r="D85" i="4"/>
  <c r="E87" i="5"/>
  <c r="E85" i="4"/>
  <c r="F87" i="5"/>
  <c r="F85" i="4"/>
  <c r="H87" i="5"/>
  <c r="I87" i="5"/>
  <c r="H41" i="2"/>
  <c r="H85" i="4"/>
  <c r="K87" i="5"/>
  <c r="L85" i="4"/>
  <c r="Q87" i="5"/>
  <c r="M85" i="4"/>
  <c r="R87" i="5"/>
  <c r="T87" i="5"/>
  <c r="O85" i="4"/>
  <c r="U87" i="5"/>
  <c r="P85" i="4"/>
  <c r="W87" i="5"/>
  <c r="Q85" i="4"/>
  <c r="X87" i="5"/>
  <c r="S85" i="4"/>
  <c r="AA87" i="5"/>
  <c r="AI85" i="4"/>
  <c r="T85" i="4" a="1"/>
  <c r="T85" i="4"/>
  <c r="AC87" i="5"/>
  <c r="U85" i="4" a="1"/>
  <c r="U85" i="4"/>
  <c r="AD87" i="5"/>
  <c r="X85" i="4"/>
  <c r="AI87" i="5"/>
  <c r="Y85" i="4"/>
  <c r="AJ87" i="5"/>
  <c r="Z85" i="4"/>
  <c r="AL87" i="5"/>
  <c r="L87" i="5"/>
  <c r="N87" i="5"/>
  <c r="O87" i="5"/>
  <c r="Z87" i="5"/>
  <c r="AN87" i="5"/>
  <c r="AG88" i="5"/>
  <c r="AF88" i="5"/>
  <c r="B86" i="4"/>
  <c r="C86" i="4"/>
  <c r="C88" i="5"/>
  <c r="D86" i="4"/>
  <c r="E88" i="5"/>
  <c r="E86" i="4"/>
  <c r="F88" i="5"/>
  <c r="F86" i="4"/>
  <c r="H88" i="5"/>
  <c r="I88" i="5"/>
  <c r="H86" i="4"/>
  <c r="K88" i="5"/>
  <c r="L86" i="4"/>
  <c r="Q88" i="5"/>
  <c r="M86" i="4"/>
  <c r="R88" i="5"/>
  <c r="T88" i="5"/>
  <c r="O86" i="4"/>
  <c r="U88" i="5"/>
  <c r="P86" i="4"/>
  <c r="W88" i="5"/>
  <c r="Q86" i="4"/>
  <c r="X88" i="5"/>
  <c r="S86" i="4"/>
  <c r="AA88" i="5"/>
  <c r="AI86" i="4"/>
  <c r="T86" i="4" a="1"/>
  <c r="T86" i="4"/>
  <c r="AC88" i="5"/>
  <c r="U86" i="4" a="1"/>
  <c r="U86" i="4"/>
  <c r="AD88" i="5"/>
  <c r="X86" i="4"/>
  <c r="AI88" i="5"/>
  <c r="Y86" i="4"/>
  <c r="AJ88" i="5"/>
  <c r="Z86" i="4"/>
  <c r="AL88" i="5"/>
  <c r="L88" i="5"/>
  <c r="N88" i="5"/>
  <c r="O88" i="5"/>
  <c r="Z88" i="5"/>
  <c r="AN88" i="5"/>
  <c r="AG89" i="5"/>
  <c r="AF89" i="5"/>
  <c r="B87" i="4"/>
  <c r="C87" i="4"/>
  <c r="C89" i="5"/>
  <c r="D87" i="4"/>
  <c r="E89" i="5"/>
  <c r="E87" i="4"/>
  <c r="F89" i="5"/>
  <c r="F87" i="4"/>
  <c r="H89" i="5"/>
  <c r="I89" i="5"/>
  <c r="H87" i="4"/>
  <c r="K89" i="5"/>
  <c r="L87" i="4"/>
  <c r="Q89" i="5"/>
  <c r="M87" i="4"/>
  <c r="R89" i="5"/>
  <c r="T89" i="5"/>
  <c r="U89" i="5"/>
  <c r="P87" i="4"/>
  <c r="W89" i="5"/>
  <c r="Q87" i="4"/>
  <c r="X89" i="5"/>
  <c r="S87" i="4"/>
  <c r="AA89" i="5"/>
  <c r="AI87" i="4"/>
  <c r="T87" i="4" a="1"/>
  <c r="T87" i="4"/>
  <c r="AC89" i="5"/>
  <c r="U87" i="4" a="1"/>
  <c r="U87" i="4"/>
  <c r="AD89" i="5"/>
  <c r="X87" i="4"/>
  <c r="AI89" i="5"/>
  <c r="Y87" i="4"/>
  <c r="AJ89" i="5"/>
  <c r="Z87" i="4"/>
  <c r="AL89" i="5"/>
  <c r="L89" i="5"/>
  <c r="N89" i="5"/>
  <c r="O89" i="5"/>
  <c r="Z89" i="5"/>
  <c r="AN89" i="5"/>
  <c r="S21" i="2"/>
  <c r="B88" i="4"/>
  <c r="S88" i="4"/>
  <c r="AA90" i="5"/>
  <c r="P21" i="2"/>
  <c r="P88" i="4"/>
  <c r="W90" i="5"/>
  <c r="K21" i="2"/>
  <c r="K7" i="2"/>
  <c r="K88" i="4"/>
  <c r="O90" i="5"/>
  <c r="H21" i="2"/>
  <c r="H88" i="4"/>
  <c r="K90" i="5"/>
  <c r="W21" i="2"/>
  <c r="W88" i="4"/>
  <c r="AG90" i="5"/>
  <c r="V88" i="4"/>
  <c r="AF90" i="5"/>
  <c r="C21" i="2"/>
  <c r="C88" i="4"/>
  <c r="C90" i="5"/>
  <c r="D21" i="2"/>
  <c r="D88" i="4"/>
  <c r="E90" i="5"/>
  <c r="G21" i="2"/>
  <c r="G7" i="2"/>
  <c r="G88" i="4"/>
  <c r="I90" i="5"/>
  <c r="I21" i="2"/>
  <c r="I88" i="4"/>
  <c r="L90" i="5"/>
  <c r="J21" i="2"/>
  <c r="J88" i="4"/>
  <c r="N90" i="5"/>
  <c r="L21" i="2"/>
  <c r="L88" i="4"/>
  <c r="Q90" i="5"/>
  <c r="O21" i="2"/>
  <c r="O88" i="4"/>
  <c r="U90" i="5"/>
  <c r="Q88" i="4"/>
  <c r="X90" i="5"/>
  <c r="R21" i="2"/>
  <c r="R88" i="4"/>
  <c r="Z90" i="5"/>
  <c r="AI88" i="4"/>
  <c r="T88" i="4" a="1"/>
  <c r="T88" i="4"/>
  <c r="AC90" i="5"/>
  <c r="U88" i="4" a="1"/>
  <c r="U88" i="4"/>
  <c r="AD90" i="5"/>
  <c r="X21" i="2"/>
  <c r="X88" i="4"/>
  <c r="AI90" i="5"/>
  <c r="Y21" i="2"/>
  <c r="Y88" i="4"/>
  <c r="AJ90" i="5"/>
  <c r="Z21" i="2"/>
  <c r="Z88" i="4"/>
  <c r="AL90" i="5"/>
  <c r="R90" i="5"/>
  <c r="T90" i="5"/>
  <c r="F90" i="5"/>
  <c r="H90" i="5"/>
  <c r="AN90" i="5"/>
  <c r="S89" i="4"/>
  <c r="AA91" i="5"/>
  <c r="P89" i="4"/>
  <c r="W91" i="5"/>
  <c r="AG91" i="5"/>
  <c r="AF91" i="5"/>
  <c r="C89" i="4"/>
  <c r="C91" i="5"/>
  <c r="O89" i="4"/>
  <c r="U91" i="5"/>
  <c r="Q89" i="4"/>
  <c r="X91" i="5"/>
  <c r="R89" i="4"/>
  <c r="Z91" i="5"/>
  <c r="AI89" i="4"/>
  <c r="T89" i="4" a="1"/>
  <c r="T89" i="4"/>
  <c r="AC91" i="5"/>
  <c r="U89" i="4" a="1"/>
  <c r="U89" i="4"/>
  <c r="AD91" i="5"/>
  <c r="X89" i="4"/>
  <c r="AI91" i="5"/>
  <c r="Y89" i="4"/>
  <c r="AJ91" i="5"/>
  <c r="Z89" i="4"/>
  <c r="AL91" i="5"/>
  <c r="R91" i="5"/>
  <c r="T91" i="5"/>
  <c r="F91" i="5"/>
  <c r="H91" i="5"/>
  <c r="AN91" i="5"/>
  <c r="O92" i="5"/>
  <c r="K92" i="5"/>
  <c r="AG92" i="5"/>
  <c r="AF92" i="5"/>
  <c r="B90" i="4"/>
  <c r="C90" i="4"/>
  <c r="C92" i="5"/>
  <c r="D90" i="4"/>
  <c r="E92" i="5"/>
  <c r="I90" i="4"/>
  <c r="L92" i="5"/>
  <c r="J90" i="4"/>
  <c r="N92" i="5"/>
  <c r="L90" i="4"/>
  <c r="Q92" i="5"/>
  <c r="M90" i="4"/>
  <c r="R92" i="5"/>
  <c r="T92" i="5"/>
  <c r="U92" i="5"/>
  <c r="P90" i="4"/>
  <c r="W92" i="5"/>
  <c r="Q90" i="4"/>
  <c r="X92" i="5"/>
  <c r="S90" i="4"/>
  <c r="AA92" i="5"/>
  <c r="AI90" i="4"/>
  <c r="T90" i="4" a="1"/>
  <c r="T90" i="4"/>
  <c r="AC92" i="5"/>
  <c r="U90" i="4" a="1"/>
  <c r="U90" i="4"/>
  <c r="AD92" i="5"/>
  <c r="X90" i="4"/>
  <c r="AI92" i="5"/>
  <c r="Y90" i="4"/>
  <c r="AJ92" i="5"/>
  <c r="Z90" i="4"/>
  <c r="AL92" i="5"/>
  <c r="F92" i="5"/>
  <c r="H92" i="5"/>
  <c r="I92" i="5"/>
  <c r="Z92" i="5"/>
  <c r="AN92" i="5"/>
  <c r="AG93" i="5"/>
  <c r="AF93" i="5"/>
  <c r="C22" i="2"/>
  <c r="B91" i="4"/>
  <c r="C91" i="4"/>
  <c r="C93" i="5"/>
  <c r="D22" i="2"/>
  <c r="D91" i="4"/>
  <c r="E93" i="5"/>
  <c r="K93" i="5"/>
  <c r="L22" i="2"/>
  <c r="L91" i="4"/>
  <c r="Q93" i="5"/>
  <c r="M22" i="2"/>
  <c r="M91" i="4"/>
  <c r="R93" i="5"/>
  <c r="T93" i="5"/>
  <c r="U93" i="5"/>
  <c r="P22" i="2"/>
  <c r="P91" i="4"/>
  <c r="W93" i="5"/>
  <c r="Q22" i="2"/>
  <c r="Q91" i="4"/>
  <c r="X93" i="5"/>
  <c r="S22" i="2"/>
  <c r="S91" i="4"/>
  <c r="AA93" i="5"/>
  <c r="AI91" i="4"/>
  <c r="T91" i="4" a="1"/>
  <c r="T91" i="4"/>
  <c r="AC93" i="5"/>
  <c r="U91" i="4" a="1"/>
  <c r="U91" i="4"/>
  <c r="AD93" i="5"/>
  <c r="X22" i="2"/>
  <c r="X91" i="4"/>
  <c r="AI93" i="5"/>
  <c r="Y22" i="2"/>
  <c r="Y91" i="4"/>
  <c r="AJ93" i="5"/>
  <c r="Z22" i="2"/>
  <c r="Z91" i="4"/>
  <c r="AL93" i="5"/>
  <c r="F93" i="5"/>
  <c r="H93" i="5"/>
  <c r="I93" i="5"/>
  <c r="L93" i="5"/>
  <c r="N93" i="5"/>
  <c r="O93" i="5"/>
  <c r="Z93" i="5"/>
  <c r="AN93" i="5"/>
  <c r="AG94" i="5"/>
  <c r="AF94" i="5"/>
  <c r="B92" i="4"/>
  <c r="C92" i="4"/>
  <c r="C94" i="5"/>
  <c r="D92" i="4"/>
  <c r="E94" i="5"/>
  <c r="K94" i="5"/>
  <c r="L92" i="4"/>
  <c r="Q94" i="5"/>
  <c r="M92" i="4"/>
  <c r="R94" i="5"/>
  <c r="N92" i="4"/>
  <c r="T94" i="5"/>
  <c r="O22" i="2"/>
  <c r="O92" i="4"/>
  <c r="U94" i="5"/>
  <c r="P92" i="4"/>
  <c r="W94" i="5"/>
  <c r="Q92" i="4"/>
  <c r="X94" i="5"/>
  <c r="S92" i="4"/>
  <c r="AA94" i="5"/>
  <c r="X92" i="4"/>
  <c r="AI94" i="5"/>
  <c r="Y92" i="4"/>
  <c r="AJ94" i="5"/>
  <c r="Z92" i="4"/>
  <c r="AL94" i="5"/>
  <c r="F94" i="5"/>
  <c r="H94" i="5"/>
  <c r="I94" i="5"/>
  <c r="L94" i="5"/>
  <c r="N94" i="5"/>
  <c r="O94" i="5"/>
  <c r="Z94" i="5"/>
  <c r="AN94" i="5"/>
  <c r="AG95" i="5"/>
  <c r="AF95" i="5"/>
  <c r="B93" i="4"/>
  <c r="C93" i="4"/>
  <c r="C95" i="5"/>
  <c r="D93" i="4"/>
  <c r="E95" i="5"/>
  <c r="K95" i="5"/>
  <c r="L93" i="4"/>
  <c r="Q95" i="5"/>
  <c r="M93" i="4"/>
  <c r="R95" i="5"/>
  <c r="T95" i="5"/>
  <c r="U95" i="5"/>
  <c r="P93" i="4"/>
  <c r="W95" i="5"/>
  <c r="Q93" i="4"/>
  <c r="X95" i="5"/>
  <c r="S93" i="4"/>
  <c r="AA95" i="5"/>
  <c r="AI93" i="4"/>
  <c r="T93" i="4" a="1"/>
  <c r="T93" i="4"/>
  <c r="AC95" i="5"/>
  <c r="U93" i="4" a="1"/>
  <c r="U93" i="4"/>
  <c r="AD95" i="5"/>
  <c r="X93" i="4"/>
  <c r="AI95" i="5"/>
  <c r="Y93" i="4"/>
  <c r="AJ95" i="5"/>
  <c r="Z93" i="4"/>
  <c r="AL95" i="5"/>
  <c r="F95" i="5"/>
  <c r="H95" i="5"/>
  <c r="I95" i="5"/>
  <c r="L95" i="5"/>
  <c r="N95" i="5"/>
  <c r="O95" i="5"/>
  <c r="Z95" i="5"/>
  <c r="AN95" i="5"/>
  <c r="AG96" i="5"/>
  <c r="AF96" i="5"/>
  <c r="B94" i="4"/>
  <c r="C94" i="4"/>
  <c r="C96" i="5"/>
  <c r="D94" i="4"/>
  <c r="E96" i="5"/>
  <c r="K96" i="5"/>
  <c r="L94" i="4"/>
  <c r="Q96" i="5"/>
  <c r="M94" i="4"/>
  <c r="R96" i="5"/>
  <c r="T96" i="5"/>
  <c r="U96" i="5"/>
  <c r="P94" i="4"/>
  <c r="W96" i="5"/>
  <c r="Q94" i="4"/>
  <c r="X96" i="5"/>
  <c r="AA96" i="5"/>
  <c r="AI94" i="4"/>
  <c r="T94" i="4" a="1"/>
  <c r="T94" i="4"/>
  <c r="AC96" i="5"/>
  <c r="U94" i="4" a="1"/>
  <c r="U94" i="4"/>
  <c r="AD96" i="5"/>
  <c r="Y94" i="4"/>
  <c r="AJ96" i="5"/>
  <c r="Z94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96" i="4"/>
  <c r="C96" i="4"/>
  <c r="C98" i="5"/>
  <c r="D96" i="4"/>
  <c r="E98" i="5"/>
  <c r="K98" i="5"/>
  <c r="L96" i="4"/>
  <c r="Q98" i="5"/>
  <c r="M96" i="4"/>
  <c r="R98" i="5"/>
  <c r="T98" i="5"/>
  <c r="U98" i="5"/>
  <c r="P96" i="4"/>
  <c r="W98" i="5"/>
  <c r="Q96" i="4"/>
  <c r="X98" i="5"/>
  <c r="AA98" i="5"/>
  <c r="AI96" i="4"/>
  <c r="T96" i="4" a="1"/>
  <c r="T96" i="4"/>
  <c r="AC98" i="5"/>
  <c r="U96" i="4" a="1"/>
  <c r="U96" i="4"/>
  <c r="AD98" i="5"/>
  <c r="Y96" i="4"/>
  <c r="AJ98" i="5"/>
  <c r="Z96" i="4"/>
  <c r="AL98" i="5"/>
  <c r="F98" i="5"/>
  <c r="H98" i="5"/>
  <c r="I98" i="5"/>
  <c r="L98" i="5"/>
  <c r="N98" i="5"/>
  <c r="O98" i="5"/>
  <c r="Z98" i="5"/>
  <c r="AN98" i="5"/>
  <c r="AG99" i="5"/>
  <c r="AF99" i="5"/>
  <c r="B97" i="4"/>
  <c r="C97" i="4"/>
  <c r="C99" i="5"/>
  <c r="D97" i="4"/>
  <c r="E99" i="5"/>
  <c r="K99" i="5"/>
  <c r="L97" i="4"/>
  <c r="Q99" i="5"/>
  <c r="M97" i="4"/>
  <c r="R99" i="5"/>
  <c r="T99" i="5"/>
  <c r="O25" i="2"/>
  <c r="O97" i="4"/>
  <c r="U99" i="5"/>
  <c r="P97" i="4"/>
  <c r="W99" i="5"/>
  <c r="Q97" i="4"/>
  <c r="X99" i="5"/>
  <c r="S97" i="4"/>
  <c r="AA99" i="5"/>
  <c r="AI97" i="4"/>
  <c r="T97" i="4" a="1"/>
  <c r="T97" i="4"/>
  <c r="AC99" i="5"/>
  <c r="U97" i="4" a="1"/>
  <c r="U97" i="4"/>
  <c r="AD99" i="5"/>
  <c r="X97" i="4"/>
  <c r="AI99" i="5"/>
  <c r="Y97" i="4"/>
  <c r="AJ99" i="5"/>
  <c r="Z97" i="4"/>
  <c r="AL99" i="5"/>
  <c r="F99" i="5"/>
  <c r="I99" i="5"/>
  <c r="L99" i="5"/>
  <c r="N99" i="5"/>
  <c r="O99" i="5"/>
  <c r="Z99" i="5"/>
  <c r="AN99" i="5"/>
  <c r="AG100" i="5"/>
  <c r="AF100" i="5"/>
  <c r="B98" i="4"/>
  <c r="C98" i="4"/>
  <c r="C100" i="5"/>
  <c r="D98" i="4"/>
  <c r="E100" i="5"/>
  <c r="H98" i="4"/>
  <c r="K100" i="5"/>
  <c r="L98" i="4"/>
  <c r="Q100" i="5"/>
  <c r="M98" i="4"/>
  <c r="R100" i="5"/>
  <c r="N98" i="4"/>
  <c r="T100" i="5"/>
  <c r="O98" i="4"/>
  <c r="U100" i="5"/>
  <c r="P98" i="4"/>
  <c r="W100" i="5"/>
  <c r="Q98" i="4"/>
  <c r="X100" i="5"/>
  <c r="S98" i="4"/>
  <c r="AA100" i="5"/>
  <c r="AI98" i="4"/>
  <c r="T98" i="4" a="1"/>
  <c r="T98" i="4"/>
  <c r="AC100" i="5"/>
  <c r="U98" i="4" a="1"/>
  <c r="U98" i="4"/>
  <c r="AD100" i="5"/>
  <c r="X98" i="4"/>
  <c r="AI100" i="5"/>
  <c r="Y98" i="4"/>
  <c r="AJ100" i="5"/>
  <c r="Z98" i="4"/>
  <c r="AL100" i="5"/>
  <c r="F100" i="5"/>
  <c r="I100" i="5"/>
  <c r="L100" i="5"/>
  <c r="N100" i="5"/>
  <c r="O100" i="5"/>
  <c r="Z100" i="5"/>
  <c r="AN100" i="5"/>
  <c r="O101" i="5"/>
  <c r="H99" i="4"/>
  <c r="K101" i="5"/>
  <c r="AG101" i="5"/>
  <c r="AF101" i="5"/>
  <c r="C99" i="4"/>
  <c r="C101" i="5"/>
  <c r="D99" i="4"/>
  <c r="E101" i="5"/>
  <c r="I25" i="2"/>
  <c r="I99" i="4"/>
  <c r="L101" i="5"/>
  <c r="J25" i="2"/>
  <c r="J99" i="4"/>
  <c r="N101" i="5"/>
  <c r="L99" i="4"/>
  <c r="Q101" i="5"/>
  <c r="M99" i="4"/>
  <c r="R101" i="5"/>
  <c r="T101" i="5"/>
  <c r="U101" i="5"/>
  <c r="P99" i="4"/>
  <c r="W101" i="5"/>
  <c r="Q99" i="4"/>
  <c r="X101" i="5"/>
  <c r="S99" i="4"/>
  <c r="AA101" i="5"/>
  <c r="AI99" i="4"/>
  <c r="T99" i="4" a="1"/>
  <c r="T99" i="4"/>
  <c r="AC101" i="5"/>
  <c r="U99" i="4" a="1"/>
  <c r="U99" i="4"/>
  <c r="AD101" i="5"/>
  <c r="X99" i="4"/>
  <c r="AI101" i="5"/>
  <c r="Y99" i="4"/>
  <c r="AJ101" i="5"/>
  <c r="Z99" i="4"/>
  <c r="AL101" i="5"/>
  <c r="H101" i="5"/>
  <c r="I101" i="5"/>
  <c r="F101" i="5"/>
  <c r="Z101" i="5"/>
  <c r="AN101" i="5"/>
  <c r="AG102" i="5"/>
  <c r="AF102" i="5"/>
  <c r="C26" i="2"/>
  <c r="B100" i="4"/>
  <c r="C100" i="4"/>
  <c r="C102" i="5"/>
  <c r="D26" i="2"/>
  <c r="D100" i="4"/>
  <c r="E102" i="5"/>
  <c r="E26" i="2"/>
  <c r="E100" i="4"/>
  <c r="F102" i="5"/>
  <c r="F26" i="2"/>
  <c r="F100" i="4"/>
  <c r="H102" i="5"/>
  <c r="I102" i="5"/>
  <c r="H26" i="2"/>
  <c r="H100" i="4"/>
  <c r="K102" i="5"/>
  <c r="L26" i="2"/>
  <c r="L100" i="4"/>
  <c r="Q102" i="5"/>
  <c r="M26" i="2"/>
  <c r="M100" i="4"/>
  <c r="R102" i="5"/>
  <c r="N26" i="2"/>
  <c r="N100" i="4"/>
  <c r="T102" i="5"/>
  <c r="O26" i="2"/>
  <c r="O100" i="4"/>
  <c r="U102" i="5"/>
  <c r="P26" i="2"/>
  <c r="P100" i="4"/>
  <c r="W102" i="5"/>
  <c r="Q26" i="2"/>
  <c r="Q100" i="4"/>
  <c r="X102" i="5"/>
  <c r="S26" i="2"/>
  <c r="S100" i="4"/>
  <c r="AA102" i="5"/>
  <c r="AI100" i="4"/>
  <c r="T100" i="4" a="1"/>
  <c r="T100" i="4"/>
  <c r="AC102" i="5"/>
  <c r="U100" i="4" a="1"/>
  <c r="U100" i="4"/>
  <c r="AD102" i="5"/>
  <c r="X26" i="2"/>
  <c r="X100" i="4"/>
  <c r="AI102" i="5"/>
  <c r="Y26" i="2"/>
  <c r="Y100" i="4"/>
  <c r="AJ102" i="5"/>
  <c r="Z26" i="2"/>
  <c r="Z100" i="4"/>
  <c r="AL102" i="5"/>
  <c r="L102" i="5"/>
  <c r="N102" i="5"/>
  <c r="O102" i="5"/>
  <c r="Z102" i="5"/>
  <c r="AN102" i="5"/>
  <c r="AG103" i="5"/>
  <c r="AF103" i="5"/>
  <c r="B101" i="4"/>
  <c r="C101" i="4"/>
  <c r="C103" i="5"/>
  <c r="D101" i="4"/>
  <c r="E103" i="5"/>
  <c r="E101" i="4"/>
  <c r="F103" i="5"/>
  <c r="F101" i="4"/>
  <c r="H103" i="5"/>
  <c r="I103" i="5"/>
  <c r="H101" i="4"/>
  <c r="K103" i="5"/>
  <c r="L101" i="4"/>
  <c r="Q103" i="5"/>
  <c r="M101" i="4"/>
  <c r="R103" i="5"/>
  <c r="T103" i="5"/>
  <c r="O101" i="4"/>
  <c r="U103" i="5"/>
  <c r="P101" i="4"/>
  <c r="W103" i="5"/>
  <c r="Q101" i="4"/>
  <c r="X103" i="5"/>
  <c r="S101" i="4"/>
  <c r="AA103" i="5"/>
  <c r="AI101" i="4"/>
  <c r="T101" i="4" a="1"/>
  <c r="T101" i="4"/>
  <c r="AC103" i="5"/>
  <c r="U101" i="4" a="1"/>
  <c r="U101" i="4"/>
  <c r="AD103" i="5"/>
  <c r="X101" i="4"/>
  <c r="AI103" i="5"/>
  <c r="Y101" i="4"/>
  <c r="AJ103" i="5"/>
  <c r="Z101" i="4"/>
  <c r="AL103" i="5"/>
  <c r="L103" i="5"/>
  <c r="N103" i="5"/>
  <c r="O103" i="5"/>
  <c r="Z103" i="5"/>
  <c r="AN103" i="5"/>
  <c r="AG104" i="5"/>
  <c r="AF104" i="5"/>
  <c r="C43" i="2"/>
  <c r="B102" i="4"/>
  <c r="C102" i="4"/>
  <c r="C104" i="5"/>
  <c r="D43" i="2"/>
  <c r="D102" i="4"/>
  <c r="E104" i="5"/>
  <c r="E43" i="2"/>
  <c r="E102" i="4"/>
  <c r="F104" i="5"/>
  <c r="F43" i="2"/>
  <c r="F102" i="4"/>
  <c r="H104" i="5"/>
  <c r="I104" i="5"/>
  <c r="H43" i="2"/>
  <c r="H102" i="4"/>
  <c r="K104" i="5"/>
  <c r="L43" i="2"/>
  <c r="L102" i="4"/>
  <c r="Q104" i="5"/>
  <c r="M43" i="2"/>
  <c r="M102" i="4"/>
  <c r="R104" i="5"/>
  <c r="T104" i="5"/>
  <c r="O43" i="2"/>
  <c r="O102" i="4"/>
  <c r="U104" i="5"/>
  <c r="P43" i="2"/>
  <c r="P102" i="4"/>
  <c r="W104" i="5"/>
  <c r="Q43" i="2"/>
  <c r="Q102" i="4"/>
  <c r="X104" i="5"/>
  <c r="S43" i="2"/>
  <c r="S102" i="4"/>
  <c r="AA104" i="5"/>
  <c r="AI102" i="4"/>
  <c r="T102" i="4" a="1"/>
  <c r="T102" i="4"/>
  <c r="AC104" i="5"/>
  <c r="U102" i="4" a="1"/>
  <c r="U102" i="4"/>
  <c r="AD104" i="5"/>
  <c r="X43" i="2"/>
  <c r="X102" i="4"/>
  <c r="AI104" i="5"/>
  <c r="Y43" i="2"/>
  <c r="Y102" i="4"/>
  <c r="AJ104" i="5"/>
  <c r="Z43" i="2"/>
  <c r="Z102" i="4"/>
  <c r="AL104" i="5"/>
  <c r="L104" i="5"/>
  <c r="N104" i="5"/>
  <c r="O104" i="5"/>
  <c r="Z104" i="5"/>
  <c r="AN104" i="5"/>
  <c r="AG105" i="5"/>
  <c r="AF105" i="5"/>
  <c r="C103" i="4"/>
  <c r="C105" i="5"/>
  <c r="D103" i="4"/>
  <c r="E105" i="5"/>
  <c r="E39" i="2"/>
  <c r="E103" i="4"/>
  <c r="F105" i="5"/>
  <c r="F39" i="2"/>
  <c r="F103" i="4"/>
  <c r="H105" i="5"/>
  <c r="I105" i="5"/>
  <c r="K105" i="5"/>
  <c r="L103" i="4"/>
  <c r="Q105" i="5"/>
  <c r="M103" i="4"/>
  <c r="R105" i="5"/>
  <c r="T105" i="5"/>
  <c r="O103" i="4"/>
  <c r="U105" i="5"/>
  <c r="P103" i="4"/>
  <c r="W105" i="5"/>
  <c r="Q103" i="4"/>
  <c r="X105" i="5"/>
  <c r="S103" i="4"/>
  <c r="AA105" i="5"/>
  <c r="AI103" i="4"/>
  <c r="T103" i="4" a="1"/>
  <c r="T103" i="4"/>
  <c r="AC105" i="5"/>
  <c r="U103" i="4" a="1"/>
  <c r="U103" i="4"/>
  <c r="AD105" i="5"/>
  <c r="X103" i="4"/>
  <c r="AI105" i="5"/>
  <c r="Y103" i="4"/>
  <c r="AJ105" i="5"/>
  <c r="Z103" i="4"/>
  <c r="AL105" i="5"/>
  <c r="L105" i="5"/>
  <c r="N105" i="5"/>
  <c r="O105" i="5"/>
  <c r="Z105" i="5"/>
  <c r="AN105" i="5"/>
  <c r="AG106" i="5"/>
  <c r="AF106" i="5"/>
  <c r="B104" i="4"/>
  <c r="C104" i="4"/>
  <c r="C106" i="5"/>
  <c r="D104" i="4"/>
  <c r="E106" i="5"/>
  <c r="E104" i="4"/>
  <c r="F106" i="5"/>
  <c r="F104" i="4"/>
  <c r="H106" i="5"/>
  <c r="I106" i="5"/>
  <c r="H104" i="4"/>
  <c r="K106" i="5"/>
  <c r="L104" i="4"/>
  <c r="Q106" i="5"/>
  <c r="M104" i="4"/>
  <c r="R106" i="5"/>
  <c r="T106" i="5"/>
  <c r="U106" i="5"/>
  <c r="P104" i="4"/>
  <c r="W106" i="5"/>
  <c r="Q104" i="4"/>
  <c r="X106" i="5"/>
  <c r="S104" i="4"/>
  <c r="AA106" i="5"/>
  <c r="AI104" i="4"/>
  <c r="T104" i="4" a="1"/>
  <c r="T104" i="4"/>
  <c r="AC106" i="5"/>
  <c r="U104" i="4" a="1"/>
  <c r="U104" i="4"/>
  <c r="AD106" i="5"/>
  <c r="X104" i="4"/>
  <c r="AI106" i="5"/>
  <c r="Y104" i="4"/>
  <c r="AJ106" i="5"/>
  <c r="Z104" i="4"/>
  <c r="AL106" i="5"/>
  <c r="L106" i="5"/>
  <c r="N106" i="5"/>
  <c r="O106" i="5"/>
  <c r="Z106" i="5"/>
  <c r="AN106" i="5"/>
  <c r="AG107" i="5"/>
  <c r="AF107" i="5"/>
  <c r="C105" i="4"/>
  <c r="C107" i="5"/>
  <c r="D105" i="4"/>
  <c r="E107" i="5"/>
  <c r="E22" i="2"/>
  <c r="E105" i="4"/>
  <c r="F107" i="5"/>
  <c r="F22" i="2"/>
  <c r="F105" i="4"/>
  <c r="H107" i="5"/>
  <c r="I107" i="5"/>
  <c r="H22" i="2"/>
  <c r="H105" i="4"/>
  <c r="K107" i="5"/>
  <c r="L105" i="4"/>
  <c r="Q107" i="5"/>
  <c r="M105" i="4"/>
  <c r="R107" i="5"/>
  <c r="T107" i="5"/>
  <c r="U107" i="5"/>
  <c r="P105" i="4"/>
  <c r="W107" i="5"/>
  <c r="Q105" i="4"/>
  <c r="X107" i="5"/>
  <c r="S105" i="4"/>
  <c r="AA107" i="5"/>
  <c r="AI105" i="4"/>
  <c r="T105" i="4" a="1"/>
  <c r="T105" i="4"/>
  <c r="AC107" i="5"/>
  <c r="U105" i="4" a="1"/>
  <c r="U105" i="4"/>
  <c r="AD107" i="5"/>
  <c r="AI107" i="5"/>
  <c r="Y105" i="4"/>
  <c r="AJ107" i="5"/>
  <c r="Z105" i="4"/>
  <c r="AL107" i="5"/>
  <c r="L107" i="5"/>
  <c r="N107" i="5"/>
  <c r="O107" i="5"/>
  <c r="Z107" i="5"/>
  <c r="AN107" i="5"/>
  <c r="AG108" i="5"/>
  <c r="AF108" i="5"/>
  <c r="C106" i="4"/>
  <c r="C108" i="5"/>
  <c r="D106" i="4"/>
  <c r="E108" i="5"/>
  <c r="E106" i="4"/>
  <c r="F108" i="5"/>
  <c r="F106" i="4"/>
  <c r="H108" i="5"/>
  <c r="I108" i="5"/>
  <c r="H106" i="4"/>
  <c r="K108" i="5"/>
  <c r="L106" i="4"/>
  <c r="Q108" i="5"/>
  <c r="M106" i="4"/>
  <c r="R108" i="5"/>
  <c r="T108" i="5"/>
  <c r="U108" i="5"/>
  <c r="P106" i="4"/>
  <c r="W108" i="5"/>
  <c r="Q106" i="4"/>
  <c r="X108" i="5"/>
  <c r="S106" i="4"/>
  <c r="AA108" i="5"/>
  <c r="AI106" i="4"/>
  <c r="T106" i="4" a="1"/>
  <c r="T106" i="4"/>
  <c r="AC108" i="5"/>
  <c r="U106" i="4" a="1"/>
  <c r="U106" i="4"/>
  <c r="AD108" i="5"/>
  <c r="AI108" i="5"/>
  <c r="Y106" i="4"/>
  <c r="AJ108" i="5"/>
  <c r="Z106" i="4"/>
  <c r="AL108" i="5"/>
  <c r="L108" i="5"/>
  <c r="N108" i="5"/>
  <c r="O108" i="5"/>
  <c r="Z108" i="5"/>
  <c r="AN108" i="5"/>
  <c r="AG109" i="5"/>
  <c r="AF109" i="5"/>
  <c r="B107" i="4"/>
  <c r="C107" i="4"/>
  <c r="C109" i="5"/>
  <c r="D107" i="4"/>
  <c r="E109" i="5"/>
  <c r="H15" i="2"/>
  <c r="H107" i="4"/>
  <c r="K109" i="5"/>
  <c r="L107" i="4"/>
  <c r="Q109" i="5"/>
  <c r="M107" i="4"/>
  <c r="R109" i="5"/>
  <c r="T109" i="5"/>
  <c r="O107" i="4"/>
  <c r="U109" i="5"/>
  <c r="P107" i="4"/>
  <c r="W109" i="5"/>
  <c r="Q107" i="4"/>
  <c r="X109" i="5"/>
  <c r="S107" i="4"/>
  <c r="AA109" i="5"/>
  <c r="AI107" i="4"/>
  <c r="T107" i="4" a="1"/>
  <c r="T107" i="4"/>
  <c r="AC109" i="5"/>
  <c r="U107" i="4" a="1"/>
  <c r="U107" i="4"/>
  <c r="AD109" i="5"/>
  <c r="X107" i="4"/>
  <c r="AI109" i="5"/>
  <c r="Y107" i="4"/>
  <c r="AJ109" i="5"/>
  <c r="Z107" i="4"/>
  <c r="AL109" i="5"/>
  <c r="F109" i="5"/>
  <c r="H109" i="5"/>
  <c r="I109" i="5"/>
  <c r="L109" i="5"/>
  <c r="N109" i="5"/>
  <c r="O109" i="5"/>
  <c r="Z109" i="5"/>
  <c r="AN109" i="5"/>
  <c r="AG110" i="5"/>
  <c r="AF110" i="5"/>
  <c r="C108" i="4"/>
  <c r="C110" i="5"/>
  <c r="D108" i="4"/>
  <c r="E110" i="5"/>
  <c r="E40" i="2"/>
  <c r="E108" i="4"/>
  <c r="F110" i="5"/>
  <c r="F40" i="2"/>
  <c r="F108" i="4"/>
  <c r="H110" i="5"/>
  <c r="I110" i="5"/>
  <c r="H108" i="4"/>
  <c r="K110" i="5"/>
  <c r="L108" i="4"/>
  <c r="Q110" i="5"/>
  <c r="M108" i="4"/>
  <c r="R110" i="5"/>
  <c r="T110" i="5"/>
  <c r="O32" i="2"/>
  <c r="O108" i="4"/>
  <c r="U110" i="5"/>
  <c r="P108" i="4"/>
  <c r="W110" i="5"/>
  <c r="Q108" i="4"/>
  <c r="X110" i="5"/>
  <c r="S108" i="4"/>
  <c r="AA110" i="5"/>
  <c r="AI108" i="4"/>
  <c r="T108" i="4" a="1"/>
  <c r="T108" i="4"/>
  <c r="AC110" i="5"/>
  <c r="U108" i="4" a="1"/>
  <c r="U108" i="4"/>
  <c r="AD110" i="5"/>
  <c r="X108" i="4"/>
  <c r="AI110" i="5"/>
  <c r="Y108" i="4"/>
  <c r="AJ110" i="5"/>
  <c r="Z108" i="4"/>
  <c r="AL110" i="5"/>
  <c r="L110" i="5"/>
  <c r="N110" i="5"/>
  <c r="O110" i="5"/>
  <c r="Z110" i="5"/>
  <c r="AN110" i="5"/>
  <c r="AG111" i="5"/>
  <c r="AF111" i="5"/>
  <c r="C109" i="4"/>
  <c r="C111" i="5"/>
  <c r="D109" i="4"/>
  <c r="E111" i="5"/>
  <c r="H109" i="4"/>
  <c r="K111" i="5"/>
  <c r="L109" i="4"/>
  <c r="Q111" i="5"/>
  <c r="M109" i="4"/>
  <c r="R111" i="5"/>
  <c r="T111" i="5"/>
  <c r="O109" i="4"/>
  <c r="U111" i="5"/>
  <c r="P109" i="4"/>
  <c r="W111" i="5"/>
  <c r="Q109" i="4"/>
  <c r="X111" i="5"/>
  <c r="S109" i="4"/>
  <c r="AA111" i="5"/>
  <c r="AI109" i="4"/>
  <c r="T109" i="4" a="1"/>
  <c r="T109" i="4"/>
  <c r="AC111" i="5"/>
  <c r="U109" i="4" a="1"/>
  <c r="U109" i="4"/>
  <c r="AD111" i="5"/>
  <c r="X109" i="4"/>
  <c r="AI111" i="5"/>
  <c r="Y109" i="4"/>
  <c r="AJ111" i="5"/>
  <c r="Z109" i="4"/>
  <c r="AL111" i="5"/>
  <c r="F111" i="5"/>
  <c r="H111" i="5"/>
  <c r="I111" i="5"/>
  <c r="L111" i="5"/>
  <c r="N111" i="5"/>
  <c r="O111" i="5"/>
  <c r="Z111" i="5"/>
  <c r="AN111" i="5"/>
  <c r="AG112" i="5"/>
  <c r="AF112" i="5"/>
  <c r="C110" i="4"/>
  <c r="C112" i="5"/>
  <c r="D110" i="4"/>
  <c r="E112" i="5"/>
  <c r="H110" i="4"/>
  <c r="K112" i="5"/>
  <c r="L110" i="4"/>
  <c r="Q112" i="5"/>
  <c r="M110" i="4"/>
  <c r="R112" i="5"/>
  <c r="T112" i="5"/>
  <c r="O110" i="4"/>
  <c r="U112" i="5"/>
  <c r="P110" i="4"/>
  <c r="W112" i="5"/>
  <c r="Q110" i="4"/>
  <c r="X112" i="5"/>
  <c r="S110" i="4"/>
  <c r="AA112" i="5"/>
  <c r="AI110" i="4"/>
  <c r="T110" i="4" a="1"/>
  <c r="T110" i="4"/>
  <c r="AC112" i="5"/>
  <c r="U110" i="4" a="1"/>
  <c r="U110" i="4"/>
  <c r="AD112" i="5"/>
  <c r="X110" i="4"/>
  <c r="AI112" i="5"/>
  <c r="Y110" i="4"/>
  <c r="AJ112" i="5"/>
  <c r="Z110" i="4"/>
  <c r="AL112" i="5"/>
  <c r="F112" i="5"/>
  <c r="H112" i="5"/>
  <c r="I112" i="5"/>
  <c r="L112" i="5"/>
  <c r="N112" i="5"/>
  <c r="O112" i="5"/>
  <c r="Z112" i="5"/>
  <c r="AN112" i="5"/>
  <c r="AG113" i="5"/>
  <c r="AF113" i="5"/>
  <c r="C111" i="4"/>
  <c r="C113" i="5"/>
  <c r="D111" i="4"/>
  <c r="E113" i="5"/>
  <c r="H111" i="4"/>
  <c r="K113" i="5"/>
  <c r="L111" i="4"/>
  <c r="Q113" i="5"/>
  <c r="M111" i="4"/>
  <c r="R113" i="5"/>
  <c r="T113" i="5"/>
  <c r="O111" i="4"/>
  <c r="U113" i="5"/>
  <c r="P111" i="4"/>
  <c r="W113" i="5"/>
  <c r="Q111" i="4"/>
  <c r="X113" i="5"/>
  <c r="S111" i="4"/>
  <c r="AA113" i="5"/>
  <c r="AI111" i="4"/>
  <c r="T111" i="4" a="1"/>
  <c r="T111" i="4"/>
  <c r="AC113" i="5"/>
  <c r="U111" i="4" a="1"/>
  <c r="U111" i="4"/>
  <c r="AD113" i="5"/>
  <c r="X111" i="4"/>
  <c r="AI113" i="5"/>
  <c r="Y111" i="4"/>
  <c r="AJ113" i="5"/>
  <c r="Z111" i="4"/>
  <c r="AL113" i="5"/>
  <c r="F113" i="5"/>
  <c r="H113" i="5"/>
  <c r="I113" i="5"/>
  <c r="L113" i="5"/>
  <c r="N113" i="5"/>
  <c r="O113" i="5"/>
  <c r="Z113" i="5"/>
  <c r="AN113" i="5"/>
  <c r="AG114" i="5"/>
  <c r="AF114" i="5"/>
  <c r="B112" i="4"/>
  <c r="C112" i="4"/>
  <c r="C114" i="5"/>
  <c r="D112" i="4"/>
  <c r="E114" i="5"/>
  <c r="K114" i="5"/>
  <c r="L112" i="4"/>
  <c r="Q114" i="5"/>
  <c r="M112" i="4"/>
  <c r="R114" i="5"/>
  <c r="T114" i="5"/>
  <c r="O112" i="4"/>
  <c r="U114" i="5"/>
  <c r="P112" i="4"/>
  <c r="W114" i="5"/>
  <c r="Q112" i="4"/>
  <c r="X114" i="5"/>
  <c r="S112" i="4"/>
  <c r="AA114" i="5"/>
  <c r="AI112" i="4"/>
  <c r="T112" i="4" a="1"/>
  <c r="T112" i="4"/>
  <c r="AC114" i="5"/>
  <c r="U112" i="4" a="1"/>
  <c r="U112" i="4"/>
  <c r="AD114" i="5"/>
  <c r="X112" i="4"/>
  <c r="AI114" i="5"/>
  <c r="Y112" i="4"/>
  <c r="AJ114" i="5"/>
  <c r="Z112" i="4"/>
  <c r="AL114" i="5"/>
  <c r="F114" i="5"/>
  <c r="H114" i="5"/>
  <c r="I114" i="5"/>
  <c r="L114" i="5"/>
  <c r="N114" i="5"/>
  <c r="O114" i="5"/>
  <c r="Z114" i="5"/>
  <c r="AN114" i="5"/>
  <c r="AG115" i="5"/>
  <c r="AF115" i="5"/>
  <c r="B113" i="4"/>
  <c r="C113" i="4"/>
  <c r="C115" i="5"/>
  <c r="D113" i="4"/>
  <c r="E115" i="5"/>
  <c r="H24" i="2"/>
  <c r="H113" i="4"/>
  <c r="K115" i="5"/>
  <c r="L113" i="4"/>
  <c r="Q115" i="5"/>
  <c r="M113" i="4"/>
  <c r="R115" i="5"/>
  <c r="T115" i="5"/>
  <c r="U115" i="5"/>
  <c r="P113" i="4"/>
  <c r="W115" i="5"/>
  <c r="Q113" i="4"/>
  <c r="X115" i="5"/>
  <c r="AA115" i="5"/>
  <c r="AI113" i="4"/>
  <c r="T113" i="4" a="1"/>
  <c r="T113" i="4"/>
  <c r="AC115" i="5"/>
  <c r="U113" i="4" a="1"/>
  <c r="U113" i="4"/>
  <c r="AD115" i="5"/>
  <c r="X113" i="4"/>
  <c r="AI115" i="5"/>
  <c r="Y113" i="4"/>
  <c r="AJ115" i="5"/>
  <c r="Z113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114" i="4"/>
  <c r="C114" i="4"/>
  <c r="C116" i="5"/>
  <c r="D114" i="4"/>
  <c r="E116" i="5"/>
  <c r="E14" i="2"/>
  <c r="E11" i="2"/>
  <c r="E114" i="4"/>
  <c r="F116" i="5"/>
  <c r="F14" i="2"/>
  <c r="F11" i="2"/>
  <c r="F114" i="4"/>
  <c r="H116" i="5"/>
  <c r="I116" i="5"/>
  <c r="I11" i="2"/>
  <c r="I114" i="4"/>
  <c r="L116" i="5"/>
  <c r="J11" i="2"/>
  <c r="J114" i="4"/>
  <c r="N116" i="5"/>
  <c r="L114" i="4"/>
  <c r="Q116" i="5"/>
  <c r="M114" i="4"/>
  <c r="R116" i="5"/>
  <c r="T116" i="5"/>
  <c r="U116" i="5"/>
  <c r="P114" i="4"/>
  <c r="W116" i="5"/>
  <c r="AA116" i="5"/>
  <c r="AI114" i="4"/>
  <c r="T114" i="4" a="1"/>
  <c r="T114" i="4"/>
  <c r="AC116" i="5"/>
  <c r="U114" i="4" a="1"/>
  <c r="U114" i="4"/>
  <c r="AD116" i="5"/>
  <c r="Y114" i="4"/>
  <c r="AJ116" i="5"/>
  <c r="Z114" i="4"/>
  <c r="AL116" i="5"/>
  <c r="X116" i="5"/>
  <c r="Z116" i="5"/>
  <c r="AN116" i="5"/>
  <c r="AG117" i="5"/>
  <c r="AF117" i="5"/>
  <c r="B115" i="4"/>
  <c r="C115" i="4"/>
  <c r="C117" i="5"/>
  <c r="D115" i="4"/>
  <c r="E117" i="5"/>
  <c r="K117" i="5"/>
  <c r="L115" i="4"/>
  <c r="Q117" i="5"/>
  <c r="M115" i="4"/>
  <c r="R117" i="5"/>
  <c r="T117" i="5"/>
  <c r="U117" i="5"/>
  <c r="P115" i="4"/>
  <c r="W117" i="5"/>
  <c r="Q115" i="4"/>
  <c r="X117" i="5"/>
  <c r="S115" i="4"/>
  <c r="AA117" i="5"/>
  <c r="AI115" i="4"/>
  <c r="T115" i="4" a="1"/>
  <c r="T115" i="4"/>
  <c r="AC117" i="5"/>
  <c r="U115" i="4" a="1"/>
  <c r="U115" i="4"/>
  <c r="AD117" i="5"/>
  <c r="X115" i="4"/>
  <c r="AI117" i="5"/>
  <c r="F117" i="5"/>
  <c r="H117" i="5"/>
  <c r="I117" i="5"/>
  <c r="L117" i="5"/>
  <c r="N117" i="5"/>
  <c r="O117" i="5"/>
  <c r="Z117" i="5"/>
  <c r="AN117" i="5"/>
  <c r="AA118" i="5"/>
  <c r="B116" i="4"/>
  <c r="P116" i="4"/>
  <c r="W118" i="5"/>
  <c r="AG118" i="5"/>
  <c r="AF118" i="5"/>
  <c r="C116" i="4"/>
  <c r="C118" i="5"/>
  <c r="D116" i="4"/>
  <c r="E118" i="5"/>
  <c r="K118" i="5"/>
  <c r="L116" i="4"/>
  <c r="Q118" i="5"/>
  <c r="M116" i="4"/>
  <c r="R118" i="5"/>
  <c r="T118" i="5"/>
  <c r="U118" i="5"/>
  <c r="Q116" i="4"/>
  <c r="X118" i="5"/>
  <c r="R20" i="2"/>
  <c r="R14" i="2"/>
  <c r="R116" i="4"/>
  <c r="Z118" i="5"/>
  <c r="AI116" i="4"/>
  <c r="T116" i="4" a="1"/>
  <c r="T116" i="4"/>
  <c r="AC118" i="5"/>
  <c r="U116" i="4" a="1"/>
  <c r="U116" i="4"/>
  <c r="AD118" i="5"/>
  <c r="Y116" i="4"/>
  <c r="AJ118" i="5"/>
  <c r="Z116" i="4"/>
  <c r="AL118" i="5"/>
  <c r="F118" i="5"/>
  <c r="H118" i="5"/>
  <c r="I118" i="5"/>
  <c r="L118" i="5"/>
  <c r="N118" i="5"/>
  <c r="O118" i="5"/>
  <c r="AN118" i="5"/>
  <c r="AG119" i="5"/>
  <c r="AF119" i="5"/>
  <c r="B117" i="4"/>
  <c r="C117" i="4"/>
  <c r="C119" i="5"/>
  <c r="D117" i="4"/>
  <c r="E119" i="5"/>
  <c r="E117" i="4"/>
  <c r="F119" i="5"/>
  <c r="F117" i="4"/>
  <c r="H119" i="5"/>
  <c r="I119" i="5"/>
  <c r="K119" i="5"/>
  <c r="L117" i="4"/>
  <c r="Q119" i="5"/>
  <c r="M117" i="4"/>
  <c r="R119" i="5"/>
  <c r="T119" i="5"/>
  <c r="O117" i="4"/>
  <c r="U119" i="5"/>
  <c r="P117" i="4"/>
  <c r="W119" i="5"/>
  <c r="Q117" i="4"/>
  <c r="X119" i="5"/>
  <c r="AA119" i="5"/>
  <c r="AI117" i="4"/>
  <c r="T117" i="4" a="1"/>
  <c r="T117" i="4"/>
  <c r="AC119" i="5"/>
  <c r="U117" i="4" a="1"/>
  <c r="U117" i="4"/>
  <c r="AD119" i="5"/>
  <c r="X117" i="4"/>
  <c r="AI119" i="5"/>
  <c r="Y117" i="4"/>
  <c r="AJ119" i="5"/>
  <c r="Z117" i="4"/>
  <c r="AL119" i="5"/>
  <c r="L119" i="5"/>
  <c r="N119" i="5"/>
  <c r="O119" i="5"/>
  <c r="Z119" i="5"/>
  <c r="AN119" i="5"/>
  <c r="AG120" i="5"/>
  <c r="AF120" i="5"/>
  <c r="B118" i="4"/>
  <c r="C118" i="4"/>
  <c r="C120" i="5"/>
  <c r="D118" i="4"/>
  <c r="E120" i="5"/>
  <c r="H118" i="4"/>
  <c r="K120" i="5"/>
  <c r="L118" i="4"/>
  <c r="Q120" i="5"/>
  <c r="M118" i="4"/>
  <c r="R120" i="5"/>
  <c r="T120" i="5"/>
  <c r="O118" i="4"/>
  <c r="U120" i="5"/>
  <c r="W120" i="5"/>
  <c r="Q118" i="4"/>
  <c r="X120" i="5"/>
  <c r="AA120" i="5"/>
  <c r="AI118" i="4"/>
  <c r="T118" i="4" a="1"/>
  <c r="T118" i="4"/>
  <c r="AC120" i="5"/>
  <c r="U118" i="4" a="1"/>
  <c r="U118" i="4"/>
  <c r="AD120" i="5"/>
  <c r="Y118" i="4"/>
  <c r="AJ120" i="5"/>
  <c r="Z118" i="4"/>
  <c r="AL120" i="5"/>
  <c r="F120" i="5"/>
  <c r="H120" i="5"/>
  <c r="I120" i="5"/>
  <c r="L120" i="5"/>
  <c r="N120" i="5"/>
  <c r="O120" i="5"/>
  <c r="Z120" i="5"/>
  <c r="AN120" i="5"/>
  <c r="AG121" i="5"/>
  <c r="AF121" i="5"/>
  <c r="B119" i="4"/>
  <c r="C119" i="4"/>
  <c r="C121" i="5"/>
  <c r="D119" i="4"/>
  <c r="E121" i="5"/>
  <c r="H119" i="4"/>
  <c r="K121" i="5"/>
  <c r="L119" i="4"/>
  <c r="Q121" i="5"/>
  <c r="M119" i="4"/>
  <c r="R121" i="5"/>
  <c r="N119" i="4"/>
  <c r="T121" i="5"/>
  <c r="U121" i="5"/>
  <c r="W121" i="5"/>
  <c r="Q119" i="4"/>
  <c r="X121" i="5"/>
  <c r="AA121" i="5"/>
  <c r="AI119" i="4"/>
  <c r="T119" i="4" a="1"/>
  <c r="T119" i="4"/>
  <c r="AC121" i="5"/>
  <c r="U119" i="4" a="1"/>
  <c r="U119" i="4"/>
  <c r="AD121" i="5"/>
  <c r="X119" i="4"/>
  <c r="AI121" i="5"/>
  <c r="Y119" i="4"/>
  <c r="AJ121" i="5"/>
  <c r="Z119" i="4"/>
  <c r="AL121" i="5"/>
  <c r="F121" i="5"/>
  <c r="H121" i="5"/>
  <c r="I121" i="5"/>
  <c r="L121" i="5"/>
  <c r="N121" i="5"/>
  <c r="O121" i="5"/>
  <c r="Z121" i="5"/>
  <c r="AN121" i="5"/>
  <c r="AG122" i="5"/>
  <c r="AF122" i="5"/>
  <c r="B120" i="4"/>
  <c r="C120" i="4"/>
  <c r="C122" i="5"/>
  <c r="D120" i="4"/>
  <c r="E122" i="5"/>
  <c r="H120" i="4"/>
  <c r="K122" i="5"/>
  <c r="L120" i="4"/>
  <c r="Q122" i="5"/>
  <c r="R122" i="5"/>
  <c r="T122" i="5"/>
  <c r="O120" i="4"/>
  <c r="U122" i="5"/>
  <c r="P120" i="4"/>
  <c r="W122" i="5"/>
  <c r="Q120" i="4"/>
  <c r="X122" i="5"/>
  <c r="AA122" i="5"/>
  <c r="AI120" i="4"/>
  <c r="T120" i="4" a="1"/>
  <c r="T120" i="4"/>
  <c r="AC122" i="5"/>
  <c r="U120" i="4" a="1"/>
  <c r="U120" i="4"/>
  <c r="AD122" i="5"/>
  <c r="Y120" i="4"/>
  <c r="AJ122" i="5"/>
  <c r="Z120" i="4"/>
  <c r="AL122" i="5"/>
  <c r="F122" i="5"/>
  <c r="H122" i="5"/>
  <c r="I122" i="5"/>
  <c r="L122" i="5"/>
  <c r="N122" i="5"/>
  <c r="O122" i="5"/>
  <c r="Z122" i="5"/>
  <c r="AN122" i="5"/>
  <c r="O123" i="5"/>
  <c r="B121" i="4"/>
  <c r="H121" i="4"/>
  <c r="K123" i="5"/>
  <c r="AG123" i="5"/>
  <c r="AF123" i="5"/>
  <c r="C42" i="2"/>
  <c r="C121" i="4"/>
  <c r="C123" i="5"/>
  <c r="D121" i="4"/>
  <c r="E123" i="5"/>
  <c r="E121" i="4"/>
  <c r="F123" i="5"/>
  <c r="F121" i="4"/>
  <c r="H123" i="5"/>
  <c r="I123" i="5"/>
  <c r="I42" i="2"/>
  <c r="I121" i="4"/>
  <c r="L123" i="5"/>
  <c r="J42" i="2"/>
  <c r="J121" i="4"/>
  <c r="N123" i="5"/>
  <c r="L121" i="4"/>
  <c r="Q123" i="5"/>
  <c r="M121" i="4"/>
  <c r="R123" i="5"/>
  <c r="T123" i="5"/>
  <c r="O42" i="2"/>
  <c r="O121" i="4"/>
  <c r="U123" i="5"/>
  <c r="P42" i="2"/>
  <c r="P121" i="4"/>
  <c r="W123" i="5"/>
  <c r="Q42" i="2"/>
  <c r="Q121" i="4"/>
  <c r="X123" i="5"/>
  <c r="S121" i="4"/>
  <c r="AA123" i="5"/>
  <c r="AI121" i="4"/>
  <c r="T121" i="4" a="1"/>
  <c r="T121" i="4"/>
  <c r="AC123" i="5"/>
  <c r="U121" i="4" a="1"/>
  <c r="U121" i="4"/>
  <c r="AD123" i="5"/>
  <c r="X42" i="2"/>
  <c r="X121" i="4"/>
  <c r="AI123" i="5"/>
  <c r="Y42" i="2"/>
  <c r="Y121" i="4"/>
  <c r="AJ123" i="5"/>
  <c r="Z42" i="2"/>
  <c r="Z121" i="4"/>
  <c r="AL123" i="5"/>
  <c r="Z123" i="5"/>
  <c r="AN123" i="5"/>
  <c r="AG124" i="5"/>
  <c r="AF124" i="5"/>
  <c r="B122" i="4"/>
  <c r="C122" i="4"/>
  <c r="C124" i="5"/>
  <c r="D122" i="4"/>
  <c r="E124" i="5"/>
  <c r="H122" i="4"/>
  <c r="K124" i="5"/>
  <c r="L122" i="4"/>
  <c r="Q124" i="5"/>
  <c r="M122" i="4"/>
  <c r="R124" i="5"/>
  <c r="T124" i="5"/>
  <c r="O122" i="4"/>
  <c r="U124" i="5"/>
  <c r="P122" i="4"/>
  <c r="W124" i="5"/>
  <c r="Q122" i="4"/>
  <c r="X124" i="5"/>
  <c r="AA124" i="5"/>
  <c r="AI122" i="4"/>
  <c r="T122" i="4" a="1"/>
  <c r="T122" i="4"/>
  <c r="AC124" i="5"/>
  <c r="U122" i="4" a="1"/>
  <c r="U122" i="4"/>
  <c r="AD124" i="5"/>
  <c r="X122" i="4"/>
  <c r="AI124" i="5"/>
  <c r="Y122" i="4"/>
  <c r="AJ124" i="5"/>
  <c r="Z122" i="4"/>
  <c r="AL124" i="5"/>
  <c r="F124" i="5"/>
  <c r="H124" i="5"/>
  <c r="I124" i="5"/>
  <c r="L124" i="5"/>
  <c r="N124" i="5"/>
  <c r="O124" i="5"/>
  <c r="Z124" i="5"/>
  <c r="AN124" i="5"/>
  <c r="AG125" i="5"/>
  <c r="AF125" i="5"/>
  <c r="B123" i="4"/>
  <c r="C123" i="4"/>
  <c r="C125" i="5"/>
  <c r="D123" i="4"/>
  <c r="E125" i="5"/>
  <c r="H123" i="4"/>
  <c r="K125" i="5"/>
  <c r="L123" i="4"/>
  <c r="Q125" i="5"/>
  <c r="M123" i="4"/>
  <c r="R125" i="5"/>
  <c r="T125" i="5"/>
  <c r="U125" i="5"/>
  <c r="P123" i="4"/>
  <c r="W125" i="5"/>
  <c r="Q123" i="4"/>
  <c r="X125" i="5"/>
  <c r="S123" i="4"/>
  <c r="AA125" i="5"/>
  <c r="AI123" i="4"/>
  <c r="T123" i="4" a="1"/>
  <c r="T123" i="4"/>
  <c r="AC125" i="5"/>
  <c r="U123" i="4" a="1"/>
  <c r="U123" i="4"/>
  <c r="AD125" i="5"/>
  <c r="X123" i="4"/>
  <c r="AI125" i="5"/>
  <c r="Y123" i="4"/>
  <c r="AJ125" i="5"/>
  <c r="Z123" i="4"/>
  <c r="AL125" i="5"/>
  <c r="F125" i="5"/>
  <c r="H125" i="5"/>
  <c r="I125" i="5"/>
  <c r="L125" i="5"/>
  <c r="N125" i="5"/>
  <c r="O125" i="5"/>
  <c r="Z125" i="5"/>
  <c r="AN125" i="5"/>
  <c r="AG126" i="5"/>
  <c r="AF126" i="5"/>
  <c r="B124" i="4"/>
  <c r="C124" i="4"/>
  <c r="C126" i="5"/>
  <c r="D124" i="4"/>
  <c r="E126" i="5"/>
  <c r="H124" i="4"/>
  <c r="K126" i="5"/>
  <c r="L124" i="4"/>
  <c r="Q126" i="5"/>
  <c r="M124" i="4"/>
  <c r="R126" i="5"/>
  <c r="T126" i="5"/>
  <c r="O124" i="4"/>
  <c r="U126" i="5"/>
  <c r="P124" i="4"/>
  <c r="W126" i="5"/>
  <c r="Q124" i="4"/>
  <c r="X126" i="5"/>
  <c r="S124" i="4"/>
  <c r="AA126" i="5"/>
  <c r="AI124" i="4"/>
  <c r="T124" i="4" a="1"/>
  <c r="T124" i="4"/>
  <c r="AC126" i="5"/>
  <c r="U124" i="4" a="1"/>
  <c r="U124" i="4"/>
  <c r="AD126" i="5"/>
  <c r="X124" i="4"/>
  <c r="AI126" i="5"/>
  <c r="Y124" i="4"/>
  <c r="AJ126" i="5"/>
  <c r="Z124" i="4"/>
  <c r="AL126" i="5"/>
  <c r="F126" i="5"/>
  <c r="H126" i="5"/>
  <c r="I126" i="5"/>
  <c r="L126" i="5"/>
  <c r="N126" i="5"/>
  <c r="O126" i="5"/>
  <c r="Z126" i="5"/>
  <c r="AN126" i="5"/>
  <c r="AG127" i="5"/>
  <c r="AF127" i="5"/>
  <c r="B125" i="4"/>
  <c r="C125" i="4"/>
  <c r="C127" i="5"/>
  <c r="D125" i="4"/>
  <c r="E127" i="5"/>
  <c r="K127" i="5"/>
  <c r="L125" i="4"/>
  <c r="Q127" i="5"/>
  <c r="M125" i="4"/>
  <c r="R127" i="5"/>
  <c r="T127" i="5"/>
  <c r="O125" i="4"/>
  <c r="U127" i="5"/>
  <c r="P125" i="4"/>
  <c r="W127" i="5"/>
  <c r="Q125" i="4"/>
  <c r="X127" i="5"/>
  <c r="AA127" i="5"/>
  <c r="AI125" i="4"/>
  <c r="T125" i="4" a="1"/>
  <c r="T125" i="4"/>
  <c r="AC127" i="5"/>
  <c r="U125" i="4" a="1"/>
  <c r="U125" i="4"/>
  <c r="AD127" i="5"/>
  <c r="X125" i="4"/>
  <c r="AI127" i="5"/>
  <c r="Y125" i="4"/>
  <c r="AJ127" i="5"/>
  <c r="Z125" i="4"/>
  <c r="AL127" i="5"/>
  <c r="F127" i="5"/>
  <c r="H127" i="5"/>
  <c r="I127" i="5"/>
  <c r="L127" i="5"/>
  <c r="N127" i="5"/>
  <c r="O127" i="5"/>
  <c r="Z127" i="5"/>
  <c r="AN127" i="5"/>
  <c r="AG128" i="5"/>
  <c r="AF128" i="5"/>
  <c r="B126" i="4"/>
  <c r="C126" i="4"/>
  <c r="C128" i="5"/>
  <c r="D126" i="4"/>
  <c r="E128" i="5"/>
  <c r="E126" i="4"/>
  <c r="F128" i="5"/>
  <c r="F126" i="4"/>
  <c r="H128" i="5"/>
  <c r="I128" i="5"/>
  <c r="H126" i="4"/>
  <c r="K128" i="5"/>
  <c r="L126" i="4"/>
  <c r="Q128" i="5"/>
  <c r="M126" i="4"/>
  <c r="R128" i="5"/>
  <c r="T128" i="5"/>
  <c r="U128" i="5"/>
  <c r="P126" i="4"/>
  <c r="W128" i="5"/>
  <c r="Q126" i="4"/>
  <c r="X128" i="5"/>
  <c r="S126" i="4"/>
  <c r="AA128" i="5"/>
  <c r="AI126" i="4"/>
  <c r="T126" i="4" a="1"/>
  <c r="T126" i="4"/>
  <c r="AC128" i="5"/>
  <c r="U126" i="4" a="1"/>
  <c r="U126" i="4"/>
  <c r="AD128" i="5"/>
  <c r="X126" i="4"/>
  <c r="AI128" i="5"/>
  <c r="Y126" i="4"/>
  <c r="AJ128" i="5"/>
  <c r="Z126" i="4"/>
  <c r="AL128" i="5"/>
  <c r="L128" i="5"/>
  <c r="N128" i="5"/>
  <c r="O128" i="5"/>
  <c r="Z128" i="5"/>
  <c r="AN128" i="5"/>
  <c r="B127" i="4"/>
  <c r="S127" i="4"/>
  <c r="AA129" i="5"/>
  <c r="P127" i="4"/>
  <c r="W129" i="5"/>
  <c r="AG129" i="5"/>
  <c r="AF129" i="5"/>
  <c r="C127" i="4"/>
  <c r="C129" i="5"/>
  <c r="D127" i="4"/>
  <c r="E129" i="5"/>
  <c r="E127" i="4"/>
  <c r="F129" i="5"/>
  <c r="F127" i="4"/>
  <c r="H129" i="5"/>
  <c r="I129" i="5"/>
  <c r="K129" i="5"/>
  <c r="L127" i="4"/>
  <c r="Q129" i="5"/>
  <c r="U129" i="5"/>
  <c r="Q127" i="4"/>
  <c r="X129" i="5"/>
  <c r="R127" i="4"/>
  <c r="Z129" i="5"/>
  <c r="AI127" i="4"/>
  <c r="T127" i="4" a="1"/>
  <c r="T127" i="4"/>
  <c r="AC129" i="5"/>
  <c r="U127" i="4" a="1"/>
  <c r="U127" i="4"/>
  <c r="AD129" i="5"/>
  <c r="X127" i="4"/>
  <c r="AI129" i="5"/>
  <c r="Y127" i="4"/>
  <c r="AJ129" i="5"/>
  <c r="Z127" i="4"/>
  <c r="AL129" i="5"/>
  <c r="R129" i="5"/>
  <c r="T129" i="5"/>
  <c r="L129" i="5"/>
  <c r="N129" i="5"/>
  <c r="O129" i="5"/>
  <c r="AN129" i="5"/>
  <c r="AG130" i="5"/>
  <c r="AF130" i="5"/>
  <c r="C128" i="4"/>
  <c r="C130" i="5"/>
  <c r="D128" i="4"/>
  <c r="E130" i="5"/>
  <c r="E128" i="4"/>
  <c r="F130" i="5"/>
  <c r="F128" i="4"/>
  <c r="H130" i="5"/>
  <c r="I130" i="5"/>
  <c r="H128" i="4"/>
  <c r="K130" i="5"/>
  <c r="L128" i="4"/>
  <c r="Q130" i="5"/>
  <c r="M128" i="4"/>
  <c r="R130" i="5"/>
  <c r="T130" i="5"/>
  <c r="U130" i="5"/>
  <c r="P128" i="4"/>
  <c r="W130" i="5"/>
  <c r="Q128" i="4"/>
  <c r="X130" i="5"/>
  <c r="S128" i="4"/>
  <c r="AA130" i="5"/>
  <c r="AI128" i="4"/>
  <c r="T128" i="4" a="1"/>
  <c r="T128" i="4"/>
  <c r="AC130" i="5"/>
  <c r="U128" i="4" a="1"/>
  <c r="U128" i="4"/>
  <c r="AD130" i="5"/>
  <c r="X128" i="4"/>
  <c r="AI130" i="5"/>
  <c r="Y128" i="4"/>
  <c r="AJ130" i="5"/>
  <c r="Z128" i="4"/>
  <c r="AL130" i="5"/>
  <c r="Z130" i="5"/>
  <c r="L130" i="5"/>
  <c r="N130" i="5"/>
  <c r="O130" i="5"/>
  <c r="AN130" i="5"/>
  <c r="AG131" i="5"/>
  <c r="AF131" i="5"/>
  <c r="B129" i="4"/>
  <c r="C129" i="4"/>
  <c r="C131" i="5"/>
  <c r="D129" i="4"/>
  <c r="E131" i="5"/>
  <c r="E129" i="4"/>
  <c r="F131" i="5"/>
  <c r="F129" i="4"/>
  <c r="H131" i="5"/>
  <c r="I131" i="5"/>
  <c r="H129" i="4"/>
  <c r="K131" i="5"/>
  <c r="L129" i="4"/>
  <c r="Q131" i="5"/>
  <c r="M129" i="4"/>
  <c r="R131" i="5"/>
  <c r="T131" i="5"/>
  <c r="O20" i="2"/>
  <c r="O129" i="4"/>
  <c r="U131" i="5"/>
  <c r="P129" i="4"/>
  <c r="W131" i="5"/>
  <c r="Q129" i="4"/>
  <c r="X131" i="5"/>
  <c r="S129" i="4"/>
  <c r="AA131" i="5"/>
  <c r="AI129" i="4"/>
  <c r="T129" i="4" a="1"/>
  <c r="T129" i="4"/>
  <c r="AC131" i="5"/>
  <c r="U129" i="4" a="1"/>
  <c r="U129" i="4"/>
  <c r="AD131" i="5"/>
  <c r="X129" i="4"/>
  <c r="AI131" i="5"/>
  <c r="Y129" i="4"/>
  <c r="AJ131" i="5"/>
  <c r="Z129" i="4"/>
  <c r="AL131" i="5"/>
  <c r="Z131" i="5"/>
  <c r="L131" i="5"/>
  <c r="N131" i="5"/>
  <c r="O131" i="5"/>
  <c r="AN131" i="5"/>
  <c r="AG132" i="5"/>
  <c r="AF132" i="5"/>
  <c r="B130" i="4"/>
  <c r="C130" i="4"/>
  <c r="C132" i="5"/>
  <c r="D130" i="4"/>
  <c r="E132" i="5"/>
  <c r="E130" i="4"/>
  <c r="F132" i="5"/>
  <c r="F130" i="4"/>
  <c r="H132" i="5"/>
  <c r="I132" i="5"/>
  <c r="K132" i="5"/>
  <c r="L130" i="4"/>
  <c r="Q132" i="5"/>
  <c r="M130" i="4"/>
  <c r="R132" i="5"/>
  <c r="T132" i="5"/>
  <c r="U132" i="5"/>
  <c r="P130" i="4"/>
  <c r="W132" i="5"/>
  <c r="Q130" i="4"/>
  <c r="X132" i="5"/>
  <c r="S130" i="4"/>
  <c r="AA132" i="5"/>
  <c r="AI130" i="4"/>
  <c r="T130" i="4" a="1"/>
  <c r="T130" i="4"/>
  <c r="AC132" i="5"/>
  <c r="U130" i="4" a="1"/>
  <c r="U130" i="4"/>
  <c r="AD132" i="5"/>
  <c r="X130" i="4"/>
  <c r="AI132" i="5"/>
  <c r="Y130" i="4"/>
  <c r="AJ132" i="5"/>
  <c r="Z130" i="4"/>
  <c r="AL132" i="5"/>
  <c r="Z132" i="5"/>
  <c r="L132" i="5"/>
  <c r="N132" i="5"/>
  <c r="O132" i="5"/>
  <c r="AN132" i="5"/>
  <c r="AA133" i="5"/>
  <c r="P131" i="4"/>
  <c r="W133" i="5"/>
  <c r="O133" i="5"/>
  <c r="K133" i="5"/>
  <c r="AG133" i="5"/>
  <c r="AF133" i="5"/>
  <c r="C131" i="4"/>
  <c r="C133" i="5"/>
  <c r="D131" i="4"/>
  <c r="E133" i="5"/>
  <c r="I32" i="2"/>
  <c r="I44" i="2"/>
  <c r="I131" i="4"/>
  <c r="L133" i="5"/>
  <c r="J32" i="2"/>
  <c r="J131" i="4"/>
  <c r="N133" i="5"/>
  <c r="L131" i="4"/>
  <c r="Q133" i="5"/>
  <c r="M131" i="4"/>
  <c r="R133" i="5"/>
  <c r="T133" i="5"/>
  <c r="U133" i="5"/>
  <c r="Q131" i="4"/>
  <c r="X133" i="5"/>
  <c r="R32" i="2"/>
  <c r="R44" i="2"/>
  <c r="R131" i="4"/>
  <c r="Z133" i="5"/>
  <c r="AI131" i="4"/>
  <c r="T131" i="4" a="1"/>
  <c r="T131" i="4"/>
  <c r="AC133" i="5"/>
  <c r="U131" i="4" a="1"/>
  <c r="U131" i="4"/>
  <c r="AD133" i="5"/>
  <c r="X131" i="4"/>
  <c r="AI133" i="5"/>
  <c r="Y131" i="4"/>
  <c r="AJ133" i="5"/>
  <c r="Z131" i="4"/>
  <c r="AL133" i="5"/>
  <c r="F133" i="5"/>
  <c r="H133" i="5"/>
  <c r="I133" i="5"/>
  <c r="AN133" i="5"/>
  <c r="O134" i="5"/>
  <c r="K134" i="5"/>
  <c r="AG134" i="5"/>
  <c r="AF134" i="5"/>
  <c r="B132" i="4"/>
  <c r="C132" i="4"/>
  <c r="C134" i="5"/>
  <c r="D132" i="4"/>
  <c r="E134" i="5"/>
  <c r="I132" i="4"/>
  <c r="L134" i="5"/>
  <c r="J132" i="4"/>
  <c r="N134" i="5"/>
  <c r="L132" i="4"/>
  <c r="Q134" i="5"/>
  <c r="M132" i="4"/>
  <c r="R134" i="5"/>
  <c r="T134" i="5"/>
  <c r="U134" i="5"/>
  <c r="P132" i="4"/>
  <c r="W134" i="5"/>
  <c r="Q132" i="4"/>
  <c r="X134" i="5"/>
  <c r="AA134" i="5"/>
  <c r="AI132" i="4"/>
  <c r="T132" i="4" a="1"/>
  <c r="T132" i="4"/>
  <c r="AC134" i="5"/>
  <c r="U132" i="4" a="1"/>
  <c r="U132" i="4"/>
  <c r="AD134" i="5"/>
  <c r="X132" i="4"/>
  <c r="AI134" i="5"/>
  <c r="Y132" i="4"/>
  <c r="AJ134" i="5"/>
  <c r="Z132" i="4"/>
  <c r="AL134" i="5"/>
  <c r="Z134" i="5"/>
  <c r="F134" i="5"/>
  <c r="H134" i="5"/>
  <c r="I134" i="5"/>
  <c r="AN134" i="5"/>
  <c r="AG135" i="5"/>
  <c r="AF135" i="5"/>
  <c r="B133" i="4"/>
  <c r="C133" i="4"/>
  <c r="C135" i="5"/>
  <c r="D133" i="4"/>
  <c r="E135" i="5"/>
  <c r="H133" i="4"/>
  <c r="K135" i="5"/>
  <c r="L133" i="4"/>
  <c r="Q135" i="5"/>
  <c r="M133" i="4"/>
  <c r="R135" i="5"/>
  <c r="T135" i="5"/>
  <c r="O133" i="4"/>
  <c r="U135" i="5"/>
  <c r="P133" i="4"/>
  <c r="W135" i="5"/>
  <c r="Q133" i="4"/>
  <c r="X135" i="5"/>
  <c r="S133" i="4"/>
  <c r="AA135" i="5"/>
  <c r="AI133" i="4"/>
  <c r="T133" i="4" a="1"/>
  <c r="T133" i="4"/>
  <c r="AC135" i="5"/>
  <c r="U133" i="4" a="1"/>
  <c r="U133" i="4"/>
  <c r="AD135" i="5"/>
  <c r="X133" i="4"/>
  <c r="AI135" i="5"/>
  <c r="Y133" i="4"/>
  <c r="AJ135" i="5"/>
  <c r="Z133" i="4"/>
  <c r="AL135" i="5"/>
  <c r="L135" i="5"/>
  <c r="N135" i="5"/>
  <c r="O135" i="5"/>
  <c r="Z135" i="5"/>
  <c r="F135" i="5"/>
  <c r="H135" i="5"/>
  <c r="I135" i="5"/>
  <c r="AN135" i="5"/>
  <c r="O136" i="5"/>
  <c r="B134" i="4"/>
  <c r="H134" i="4"/>
  <c r="K136" i="5"/>
  <c r="AG136" i="5"/>
  <c r="AF136" i="5"/>
  <c r="C134" i="4"/>
  <c r="C136" i="5"/>
  <c r="D134" i="4"/>
  <c r="E136" i="5"/>
  <c r="I39" i="2"/>
  <c r="I134" i="4"/>
  <c r="L136" i="5"/>
  <c r="J39" i="2"/>
  <c r="J134" i="4"/>
  <c r="N136" i="5"/>
  <c r="L134" i="4"/>
  <c r="Q136" i="5"/>
  <c r="M134" i="4"/>
  <c r="R136" i="5"/>
  <c r="T136" i="5"/>
  <c r="U136" i="5"/>
  <c r="P134" i="4"/>
  <c r="W136" i="5"/>
  <c r="Q134" i="4"/>
  <c r="X136" i="5"/>
  <c r="AA136" i="5"/>
  <c r="AI134" i="4"/>
  <c r="T134" i="4" a="1"/>
  <c r="T134" i="4"/>
  <c r="AC136" i="5"/>
  <c r="U134" i="4" a="1"/>
  <c r="U134" i="4"/>
  <c r="AD136" i="5"/>
  <c r="X134" i="4"/>
  <c r="AI136" i="5"/>
  <c r="Y134" i="4"/>
  <c r="AJ136" i="5"/>
  <c r="Z134" i="4"/>
  <c r="AL136" i="5"/>
  <c r="Z136" i="5"/>
  <c r="F136" i="5"/>
  <c r="H136" i="5"/>
  <c r="I136" i="5"/>
  <c r="AN136" i="5"/>
  <c r="B135" i="4"/>
  <c r="S135" i="4"/>
  <c r="AA137" i="5"/>
  <c r="P135" i="4"/>
  <c r="W137" i="5"/>
  <c r="AG137" i="5"/>
  <c r="AF137" i="5"/>
  <c r="C135" i="4"/>
  <c r="C137" i="5"/>
  <c r="D135" i="4"/>
  <c r="E137" i="5"/>
  <c r="K137" i="5"/>
  <c r="L135" i="4"/>
  <c r="Q137" i="5"/>
  <c r="U137" i="5"/>
  <c r="Q135" i="4"/>
  <c r="X137" i="5"/>
  <c r="R135" i="4"/>
  <c r="Z137" i="5"/>
  <c r="AI135" i="4"/>
  <c r="T135" i="4" a="1"/>
  <c r="T135" i="4"/>
  <c r="AC137" i="5"/>
  <c r="U135" i="4" a="1"/>
  <c r="U135" i="4"/>
  <c r="AD137" i="5"/>
  <c r="X135" i="4"/>
  <c r="AI137" i="5"/>
  <c r="Y135" i="4"/>
  <c r="AJ137" i="5"/>
  <c r="Z135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136" i="4"/>
  <c r="C31" i="2"/>
  <c r="C136" i="4"/>
  <c r="C138" i="5"/>
  <c r="D35" i="2"/>
  <c r="D31" i="2"/>
  <c r="D136" i="4"/>
  <c r="E138" i="5"/>
  <c r="H35" i="2"/>
  <c r="H31" i="2"/>
  <c r="H136" i="4"/>
  <c r="K138" i="5"/>
  <c r="L35" i="2"/>
  <c r="L31" i="2"/>
  <c r="L136" i="4"/>
  <c r="Q138" i="5"/>
  <c r="M35" i="2"/>
  <c r="M31" i="2"/>
  <c r="M136" i="4"/>
  <c r="R138" i="5"/>
  <c r="T138" i="5"/>
  <c r="O35" i="2"/>
  <c r="O31" i="2"/>
  <c r="O136" i="4"/>
  <c r="U138" i="5"/>
  <c r="P35" i="2"/>
  <c r="P31" i="2"/>
  <c r="P136" i="4"/>
  <c r="W138" i="5"/>
  <c r="Q35" i="2"/>
  <c r="Q31" i="2"/>
  <c r="Q136" i="4"/>
  <c r="X138" i="5"/>
  <c r="S35" i="2"/>
  <c r="S31" i="2"/>
  <c r="S136" i="4"/>
  <c r="AA138" i="5"/>
  <c r="AI136" i="4"/>
  <c r="T136" i="4" a="1"/>
  <c r="T136" i="4"/>
  <c r="AC138" i="5"/>
  <c r="U136" i="4" a="1"/>
  <c r="U136" i="4"/>
  <c r="AD138" i="5"/>
  <c r="X35" i="2"/>
  <c r="X31" i="2"/>
  <c r="X136" i="4"/>
  <c r="AI138" i="5"/>
  <c r="Y35" i="2"/>
  <c r="Y31" i="2"/>
  <c r="Y136" i="4"/>
  <c r="AJ138" i="5"/>
  <c r="Z35" i="2"/>
  <c r="Z31" i="2"/>
  <c r="Z136" i="4"/>
  <c r="AL138" i="5"/>
  <c r="L138" i="5"/>
  <c r="N138" i="5"/>
  <c r="O138" i="5"/>
  <c r="F138" i="5"/>
  <c r="H138" i="5"/>
  <c r="I138" i="5"/>
  <c r="Z138" i="5"/>
  <c r="AN138" i="5"/>
  <c r="AG139" i="5"/>
  <c r="AF139" i="5"/>
  <c r="B137" i="4"/>
  <c r="C137" i="4"/>
  <c r="C139" i="5"/>
  <c r="D137" i="4"/>
  <c r="E139" i="5"/>
  <c r="E35" i="2"/>
  <c r="E137" i="4"/>
  <c r="F139" i="5"/>
  <c r="F35" i="2"/>
  <c r="F137" i="4"/>
  <c r="H139" i="5"/>
  <c r="I139" i="5"/>
  <c r="K139" i="5"/>
  <c r="L137" i="4"/>
  <c r="Q139" i="5"/>
  <c r="M137" i="4"/>
  <c r="R139" i="5"/>
  <c r="T139" i="5"/>
  <c r="U139" i="5"/>
  <c r="P137" i="4"/>
  <c r="W139" i="5"/>
  <c r="Q137" i="4"/>
  <c r="X139" i="5"/>
  <c r="S137" i="4"/>
  <c r="AA139" i="5"/>
  <c r="AI137" i="4"/>
  <c r="T137" i="4" a="1"/>
  <c r="T137" i="4"/>
  <c r="AC139" i="5"/>
  <c r="U137" i="4" a="1"/>
  <c r="U137" i="4"/>
  <c r="AD139" i="5"/>
  <c r="X137" i="4"/>
  <c r="AI139" i="5"/>
  <c r="Y137" i="4"/>
  <c r="AJ139" i="5"/>
  <c r="Z137" i="4"/>
  <c r="AL139" i="5"/>
  <c r="L139" i="5"/>
  <c r="N139" i="5"/>
  <c r="O139" i="5"/>
  <c r="Z139" i="5"/>
  <c r="AN139" i="5"/>
  <c r="AG140" i="5"/>
  <c r="AF140" i="5"/>
  <c r="B138" i="4"/>
  <c r="C138" i="4"/>
  <c r="C140" i="5"/>
  <c r="D138" i="4"/>
  <c r="E140" i="5"/>
  <c r="E138" i="4"/>
  <c r="F140" i="5"/>
  <c r="F138" i="4"/>
  <c r="H140" i="5"/>
  <c r="I140" i="5"/>
  <c r="H138" i="4"/>
  <c r="K140" i="5"/>
  <c r="L138" i="4"/>
  <c r="Q140" i="5"/>
  <c r="M138" i="4"/>
  <c r="R140" i="5"/>
  <c r="T140" i="5"/>
  <c r="U140" i="5"/>
  <c r="P138" i="4"/>
  <c r="W140" i="5"/>
  <c r="Q138" i="4"/>
  <c r="X140" i="5"/>
  <c r="S138" i="4"/>
  <c r="AA140" i="5"/>
  <c r="AI138" i="4"/>
  <c r="T138" i="4" a="1"/>
  <c r="T138" i="4"/>
  <c r="AC140" i="5"/>
  <c r="U138" i="4" a="1"/>
  <c r="U138" i="4"/>
  <c r="AD140" i="5"/>
  <c r="X138" i="4"/>
  <c r="AI140" i="5"/>
  <c r="Y138" i="4"/>
  <c r="AJ140" i="5"/>
  <c r="Z138" i="4"/>
  <c r="AL140" i="5"/>
  <c r="L140" i="5"/>
  <c r="N140" i="5"/>
  <c r="O140" i="5"/>
  <c r="Z140" i="5"/>
  <c r="AN140" i="5"/>
  <c r="AG141" i="5"/>
  <c r="AF141" i="5"/>
  <c r="C139" i="4"/>
  <c r="C141" i="5"/>
  <c r="D139" i="4"/>
  <c r="E141" i="5"/>
  <c r="E139" i="4"/>
  <c r="F141" i="5"/>
  <c r="F139" i="4"/>
  <c r="H141" i="5"/>
  <c r="I141" i="5"/>
  <c r="H139" i="4"/>
  <c r="K141" i="5"/>
  <c r="L139" i="4"/>
  <c r="Q141" i="5"/>
  <c r="M139" i="4"/>
  <c r="R141" i="5"/>
  <c r="T141" i="5"/>
  <c r="O139" i="4"/>
  <c r="U141" i="5"/>
  <c r="P139" i="4"/>
  <c r="W141" i="5"/>
  <c r="Q139" i="4"/>
  <c r="X141" i="5"/>
  <c r="S139" i="4"/>
  <c r="AA141" i="5"/>
  <c r="AI139" i="4"/>
  <c r="T139" i="4" a="1"/>
  <c r="T139" i="4"/>
  <c r="AC141" i="5"/>
  <c r="U139" i="4" a="1"/>
  <c r="U139" i="4"/>
  <c r="AD141" i="5"/>
  <c r="X139" i="4"/>
  <c r="AI141" i="5"/>
  <c r="Y139" i="4"/>
  <c r="AJ141" i="5"/>
  <c r="Z139" i="4"/>
  <c r="AL141" i="5"/>
  <c r="L141" i="5"/>
  <c r="N141" i="5"/>
  <c r="O141" i="5"/>
  <c r="Z141" i="5"/>
  <c r="AN141" i="5"/>
  <c r="O142" i="5"/>
  <c r="K142" i="5"/>
  <c r="AG142" i="5"/>
  <c r="AF142" i="5"/>
  <c r="B140" i="4"/>
  <c r="C140" i="4"/>
  <c r="C142" i="5"/>
  <c r="D140" i="4"/>
  <c r="E142" i="5"/>
  <c r="I140" i="4"/>
  <c r="L142" i="5"/>
  <c r="J140" i="4"/>
  <c r="N142" i="5"/>
  <c r="L140" i="4"/>
  <c r="Q142" i="5"/>
  <c r="M140" i="4"/>
  <c r="R142" i="5"/>
  <c r="T142" i="5"/>
  <c r="U142" i="5"/>
  <c r="P140" i="4"/>
  <c r="W142" i="5"/>
  <c r="Q140" i="4"/>
  <c r="X142" i="5"/>
  <c r="AA142" i="5"/>
  <c r="AI140" i="4"/>
  <c r="T140" i="4" a="1"/>
  <c r="T140" i="4"/>
  <c r="AC142" i="5"/>
  <c r="U140" i="4" a="1"/>
  <c r="U140" i="4"/>
  <c r="AD142" i="5"/>
  <c r="X140" i="4"/>
  <c r="AI142" i="5"/>
  <c r="Y140" i="4"/>
  <c r="AJ142" i="5"/>
  <c r="Z140" i="4"/>
  <c r="AL142" i="5"/>
  <c r="F142" i="5"/>
  <c r="H142" i="5"/>
  <c r="I142" i="5"/>
  <c r="Z142" i="5"/>
  <c r="AN142" i="5"/>
  <c r="AG143" i="5"/>
  <c r="AF143" i="5"/>
  <c r="C141" i="4"/>
  <c r="C143" i="5"/>
  <c r="D141" i="4"/>
  <c r="E143" i="5"/>
  <c r="H141" i="4"/>
  <c r="K143" i="5"/>
  <c r="L141" i="4"/>
  <c r="Q143" i="5"/>
  <c r="M141" i="4"/>
  <c r="R143" i="5"/>
  <c r="T143" i="5"/>
  <c r="U143" i="5"/>
  <c r="P141" i="4"/>
  <c r="W143" i="5"/>
  <c r="Q141" i="4"/>
  <c r="X143" i="5"/>
  <c r="S141" i="4"/>
  <c r="AA143" i="5"/>
  <c r="AI141" i="4"/>
  <c r="T141" i="4" a="1"/>
  <c r="T141" i="4"/>
  <c r="AC143" i="5"/>
  <c r="U141" i="4" a="1"/>
  <c r="U141" i="4"/>
  <c r="AD143" i="5"/>
  <c r="X141" i="4"/>
  <c r="AI143" i="5"/>
  <c r="Y141" i="4"/>
  <c r="AJ143" i="5"/>
  <c r="Z141" i="4"/>
  <c r="AL143" i="5"/>
  <c r="F143" i="5"/>
  <c r="H143" i="5"/>
  <c r="I143" i="5"/>
  <c r="L143" i="5"/>
  <c r="N143" i="5"/>
  <c r="O143" i="5"/>
  <c r="Z143" i="5"/>
  <c r="AN143" i="5"/>
  <c r="O144" i="5"/>
  <c r="H142" i="4"/>
  <c r="K144" i="5"/>
  <c r="AG144" i="5"/>
  <c r="AF144" i="5"/>
  <c r="C142" i="4"/>
  <c r="C144" i="5"/>
  <c r="D142" i="4"/>
  <c r="E144" i="5"/>
  <c r="E142" i="4"/>
  <c r="F144" i="5"/>
  <c r="F142" i="4"/>
  <c r="H144" i="5"/>
  <c r="I144" i="5"/>
  <c r="I30" i="2"/>
  <c r="I142" i="4"/>
  <c r="L144" i="5"/>
  <c r="J30" i="2"/>
  <c r="J142" i="4"/>
  <c r="N144" i="5"/>
  <c r="L142" i="4"/>
  <c r="Q144" i="5"/>
  <c r="M142" i="4"/>
  <c r="R144" i="5"/>
  <c r="T144" i="5"/>
  <c r="O142" i="4"/>
  <c r="U144" i="5"/>
  <c r="P142" i="4"/>
  <c r="W144" i="5"/>
  <c r="Q142" i="4"/>
  <c r="X144" i="5"/>
  <c r="AA144" i="5"/>
  <c r="AI142" i="4"/>
  <c r="T142" i="4" a="1"/>
  <c r="T142" i="4"/>
  <c r="AC144" i="5"/>
  <c r="U142" i="4" a="1"/>
  <c r="U142" i="4"/>
  <c r="AD144" i="5"/>
  <c r="X142" i="4"/>
  <c r="AI144" i="5"/>
  <c r="Y142" i="4"/>
  <c r="AJ144" i="5"/>
  <c r="Z142" i="4"/>
  <c r="AL144" i="5"/>
  <c r="Z144" i="5"/>
  <c r="AN144" i="5"/>
  <c r="AG145" i="5"/>
  <c r="AF145" i="5"/>
  <c r="B143" i="4"/>
  <c r="C143" i="4"/>
  <c r="C145" i="5"/>
  <c r="D143" i="4"/>
  <c r="E145" i="5"/>
  <c r="E143" i="4"/>
  <c r="F145" i="5"/>
  <c r="F143" i="4"/>
  <c r="H145" i="5"/>
  <c r="I145" i="5"/>
  <c r="H143" i="4"/>
  <c r="K145" i="5"/>
  <c r="L143" i="4"/>
  <c r="Q145" i="5"/>
  <c r="M143" i="4"/>
  <c r="R145" i="5"/>
  <c r="T145" i="5"/>
  <c r="O143" i="4"/>
  <c r="U145" i="5"/>
  <c r="P143" i="4"/>
  <c r="W145" i="5"/>
  <c r="Q143" i="4"/>
  <c r="X145" i="5"/>
  <c r="S143" i="4"/>
  <c r="AA145" i="5"/>
  <c r="AI143" i="4"/>
  <c r="T143" i="4" a="1"/>
  <c r="T143" i="4"/>
  <c r="AC145" i="5"/>
  <c r="U143" i="4" a="1"/>
  <c r="U143" i="4"/>
  <c r="AD145" i="5"/>
  <c r="X143" i="4"/>
  <c r="AI145" i="5"/>
  <c r="Y143" i="4"/>
  <c r="AJ145" i="5"/>
  <c r="Z143" i="4"/>
  <c r="AL145" i="5"/>
  <c r="L145" i="5"/>
  <c r="N145" i="5"/>
  <c r="O145" i="5"/>
  <c r="Z145" i="5"/>
  <c r="AN145" i="5"/>
  <c r="AG146" i="5"/>
  <c r="AF146" i="5"/>
  <c r="B144" i="4"/>
  <c r="C144" i="4"/>
  <c r="C146" i="5"/>
  <c r="D144" i="4"/>
  <c r="E146" i="5"/>
  <c r="E144" i="4"/>
  <c r="F146" i="5"/>
  <c r="F144" i="4"/>
  <c r="H146" i="5"/>
  <c r="I146" i="5"/>
  <c r="H144" i="4"/>
  <c r="K146" i="5"/>
  <c r="L144" i="4"/>
  <c r="Q146" i="5"/>
  <c r="M144" i="4"/>
  <c r="R146" i="5"/>
  <c r="T146" i="5"/>
  <c r="O144" i="4"/>
  <c r="U146" i="5"/>
  <c r="P144" i="4"/>
  <c r="W146" i="5"/>
  <c r="Q144" i="4"/>
  <c r="X146" i="5"/>
  <c r="S144" i="4"/>
  <c r="AA146" i="5"/>
  <c r="AI144" i="4"/>
  <c r="T144" i="4" a="1"/>
  <c r="T144" i="4"/>
  <c r="AC146" i="5"/>
  <c r="U144" i="4" a="1"/>
  <c r="U144" i="4"/>
  <c r="AD146" i="5"/>
  <c r="X144" i="4"/>
  <c r="AI146" i="5"/>
  <c r="Y144" i="4"/>
  <c r="AJ146" i="5"/>
  <c r="Z144" i="4"/>
  <c r="AL146" i="5"/>
  <c r="L146" i="5"/>
  <c r="N146" i="5"/>
  <c r="O146" i="5"/>
  <c r="Z146" i="5"/>
  <c r="AN146" i="5"/>
  <c r="O147" i="5"/>
  <c r="K147" i="5"/>
  <c r="AG147" i="5"/>
  <c r="AF147" i="5"/>
  <c r="B145" i="4"/>
  <c r="C145" i="4"/>
  <c r="C147" i="5"/>
  <c r="D145" i="4"/>
  <c r="E147" i="5"/>
  <c r="I145" i="4"/>
  <c r="L147" i="5"/>
  <c r="J145" i="4"/>
  <c r="N147" i="5"/>
  <c r="L145" i="4"/>
  <c r="Q147" i="5"/>
  <c r="M145" i="4"/>
  <c r="R147" i="5"/>
  <c r="T147" i="5"/>
  <c r="U147" i="5"/>
  <c r="P145" i="4"/>
  <c r="W147" i="5"/>
  <c r="Q145" i="4"/>
  <c r="X147" i="5"/>
  <c r="AA147" i="5"/>
  <c r="AI145" i="4"/>
  <c r="T145" i="4" a="1"/>
  <c r="T145" i="4"/>
  <c r="AC147" i="5"/>
  <c r="U145" i="4" a="1"/>
  <c r="U145" i="4"/>
  <c r="AD147" i="5"/>
  <c r="X145" i="4"/>
  <c r="AI147" i="5"/>
  <c r="Y145" i="4"/>
  <c r="AJ147" i="5"/>
  <c r="Z145" i="4"/>
  <c r="AL147" i="5"/>
  <c r="F147" i="5"/>
  <c r="H147" i="5"/>
  <c r="I147" i="5"/>
  <c r="Z147" i="5"/>
  <c r="AN147" i="5"/>
  <c r="O148" i="5"/>
  <c r="K148" i="5"/>
  <c r="AG148" i="5"/>
  <c r="AF148" i="5"/>
  <c r="B146" i="4"/>
  <c r="C146" i="4"/>
  <c r="C148" i="5"/>
  <c r="D146" i="4"/>
  <c r="E148" i="5"/>
  <c r="E146" i="4"/>
  <c r="F148" i="5"/>
  <c r="F146" i="4"/>
  <c r="H148" i="5"/>
  <c r="I148" i="5"/>
  <c r="I146" i="4"/>
  <c r="L148" i="5"/>
  <c r="J146" i="4"/>
  <c r="N148" i="5"/>
  <c r="L146" i="4"/>
  <c r="Q148" i="5"/>
  <c r="M146" i="4"/>
  <c r="R148" i="5"/>
  <c r="T148" i="5"/>
  <c r="U148" i="5"/>
  <c r="P146" i="4"/>
  <c r="W148" i="5"/>
  <c r="Q146" i="4"/>
  <c r="X148" i="5"/>
  <c r="S146" i="4"/>
  <c r="AA148" i="5"/>
  <c r="AI146" i="4"/>
  <c r="T146" i="4" a="1"/>
  <c r="T146" i="4"/>
  <c r="AC148" i="5"/>
  <c r="U146" i="4" a="1"/>
  <c r="U146" i="4"/>
  <c r="AD148" i="5"/>
  <c r="X146" i="4"/>
  <c r="AI148" i="5"/>
  <c r="Y146" i="4"/>
  <c r="AJ148" i="5"/>
  <c r="Z146" i="4"/>
  <c r="AL148" i="5"/>
  <c r="Z148" i="5"/>
  <c r="AN148" i="5"/>
  <c r="B147" i="4"/>
  <c r="S147" i="4"/>
  <c r="AA149" i="5"/>
  <c r="P147" i="4"/>
  <c r="W149" i="5"/>
  <c r="AG149" i="5"/>
  <c r="AF149" i="5"/>
  <c r="C147" i="4"/>
  <c r="C149" i="5"/>
  <c r="D147" i="4"/>
  <c r="E149" i="5"/>
  <c r="K149" i="5"/>
  <c r="L147" i="4"/>
  <c r="Q149" i="5"/>
  <c r="U149" i="5"/>
  <c r="Q147" i="4"/>
  <c r="X149" i="5"/>
  <c r="R147" i="4"/>
  <c r="Z149" i="5"/>
  <c r="AI147" i="4"/>
  <c r="T147" i="4" a="1"/>
  <c r="T147" i="4"/>
  <c r="AC149" i="5"/>
  <c r="U147" i="4" a="1"/>
  <c r="U147" i="4"/>
  <c r="AD149" i="5"/>
  <c r="X147" i="4"/>
  <c r="AI149" i="5"/>
  <c r="Y147" i="4"/>
  <c r="AJ149" i="5"/>
  <c r="Z147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148" i="4"/>
  <c r="C148" i="4"/>
  <c r="C150" i="5"/>
  <c r="D148" i="4"/>
  <c r="E150" i="5"/>
  <c r="E148" i="4"/>
  <c r="F150" i="5"/>
  <c r="F148" i="4"/>
  <c r="H150" i="5"/>
  <c r="I150" i="5"/>
  <c r="H148" i="4"/>
  <c r="K150" i="5"/>
  <c r="L148" i="4"/>
  <c r="Q150" i="5"/>
  <c r="M148" i="4"/>
  <c r="R150" i="5"/>
  <c r="T150" i="5"/>
  <c r="O148" i="4"/>
  <c r="U150" i="5"/>
  <c r="P148" i="4"/>
  <c r="W150" i="5"/>
  <c r="Q148" i="4"/>
  <c r="X150" i="5"/>
  <c r="AA150" i="5"/>
  <c r="AI148" i="4"/>
  <c r="T148" i="4" a="1"/>
  <c r="T148" i="4"/>
  <c r="AC150" i="5"/>
  <c r="U148" i="4" a="1"/>
  <c r="U148" i="4"/>
  <c r="AD150" i="5"/>
  <c r="X148" i="4"/>
  <c r="AI150" i="5"/>
  <c r="Y148" i="4"/>
  <c r="AJ150" i="5"/>
  <c r="Z148" i="4"/>
  <c r="AL150" i="5"/>
  <c r="L150" i="5"/>
  <c r="N150" i="5"/>
  <c r="O150" i="5"/>
  <c r="Z150" i="5"/>
  <c r="AN150" i="5"/>
  <c r="O151" i="5"/>
  <c r="B149" i="4"/>
  <c r="H149" i="4"/>
  <c r="K151" i="5"/>
  <c r="AG151" i="5"/>
  <c r="AF151" i="5"/>
  <c r="C149" i="4"/>
  <c r="C151" i="5"/>
  <c r="D149" i="4"/>
  <c r="E151" i="5"/>
  <c r="I40" i="2"/>
  <c r="I149" i="4"/>
  <c r="L151" i="5"/>
  <c r="J40" i="2"/>
  <c r="J149" i="4"/>
  <c r="N151" i="5"/>
  <c r="L149" i="4"/>
  <c r="Q151" i="5"/>
  <c r="M149" i="4"/>
  <c r="R151" i="5"/>
  <c r="T151" i="5"/>
  <c r="U151" i="5"/>
  <c r="P149" i="4"/>
  <c r="W151" i="5"/>
  <c r="Q149" i="4"/>
  <c r="X151" i="5"/>
  <c r="S149" i="4"/>
  <c r="AA151" i="5"/>
  <c r="AI149" i="4"/>
  <c r="T149" i="4" a="1"/>
  <c r="T149" i="4"/>
  <c r="AC151" i="5"/>
  <c r="U149" i="4" a="1"/>
  <c r="U149" i="4"/>
  <c r="AD151" i="5"/>
  <c r="X149" i="4"/>
  <c r="AI151" i="5"/>
  <c r="Y149" i="4"/>
  <c r="AJ151" i="5"/>
  <c r="Z149" i="4"/>
  <c r="AL151" i="5"/>
  <c r="F151" i="5"/>
  <c r="H151" i="5"/>
  <c r="I151" i="5"/>
  <c r="Z151" i="5"/>
  <c r="AN151" i="5"/>
  <c r="S34" i="2"/>
  <c r="B150" i="4"/>
  <c r="S150" i="4"/>
  <c r="AA152" i="5"/>
  <c r="P34" i="2"/>
  <c r="P150" i="4"/>
  <c r="W152" i="5"/>
  <c r="AG152" i="5"/>
  <c r="AF152" i="5"/>
  <c r="C34" i="2"/>
  <c r="C150" i="4"/>
  <c r="C152" i="5"/>
  <c r="D34" i="2"/>
  <c r="D150" i="4"/>
  <c r="E152" i="5"/>
  <c r="E34" i="2"/>
  <c r="E150" i="4"/>
  <c r="F152" i="5"/>
  <c r="F34" i="2"/>
  <c r="F150" i="4"/>
  <c r="H152" i="5"/>
  <c r="I152" i="5"/>
  <c r="K152" i="5"/>
  <c r="L34" i="2"/>
  <c r="L150" i="4"/>
  <c r="Q152" i="5"/>
  <c r="M34" i="2"/>
  <c r="M150" i="4"/>
  <c r="R152" i="5"/>
  <c r="T152" i="5"/>
  <c r="O34" i="2"/>
  <c r="O150" i="4"/>
  <c r="U152" i="5"/>
  <c r="Q34" i="2"/>
  <c r="Q150" i="4"/>
  <c r="X152" i="5"/>
  <c r="R34" i="2"/>
  <c r="R35" i="2"/>
  <c r="R150" i="4"/>
  <c r="Z152" i="5"/>
  <c r="AI150" i="4"/>
  <c r="T150" i="4" a="1"/>
  <c r="T150" i="4"/>
  <c r="AC152" i="5"/>
  <c r="U150" i="4" a="1"/>
  <c r="U150" i="4"/>
  <c r="AD152" i="5"/>
  <c r="X34" i="2"/>
  <c r="X150" i="4"/>
  <c r="AI152" i="5"/>
  <c r="Y34" i="2"/>
  <c r="Y150" i="4"/>
  <c r="AJ152" i="5"/>
  <c r="Z34" i="2"/>
  <c r="Z150" i="4"/>
  <c r="AL152" i="5"/>
  <c r="L152" i="5"/>
  <c r="N152" i="5"/>
  <c r="O152" i="5"/>
  <c r="AN152" i="5"/>
  <c r="O153" i="5"/>
  <c r="B151" i="4"/>
  <c r="H151" i="4"/>
  <c r="K153" i="5"/>
  <c r="AG153" i="5"/>
  <c r="AF153" i="5"/>
  <c r="C151" i="4"/>
  <c r="C153" i="5"/>
  <c r="D151" i="4"/>
  <c r="E153" i="5"/>
  <c r="I151" i="4"/>
  <c r="L153" i="5"/>
  <c r="J151" i="4"/>
  <c r="N153" i="5"/>
  <c r="L151" i="4"/>
  <c r="Q153" i="5"/>
  <c r="M151" i="4"/>
  <c r="R153" i="5"/>
  <c r="T153" i="5"/>
  <c r="U153" i="5"/>
  <c r="P151" i="4"/>
  <c r="W153" i="5"/>
  <c r="Q151" i="4"/>
  <c r="X153" i="5"/>
  <c r="S151" i="4"/>
  <c r="AA153" i="5"/>
  <c r="AI151" i="4"/>
  <c r="T151" i="4" a="1"/>
  <c r="T151" i="4"/>
  <c r="AC153" i="5"/>
  <c r="U151" i="4" a="1"/>
  <c r="U151" i="4"/>
  <c r="AD153" i="5"/>
  <c r="X151" i="4"/>
  <c r="AI153" i="5"/>
  <c r="Y151" i="4"/>
  <c r="AJ153" i="5"/>
  <c r="Z151" i="4"/>
  <c r="AL153" i="5"/>
  <c r="F153" i="5"/>
  <c r="H153" i="5"/>
  <c r="I153" i="5"/>
  <c r="Z153" i="5"/>
  <c r="AN153" i="5"/>
  <c r="AG154" i="5"/>
  <c r="AF154" i="5"/>
  <c r="B152" i="4"/>
  <c r="C152" i="4"/>
  <c r="C154" i="5"/>
  <c r="D152" i="4"/>
  <c r="E154" i="5"/>
  <c r="H152" i="4"/>
  <c r="K154" i="5"/>
  <c r="L152" i="4"/>
  <c r="Q154" i="5"/>
  <c r="M152" i="4"/>
  <c r="R154" i="5"/>
  <c r="T154" i="5"/>
  <c r="O152" i="4"/>
  <c r="U154" i="5"/>
  <c r="P152" i="4"/>
  <c r="W154" i="5"/>
  <c r="Q152" i="4"/>
  <c r="X154" i="5"/>
  <c r="AA154" i="5"/>
  <c r="AI152" i="4"/>
  <c r="T152" i="4" a="1"/>
  <c r="T152" i="4"/>
  <c r="AC154" i="5"/>
  <c r="U152" i="4" a="1"/>
  <c r="U152" i="4"/>
  <c r="AD154" i="5"/>
  <c r="X152" i="4"/>
  <c r="AI154" i="5"/>
  <c r="Y152" i="4"/>
  <c r="AJ154" i="5"/>
  <c r="Z152" i="4"/>
  <c r="AL154" i="5"/>
  <c r="F154" i="5"/>
  <c r="H154" i="5"/>
  <c r="I154" i="5"/>
  <c r="L154" i="5"/>
  <c r="N154" i="5"/>
  <c r="O154" i="5"/>
  <c r="Z154" i="5"/>
  <c r="AN154" i="5"/>
  <c r="AG155" i="5"/>
  <c r="AF155" i="5"/>
  <c r="B153" i="4"/>
  <c r="C153" i="4"/>
  <c r="C155" i="5"/>
  <c r="D153" i="4"/>
  <c r="E155" i="5"/>
  <c r="E153" i="4"/>
  <c r="F155" i="5"/>
  <c r="F153" i="4"/>
  <c r="H155" i="5"/>
  <c r="I155" i="5"/>
  <c r="H153" i="4"/>
  <c r="K155" i="5"/>
  <c r="L153" i="4"/>
  <c r="Q155" i="5"/>
  <c r="M153" i="4"/>
  <c r="R155" i="5"/>
  <c r="T155" i="5"/>
  <c r="O153" i="4"/>
  <c r="U155" i="5"/>
  <c r="P153" i="4"/>
  <c r="W155" i="5"/>
  <c r="Q153" i="4"/>
  <c r="X155" i="5"/>
  <c r="S153" i="4"/>
  <c r="AA155" i="5"/>
  <c r="AI153" i="4"/>
  <c r="T153" i="4" a="1"/>
  <c r="T153" i="4"/>
  <c r="AC155" i="5"/>
  <c r="U153" i="4" a="1"/>
  <c r="U153" i="4"/>
  <c r="AD155" i="5"/>
  <c r="X153" i="4"/>
  <c r="AI155" i="5"/>
  <c r="Y153" i="4"/>
  <c r="AJ155" i="5"/>
  <c r="Z153" i="4"/>
  <c r="AL155" i="5"/>
  <c r="L155" i="5"/>
  <c r="N155" i="5"/>
  <c r="O155" i="5"/>
  <c r="Z155" i="5"/>
  <c r="AN155" i="5"/>
  <c r="AA156" i="5"/>
  <c r="B154" i="4"/>
  <c r="P154" i="4"/>
  <c r="W156" i="5"/>
  <c r="O156" i="5"/>
  <c r="H154" i="4"/>
  <c r="K156" i="5"/>
  <c r="AG156" i="5"/>
  <c r="AF156" i="5"/>
  <c r="C154" i="4"/>
  <c r="C156" i="5"/>
  <c r="D154" i="4"/>
  <c r="E156" i="5"/>
  <c r="I154" i="4"/>
  <c r="L156" i="5"/>
  <c r="J154" i="4"/>
  <c r="N156" i="5"/>
  <c r="L154" i="4"/>
  <c r="Q156" i="5"/>
  <c r="M154" i="4"/>
  <c r="R156" i="5"/>
  <c r="T156" i="5"/>
  <c r="O154" i="4"/>
  <c r="U156" i="5"/>
  <c r="Q154" i="4"/>
  <c r="X156" i="5"/>
  <c r="R40" i="2"/>
  <c r="R154" i="4"/>
  <c r="Z156" i="5"/>
  <c r="AI154" i="4"/>
  <c r="T154" i="4" a="1"/>
  <c r="T154" i="4"/>
  <c r="AC156" i="5"/>
  <c r="U154" i="4" a="1"/>
  <c r="U154" i="4"/>
  <c r="AD156" i="5"/>
  <c r="X154" i="4"/>
  <c r="AI156" i="5"/>
  <c r="Y154" i="4"/>
  <c r="AJ156" i="5"/>
  <c r="Z154" i="4"/>
  <c r="AL156" i="5"/>
  <c r="F156" i="5"/>
  <c r="H156" i="5"/>
  <c r="I156" i="5"/>
  <c r="AN156" i="5"/>
  <c r="AG157" i="5"/>
  <c r="AF157" i="5"/>
  <c r="B155" i="4"/>
  <c r="C155" i="4"/>
  <c r="C157" i="5"/>
  <c r="D155" i="4"/>
  <c r="E157" i="5"/>
  <c r="H155" i="4"/>
  <c r="K157" i="5"/>
  <c r="L155" i="4"/>
  <c r="Q157" i="5"/>
  <c r="M155" i="4"/>
  <c r="R157" i="5"/>
  <c r="T157" i="5"/>
  <c r="U157" i="5"/>
  <c r="P155" i="4"/>
  <c r="W157" i="5"/>
  <c r="Q155" i="4"/>
  <c r="X157" i="5"/>
  <c r="S155" i="4"/>
  <c r="AA157" i="5"/>
  <c r="AI155" i="4"/>
  <c r="T155" i="4" a="1"/>
  <c r="T155" i="4"/>
  <c r="AC157" i="5"/>
  <c r="U155" i="4" a="1"/>
  <c r="U155" i="4"/>
  <c r="AD157" i="5"/>
  <c r="X155" i="4"/>
  <c r="AI157" i="5"/>
  <c r="Y155" i="4"/>
  <c r="AJ157" i="5"/>
  <c r="Z155" i="4"/>
  <c r="AL157" i="5"/>
  <c r="F157" i="5"/>
  <c r="H157" i="5"/>
  <c r="I157" i="5"/>
  <c r="L157" i="5"/>
  <c r="N157" i="5"/>
  <c r="O157" i="5"/>
  <c r="Z157" i="5"/>
  <c r="AN157" i="5"/>
  <c r="AG158" i="5"/>
  <c r="AF158" i="5"/>
  <c r="B156" i="4"/>
  <c r="C156" i="4"/>
  <c r="C158" i="5"/>
  <c r="D156" i="4"/>
  <c r="E158" i="5"/>
  <c r="E156" i="4"/>
  <c r="F158" i="5"/>
  <c r="F156" i="4"/>
  <c r="H158" i="5"/>
  <c r="I158" i="5"/>
  <c r="H156" i="4"/>
  <c r="K158" i="5"/>
  <c r="L156" i="4"/>
  <c r="Q158" i="5"/>
  <c r="M156" i="4"/>
  <c r="R158" i="5"/>
  <c r="T158" i="5"/>
  <c r="O156" i="4"/>
  <c r="U158" i="5"/>
  <c r="P156" i="4"/>
  <c r="W158" i="5"/>
  <c r="Q156" i="4"/>
  <c r="X158" i="5"/>
  <c r="S156" i="4"/>
  <c r="AA158" i="5"/>
  <c r="AI156" i="4"/>
  <c r="T156" i="4" a="1"/>
  <c r="T156" i="4"/>
  <c r="AC158" i="5"/>
  <c r="U156" i="4" a="1"/>
  <c r="U156" i="4"/>
  <c r="AD158" i="5"/>
  <c r="X156" i="4"/>
  <c r="AI158" i="5"/>
  <c r="Y156" i="4"/>
  <c r="AJ158" i="5"/>
  <c r="Z156" i="4"/>
  <c r="AL158" i="5"/>
  <c r="L158" i="5"/>
  <c r="N158" i="5"/>
  <c r="O158" i="5"/>
  <c r="Z158" i="5"/>
  <c r="AN158" i="5"/>
  <c r="AG159" i="5"/>
  <c r="AF159" i="5"/>
  <c r="B157" i="4"/>
  <c r="C157" i="4"/>
  <c r="C159" i="5"/>
  <c r="D157" i="4"/>
  <c r="E159" i="5"/>
  <c r="E157" i="4"/>
  <c r="F159" i="5"/>
  <c r="F157" i="4"/>
  <c r="H159" i="5"/>
  <c r="I159" i="5"/>
  <c r="H157" i="4"/>
  <c r="K159" i="5"/>
  <c r="L157" i="4"/>
  <c r="Q159" i="5"/>
  <c r="M157" i="4"/>
  <c r="R159" i="5"/>
  <c r="T159" i="5"/>
  <c r="O157" i="4"/>
  <c r="U159" i="5"/>
  <c r="P157" i="4"/>
  <c r="W159" i="5"/>
  <c r="Q157" i="4"/>
  <c r="X159" i="5"/>
  <c r="S157" i="4"/>
  <c r="AA159" i="5"/>
  <c r="AI157" i="4"/>
  <c r="T157" i="4" a="1"/>
  <c r="T157" i="4"/>
  <c r="AC159" i="5"/>
  <c r="U157" i="4" a="1"/>
  <c r="U157" i="4"/>
  <c r="AD159" i="5"/>
  <c r="X157" i="4"/>
  <c r="AI159" i="5"/>
  <c r="Y157" i="4"/>
  <c r="AJ159" i="5"/>
  <c r="Z157" i="4"/>
  <c r="AL159" i="5"/>
  <c r="L159" i="5"/>
  <c r="N159" i="5"/>
  <c r="O159" i="5"/>
  <c r="Z159" i="5"/>
  <c r="AN159" i="5"/>
  <c r="AG160" i="5"/>
  <c r="AF160" i="5"/>
  <c r="B158" i="4"/>
  <c r="C158" i="4"/>
  <c r="C160" i="5"/>
  <c r="D158" i="4"/>
  <c r="E160" i="5"/>
  <c r="E158" i="4"/>
  <c r="F160" i="5"/>
  <c r="F158" i="4"/>
  <c r="H160" i="5"/>
  <c r="I160" i="5"/>
  <c r="H158" i="4"/>
  <c r="K160" i="5"/>
  <c r="L158" i="4"/>
  <c r="Q160" i="5"/>
  <c r="M158" i="4"/>
  <c r="R160" i="5"/>
  <c r="T160" i="5"/>
  <c r="O158" i="4"/>
  <c r="U160" i="5"/>
  <c r="P158" i="4"/>
  <c r="W160" i="5"/>
  <c r="Q158" i="4"/>
  <c r="X160" i="5"/>
  <c r="S158" i="4"/>
  <c r="AA160" i="5"/>
  <c r="AI158" i="4"/>
  <c r="T158" i="4" a="1"/>
  <c r="T158" i="4"/>
  <c r="AC160" i="5"/>
  <c r="U158" i="4" a="1"/>
  <c r="U158" i="4"/>
  <c r="AD160" i="5"/>
  <c r="X158" i="4"/>
  <c r="AI160" i="5"/>
  <c r="Y158" i="4"/>
  <c r="AJ160" i="5"/>
  <c r="Z158" i="4"/>
  <c r="AL160" i="5"/>
  <c r="L160" i="5"/>
  <c r="N160" i="5"/>
  <c r="O160" i="5"/>
  <c r="Z160" i="5"/>
  <c r="AN160" i="5"/>
  <c r="AG161" i="5"/>
  <c r="AF161" i="5"/>
  <c r="B159" i="4"/>
  <c r="C159" i="4"/>
  <c r="C161" i="5"/>
  <c r="D159" i="4"/>
  <c r="E161" i="5"/>
  <c r="H159" i="4"/>
  <c r="K161" i="5"/>
  <c r="L159" i="4"/>
  <c r="Q161" i="5"/>
  <c r="M159" i="4"/>
  <c r="R161" i="5"/>
  <c r="N27" i="2"/>
  <c r="N159" i="4"/>
  <c r="T161" i="5"/>
  <c r="O159" i="4"/>
  <c r="U161" i="5"/>
  <c r="P159" i="4"/>
  <c r="W161" i="5"/>
  <c r="Q159" i="4"/>
  <c r="X161" i="5"/>
  <c r="AA161" i="5"/>
  <c r="AI159" i="4"/>
  <c r="T159" i="4" a="1"/>
  <c r="T159" i="4"/>
  <c r="AC161" i="5"/>
  <c r="U159" i="4" a="1"/>
  <c r="U159" i="4"/>
  <c r="AD161" i="5"/>
  <c r="X159" i="4"/>
  <c r="AI161" i="5"/>
  <c r="Y159" i="4"/>
  <c r="AJ161" i="5"/>
  <c r="Z159" i="4"/>
  <c r="AL161" i="5"/>
  <c r="F161" i="5"/>
  <c r="H161" i="5"/>
  <c r="I161" i="5"/>
  <c r="L161" i="5"/>
  <c r="N161" i="5"/>
  <c r="O161" i="5"/>
  <c r="Z161" i="5"/>
  <c r="AN161" i="5"/>
  <c r="AG162" i="5"/>
  <c r="AF162" i="5"/>
  <c r="B160" i="4"/>
  <c r="C160" i="4"/>
  <c r="C162" i="5"/>
  <c r="D160" i="4"/>
  <c r="E162" i="5"/>
  <c r="H160" i="4"/>
  <c r="K162" i="5"/>
  <c r="L160" i="4"/>
  <c r="Q162" i="5"/>
  <c r="M160" i="4"/>
  <c r="R162" i="5"/>
  <c r="T162" i="5"/>
  <c r="U162" i="5"/>
  <c r="P160" i="4"/>
  <c r="W162" i="5"/>
  <c r="Q160" i="4"/>
  <c r="X162" i="5"/>
  <c r="AA162" i="5"/>
  <c r="AI160" i="4"/>
  <c r="T160" i="4" a="1"/>
  <c r="T160" i="4"/>
  <c r="AC162" i="5"/>
  <c r="U160" i="4" a="1"/>
  <c r="U160" i="4"/>
  <c r="AD162" i="5"/>
  <c r="Y160" i="4"/>
  <c r="AJ162" i="5"/>
  <c r="Z160" i="4"/>
  <c r="AL162" i="5"/>
  <c r="F162" i="5"/>
  <c r="H162" i="5"/>
  <c r="I162" i="5"/>
  <c r="L162" i="5"/>
  <c r="N162" i="5"/>
  <c r="O162" i="5"/>
  <c r="Z162" i="5"/>
  <c r="AN162" i="5"/>
  <c r="AG163" i="5"/>
  <c r="AF163" i="5"/>
  <c r="B161" i="4"/>
  <c r="C161" i="4"/>
  <c r="C163" i="5"/>
  <c r="D161" i="4"/>
  <c r="E163" i="5"/>
  <c r="H161" i="4"/>
  <c r="K163" i="5"/>
  <c r="L161" i="4"/>
  <c r="Q163" i="5"/>
  <c r="M161" i="4"/>
  <c r="R163" i="5"/>
  <c r="T163" i="5"/>
  <c r="O161" i="4"/>
  <c r="U163" i="5"/>
  <c r="P161" i="4"/>
  <c r="W163" i="5"/>
  <c r="Q161" i="4"/>
  <c r="X163" i="5"/>
  <c r="S161" i="4"/>
  <c r="AA163" i="5"/>
  <c r="AI161" i="4"/>
  <c r="T161" i="4" a="1"/>
  <c r="T161" i="4"/>
  <c r="AC163" i="5"/>
  <c r="U161" i="4" a="1"/>
  <c r="U161" i="4"/>
  <c r="AD163" i="5"/>
  <c r="X161" i="4"/>
  <c r="AI163" i="5"/>
  <c r="Y161" i="4"/>
  <c r="AJ163" i="5"/>
  <c r="Z161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162" i="4"/>
  <c r="C162" i="4"/>
  <c r="C164" i="5"/>
  <c r="D162" i="4"/>
  <c r="E164" i="5"/>
  <c r="E162" i="4"/>
  <c r="F164" i="5"/>
  <c r="F162" i="4"/>
  <c r="H164" i="5"/>
  <c r="I164" i="5"/>
  <c r="I18" i="2"/>
  <c r="I162" i="4"/>
  <c r="L164" i="5"/>
  <c r="J18" i="2"/>
  <c r="J162" i="4"/>
  <c r="N164" i="5"/>
  <c r="L162" i="4"/>
  <c r="Q164" i="5"/>
  <c r="M162" i="4"/>
  <c r="R164" i="5"/>
  <c r="T164" i="5"/>
  <c r="O162" i="4"/>
  <c r="U164" i="5"/>
  <c r="P162" i="4"/>
  <c r="W164" i="5"/>
  <c r="Q162" i="4"/>
  <c r="X164" i="5"/>
  <c r="S162" i="4"/>
  <c r="AA164" i="5"/>
  <c r="AI162" i="4"/>
  <c r="T162" i="4" a="1"/>
  <c r="T162" i="4"/>
  <c r="AC164" i="5"/>
  <c r="U162" i="4" a="1"/>
  <c r="U162" i="4"/>
  <c r="AD164" i="5"/>
  <c r="X162" i="4"/>
  <c r="AI164" i="5"/>
  <c r="Y162" i="4"/>
  <c r="AJ164" i="5"/>
  <c r="Z162" i="4"/>
  <c r="AL164" i="5"/>
  <c r="Z164" i="5"/>
  <c r="AN164" i="5"/>
  <c r="O165" i="5"/>
  <c r="B163" i="4"/>
  <c r="H163" i="4"/>
  <c r="K165" i="5"/>
  <c r="AG165" i="5"/>
  <c r="AF165" i="5"/>
  <c r="C163" i="4"/>
  <c r="C165" i="5"/>
  <c r="D163" i="4"/>
  <c r="E165" i="5"/>
  <c r="E15" i="2"/>
  <c r="E163" i="4"/>
  <c r="F165" i="5"/>
  <c r="F15" i="2"/>
  <c r="F163" i="4"/>
  <c r="H165" i="5"/>
  <c r="I165" i="5"/>
  <c r="L165" i="5"/>
  <c r="J15" i="2"/>
  <c r="J163" i="4"/>
  <c r="N165" i="5"/>
  <c r="L163" i="4"/>
  <c r="Q165" i="5"/>
  <c r="M163" i="4"/>
  <c r="R165" i="5"/>
  <c r="T165" i="5"/>
  <c r="O163" i="4"/>
  <c r="U165" i="5"/>
  <c r="P163" i="4"/>
  <c r="W165" i="5"/>
  <c r="Q163" i="4"/>
  <c r="X165" i="5"/>
  <c r="S163" i="4"/>
  <c r="AA165" i="5"/>
  <c r="AI163" i="4"/>
  <c r="T163" i="4" a="1"/>
  <c r="T163" i="4"/>
  <c r="AC165" i="5"/>
  <c r="U163" i="4" a="1"/>
  <c r="U163" i="4"/>
  <c r="AD165" i="5"/>
  <c r="X163" i="4"/>
  <c r="AI165" i="5"/>
  <c r="Y163" i="4"/>
  <c r="AJ165" i="5"/>
  <c r="Z163" i="4"/>
  <c r="AL165" i="5"/>
  <c r="Z165" i="5"/>
  <c r="AN165" i="5"/>
  <c r="O166" i="5"/>
  <c r="B164" i="4"/>
  <c r="H164" i="4"/>
  <c r="K166" i="5"/>
  <c r="AG166" i="5"/>
  <c r="AF166" i="5"/>
  <c r="C164" i="4"/>
  <c r="C166" i="5"/>
  <c r="D164" i="4"/>
  <c r="E166" i="5"/>
  <c r="E164" i="4"/>
  <c r="F166" i="5"/>
  <c r="F164" i="4"/>
  <c r="H166" i="5"/>
  <c r="I166" i="5"/>
  <c r="I16" i="2"/>
  <c r="I164" i="4"/>
  <c r="L166" i="5"/>
  <c r="J16" i="2"/>
  <c r="J164" i="4"/>
  <c r="N166" i="5"/>
  <c r="L164" i="4"/>
  <c r="Q166" i="5"/>
  <c r="M164" i="4"/>
  <c r="R166" i="5"/>
  <c r="T166" i="5"/>
  <c r="O164" i="4"/>
  <c r="U166" i="5"/>
  <c r="P164" i="4"/>
  <c r="W166" i="5"/>
  <c r="Q164" i="4"/>
  <c r="X166" i="5"/>
  <c r="AA166" i="5"/>
  <c r="AI164" i="4"/>
  <c r="T164" i="4" a="1"/>
  <c r="T164" i="4"/>
  <c r="AC166" i="5"/>
  <c r="U164" i="4" a="1"/>
  <c r="U164" i="4"/>
  <c r="AD166" i="5"/>
  <c r="AI166" i="5"/>
  <c r="Y164" i="4"/>
  <c r="AJ166" i="5"/>
  <c r="Z164" i="4"/>
  <c r="AL166" i="5"/>
  <c r="Z166" i="5"/>
  <c r="AN166" i="5"/>
  <c r="AG167" i="5"/>
  <c r="AF167" i="5"/>
  <c r="B165" i="4"/>
  <c r="C165" i="4"/>
  <c r="C167" i="5"/>
  <c r="D165" i="4"/>
  <c r="E167" i="5"/>
  <c r="K167" i="5"/>
  <c r="L165" i="4"/>
  <c r="Q167" i="5"/>
  <c r="M165" i="4"/>
  <c r="R167" i="5"/>
  <c r="T167" i="5"/>
  <c r="U167" i="5"/>
  <c r="P165" i="4"/>
  <c r="W167" i="5"/>
  <c r="Q165" i="4"/>
  <c r="X167" i="5"/>
  <c r="S165" i="4"/>
  <c r="AA167" i="5"/>
  <c r="AI165" i="4"/>
  <c r="T165" i="4" a="1"/>
  <c r="T165" i="4"/>
  <c r="AC167" i="5"/>
  <c r="U165" i="4" a="1"/>
  <c r="U165" i="4"/>
  <c r="AD167" i="5"/>
  <c r="X165" i="4"/>
  <c r="AI167" i="5"/>
  <c r="Y165" i="4"/>
  <c r="AJ167" i="5"/>
  <c r="Z165" i="4"/>
  <c r="AL167" i="5"/>
  <c r="F167" i="5"/>
  <c r="H167" i="5"/>
  <c r="I167" i="5"/>
  <c r="L167" i="5"/>
  <c r="N167" i="5"/>
  <c r="O167" i="5"/>
  <c r="Z167" i="5"/>
  <c r="AN167" i="5"/>
  <c r="AG168" i="5"/>
  <c r="AF168" i="5"/>
  <c r="B166" i="4"/>
  <c r="C166" i="4"/>
  <c r="C168" i="5"/>
  <c r="D166" i="4"/>
  <c r="E168" i="5"/>
  <c r="K168" i="5"/>
  <c r="L166" i="4"/>
  <c r="Q168" i="5"/>
  <c r="M166" i="4"/>
  <c r="R168" i="5"/>
  <c r="T168" i="5"/>
  <c r="U168" i="5"/>
  <c r="P166" i="4"/>
  <c r="W168" i="5"/>
  <c r="Q166" i="4"/>
  <c r="X168" i="5"/>
  <c r="S166" i="4"/>
  <c r="AA168" i="5"/>
  <c r="AI166" i="4"/>
  <c r="T166" i="4" a="1"/>
  <c r="T166" i="4"/>
  <c r="AC168" i="5"/>
  <c r="U166" i="4" a="1"/>
  <c r="U166" i="4"/>
  <c r="AD168" i="5"/>
  <c r="X166" i="4"/>
  <c r="AI168" i="5"/>
  <c r="Y166" i="4"/>
  <c r="AJ168" i="5"/>
  <c r="Z166" i="4"/>
  <c r="AL168" i="5"/>
  <c r="F168" i="5"/>
  <c r="H168" i="5"/>
  <c r="I168" i="5"/>
  <c r="L168" i="5"/>
  <c r="N168" i="5"/>
  <c r="O168" i="5"/>
  <c r="Z168" i="5"/>
  <c r="AN168" i="5"/>
  <c r="AG169" i="5"/>
  <c r="AF169" i="5"/>
  <c r="B167" i="4"/>
  <c r="C167" i="4"/>
  <c r="C169" i="5"/>
  <c r="E169" i="5"/>
  <c r="K169" i="5"/>
  <c r="L167" i="4"/>
  <c r="Q169" i="5"/>
  <c r="M167" i="4"/>
  <c r="R169" i="5"/>
  <c r="T169" i="5"/>
  <c r="O167" i="4"/>
  <c r="U169" i="5"/>
  <c r="P167" i="4"/>
  <c r="W169" i="5"/>
  <c r="Q167" i="4"/>
  <c r="X169" i="5"/>
  <c r="S167" i="4"/>
  <c r="AA169" i="5"/>
  <c r="AI167" i="4"/>
  <c r="T167" i="4" a="1"/>
  <c r="T167" i="4"/>
  <c r="AC169" i="5"/>
  <c r="U167" i="4" a="1"/>
  <c r="U167" i="4"/>
  <c r="AD169" i="5"/>
  <c r="X167" i="4"/>
  <c r="AI169" i="5"/>
  <c r="Y167" i="4"/>
  <c r="AJ169" i="5"/>
  <c r="Z167" i="4"/>
  <c r="AL169" i="5"/>
  <c r="F169" i="5"/>
  <c r="H169" i="5"/>
  <c r="I169" i="5"/>
  <c r="L169" i="5"/>
  <c r="N169" i="5"/>
  <c r="O169" i="5"/>
  <c r="Z169" i="5"/>
  <c r="AN169" i="5"/>
  <c r="AG170" i="5"/>
  <c r="AF170" i="5"/>
  <c r="B168" i="4"/>
  <c r="C168" i="4"/>
  <c r="C170" i="5"/>
  <c r="D168" i="4"/>
  <c r="E170" i="5"/>
  <c r="H168" i="4"/>
  <c r="K170" i="5"/>
  <c r="L168" i="4"/>
  <c r="Q170" i="5"/>
  <c r="M168" i="4"/>
  <c r="R170" i="5"/>
  <c r="T170" i="5"/>
  <c r="O168" i="4"/>
  <c r="U170" i="5"/>
  <c r="P168" i="4"/>
  <c r="W170" i="5"/>
  <c r="Q168" i="4"/>
  <c r="X170" i="5"/>
  <c r="S168" i="4"/>
  <c r="AA170" i="5"/>
  <c r="AI168" i="4"/>
  <c r="T168" i="4" a="1"/>
  <c r="T168" i="4"/>
  <c r="AC170" i="5"/>
  <c r="U168" i="4" a="1"/>
  <c r="U168" i="4"/>
  <c r="AD170" i="5"/>
  <c r="X168" i="4"/>
  <c r="AI170" i="5"/>
  <c r="Y168" i="4"/>
  <c r="AJ170" i="5"/>
  <c r="Z168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170" i="4"/>
  <c r="C170" i="4"/>
  <c r="C172" i="5"/>
  <c r="D170" i="4"/>
  <c r="E172" i="5"/>
  <c r="K172" i="5"/>
  <c r="L170" i="4"/>
  <c r="Q172" i="5"/>
  <c r="M170" i="4"/>
  <c r="R172" i="5"/>
  <c r="T172" i="5"/>
  <c r="U172" i="5"/>
  <c r="P170" i="4"/>
  <c r="W172" i="5"/>
  <c r="Q170" i="4"/>
  <c r="X172" i="5"/>
  <c r="AA172" i="5"/>
  <c r="AI170" i="4"/>
  <c r="T170" i="4" a="1"/>
  <c r="T170" i="4"/>
  <c r="AC172" i="5"/>
  <c r="U170" i="4" a="1"/>
  <c r="U170" i="4"/>
  <c r="AD172" i="5"/>
  <c r="AI172" i="5"/>
  <c r="Y170" i="4"/>
  <c r="AJ172" i="5"/>
  <c r="Z170" i="4"/>
  <c r="AL172" i="5"/>
  <c r="F172" i="5"/>
  <c r="H172" i="5"/>
  <c r="I172" i="5"/>
  <c r="L172" i="5"/>
  <c r="N172" i="5"/>
  <c r="O172" i="5"/>
  <c r="Z172" i="5"/>
  <c r="AN172" i="5"/>
  <c r="B171" i="4"/>
  <c r="S171" i="4"/>
  <c r="AA173" i="5"/>
  <c r="P171" i="4"/>
  <c r="W173" i="5"/>
  <c r="O173" i="5"/>
  <c r="K173" i="5"/>
  <c r="AG173" i="5"/>
  <c r="AF173" i="5"/>
  <c r="C171" i="4"/>
  <c r="C173" i="5"/>
  <c r="D171" i="4"/>
  <c r="E173" i="5"/>
  <c r="E171" i="4"/>
  <c r="F173" i="5"/>
  <c r="F171" i="4"/>
  <c r="H173" i="5"/>
  <c r="I173" i="5"/>
  <c r="L171" i="4"/>
  <c r="Q173" i="5"/>
  <c r="M171" i="4"/>
  <c r="R173" i="5"/>
  <c r="T173" i="5"/>
  <c r="O171" i="4"/>
  <c r="U173" i="5"/>
  <c r="Q171" i="4"/>
  <c r="X173" i="5"/>
  <c r="R18" i="2"/>
  <c r="R171" i="4"/>
  <c r="Z173" i="5"/>
  <c r="AI171" i="4"/>
  <c r="T171" i="4" a="1"/>
  <c r="T171" i="4"/>
  <c r="AC173" i="5"/>
  <c r="U171" i="4" a="1"/>
  <c r="U171" i="4"/>
  <c r="AD173" i="5"/>
  <c r="X171" i="4"/>
  <c r="AI173" i="5"/>
  <c r="Y171" i="4"/>
  <c r="AJ173" i="5"/>
  <c r="Z171" i="4"/>
  <c r="AL173" i="5"/>
  <c r="AN173" i="5"/>
  <c r="B172" i="4"/>
  <c r="S172" i="4"/>
  <c r="AA174" i="5"/>
  <c r="P172" i="4"/>
  <c r="W174" i="5"/>
  <c r="O174" i="5"/>
  <c r="H2" i="2"/>
  <c r="H172" i="4"/>
  <c r="K174" i="5"/>
  <c r="AG174" i="5"/>
  <c r="AF174" i="5"/>
  <c r="C172" i="4"/>
  <c r="C174" i="5"/>
  <c r="D172" i="4"/>
  <c r="E174" i="5"/>
  <c r="E2" i="2"/>
  <c r="E172" i="4"/>
  <c r="F174" i="5"/>
  <c r="F2" i="2"/>
  <c r="F172" i="4"/>
  <c r="H174" i="5"/>
  <c r="I174" i="5"/>
  <c r="I2" i="2"/>
  <c r="I172" i="4"/>
  <c r="L174" i="5"/>
  <c r="J2" i="2"/>
  <c r="J172" i="4"/>
  <c r="N174" i="5"/>
  <c r="L172" i="4"/>
  <c r="Q174" i="5"/>
  <c r="M172" i="4"/>
  <c r="R174" i="5"/>
  <c r="T174" i="5"/>
  <c r="U174" i="5"/>
  <c r="Q172" i="4"/>
  <c r="X174" i="5"/>
  <c r="R2" i="2"/>
  <c r="R172" i="4"/>
  <c r="Z174" i="5"/>
  <c r="AI172" i="4"/>
  <c r="T172" i="4" a="1"/>
  <c r="T172" i="4"/>
  <c r="AC174" i="5"/>
  <c r="U172" i="4" a="1"/>
  <c r="U172" i="4"/>
  <c r="AD174" i="5"/>
  <c r="X172" i="4"/>
  <c r="AI174" i="5"/>
  <c r="Y172" i="4"/>
  <c r="AJ174" i="5"/>
  <c r="Z172" i="4"/>
  <c r="AL174" i="5"/>
  <c r="AN174" i="5"/>
  <c r="AA175" i="5"/>
  <c r="P173" i="4"/>
  <c r="W175" i="5"/>
  <c r="O175" i="5"/>
  <c r="K175" i="5"/>
  <c r="AG175" i="5"/>
  <c r="AF175" i="5"/>
  <c r="C173" i="4"/>
  <c r="C175" i="5"/>
  <c r="D173" i="4"/>
  <c r="E175" i="5"/>
  <c r="L175" i="5"/>
  <c r="N175" i="5"/>
  <c r="L173" i="4"/>
  <c r="Q175" i="5"/>
  <c r="O173" i="4"/>
  <c r="U175" i="5"/>
  <c r="Q173" i="4"/>
  <c r="X175" i="5"/>
  <c r="R173" i="4"/>
  <c r="Z175" i="5"/>
  <c r="AI173" i="4"/>
  <c r="T173" i="4" a="1"/>
  <c r="T173" i="4"/>
  <c r="AC175" i="5"/>
  <c r="AD175" i="5"/>
  <c r="X173" i="4"/>
  <c r="AI175" i="5"/>
  <c r="Y173" i="4"/>
  <c r="AJ175" i="5"/>
  <c r="Z173" i="4"/>
  <c r="AL175" i="5"/>
  <c r="F175" i="5"/>
  <c r="R175" i="5"/>
  <c r="T175" i="5"/>
  <c r="H175" i="5"/>
  <c r="I175" i="5"/>
  <c r="AN175" i="5"/>
  <c r="AA176" i="5"/>
  <c r="P174" i="4"/>
  <c r="W176" i="5"/>
  <c r="O176" i="5"/>
  <c r="K176" i="5"/>
  <c r="AG176" i="5"/>
  <c r="AF176" i="5"/>
  <c r="C174" i="4"/>
  <c r="C176" i="5"/>
  <c r="D174" i="4"/>
  <c r="E176" i="5"/>
  <c r="L176" i="5"/>
  <c r="N176" i="5"/>
  <c r="L174" i="4"/>
  <c r="Q176" i="5"/>
  <c r="O174" i="4"/>
  <c r="U176" i="5"/>
  <c r="Q174" i="4"/>
  <c r="X176" i="5"/>
  <c r="R174" i="4"/>
  <c r="Z176" i="5"/>
  <c r="AI174" i="4"/>
  <c r="T174" i="4" a="1"/>
  <c r="T174" i="4"/>
  <c r="AC176" i="5"/>
  <c r="AD176" i="5"/>
  <c r="X174" i="4"/>
  <c r="AI176" i="5"/>
  <c r="Y174" i="4"/>
  <c r="AJ176" i="5"/>
  <c r="Z174" i="4"/>
  <c r="AL176" i="5"/>
  <c r="F176" i="5"/>
  <c r="R176" i="5"/>
  <c r="T176" i="5"/>
  <c r="H176" i="5"/>
  <c r="I176" i="5"/>
  <c r="AN176" i="5"/>
  <c r="AA177" i="5"/>
  <c r="P175" i="4"/>
  <c r="W177" i="5"/>
  <c r="O177" i="5"/>
  <c r="H175" i="4"/>
  <c r="K177" i="5"/>
  <c r="AG177" i="5"/>
  <c r="AF177" i="5"/>
  <c r="C175" i="4"/>
  <c r="C177" i="5"/>
  <c r="D175" i="4"/>
  <c r="E177" i="5"/>
  <c r="L177" i="5"/>
  <c r="J175" i="4"/>
  <c r="N177" i="5"/>
  <c r="L175" i="4"/>
  <c r="Q177" i="5"/>
  <c r="M175" i="4"/>
  <c r="R177" i="5"/>
  <c r="T177" i="5"/>
  <c r="O175" i="4"/>
  <c r="U177" i="5"/>
  <c r="Q175" i="4"/>
  <c r="X177" i="5"/>
  <c r="R175" i="4"/>
  <c r="Z177" i="5"/>
  <c r="AI175" i="4"/>
  <c r="T175" i="4" a="1"/>
  <c r="T175" i="4"/>
  <c r="AC177" i="5"/>
  <c r="AD177" i="5"/>
  <c r="X175" i="4"/>
  <c r="AI177" i="5"/>
  <c r="Y175" i="4"/>
  <c r="AJ177" i="5"/>
  <c r="Z175" i="4"/>
  <c r="AL177" i="5"/>
  <c r="F177" i="5"/>
  <c r="H177" i="5"/>
  <c r="I177" i="5"/>
  <c r="AN177" i="5"/>
  <c r="AG178" i="5"/>
  <c r="AF178" i="5"/>
  <c r="B176" i="4"/>
  <c r="C176" i="4"/>
  <c r="C178" i="5"/>
  <c r="D176" i="4"/>
  <c r="E178" i="5"/>
  <c r="H176" i="4"/>
  <c r="K178" i="5"/>
  <c r="L176" i="4"/>
  <c r="Q178" i="5"/>
  <c r="M176" i="4"/>
  <c r="R178" i="5"/>
  <c r="T178" i="5"/>
  <c r="U178" i="5"/>
  <c r="P176" i="4"/>
  <c r="W178" i="5"/>
  <c r="Q176" i="4"/>
  <c r="X178" i="5"/>
  <c r="S176" i="4"/>
  <c r="AA178" i="5"/>
  <c r="AI176" i="4"/>
  <c r="T176" i="4" a="1"/>
  <c r="T176" i="4"/>
  <c r="AC178" i="5"/>
  <c r="U176" i="4" a="1"/>
  <c r="U176" i="4"/>
  <c r="AD178" i="5"/>
  <c r="X176" i="4"/>
  <c r="AI178" i="5"/>
  <c r="Y176" i="4"/>
  <c r="AJ178" i="5"/>
  <c r="Z176" i="4"/>
  <c r="AL178" i="5"/>
  <c r="F178" i="5"/>
  <c r="L178" i="5"/>
  <c r="N178" i="5"/>
  <c r="O178" i="5"/>
  <c r="Z178" i="5"/>
  <c r="H178" i="5"/>
  <c r="I178" i="5"/>
  <c r="AN178" i="5"/>
  <c r="AG179" i="5"/>
  <c r="AF179" i="5"/>
  <c r="B177" i="4"/>
  <c r="C177" i="4"/>
  <c r="C179" i="5"/>
  <c r="D177" i="4"/>
  <c r="E179" i="5"/>
  <c r="E177" i="4"/>
  <c r="F179" i="5"/>
  <c r="F177" i="4"/>
  <c r="H179" i="5"/>
  <c r="I179" i="5"/>
  <c r="H177" i="4"/>
  <c r="K179" i="5"/>
  <c r="L177" i="4"/>
  <c r="Q179" i="5"/>
  <c r="M177" i="4"/>
  <c r="R179" i="5"/>
  <c r="T179" i="5"/>
  <c r="O177" i="4"/>
  <c r="U179" i="5"/>
  <c r="P177" i="4"/>
  <c r="W179" i="5"/>
  <c r="Q177" i="4"/>
  <c r="X179" i="5"/>
  <c r="S177" i="4"/>
  <c r="AA179" i="5"/>
  <c r="AI177" i="4"/>
  <c r="T177" i="4" a="1"/>
  <c r="T177" i="4"/>
  <c r="AC179" i="5"/>
  <c r="U177" i="4" a="1"/>
  <c r="U177" i="4"/>
  <c r="AD179" i="5"/>
  <c r="X177" i="4"/>
  <c r="AI179" i="5"/>
  <c r="Y177" i="4"/>
  <c r="AJ179" i="5"/>
  <c r="Z177" i="4"/>
  <c r="AL179" i="5"/>
  <c r="L179" i="5"/>
  <c r="N179" i="5"/>
  <c r="O179" i="5"/>
  <c r="Z179" i="5"/>
  <c r="AN179" i="5"/>
  <c r="B178" i="4"/>
  <c r="S178" i="4"/>
  <c r="AA180" i="5"/>
  <c r="P178" i="4"/>
  <c r="W180" i="5"/>
  <c r="O180" i="5"/>
  <c r="K180" i="5"/>
  <c r="AG180" i="5"/>
  <c r="AF180" i="5"/>
  <c r="C178" i="4"/>
  <c r="C180" i="5"/>
  <c r="D178" i="4"/>
  <c r="E180" i="5"/>
  <c r="E178" i="4"/>
  <c r="F180" i="5"/>
  <c r="F178" i="4"/>
  <c r="H180" i="5"/>
  <c r="I180" i="5"/>
  <c r="I178" i="4"/>
  <c r="L180" i="5"/>
  <c r="J178" i="4"/>
  <c r="N180" i="5"/>
  <c r="L178" i="4"/>
  <c r="Q180" i="5"/>
  <c r="M178" i="4"/>
  <c r="R180" i="5"/>
  <c r="T180" i="5"/>
  <c r="U180" i="5"/>
  <c r="Q178" i="4"/>
  <c r="X180" i="5"/>
  <c r="R178" i="4"/>
  <c r="Z180" i="5"/>
  <c r="AI178" i="4"/>
  <c r="T178" i="4" a="1"/>
  <c r="T178" i="4"/>
  <c r="AC180" i="5"/>
  <c r="U178" i="4" a="1"/>
  <c r="U178" i="4"/>
  <c r="AD180" i="5"/>
  <c r="AI180" i="5"/>
  <c r="Y178" i="4"/>
  <c r="AJ180" i="5"/>
  <c r="Z178" i="4"/>
  <c r="AL180" i="5"/>
  <c r="AN180" i="5"/>
  <c r="B179" i="4"/>
  <c r="S179" i="4"/>
  <c r="AA181" i="5"/>
  <c r="P179" i="4"/>
  <c r="W181" i="5"/>
  <c r="O181" i="5"/>
  <c r="H179" i="4"/>
  <c r="K181" i="5"/>
  <c r="AG181" i="5"/>
  <c r="AF181" i="5"/>
  <c r="C179" i="4"/>
  <c r="C181" i="5"/>
  <c r="D179" i="4"/>
  <c r="E181" i="5"/>
  <c r="E179" i="4"/>
  <c r="F181" i="5"/>
  <c r="F179" i="4"/>
  <c r="H181" i="5"/>
  <c r="I181" i="5"/>
  <c r="I22" i="2"/>
  <c r="I179" i="4"/>
  <c r="L181" i="5"/>
  <c r="J22" i="2"/>
  <c r="J179" i="4"/>
  <c r="N181" i="5"/>
  <c r="L179" i="4"/>
  <c r="Q181" i="5"/>
  <c r="M179" i="4"/>
  <c r="R181" i="5"/>
  <c r="T181" i="5"/>
  <c r="U181" i="5"/>
  <c r="Q179" i="4"/>
  <c r="X181" i="5"/>
  <c r="R22" i="2"/>
  <c r="R179" i="4"/>
  <c r="Z181" i="5"/>
  <c r="AI179" i="4"/>
  <c r="T179" i="4" a="1"/>
  <c r="T179" i="4"/>
  <c r="AC181" i="5"/>
  <c r="U179" i="4" a="1"/>
  <c r="U179" i="4"/>
  <c r="AD181" i="5"/>
  <c r="X179" i="4"/>
  <c r="AI181" i="5"/>
  <c r="Y179" i="4"/>
  <c r="AJ181" i="5"/>
  <c r="Z179" i="4"/>
  <c r="AL181" i="5"/>
  <c r="AN181" i="5"/>
  <c r="B180" i="4"/>
  <c r="S180" i="4"/>
  <c r="AA182" i="5"/>
  <c r="P180" i="4"/>
  <c r="W182" i="5"/>
  <c r="O182" i="5"/>
  <c r="H180" i="4"/>
  <c r="K182" i="5"/>
  <c r="AG182" i="5"/>
  <c r="AF182" i="5"/>
  <c r="C180" i="4"/>
  <c r="C182" i="5"/>
  <c r="D180" i="4"/>
  <c r="E182" i="5"/>
  <c r="E180" i="4"/>
  <c r="F182" i="5"/>
  <c r="F180" i="4"/>
  <c r="H182" i="5"/>
  <c r="I182" i="5"/>
  <c r="I180" i="4"/>
  <c r="L182" i="5"/>
  <c r="J180" i="4"/>
  <c r="N182" i="5"/>
  <c r="L180" i="4"/>
  <c r="Q182" i="5"/>
  <c r="M180" i="4"/>
  <c r="R182" i="5"/>
  <c r="T182" i="5"/>
  <c r="U182" i="5"/>
  <c r="Q180" i="4"/>
  <c r="X182" i="5"/>
  <c r="R180" i="4"/>
  <c r="Z182" i="5"/>
  <c r="AI180" i="4"/>
  <c r="T180" i="4" a="1"/>
  <c r="T180" i="4"/>
  <c r="AC182" i="5"/>
  <c r="U180" i="4" a="1"/>
  <c r="U180" i="4"/>
  <c r="AD182" i="5"/>
  <c r="AI182" i="5"/>
  <c r="Y180" i="4"/>
  <c r="AJ182" i="5"/>
  <c r="Z180" i="4"/>
  <c r="AL182" i="5"/>
  <c r="AN182" i="5"/>
  <c r="B181" i="4"/>
  <c r="S181" i="4"/>
  <c r="AA183" i="5"/>
  <c r="P181" i="4"/>
  <c r="W183" i="5"/>
  <c r="O183" i="5"/>
  <c r="K183" i="5"/>
  <c r="AG183" i="5"/>
  <c r="AF183" i="5"/>
  <c r="C181" i="4"/>
  <c r="C183" i="5"/>
  <c r="D181" i="4"/>
  <c r="E183" i="5"/>
  <c r="E181" i="4"/>
  <c r="F183" i="5"/>
  <c r="F181" i="4"/>
  <c r="H183" i="5"/>
  <c r="I183" i="5"/>
  <c r="I181" i="4"/>
  <c r="L183" i="5"/>
  <c r="J181" i="4"/>
  <c r="N183" i="5"/>
  <c r="L181" i="4"/>
  <c r="Q183" i="5"/>
  <c r="M181" i="4"/>
  <c r="R183" i="5"/>
  <c r="T183" i="5"/>
  <c r="U183" i="5"/>
  <c r="Q181" i="4"/>
  <c r="X183" i="5"/>
  <c r="R181" i="4"/>
  <c r="Z183" i="5"/>
  <c r="AI181" i="4"/>
  <c r="T181" i="4" a="1"/>
  <c r="T181" i="4"/>
  <c r="AC183" i="5"/>
  <c r="U181" i="4" a="1"/>
  <c r="U181" i="4"/>
  <c r="AD183" i="5"/>
  <c r="X181" i="4"/>
  <c r="AI183" i="5"/>
  <c r="Y181" i="4"/>
  <c r="AJ183" i="5"/>
  <c r="Z181" i="4"/>
  <c r="AL183" i="5"/>
  <c r="AN183" i="5"/>
  <c r="B182" i="4"/>
  <c r="S182" i="4"/>
  <c r="AA184" i="5"/>
  <c r="P182" i="4"/>
  <c r="W184" i="5"/>
  <c r="O184" i="5"/>
  <c r="K184" i="5"/>
  <c r="AG184" i="5"/>
  <c r="AF184" i="5"/>
  <c r="C182" i="4"/>
  <c r="C184" i="5"/>
  <c r="D182" i="4"/>
  <c r="E184" i="5"/>
  <c r="E182" i="4"/>
  <c r="F184" i="5"/>
  <c r="F182" i="4"/>
  <c r="H184" i="5"/>
  <c r="I184" i="5"/>
  <c r="I182" i="4"/>
  <c r="L184" i="5"/>
  <c r="J182" i="4"/>
  <c r="N184" i="5"/>
  <c r="L182" i="4"/>
  <c r="Q184" i="5"/>
  <c r="M182" i="4"/>
  <c r="R184" i="5"/>
  <c r="T184" i="5"/>
  <c r="U184" i="5"/>
  <c r="Q182" i="4"/>
  <c r="X184" i="5"/>
  <c r="R182" i="4"/>
  <c r="Z184" i="5"/>
  <c r="AI182" i="4"/>
  <c r="T182" i="4" a="1"/>
  <c r="T182" i="4"/>
  <c r="AC184" i="5"/>
  <c r="U182" i="4" a="1"/>
  <c r="U182" i="4"/>
  <c r="AD184" i="5"/>
  <c r="X182" i="4"/>
  <c r="AI184" i="5"/>
  <c r="Y182" i="4"/>
  <c r="AJ184" i="5"/>
  <c r="Z182" i="4"/>
  <c r="AL184" i="5"/>
  <c r="AN184" i="5"/>
  <c r="S183" i="4"/>
  <c r="AA185" i="5"/>
  <c r="P183" i="4"/>
  <c r="W185" i="5"/>
  <c r="O185" i="5"/>
  <c r="H183" i="4"/>
  <c r="K185" i="5"/>
  <c r="AG185" i="5"/>
  <c r="AF185" i="5"/>
  <c r="C183" i="4"/>
  <c r="C185" i="5"/>
  <c r="D183" i="4"/>
  <c r="E185" i="5"/>
  <c r="E183" i="4"/>
  <c r="F185" i="5"/>
  <c r="F183" i="4"/>
  <c r="H185" i="5"/>
  <c r="I185" i="5"/>
  <c r="I183" i="4"/>
  <c r="L185" i="5"/>
  <c r="J183" i="4"/>
  <c r="N185" i="5"/>
  <c r="L183" i="4"/>
  <c r="Q185" i="5"/>
  <c r="M183" i="4"/>
  <c r="R185" i="5"/>
  <c r="T185" i="5"/>
  <c r="O183" i="4"/>
  <c r="U185" i="5"/>
  <c r="Q183" i="4"/>
  <c r="X185" i="5"/>
  <c r="R183" i="4"/>
  <c r="Z185" i="5"/>
  <c r="AI183" i="4"/>
  <c r="T183" i="4" a="1"/>
  <c r="T183" i="4"/>
  <c r="AC185" i="5"/>
  <c r="U183" i="4" a="1"/>
  <c r="U183" i="4"/>
  <c r="AD185" i="5"/>
  <c r="AI185" i="5"/>
  <c r="Y183" i="4"/>
  <c r="AJ185" i="5"/>
  <c r="Z183" i="4"/>
  <c r="AL185" i="5"/>
  <c r="AN185" i="5"/>
  <c r="S184" i="4"/>
  <c r="AA186" i="5"/>
  <c r="P184" i="4"/>
  <c r="W186" i="5"/>
  <c r="O186" i="5"/>
  <c r="K186" i="5"/>
  <c r="AG186" i="5"/>
  <c r="AF186" i="5"/>
  <c r="C184" i="4"/>
  <c r="C186" i="5"/>
  <c r="D184" i="4"/>
  <c r="E186" i="5"/>
  <c r="E184" i="4"/>
  <c r="F186" i="5"/>
  <c r="F184" i="4"/>
  <c r="H186" i="5"/>
  <c r="I186" i="5"/>
  <c r="I184" i="4"/>
  <c r="L186" i="5"/>
  <c r="J184" i="4"/>
  <c r="N186" i="5"/>
  <c r="L184" i="4"/>
  <c r="Q186" i="5"/>
  <c r="M184" i="4"/>
  <c r="R186" i="5"/>
  <c r="T186" i="5"/>
  <c r="U186" i="5"/>
  <c r="Q184" i="4"/>
  <c r="X186" i="5"/>
  <c r="R184" i="4"/>
  <c r="Z186" i="5"/>
  <c r="AI184" i="4"/>
  <c r="T184" i="4" a="1"/>
  <c r="T184" i="4"/>
  <c r="AC186" i="5"/>
  <c r="U184" i="4" a="1"/>
  <c r="U184" i="4"/>
  <c r="AD186" i="5"/>
  <c r="X184" i="4"/>
  <c r="AI186" i="5"/>
  <c r="Y184" i="4"/>
  <c r="AJ186" i="5"/>
  <c r="Z184" i="4"/>
  <c r="AL186" i="5"/>
  <c r="AN186" i="5"/>
  <c r="S185" i="4"/>
  <c r="AA187" i="5"/>
  <c r="P185" i="4"/>
  <c r="W187" i="5"/>
  <c r="O187" i="5"/>
  <c r="K187" i="5"/>
  <c r="AG187" i="5"/>
  <c r="AF187" i="5"/>
  <c r="C185" i="4"/>
  <c r="C187" i="5"/>
  <c r="D185" i="4"/>
  <c r="E187" i="5"/>
  <c r="E185" i="4"/>
  <c r="F187" i="5"/>
  <c r="F185" i="4"/>
  <c r="H187" i="5"/>
  <c r="I187" i="5"/>
  <c r="I34" i="2"/>
  <c r="I185" i="4"/>
  <c r="L187" i="5"/>
  <c r="J34" i="2"/>
  <c r="J185" i="4"/>
  <c r="N187" i="5"/>
  <c r="L185" i="4"/>
  <c r="Q187" i="5"/>
  <c r="M185" i="4"/>
  <c r="R187" i="5"/>
  <c r="T187" i="5"/>
  <c r="U187" i="5"/>
  <c r="Q185" i="4"/>
  <c r="X187" i="5"/>
  <c r="R185" i="4"/>
  <c r="Z187" i="5"/>
  <c r="AI185" i="4"/>
  <c r="T185" i="4" a="1"/>
  <c r="T185" i="4"/>
  <c r="AC187" i="5"/>
  <c r="U185" i="4" a="1"/>
  <c r="U185" i="4"/>
  <c r="AD187" i="5"/>
  <c r="AI187" i="5"/>
  <c r="Y185" i="4"/>
  <c r="AJ187" i="5"/>
  <c r="Z185" i="4"/>
  <c r="AL187" i="5"/>
  <c r="AN187" i="5"/>
  <c r="AA188" i="5"/>
  <c r="P186" i="4"/>
  <c r="W188" i="5"/>
  <c r="O188" i="5"/>
  <c r="K188" i="5"/>
  <c r="AG188" i="5"/>
  <c r="AF188" i="5"/>
  <c r="C186" i="4"/>
  <c r="C188" i="5"/>
  <c r="D186" i="4"/>
  <c r="E188" i="5"/>
  <c r="L188" i="5"/>
  <c r="N188" i="5"/>
  <c r="L186" i="4"/>
  <c r="Q188" i="5"/>
  <c r="O186" i="4"/>
  <c r="U188" i="5"/>
  <c r="Q186" i="4"/>
  <c r="X188" i="5"/>
  <c r="R186" i="4"/>
  <c r="Z188" i="5"/>
  <c r="AI186" i="4"/>
  <c r="T186" i="4" a="1"/>
  <c r="T186" i="4"/>
  <c r="AC188" i="5"/>
  <c r="AD188" i="5"/>
  <c r="X186" i="4"/>
  <c r="AI188" i="5"/>
  <c r="Y186" i="4"/>
  <c r="AJ188" i="5"/>
  <c r="Z186" i="4"/>
  <c r="AL188" i="5"/>
  <c r="R188" i="5"/>
  <c r="T188" i="5"/>
  <c r="F188" i="5"/>
  <c r="H188" i="5"/>
  <c r="I188" i="5"/>
  <c r="AN188" i="5"/>
  <c r="AG189" i="5"/>
  <c r="AF189" i="5"/>
  <c r="C187" i="4"/>
  <c r="C189" i="5"/>
  <c r="D187" i="4"/>
  <c r="E189" i="5"/>
  <c r="K189" i="5"/>
  <c r="L187" i="4"/>
  <c r="Q189" i="5"/>
  <c r="M187" i="4"/>
  <c r="R189" i="5"/>
  <c r="T189" i="5"/>
  <c r="O187" i="4"/>
  <c r="U189" i="5"/>
  <c r="P187" i="4"/>
  <c r="W189" i="5"/>
  <c r="Q187" i="4"/>
  <c r="X189" i="5"/>
  <c r="S187" i="4"/>
  <c r="AA189" i="5"/>
  <c r="AI187" i="4"/>
  <c r="T187" i="4" a="1"/>
  <c r="T187" i="4"/>
  <c r="AC189" i="5"/>
  <c r="U187" i="4" a="1"/>
  <c r="U187" i="4"/>
  <c r="AD189" i="5"/>
  <c r="X187" i="4"/>
  <c r="AI189" i="5"/>
  <c r="Y187" i="4"/>
  <c r="AJ189" i="5"/>
  <c r="Z187" i="4"/>
  <c r="AL189" i="5"/>
  <c r="F189" i="5"/>
  <c r="H189" i="5"/>
  <c r="I189" i="5"/>
  <c r="L189" i="5"/>
  <c r="N189" i="5"/>
  <c r="O189" i="5"/>
  <c r="Z189" i="5"/>
  <c r="AN189" i="5"/>
  <c r="AG190" i="5"/>
  <c r="AF190" i="5"/>
  <c r="C188" i="4"/>
  <c r="C190" i="5"/>
  <c r="D188" i="4"/>
  <c r="E190" i="5"/>
  <c r="H188" i="4"/>
  <c r="K190" i="5"/>
  <c r="L188" i="4"/>
  <c r="Q190" i="5"/>
  <c r="R190" i="5"/>
  <c r="T190" i="5"/>
  <c r="O188" i="4"/>
  <c r="U190" i="5"/>
  <c r="P188" i="4"/>
  <c r="W190" i="5"/>
  <c r="Q188" i="4"/>
  <c r="X190" i="5"/>
  <c r="AA190" i="5"/>
  <c r="AI188" i="4"/>
  <c r="T188" i="4" a="1"/>
  <c r="T188" i="4"/>
  <c r="AC190" i="5"/>
  <c r="U188" i="4" a="1"/>
  <c r="U188" i="4"/>
  <c r="AD190" i="5"/>
  <c r="X188" i="4"/>
  <c r="AI190" i="5"/>
  <c r="Y188" i="4"/>
  <c r="AJ190" i="5"/>
  <c r="Z188" i="4"/>
  <c r="AL190" i="5"/>
  <c r="F190" i="5"/>
  <c r="H190" i="5"/>
  <c r="I190" i="5"/>
  <c r="L190" i="5"/>
  <c r="N190" i="5"/>
  <c r="O190" i="5"/>
  <c r="Z190" i="5"/>
  <c r="AN190" i="5"/>
  <c r="AG191" i="5"/>
  <c r="AF191" i="5"/>
  <c r="C189" i="4"/>
  <c r="C191" i="5"/>
  <c r="D189" i="4"/>
  <c r="E191" i="5"/>
  <c r="H189" i="4"/>
  <c r="K191" i="5"/>
  <c r="L189" i="4"/>
  <c r="Q191" i="5"/>
  <c r="M189" i="4"/>
  <c r="R191" i="5"/>
  <c r="T191" i="5"/>
  <c r="O189" i="4"/>
  <c r="U191" i="5"/>
  <c r="P189" i="4"/>
  <c r="W191" i="5"/>
  <c r="Q189" i="4"/>
  <c r="X191" i="5"/>
  <c r="AA191" i="5"/>
  <c r="AI189" i="4"/>
  <c r="T189" i="4" a="1"/>
  <c r="T189" i="4"/>
  <c r="AC191" i="5"/>
  <c r="U189" i="4" a="1"/>
  <c r="U189" i="4"/>
  <c r="AD191" i="5"/>
  <c r="X189" i="4"/>
  <c r="AI191" i="5"/>
  <c r="Y189" i="4"/>
  <c r="AJ191" i="5"/>
  <c r="Z189" i="4"/>
  <c r="AL191" i="5"/>
  <c r="F191" i="5"/>
  <c r="H191" i="5"/>
  <c r="I191" i="5"/>
  <c r="L191" i="5"/>
  <c r="N191" i="5"/>
  <c r="O191" i="5"/>
  <c r="Z191" i="5"/>
  <c r="AN191" i="5"/>
  <c r="AG192" i="5"/>
  <c r="AF192" i="5"/>
  <c r="C190" i="4"/>
  <c r="C192" i="5"/>
  <c r="D190" i="4"/>
  <c r="E192" i="5"/>
  <c r="H190" i="4"/>
  <c r="K192" i="5"/>
  <c r="L190" i="4"/>
  <c r="Q192" i="5"/>
  <c r="M190" i="4"/>
  <c r="R192" i="5"/>
  <c r="T192" i="5"/>
  <c r="O190" i="4"/>
  <c r="U192" i="5"/>
  <c r="P190" i="4"/>
  <c r="W192" i="5"/>
  <c r="Q190" i="4"/>
  <c r="X192" i="5"/>
  <c r="AA192" i="5"/>
  <c r="AI190" i="4"/>
  <c r="T190" i="4" a="1"/>
  <c r="T190" i="4"/>
  <c r="AC192" i="5"/>
  <c r="U190" i="4" a="1"/>
  <c r="U190" i="4"/>
  <c r="AD192" i="5"/>
  <c r="X190" i="4"/>
  <c r="AI192" i="5"/>
  <c r="Y190" i="4"/>
  <c r="AJ192" i="5"/>
  <c r="Z190" i="4"/>
  <c r="AL192" i="5"/>
  <c r="F192" i="5"/>
  <c r="H192" i="5"/>
  <c r="I192" i="5"/>
  <c r="L192" i="5"/>
  <c r="N192" i="5"/>
  <c r="O192" i="5"/>
  <c r="Z192" i="5"/>
  <c r="AN192" i="5"/>
  <c r="AG193" i="5"/>
  <c r="AF193" i="5"/>
  <c r="B191" i="4"/>
  <c r="C191" i="4"/>
  <c r="C193" i="5"/>
  <c r="D191" i="4"/>
  <c r="E193" i="5"/>
  <c r="H191" i="4"/>
  <c r="K193" i="5"/>
  <c r="L191" i="4"/>
  <c r="Q193" i="5"/>
  <c r="M191" i="4"/>
  <c r="R193" i="5"/>
  <c r="T193" i="5"/>
  <c r="U193" i="5"/>
  <c r="P191" i="4"/>
  <c r="W193" i="5"/>
  <c r="Q191" i="4"/>
  <c r="X193" i="5"/>
  <c r="S191" i="4"/>
  <c r="AA193" i="5"/>
  <c r="AI191" i="4"/>
  <c r="T191" i="4" a="1"/>
  <c r="T191" i="4"/>
  <c r="AC193" i="5"/>
  <c r="U191" i="4" a="1"/>
  <c r="U191" i="4"/>
  <c r="AD193" i="5"/>
  <c r="X191" i="4"/>
  <c r="AI193" i="5"/>
  <c r="Y191" i="4"/>
  <c r="AJ193" i="5"/>
  <c r="Z191" i="4"/>
  <c r="AL193" i="5"/>
  <c r="F193" i="5"/>
  <c r="H193" i="5"/>
  <c r="I193" i="5"/>
  <c r="L193" i="5"/>
  <c r="N193" i="5"/>
  <c r="O193" i="5"/>
  <c r="Z193" i="5"/>
  <c r="AN193" i="5"/>
  <c r="AG194" i="5"/>
  <c r="AF194" i="5"/>
  <c r="B192" i="4"/>
  <c r="C192" i="4"/>
  <c r="C194" i="5"/>
  <c r="D192" i="4"/>
  <c r="E194" i="5"/>
  <c r="K194" i="5"/>
  <c r="L192" i="4"/>
  <c r="Q194" i="5"/>
  <c r="M192" i="4"/>
  <c r="R194" i="5"/>
  <c r="T194" i="5"/>
  <c r="O192" i="4"/>
  <c r="U194" i="5"/>
  <c r="P192" i="4"/>
  <c r="W194" i="5"/>
  <c r="Q192" i="4"/>
  <c r="X194" i="5"/>
  <c r="S192" i="4"/>
  <c r="AA194" i="5"/>
  <c r="AI192" i="4"/>
  <c r="T192" i="4" a="1"/>
  <c r="T192" i="4"/>
  <c r="AC194" i="5"/>
  <c r="U192" i="4" a="1"/>
  <c r="U192" i="4"/>
  <c r="AD194" i="5"/>
  <c r="X192" i="4"/>
  <c r="AI194" i="5"/>
  <c r="Y192" i="4"/>
  <c r="AJ194" i="5"/>
  <c r="Z192" i="4"/>
  <c r="AL194" i="5"/>
  <c r="F194" i="5"/>
  <c r="H194" i="5"/>
  <c r="I194" i="5"/>
  <c r="L194" i="5"/>
  <c r="N194" i="5"/>
  <c r="O194" i="5"/>
  <c r="Z194" i="5"/>
  <c r="AN194" i="5"/>
  <c r="AG195" i="5"/>
  <c r="AF195" i="5"/>
  <c r="B193" i="4"/>
  <c r="C193" i="4"/>
  <c r="C195" i="5"/>
  <c r="D193" i="4"/>
  <c r="E195" i="5"/>
  <c r="K195" i="5"/>
  <c r="L193" i="4"/>
  <c r="Q195" i="5"/>
  <c r="M193" i="4"/>
  <c r="R195" i="5"/>
  <c r="T195" i="5"/>
  <c r="O193" i="4"/>
  <c r="U195" i="5"/>
  <c r="P193" i="4"/>
  <c r="W195" i="5"/>
  <c r="Q193" i="4"/>
  <c r="X195" i="5"/>
  <c r="S193" i="4"/>
  <c r="AA195" i="5"/>
  <c r="AI193" i="4"/>
  <c r="T193" i="4" a="1"/>
  <c r="T193" i="4"/>
  <c r="AC195" i="5"/>
  <c r="U193" i="4" a="1"/>
  <c r="U193" i="4"/>
  <c r="AD195" i="5"/>
  <c r="X193" i="4"/>
  <c r="AI195" i="5"/>
  <c r="Y193" i="4"/>
  <c r="AJ195" i="5"/>
  <c r="Z193" i="4"/>
  <c r="AL195" i="5"/>
  <c r="F195" i="5"/>
  <c r="H195" i="5"/>
  <c r="I195" i="5"/>
  <c r="L195" i="5"/>
  <c r="N195" i="5"/>
  <c r="O195" i="5"/>
  <c r="Z195" i="5"/>
  <c r="AN195" i="5"/>
  <c r="AG196" i="5"/>
  <c r="AF196" i="5"/>
  <c r="C194" i="4"/>
  <c r="C196" i="5"/>
  <c r="D194" i="4"/>
  <c r="E196" i="5"/>
  <c r="H194" i="4"/>
  <c r="K196" i="5"/>
  <c r="L194" i="4"/>
  <c r="Q196" i="5"/>
  <c r="M194" i="4"/>
  <c r="R196" i="5"/>
  <c r="T196" i="5"/>
  <c r="O194" i="4"/>
  <c r="U196" i="5"/>
  <c r="P194" i="4"/>
  <c r="W196" i="5"/>
  <c r="Q194" i="4"/>
  <c r="X196" i="5"/>
  <c r="S194" i="4"/>
  <c r="AA196" i="5"/>
  <c r="AI194" i="4"/>
  <c r="T194" i="4" a="1"/>
  <c r="T194" i="4"/>
  <c r="AC196" i="5"/>
  <c r="U194" i="4" a="1"/>
  <c r="U194" i="4"/>
  <c r="AD196" i="5"/>
  <c r="X194" i="4"/>
  <c r="AI196" i="5"/>
  <c r="Y194" i="4"/>
  <c r="AJ196" i="5"/>
  <c r="Z194" i="4"/>
  <c r="AL196" i="5"/>
  <c r="F196" i="5"/>
  <c r="H196" i="5"/>
  <c r="I196" i="5"/>
  <c r="L196" i="5"/>
  <c r="N196" i="5"/>
  <c r="O196" i="5"/>
  <c r="Z196" i="5"/>
  <c r="AN196" i="5"/>
  <c r="AG197" i="5"/>
  <c r="AF197" i="5"/>
  <c r="C195" i="4"/>
  <c r="C197" i="5"/>
  <c r="D195" i="4"/>
  <c r="E197" i="5"/>
  <c r="H195" i="4"/>
  <c r="K197" i="5"/>
  <c r="I195" i="4"/>
  <c r="L197" i="5"/>
  <c r="J195" i="4"/>
  <c r="N197" i="5"/>
  <c r="O197" i="5"/>
  <c r="L195" i="4"/>
  <c r="Q197" i="5"/>
  <c r="M195" i="4"/>
  <c r="R197" i="5"/>
  <c r="T197" i="5"/>
  <c r="O195" i="4"/>
  <c r="U197" i="5"/>
  <c r="P195" i="4"/>
  <c r="W197" i="5"/>
  <c r="Q195" i="4"/>
  <c r="X197" i="5"/>
  <c r="S195" i="4"/>
  <c r="AA197" i="5"/>
  <c r="AI195" i="4"/>
  <c r="T195" i="4" a="1"/>
  <c r="T195" i="4"/>
  <c r="AC197" i="5"/>
  <c r="U195" i="4" a="1"/>
  <c r="U195" i="4"/>
  <c r="AD197" i="5"/>
  <c r="X195" i="4"/>
  <c r="AI197" i="5"/>
  <c r="Y195" i="4"/>
  <c r="AJ197" i="5"/>
  <c r="Z195" i="4"/>
  <c r="AL197" i="5"/>
  <c r="F197" i="5"/>
  <c r="H197" i="5"/>
  <c r="I197" i="5"/>
  <c r="Z197" i="5"/>
  <c r="AN197" i="5"/>
  <c r="AG198" i="5"/>
  <c r="AF198" i="5"/>
  <c r="C196" i="4"/>
  <c r="C198" i="5"/>
  <c r="D196" i="4"/>
  <c r="E198" i="5"/>
  <c r="E196" i="4"/>
  <c r="F198" i="5"/>
  <c r="F196" i="4"/>
  <c r="H198" i="5"/>
  <c r="I198" i="5"/>
  <c r="H196" i="4"/>
  <c r="K198" i="5"/>
  <c r="L196" i="4"/>
  <c r="Q198" i="5"/>
  <c r="M196" i="4"/>
  <c r="R198" i="5"/>
  <c r="T198" i="5"/>
  <c r="O196" i="4"/>
  <c r="U198" i="5"/>
  <c r="P196" i="4"/>
  <c r="W198" i="5"/>
  <c r="Q196" i="4"/>
  <c r="X198" i="5"/>
  <c r="S196" i="4"/>
  <c r="AA198" i="5"/>
  <c r="AI196" i="4"/>
  <c r="T196" i="4" a="1"/>
  <c r="T196" i="4"/>
  <c r="AC198" i="5"/>
  <c r="U196" i="4" a="1"/>
  <c r="U196" i="4"/>
  <c r="AD198" i="5"/>
  <c r="X196" i="4"/>
  <c r="AI198" i="5"/>
  <c r="Y196" i="4"/>
  <c r="AJ198" i="5"/>
  <c r="Z196" i="4"/>
  <c r="AL198" i="5"/>
  <c r="L198" i="5"/>
  <c r="N198" i="5"/>
  <c r="O198" i="5"/>
  <c r="Z198" i="5"/>
  <c r="AN198" i="5"/>
  <c r="AG199" i="5"/>
  <c r="AF199" i="5"/>
  <c r="B197" i="4"/>
  <c r="C197" i="4"/>
  <c r="C199" i="5"/>
  <c r="E199" i="5"/>
  <c r="F199" i="5"/>
  <c r="H199" i="5"/>
  <c r="I199" i="5"/>
  <c r="H197" i="4"/>
  <c r="K199" i="5"/>
  <c r="L197" i="4"/>
  <c r="Q199" i="5"/>
  <c r="M197" i="4"/>
  <c r="R199" i="5"/>
  <c r="T199" i="5"/>
  <c r="O197" i="4"/>
  <c r="U199" i="5"/>
  <c r="P197" i="4"/>
  <c r="W199" i="5"/>
  <c r="Q197" i="4"/>
  <c r="X199" i="5"/>
  <c r="S197" i="4"/>
  <c r="AA199" i="5"/>
  <c r="AI197" i="4"/>
  <c r="T197" i="4" a="1"/>
  <c r="T197" i="4"/>
  <c r="AC199" i="5"/>
  <c r="U197" i="4" a="1"/>
  <c r="U197" i="4"/>
  <c r="AD199" i="5"/>
  <c r="X197" i="4"/>
  <c r="AI199" i="5"/>
  <c r="Y197" i="4"/>
  <c r="AJ199" i="5"/>
  <c r="Z197" i="4"/>
  <c r="AL199" i="5"/>
  <c r="L199" i="5"/>
  <c r="N199" i="5"/>
  <c r="O199" i="5"/>
  <c r="Z199" i="5"/>
  <c r="AN199" i="5"/>
  <c r="AG200" i="5"/>
  <c r="AF200" i="5"/>
  <c r="B198" i="4"/>
  <c r="C198" i="4"/>
  <c r="C200" i="5"/>
  <c r="D198" i="4"/>
  <c r="E200" i="5"/>
  <c r="L198" i="4"/>
  <c r="Q200" i="5"/>
  <c r="M198" i="4"/>
  <c r="R200" i="5"/>
  <c r="T200" i="5"/>
  <c r="O198" i="4"/>
  <c r="U200" i="5"/>
  <c r="P198" i="4"/>
  <c r="W200" i="5"/>
  <c r="Q198" i="4"/>
  <c r="X200" i="5"/>
  <c r="S198" i="4"/>
  <c r="AA200" i="5"/>
  <c r="AI198" i="4"/>
  <c r="T198" i="4" a="1"/>
  <c r="T198" i="4"/>
  <c r="AC200" i="5"/>
  <c r="U198" i="4" a="1"/>
  <c r="U198" i="4"/>
  <c r="AD200" i="5"/>
  <c r="X198" i="4"/>
  <c r="AI200" i="5"/>
  <c r="Y198" i="4"/>
  <c r="AJ200" i="5"/>
  <c r="Z198" i="4"/>
  <c r="AL200" i="5"/>
  <c r="L200" i="5"/>
  <c r="N200" i="5"/>
  <c r="O200" i="5"/>
  <c r="F200" i="5"/>
  <c r="H200" i="5"/>
  <c r="I200" i="5"/>
  <c r="Z200" i="5"/>
  <c r="AN200" i="5"/>
  <c r="AG201" i="5"/>
  <c r="AF201" i="5"/>
  <c r="C199" i="4"/>
  <c r="C201" i="5"/>
  <c r="D199" i="4"/>
  <c r="E201" i="5"/>
  <c r="K201" i="5"/>
  <c r="L199" i="4"/>
  <c r="Q201" i="5"/>
  <c r="M199" i="4"/>
  <c r="R201" i="5"/>
  <c r="N35" i="2"/>
  <c r="N199" i="4"/>
  <c r="T201" i="5"/>
  <c r="O199" i="4"/>
  <c r="U201" i="5"/>
  <c r="P199" i="4"/>
  <c r="W201" i="5"/>
  <c r="Q199" i="4"/>
  <c r="X201" i="5"/>
  <c r="S199" i="4"/>
  <c r="AA201" i="5"/>
  <c r="AI199" i="4"/>
  <c r="T199" i="4" a="1"/>
  <c r="T199" i="4"/>
  <c r="AC201" i="5"/>
  <c r="U199" i="4" a="1"/>
  <c r="U199" i="4"/>
  <c r="AD201" i="5"/>
  <c r="X199" i="4"/>
  <c r="AI201" i="5"/>
  <c r="Y199" i="4"/>
  <c r="AJ201" i="5"/>
  <c r="Z199" i="4"/>
  <c r="AL201" i="5"/>
  <c r="L201" i="5"/>
  <c r="N201" i="5"/>
  <c r="O201" i="5"/>
  <c r="F201" i="5"/>
  <c r="H201" i="5"/>
  <c r="I201" i="5"/>
  <c r="Z201" i="5"/>
  <c r="AN201" i="5"/>
  <c r="AG202" i="5"/>
  <c r="AF202" i="5"/>
  <c r="C200" i="4"/>
  <c r="C202" i="5"/>
  <c r="D200" i="4"/>
  <c r="E202" i="5"/>
  <c r="K202" i="5"/>
  <c r="I35" i="2"/>
  <c r="I31" i="2"/>
  <c r="I200" i="4"/>
  <c r="L202" i="5"/>
  <c r="J35" i="2"/>
  <c r="J31" i="2"/>
  <c r="J200" i="4"/>
  <c r="N202" i="5"/>
  <c r="O202" i="5"/>
  <c r="L200" i="4"/>
  <c r="Q202" i="5"/>
  <c r="M200" i="4"/>
  <c r="R202" i="5"/>
  <c r="N31" i="2"/>
  <c r="N200" i="4"/>
  <c r="T202" i="5"/>
  <c r="O200" i="4"/>
  <c r="U202" i="5"/>
  <c r="P200" i="4"/>
  <c r="W202" i="5"/>
  <c r="Q200" i="4"/>
  <c r="X202" i="5"/>
  <c r="S200" i="4"/>
  <c r="AA202" i="5"/>
  <c r="AI200" i="4"/>
  <c r="T200" i="4" a="1"/>
  <c r="T200" i="4"/>
  <c r="AC202" i="5"/>
  <c r="U200" i="4" a="1"/>
  <c r="U200" i="4"/>
  <c r="AD202" i="5"/>
  <c r="X200" i="4"/>
  <c r="AI202" i="5"/>
  <c r="Y200" i="4"/>
  <c r="AJ202" i="5"/>
  <c r="Z200" i="4"/>
  <c r="AL202" i="5"/>
  <c r="F202" i="5"/>
  <c r="H202" i="5"/>
  <c r="I202" i="5"/>
  <c r="Z202" i="5"/>
  <c r="AN202" i="5"/>
  <c r="AG203" i="5"/>
  <c r="AF203" i="5"/>
  <c r="C201" i="4"/>
  <c r="C203" i="5"/>
  <c r="D201" i="4"/>
  <c r="E203" i="5"/>
  <c r="K203" i="5"/>
  <c r="L201" i="4"/>
  <c r="Q203" i="5"/>
  <c r="M201" i="4"/>
  <c r="R203" i="5"/>
  <c r="N201" i="4"/>
  <c r="T203" i="5"/>
  <c r="O201" i="4"/>
  <c r="U203" i="5"/>
  <c r="P201" i="4"/>
  <c r="W203" i="5"/>
  <c r="Q201" i="4"/>
  <c r="X203" i="5"/>
  <c r="S201" i="4"/>
  <c r="AA203" i="5"/>
  <c r="AI201" i="4"/>
  <c r="T201" i="4" a="1"/>
  <c r="T201" i="4"/>
  <c r="AC203" i="5"/>
  <c r="U201" i="4" a="1"/>
  <c r="U201" i="4"/>
  <c r="AD203" i="5"/>
  <c r="X201" i="4"/>
  <c r="AI203" i="5"/>
  <c r="Y201" i="4"/>
  <c r="AJ203" i="5"/>
  <c r="Z201" i="4"/>
  <c r="AL203" i="5"/>
  <c r="L203" i="5"/>
  <c r="N203" i="5"/>
  <c r="O203" i="5"/>
  <c r="F203" i="5"/>
  <c r="H203" i="5"/>
  <c r="I203" i="5"/>
  <c r="Z203" i="5"/>
  <c r="AN203" i="5"/>
  <c r="AG204" i="5"/>
  <c r="AF204" i="5"/>
  <c r="C202" i="4"/>
  <c r="C204" i="5"/>
  <c r="D202" i="4"/>
  <c r="E204" i="5"/>
  <c r="K204" i="5"/>
  <c r="L202" i="4"/>
  <c r="Q204" i="5"/>
  <c r="M202" i="4"/>
  <c r="R204" i="5"/>
  <c r="T204" i="5"/>
  <c r="U204" i="5"/>
  <c r="P202" i="4"/>
  <c r="W204" i="5"/>
  <c r="Q202" i="4"/>
  <c r="X204" i="5"/>
  <c r="S202" i="4"/>
  <c r="AA204" i="5"/>
  <c r="AI202" i="4"/>
  <c r="T202" i="4" a="1"/>
  <c r="T202" i="4"/>
  <c r="AC204" i="5"/>
  <c r="U202" i="4" a="1"/>
  <c r="U202" i="4"/>
  <c r="AD204" i="5"/>
  <c r="X202" i="4"/>
  <c r="AI204" i="5"/>
  <c r="Y202" i="4"/>
  <c r="AJ204" i="5"/>
  <c r="Z202" i="4"/>
  <c r="AL204" i="5"/>
  <c r="L204" i="5"/>
  <c r="N204" i="5"/>
  <c r="O204" i="5"/>
  <c r="F204" i="5"/>
  <c r="H204" i="5"/>
  <c r="I204" i="5"/>
  <c r="Z204" i="5"/>
  <c r="AN204" i="5"/>
  <c r="AG205" i="5"/>
  <c r="AF205" i="5"/>
  <c r="C203" i="4"/>
  <c r="C205" i="5"/>
  <c r="D203" i="4"/>
  <c r="E205" i="5"/>
  <c r="K205" i="5"/>
  <c r="I203" i="4"/>
  <c r="L205" i="5"/>
  <c r="J203" i="4"/>
  <c r="N205" i="5"/>
  <c r="O205" i="5"/>
  <c r="L203" i="4"/>
  <c r="Q205" i="5"/>
  <c r="M203" i="4"/>
  <c r="R205" i="5"/>
  <c r="N34" i="2"/>
  <c r="N203" i="4"/>
  <c r="T205" i="5"/>
  <c r="O203" i="4"/>
  <c r="U205" i="5"/>
  <c r="P203" i="4"/>
  <c r="W205" i="5"/>
  <c r="Q203" i="4"/>
  <c r="X205" i="5"/>
  <c r="S203" i="4"/>
  <c r="AA205" i="5"/>
  <c r="AI203" i="4"/>
  <c r="T203" i="4" a="1"/>
  <c r="T203" i="4"/>
  <c r="AC205" i="5"/>
  <c r="U203" i="4" a="1"/>
  <c r="U203" i="4"/>
  <c r="AD205" i="5"/>
  <c r="X203" i="4"/>
  <c r="AI205" i="5"/>
  <c r="Y203" i="4"/>
  <c r="AJ205" i="5"/>
  <c r="Z203" i="4"/>
  <c r="AL205" i="5"/>
  <c r="F205" i="5"/>
  <c r="H205" i="5"/>
  <c r="I205" i="5"/>
  <c r="Z205" i="5"/>
  <c r="AN205" i="5"/>
  <c r="AG206" i="5"/>
  <c r="AF206" i="5"/>
  <c r="C33" i="2"/>
  <c r="C204" i="4"/>
  <c r="C206" i="5"/>
  <c r="D33" i="2"/>
  <c r="D204" i="4"/>
  <c r="E206" i="5"/>
  <c r="K206" i="5"/>
  <c r="L33" i="2"/>
  <c r="L204" i="4"/>
  <c r="Q206" i="5"/>
  <c r="M33" i="2"/>
  <c r="M204" i="4"/>
  <c r="R206" i="5"/>
  <c r="N33" i="2"/>
  <c r="N204" i="4"/>
  <c r="T206" i="5"/>
  <c r="O33" i="2"/>
  <c r="O204" i="4"/>
  <c r="U206" i="5"/>
  <c r="P33" i="2"/>
  <c r="P204" i="4"/>
  <c r="W206" i="5"/>
  <c r="Q33" i="2"/>
  <c r="Q204" i="4"/>
  <c r="X206" i="5"/>
  <c r="S33" i="2"/>
  <c r="S204" i="4"/>
  <c r="AA206" i="5"/>
  <c r="AI204" i="4"/>
  <c r="T204" i="4" a="1"/>
  <c r="T204" i="4"/>
  <c r="AC206" i="5"/>
  <c r="U204" i="4" a="1"/>
  <c r="U204" i="4"/>
  <c r="AD206" i="5"/>
  <c r="X33" i="2"/>
  <c r="X204" i="4"/>
  <c r="AI206" i="5"/>
  <c r="Y33" i="2"/>
  <c r="Y204" i="4"/>
  <c r="AJ206" i="5"/>
  <c r="Z33" i="2"/>
  <c r="Z204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205" i="4"/>
  <c r="C205" i="4"/>
  <c r="C207" i="5"/>
  <c r="D37" i="2"/>
  <c r="D205" i="4"/>
  <c r="E207" i="5"/>
  <c r="H37" i="2"/>
  <c r="H205" i="4"/>
  <c r="K207" i="5"/>
  <c r="I37" i="2"/>
  <c r="I205" i="4"/>
  <c r="L207" i="5"/>
  <c r="J37" i="2"/>
  <c r="J205" i="4"/>
  <c r="N207" i="5"/>
  <c r="O207" i="5"/>
  <c r="L37" i="2"/>
  <c r="L205" i="4"/>
  <c r="Q207" i="5"/>
  <c r="M37" i="2"/>
  <c r="M205" i="4"/>
  <c r="R207" i="5"/>
  <c r="N37" i="2"/>
  <c r="N205" i="4"/>
  <c r="T207" i="5"/>
  <c r="O37" i="2"/>
  <c r="O205" i="4"/>
  <c r="U207" i="5"/>
  <c r="P37" i="2"/>
  <c r="P205" i="4"/>
  <c r="W207" i="5"/>
  <c r="Q37" i="2"/>
  <c r="Q205" i="4"/>
  <c r="X207" i="5"/>
  <c r="S37" i="2"/>
  <c r="S205" i="4"/>
  <c r="AA207" i="5"/>
  <c r="X37" i="2"/>
  <c r="X205" i="4"/>
  <c r="AI207" i="5"/>
  <c r="Y37" i="2"/>
  <c r="Y205" i="4"/>
  <c r="AJ207" i="5"/>
  <c r="Z37" i="2"/>
  <c r="Z205" i="4"/>
  <c r="AL207" i="5"/>
  <c r="F207" i="5"/>
  <c r="H207" i="5"/>
  <c r="I207" i="5"/>
  <c r="Z207" i="5"/>
  <c r="AN207" i="5"/>
  <c r="AG208" i="5"/>
  <c r="AF208" i="5"/>
  <c r="C206" i="4"/>
  <c r="C208" i="5"/>
  <c r="D206" i="4"/>
  <c r="E208" i="5"/>
  <c r="H206" i="4"/>
  <c r="K208" i="5"/>
  <c r="L206" i="4"/>
  <c r="Q208" i="5"/>
  <c r="M206" i="4"/>
  <c r="R208" i="5"/>
  <c r="T208" i="5"/>
  <c r="O206" i="4"/>
  <c r="U208" i="5"/>
  <c r="P206" i="4"/>
  <c r="W208" i="5"/>
  <c r="Q206" i="4"/>
  <c r="X208" i="5"/>
  <c r="S206" i="4"/>
  <c r="AA208" i="5"/>
  <c r="AI206" i="4"/>
  <c r="T206" i="4" a="1"/>
  <c r="T206" i="4"/>
  <c r="AC208" i="5"/>
  <c r="U206" i="4" a="1"/>
  <c r="U206" i="4"/>
  <c r="AD208" i="5"/>
  <c r="X206" i="4"/>
  <c r="AI208" i="5"/>
  <c r="Y206" i="4"/>
  <c r="AJ208" i="5"/>
  <c r="Z206" i="4"/>
  <c r="AL208" i="5"/>
  <c r="F208" i="5"/>
  <c r="H208" i="5"/>
  <c r="I208" i="5"/>
  <c r="L208" i="5"/>
  <c r="N208" i="5"/>
  <c r="O208" i="5"/>
  <c r="Z208" i="5"/>
  <c r="AN208" i="5"/>
  <c r="AG209" i="5"/>
  <c r="AF209" i="5"/>
  <c r="C207" i="4"/>
  <c r="C209" i="5"/>
  <c r="D207" i="4"/>
  <c r="E209" i="5"/>
  <c r="E207" i="4"/>
  <c r="F209" i="5"/>
  <c r="F207" i="4"/>
  <c r="H209" i="5"/>
  <c r="I209" i="5"/>
  <c r="H207" i="4"/>
  <c r="K209" i="5"/>
  <c r="L207" i="4"/>
  <c r="Q209" i="5"/>
  <c r="M207" i="4"/>
  <c r="R209" i="5"/>
  <c r="T209" i="5"/>
  <c r="O207" i="4"/>
  <c r="U209" i="5"/>
  <c r="P207" i="4"/>
  <c r="W209" i="5"/>
  <c r="Q207" i="4"/>
  <c r="X209" i="5"/>
  <c r="S207" i="4"/>
  <c r="AA209" i="5"/>
  <c r="AI207" i="4"/>
  <c r="T207" i="4" a="1"/>
  <c r="T207" i="4"/>
  <c r="AC209" i="5"/>
  <c r="U207" i="4" a="1"/>
  <c r="U207" i="4"/>
  <c r="AD209" i="5"/>
  <c r="X207" i="4"/>
  <c r="AI209" i="5"/>
  <c r="Y207" i="4"/>
  <c r="AJ209" i="5"/>
  <c r="Z207" i="4"/>
  <c r="AL209" i="5"/>
  <c r="L209" i="5"/>
  <c r="N209" i="5"/>
  <c r="O209" i="5"/>
  <c r="Z209" i="5"/>
  <c r="AN209" i="5"/>
  <c r="AG210" i="5"/>
  <c r="AF210" i="5"/>
  <c r="B208" i="4"/>
  <c r="C208" i="4"/>
  <c r="C210" i="5"/>
  <c r="D208" i="4"/>
  <c r="E210" i="5"/>
  <c r="E208" i="4"/>
  <c r="F210" i="5"/>
  <c r="F208" i="4"/>
  <c r="H210" i="5"/>
  <c r="I210" i="5"/>
  <c r="H208" i="4"/>
  <c r="K210" i="5"/>
  <c r="L208" i="4"/>
  <c r="Q210" i="5"/>
  <c r="M208" i="4"/>
  <c r="R210" i="5"/>
  <c r="N208" i="4"/>
  <c r="T210" i="5"/>
  <c r="O208" i="4"/>
  <c r="U210" i="5"/>
  <c r="P208" i="4"/>
  <c r="W210" i="5"/>
  <c r="Q208" i="4"/>
  <c r="X210" i="5"/>
  <c r="S208" i="4"/>
  <c r="AA210" i="5"/>
  <c r="AC210" i="5"/>
  <c r="AD210" i="5"/>
  <c r="X208" i="4"/>
  <c r="AI210" i="5"/>
  <c r="Y208" i="4"/>
  <c r="AJ210" i="5"/>
  <c r="Z208" i="4"/>
  <c r="AL210" i="5"/>
  <c r="L210" i="5"/>
  <c r="N210" i="5"/>
  <c r="O210" i="5"/>
  <c r="Z210" i="5"/>
  <c r="AN210" i="5"/>
  <c r="AG211" i="5"/>
  <c r="AF211" i="5"/>
  <c r="C209" i="4"/>
  <c r="C211" i="5"/>
  <c r="D209" i="4"/>
  <c r="E211" i="5"/>
  <c r="E209" i="4"/>
  <c r="F211" i="5"/>
  <c r="F209" i="4"/>
  <c r="H211" i="5"/>
  <c r="I211" i="5"/>
  <c r="H209" i="4"/>
  <c r="K211" i="5"/>
  <c r="L209" i="4"/>
  <c r="Q211" i="5"/>
  <c r="M209" i="4"/>
  <c r="R211" i="5"/>
  <c r="T211" i="5"/>
  <c r="O209" i="4"/>
  <c r="U211" i="5"/>
  <c r="P209" i="4"/>
  <c r="W211" i="5"/>
  <c r="Q209" i="4"/>
  <c r="X211" i="5"/>
  <c r="S209" i="4"/>
  <c r="AA211" i="5"/>
  <c r="AI209" i="4"/>
  <c r="T209" i="4" a="1"/>
  <c r="T209" i="4"/>
  <c r="AC211" i="5"/>
  <c r="U209" i="4" a="1"/>
  <c r="U209" i="4"/>
  <c r="AD211" i="5"/>
  <c r="X209" i="4"/>
  <c r="AI211" i="5"/>
  <c r="Y209" i="4"/>
  <c r="AJ211" i="5"/>
  <c r="Z209" i="4"/>
  <c r="AL211" i="5"/>
  <c r="L211" i="5"/>
  <c r="N211" i="5"/>
  <c r="O211" i="5"/>
  <c r="Z211" i="5"/>
  <c r="AN211" i="5"/>
  <c r="AG212" i="5"/>
  <c r="AF212" i="5"/>
  <c r="C210" i="4"/>
  <c r="C212" i="5"/>
  <c r="D210" i="4"/>
  <c r="E212" i="5"/>
  <c r="E210" i="4"/>
  <c r="F212" i="5"/>
  <c r="F210" i="4"/>
  <c r="H212" i="5"/>
  <c r="I212" i="5"/>
  <c r="H210" i="4"/>
  <c r="K212" i="5"/>
  <c r="L210" i="4"/>
  <c r="Q212" i="5"/>
  <c r="M210" i="4"/>
  <c r="R212" i="5"/>
  <c r="T212" i="5"/>
  <c r="U212" i="5"/>
  <c r="P210" i="4"/>
  <c r="W212" i="5"/>
  <c r="Q210" i="4"/>
  <c r="X212" i="5"/>
  <c r="S210" i="4"/>
  <c r="AA212" i="5"/>
  <c r="AI210" i="4"/>
  <c r="T210" i="4" a="1"/>
  <c r="T210" i="4"/>
  <c r="AC212" i="5"/>
  <c r="U210" i="4" a="1"/>
  <c r="U210" i="4"/>
  <c r="AD212" i="5"/>
  <c r="X210" i="4"/>
  <c r="AI212" i="5"/>
  <c r="Y210" i="4"/>
  <c r="AJ212" i="5"/>
  <c r="Z210" i="4"/>
  <c r="AL212" i="5"/>
  <c r="L212" i="5"/>
  <c r="N212" i="5"/>
  <c r="O212" i="5"/>
  <c r="Z212" i="5"/>
  <c r="AN212" i="5"/>
  <c r="AG213" i="5"/>
  <c r="AF213" i="5"/>
  <c r="C211" i="4"/>
  <c r="C213" i="5"/>
  <c r="D211" i="4"/>
  <c r="E213" i="5"/>
  <c r="E211" i="4"/>
  <c r="F213" i="5"/>
  <c r="F211" i="4"/>
  <c r="H213" i="5"/>
  <c r="I213" i="5"/>
  <c r="H211" i="4"/>
  <c r="K213" i="5"/>
  <c r="L211" i="4"/>
  <c r="Q213" i="5"/>
  <c r="M211" i="4"/>
  <c r="R213" i="5"/>
  <c r="T213" i="5"/>
  <c r="O211" i="4"/>
  <c r="U213" i="5"/>
  <c r="P211" i="4"/>
  <c r="W213" i="5"/>
  <c r="Q211" i="4"/>
  <c r="X213" i="5"/>
  <c r="S211" i="4"/>
  <c r="AA213" i="5"/>
  <c r="AI211" i="4"/>
  <c r="T211" i="4" a="1"/>
  <c r="T211" i="4"/>
  <c r="AC213" i="5"/>
  <c r="U211" i="4" a="1"/>
  <c r="U211" i="4"/>
  <c r="AD213" i="5"/>
  <c r="X211" i="4"/>
  <c r="AI213" i="5"/>
  <c r="Y211" i="4"/>
  <c r="AJ213" i="5"/>
  <c r="Z211" i="4"/>
  <c r="AL213" i="5"/>
  <c r="L213" i="5"/>
  <c r="N213" i="5"/>
  <c r="O213" i="5"/>
  <c r="Z213" i="5"/>
  <c r="AN213" i="5"/>
  <c r="AG214" i="5"/>
  <c r="AF214" i="5"/>
  <c r="B212" i="4"/>
  <c r="C212" i="4"/>
  <c r="C214" i="5"/>
  <c r="D212" i="4"/>
  <c r="E214" i="5"/>
  <c r="E212" i="4"/>
  <c r="F214" i="5"/>
  <c r="F212" i="4"/>
  <c r="H214" i="5"/>
  <c r="I214" i="5"/>
  <c r="H212" i="4"/>
  <c r="K214" i="5"/>
  <c r="L212" i="4"/>
  <c r="Q214" i="5"/>
  <c r="M212" i="4"/>
  <c r="R214" i="5"/>
  <c r="T214" i="5"/>
  <c r="O212" i="4"/>
  <c r="U214" i="5"/>
  <c r="P212" i="4"/>
  <c r="W214" i="5"/>
  <c r="Q212" i="4"/>
  <c r="X214" i="5"/>
  <c r="S212" i="4"/>
  <c r="AA214" i="5"/>
  <c r="AI212" i="4"/>
  <c r="T212" i="4" a="1"/>
  <c r="T212" i="4"/>
  <c r="AC214" i="5"/>
  <c r="U212" i="4" a="1"/>
  <c r="U212" i="4"/>
  <c r="AD214" i="5"/>
  <c r="X212" i="4"/>
  <c r="AI214" i="5"/>
  <c r="Y212" i="4"/>
  <c r="AJ214" i="5"/>
  <c r="Z212" i="4"/>
  <c r="AL214" i="5"/>
  <c r="L214" i="5"/>
  <c r="N214" i="5"/>
  <c r="O214" i="5"/>
  <c r="Z214" i="5"/>
  <c r="AN214" i="5"/>
  <c r="O215" i="5"/>
  <c r="B213" i="4"/>
  <c r="H213" i="4"/>
  <c r="K215" i="5"/>
  <c r="AG215" i="5"/>
  <c r="AF215" i="5"/>
  <c r="C213" i="4"/>
  <c r="C215" i="5"/>
  <c r="D213" i="4"/>
  <c r="E215" i="5"/>
  <c r="E213" i="4"/>
  <c r="F215" i="5"/>
  <c r="F213" i="4"/>
  <c r="H215" i="5"/>
  <c r="I215" i="5"/>
  <c r="I213" i="4"/>
  <c r="L215" i="5"/>
  <c r="J213" i="4"/>
  <c r="N215" i="5"/>
  <c r="L213" i="4"/>
  <c r="Q215" i="5"/>
  <c r="M213" i="4"/>
  <c r="R215" i="5"/>
  <c r="N213" i="4"/>
  <c r="T215" i="5"/>
  <c r="O213" i="4"/>
  <c r="U215" i="5"/>
  <c r="P213" i="4"/>
  <c r="W215" i="5"/>
  <c r="Q213" i="4"/>
  <c r="X215" i="5"/>
  <c r="S213" i="4"/>
  <c r="AA215" i="5"/>
  <c r="AI213" i="4"/>
  <c r="T213" i="4" a="1"/>
  <c r="T213" i="4"/>
  <c r="AC215" i="5"/>
  <c r="U213" i="4" a="1"/>
  <c r="U213" i="4"/>
  <c r="AD215" i="5"/>
  <c r="X213" i="4"/>
  <c r="AI215" i="5"/>
  <c r="Y213" i="4"/>
  <c r="AJ215" i="5"/>
  <c r="Z213" i="4"/>
  <c r="AL215" i="5"/>
  <c r="Z215" i="5"/>
  <c r="AN215" i="5"/>
  <c r="O216" i="5"/>
  <c r="B214" i="4"/>
  <c r="H214" i="4"/>
  <c r="K216" i="5"/>
  <c r="AG216" i="5"/>
  <c r="AF216" i="5"/>
  <c r="C214" i="4"/>
  <c r="C216" i="5"/>
  <c r="D214" i="4"/>
  <c r="E216" i="5"/>
  <c r="E214" i="4"/>
  <c r="F216" i="5"/>
  <c r="F214" i="4"/>
  <c r="H216" i="5"/>
  <c r="I216" i="5"/>
  <c r="L214" i="4"/>
  <c r="Q216" i="5"/>
  <c r="M214" i="4"/>
  <c r="R216" i="5"/>
  <c r="T216" i="5"/>
  <c r="O214" i="4"/>
  <c r="U216" i="5"/>
  <c r="P214" i="4"/>
  <c r="W216" i="5"/>
  <c r="Q214" i="4"/>
  <c r="X216" i="5"/>
  <c r="S214" i="4"/>
  <c r="AA216" i="5"/>
  <c r="AI214" i="4"/>
  <c r="T214" i="4" a="1"/>
  <c r="T214" i="4"/>
  <c r="AC216" i="5"/>
  <c r="U214" i="4" a="1"/>
  <c r="U214" i="4"/>
  <c r="AD216" i="5"/>
  <c r="X214" i="4"/>
  <c r="AI216" i="5"/>
  <c r="Y214" i="4"/>
  <c r="AJ216" i="5"/>
  <c r="Z214" i="4"/>
  <c r="AL216" i="5"/>
  <c r="Z216" i="5"/>
  <c r="AN216" i="5"/>
  <c r="O217" i="5"/>
  <c r="B215" i="4"/>
  <c r="H215" i="4"/>
  <c r="K217" i="5"/>
  <c r="AG217" i="5"/>
  <c r="AF217" i="5"/>
  <c r="C215" i="4"/>
  <c r="C217" i="5"/>
  <c r="D215" i="4"/>
  <c r="E217" i="5"/>
  <c r="E215" i="4"/>
  <c r="F217" i="5"/>
  <c r="F215" i="4"/>
  <c r="H217" i="5"/>
  <c r="I217" i="5"/>
  <c r="I215" i="4"/>
  <c r="L217" i="5"/>
  <c r="J215" i="4"/>
  <c r="N217" i="5"/>
  <c r="L215" i="4"/>
  <c r="Q217" i="5"/>
  <c r="M215" i="4"/>
  <c r="R217" i="5"/>
  <c r="T217" i="5"/>
  <c r="O215" i="4"/>
  <c r="U217" i="5"/>
  <c r="P215" i="4"/>
  <c r="W217" i="5"/>
  <c r="Q215" i="4"/>
  <c r="X217" i="5"/>
  <c r="S215" i="4"/>
  <c r="AA217" i="5"/>
  <c r="AI215" i="4"/>
  <c r="T215" i="4" a="1"/>
  <c r="T215" i="4"/>
  <c r="AC217" i="5"/>
  <c r="U215" i="4" a="1"/>
  <c r="U215" i="4"/>
  <c r="AD217" i="5"/>
  <c r="X215" i="4"/>
  <c r="AI217" i="5"/>
  <c r="Y215" i="4"/>
  <c r="AJ217" i="5"/>
  <c r="Z215" i="4"/>
  <c r="AL217" i="5"/>
  <c r="Z217" i="5"/>
  <c r="AN217" i="5"/>
  <c r="AG218" i="5"/>
  <c r="AF218" i="5"/>
  <c r="B216" i="4"/>
  <c r="C216" i="4"/>
  <c r="C218" i="5"/>
  <c r="D216" i="4"/>
  <c r="E218" i="5"/>
  <c r="H216" i="4"/>
  <c r="K218" i="5"/>
  <c r="L216" i="4"/>
  <c r="Q218" i="5"/>
  <c r="M216" i="4"/>
  <c r="R218" i="5"/>
  <c r="N216" i="4"/>
  <c r="T218" i="5"/>
  <c r="O216" i="4"/>
  <c r="U218" i="5"/>
  <c r="P216" i="4"/>
  <c r="W218" i="5"/>
  <c r="Q216" i="4"/>
  <c r="X218" i="5"/>
  <c r="S216" i="4"/>
  <c r="AA218" i="5"/>
  <c r="AI216" i="4"/>
  <c r="T216" i="4" a="1"/>
  <c r="T216" i="4"/>
  <c r="AC218" i="5"/>
  <c r="U216" i="4" a="1"/>
  <c r="U216" i="4"/>
  <c r="AD218" i="5"/>
  <c r="X216" i="4"/>
  <c r="AI218" i="5"/>
  <c r="Y216" i="4"/>
  <c r="AJ218" i="5"/>
  <c r="Z216" i="4"/>
  <c r="AL218" i="5"/>
  <c r="F218" i="5"/>
  <c r="H218" i="5"/>
  <c r="I218" i="5"/>
  <c r="L218" i="5"/>
  <c r="N218" i="5"/>
  <c r="O218" i="5"/>
  <c r="Z218" i="5"/>
  <c r="AN218" i="5"/>
  <c r="AG219" i="5"/>
  <c r="AF219" i="5"/>
  <c r="C217" i="4"/>
  <c r="C219" i="5"/>
  <c r="D217" i="4"/>
  <c r="E219" i="5"/>
  <c r="E217" i="4"/>
  <c r="F219" i="5"/>
  <c r="F217" i="4"/>
  <c r="H219" i="5"/>
  <c r="I219" i="5"/>
  <c r="H217" i="4"/>
  <c r="K219" i="5"/>
  <c r="L217" i="4"/>
  <c r="Q219" i="5"/>
  <c r="M217" i="4"/>
  <c r="R219" i="5"/>
  <c r="T219" i="5"/>
  <c r="O217" i="4"/>
  <c r="U219" i="5"/>
  <c r="P217" i="4"/>
  <c r="W219" i="5"/>
  <c r="Q217" i="4"/>
  <c r="X219" i="5"/>
  <c r="AA219" i="5"/>
  <c r="AI217" i="4"/>
  <c r="T217" i="4" a="1"/>
  <c r="T217" i="4"/>
  <c r="AC219" i="5"/>
  <c r="U217" i="4" a="1"/>
  <c r="U217" i="4"/>
  <c r="AD219" i="5"/>
  <c r="X217" i="4"/>
  <c r="AI219" i="5"/>
  <c r="L219" i="5"/>
  <c r="N219" i="5"/>
  <c r="O219" i="5"/>
  <c r="Z219" i="5"/>
  <c r="AN219" i="5"/>
  <c r="AG220" i="5"/>
  <c r="AF220" i="5"/>
  <c r="C218" i="4"/>
  <c r="C220" i="5"/>
  <c r="D218" i="4"/>
  <c r="E220" i="5"/>
  <c r="E218" i="4"/>
  <c r="F220" i="5"/>
  <c r="F218" i="4"/>
  <c r="H220" i="5"/>
  <c r="I220" i="5"/>
  <c r="H218" i="4"/>
  <c r="K220" i="5"/>
  <c r="L218" i="4"/>
  <c r="Q220" i="5"/>
  <c r="M218" i="4"/>
  <c r="R220" i="5"/>
  <c r="T220" i="5"/>
  <c r="O218" i="4"/>
  <c r="U220" i="5"/>
  <c r="P218" i="4"/>
  <c r="W220" i="5"/>
  <c r="Q218" i="4"/>
  <c r="X220" i="5"/>
  <c r="S218" i="4"/>
  <c r="AA220" i="5"/>
  <c r="AI218" i="4"/>
  <c r="T218" i="4" a="1"/>
  <c r="T218" i="4"/>
  <c r="AC220" i="5"/>
  <c r="U218" i="4" a="1"/>
  <c r="U218" i="4"/>
  <c r="AD220" i="5"/>
  <c r="X218" i="4"/>
  <c r="AI220" i="5"/>
  <c r="Y218" i="4"/>
  <c r="AJ220" i="5"/>
  <c r="Z218" i="4"/>
  <c r="AL220" i="5"/>
  <c r="L220" i="5"/>
  <c r="N220" i="5"/>
  <c r="O220" i="5"/>
  <c r="Z220" i="5"/>
  <c r="AN220" i="5"/>
  <c r="O221" i="5"/>
  <c r="B219" i="4"/>
  <c r="H219" i="4"/>
  <c r="K221" i="5"/>
  <c r="AG221" i="5"/>
  <c r="AF221" i="5"/>
  <c r="C219" i="4"/>
  <c r="C221" i="5"/>
  <c r="D219" i="4"/>
  <c r="E221" i="5"/>
  <c r="E219" i="4"/>
  <c r="F221" i="5"/>
  <c r="F219" i="4"/>
  <c r="H221" i="5"/>
  <c r="I221" i="5"/>
  <c r="I15" i="2"/>
  <c r="I219" i="4"/>
  <c r="L221" i="5"/>
  <c r="J219" i="4"/>
  <c r="N221" i="5"/>
  <c r="L219" i="4"/>
  <c r="Q221" i="5"/>
  <c r="M219" i="4"/>
  <c r="R221" i="5"/>
  <c r="T221" i="5"/>
  <c r="O219" i="4"/>
  <c r="U221" i="5"/>
  <c r="P219" i="4"/>
  <c r="W221" i="5"/>
  <c r="Q219" i="4"/>
  <c r="X221" i="5"/>
  <c r="S219" i="4"/>
  <c r="AA221" i="5"/>
  <c r="AI219" i="4"/>
  <c r="T219" i="4" a="1"/>
  <c r="T219" i="4"/>
  <c r="AC221" i="5"/>
  <c r="U219" i="4" a="1"/>
  <c r="U219" i="4"/>
  <c r="AD221" i="5"/>
  <c r="X219" i="4"/>
  <c r="AI221" i="5"/>
  <c r="Y219" i="4"/>
  <c r="AJ221" i="5"/>
  <c r="Z219" i="4"/>
  <c r="AL221" i="5"/>
  <c r="Z221" i="5"/>
  <c r="AN221" i="5"/>
  <c r="AG222" i="5"/>
  <c r="AF222" i="5"/>
  <c r="C220" i="4"/>
  <c r="C222" i="5"/>
  <c r="T222" i="5"/>
  <c r="O220" i="4"/>
  <c r="U222" i="5"/>
  <c r="P220" i="4"/>
  <c r="W222" i="5"/>
  <c r="Q220" i="4"/>
  <c r="X222" i="5"/>
  <c r="S220" i="4"/>
  <c r="AA222" i="5"/>
  <c r="AI220" i="4"/>
  <c r="T220" i="4" a="1"/>
  <c r="T220" i="4"/>
  <c r="AC222" i="5"/>
  <c r="U220" i="4" a="1"/>
  <c r="U220" i="4"/>
  <c r="AD222" i="5"/>
  <c r="AI222" i="5"/>
  <c r="Y220" i="4"/>
  <c r="AJ222" i="5"/>
  <c r="Z220" i="4"/>
  <c r="AL222" i="5"/>
  <c r="L222" i="5"/>
  <c r="N222" i="5"/>
  <c r="O222" i="5"/>
  <c r="Z222" i="5"/>
  <c r="AN222" i="5"/>
  <c r="AG223" i="5"/>
  <c r="AF223" i="5"/>
  <c r="B221" i="4"/>
  <c r="C221" i="4"/>
  <c r="C223" i="5"/>
  <c r="E223" i="5"/>
  <c r="K223" i="5"/>
  <c r="L221" i="4"/>
  <c r="Q223" i="5"/>
  <c r="M21" i="2"/>
  <c r="M221" i="4"/>
  <c r="R223" i="5"/>
  <c r="T223" i="5"/>
  <c r="O221" i="4"/>
  <c r="U223" i="5"/>
  <c r="P221" i="4"/>
  <c r="W223" i="5"/>
  <c r="X223" i="5"/>
  <c r="AA223" i="5"/>
  <c r="AI221" i="4"/>
  <c r="T221" i="4" a="1"/>
  <c r="T221" i="4"/>
  <c r="AC223" i="5"/>
  <c r="U221" i="4" a="1"/>
  <c r="U221" i="4"/>
  <c r="AD223" i="5"/>
  <c r="X221" i="4"/>
  <c r="AI223" i="5"/>
  <c r="Y221" i="4"/>
  <c r="AJ223" i="5"/>
  <c r="Z221" i="4"/>
  <c r="AL223" i="5"/>
  <c r="F223" i="5"/>
  <c r="H223" i="5"/>
  <c r="I223" i="5"/>
  <c r="L223" i="5"/>
  <c r="N223" i="5"/>
  <c r="O223" i="5"/>
  <c r="Z223" i="5"/>
  <c r="AN223" i="5"/>
  <c r="O224" i="5"/>
  <c r="B222" i="4"/>
  <c r="H222" i="4"/>
  <c r="K224" i="5"/>
  <c r="AG224" i="5"/>
  <c r="AF224" i="5"/>
  <c r="C222" i="4"/>
  <c r="C224" i="5"/>
  <c r="D222" i="4"/>
  <c r="E224" i="5"/>
  <c r="I222" i="4"/>
  <c r="L224" i="5"/>
  <c r="J222" i="4"/>
  <c r="N224" i="5"/>
  <c r="L222" i="4"/>
  <c r="Q224" i="5"/>
  <c r="M222" i="4"/>
  <c r="R224" i="5"/>
  <c r="T224" i="5"/>
  <c r="O222" i="4"/>
  <c r="U224" i="5"/>
  <c r="P222" i="4"/>
  <c r="W224" i="5"/>
  <c r="Q222" i="4"/>
  <c r="X224" i="5"/>
  <c r="AA224" i="5"/>
  <c r="AI222" i="4"/>
  <c r="T222" i="4" a="1"/>
  <c r="T222" i="4"/>
  <c r="AC224" i="5"/>
  <c r="U222" i="4" a="1"/>
  <c r="U222" i="4"/>
  <c r="AD224" i="5"/>
  <c r="X222" i="4"/>
  <c r="AI224" i="5"/>
  <c r="Y222" i="4"/>
  <c r="AJ224" i="5"/>
  <c r="Z222" i="4"/>
  <c r="AL224" i="5"/>
  <c r="F224" i="5"/>
  <c r="H224" i="5"/>
  <c r="I224" i="5"/>
  <c r="Z224" i="5"/>
  <c r="AN224" i="5"/>
  <c r="AG225" i="5"/>
  <c r="AF225" i="5"/>
  <c r="C223" i="4"/>
  <c r="C225" i="5"/>
  <c r="E29" i="2"/>
  <c r="F29" i="2"/>
  <c r="T225" i="5"/>
  <c r="O223" i="4"/>
  <c r="U225" i="5"/>
  <c r="P223" i="4"/>
  <c r="W225" i="5"/>
  <c r="S223" i="4"/>
  <c r="AA225" i="5"/>
  <c r="AI223" i="4"/>
  <c r="T223" i="4" a="1"/>
  <c r="T223" i="4"/>
  <c r="AC225" i="5"/>
  <c r="U223" i="4" a="1"/>
  <c r="U223" i="4"/>
  <c r="AD225" i="5"/>
  <c r="X223" i="4"/>
  <c r="AI225" i="5"/>
  <c r="Y223" i="4"/>
  <c r="AJ225" i="5"/>
  <c r="Z223" i="4"/>
  <c r="AL225" i="5"/>
  <c r="L225" i="5"/>
  <c r="N225" i="5"/>
  <c r="O225" i="5"/>
  <c r="X225" i="5"/>
  <c r="Z225" i="5"/>
  <c r="AN225" i="5"/>
  <c r="AG226" i="5"/>
  <c r="AF226" i="5"/>
  <c r="C224" i="4"/>
  <c r="C226" i="5"/>
  <c r="T226" i="5"/>
  <c r="U226" i="5"/>
  <c r="P224" i="4"/>
  <c r="W226" i="5"/>
  <c r="Q224" i="4"/>
  <c r="X226" i="5"/>
  <c r="R224" i="4"/>
  <c r="Z226" i="5"/>
  <c r="S224" i="4"/>
  <c r="AA226" i="5"/>
  <c r="AI224" i="4"/>
  <c r="T224" i="4" a="1"/>
  <c r="T224" i="4"/>
  <c r="AC226" i="5"/>
  <c r="U224" i="4" a="1"/>
  <c r="U224" i="4"/>
  <c r="AD226" i="5"/>
  <c r="X224" i="4"/>
  <c r="AI226" i="5"/>
  <c r="Y224" i="4"/>
  <c r="AJ226" i="5"/>
  <c r="Z224" i="4"/>
  <c r="AL226" i="5"/>
  <c r="AN226" i="5"/>
  <c r="AG227" i="5"/>
  <c r="AF227" i="5"/>
  <c r="B225" i="4"/>
  <c r="C225" i="4"/>
  <c r="C227" i="5"/>
  <c r="E227" i="5"/>
  <c r="H225" i="4"/>
  <c r="K227" i="5"/>
  <c r="L225" i="4"/>
  <c r="Q227" i="5"/>
  <c r="M225" i="4"/>
  <c r="R227" i="5"/>
  <c r="T227" i="5"/>
  <c r="O225" i="4"/>
  <c r="U227" i="5"/>
  <c r="P225" i="4"/>
  <c r="W227" i="5"/>
  <c r="X227" i="5"/>
  <c r="AA227" i="5"/>
  <c r="AI225" i="4"/>
  <c r="T225" i="4" a="1"/>
  <c r="T225" i="4"/>
  <c r="AC227" i="5"/>
  <c r="U225" i="4" a="1"/>
  <c r="U225" i="4"/>
  <c r="AD227" i="5"/>
  <c r="AI227" i="5"/>
  <c r="AJ227" i="5"/>
  <c r="Z225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226" i="4"/>
  <c r="C226" i="4"/>
  <c r="C228" i="5"/>
  <c r="D226" i="4"/>
  <c r="E228" i="5"/>
  <c r="E226" i="4"/>
  <c r="F228" i="5"/>
  <c r="F226" i="4"/>
  <c r="H228" i="5"/>
  <c r="I228" i="5"/>
  <c r="I19" i="2"/>
  <c r="I226" i="4"/>
  <c r="L228" i="5"/>
  <c r="J19" i="2"/>
  <c r="J226" i="4"/>
  <c r="N228" i="5"/>
  <c r="L226" i="4"/>
  <c r="Q228" i="5"/>
  <c r="M226" i="4"/>
  <c r="R228" i="5"/>
  <c r="T228" i="5"/>
  <c r="O226" i="4"/>
  <c r="U228" i="5"/>
  <c r="P226" i="4"/>
  <c r="W228" i="5"/>
  <c r="Q226" i="4"/>
  <c r="X228" i="5"/>
  <c r="S226" i="4"/>
  <c r="AA228" i="5"/>
  <c r="AI226" i="4"/>
  <c r="T226" i="4" a="1"/>
  <c r="T226" i="4"/>
  <c r="AC228" i="5"/>
  <c r="U226" i="4" a="1"/>
  <c r="U226" i="4"/>
  <c r="AD228" i="5"/>
  <c r="AI228" i="5"/>
  <c r="Y226" i="4"/>
  <c r="AJ228" i="5"/>
  <c r="Z226" i="4"/>
  <c r="AL228" i="5"/>
  <c r="Z228" i="5"/>
  <c r="AN228" i="5"/>
  <c r="AG229" i="5"/>
  <c r="AF229" i="5"/>
  <c r="B227" i="4"/>
  <c r="C227" i="4"/>
  <c r="C229" i="5"/>
  <c r="D227" i="4"/>
  <c r="E229" i="5"/>
  <c r="E227" i="4"/>
  <c r="F229" i="5"/>
  <c r="F227" i="4"/>
  <c r="H229" i="5"/>
  <c r="I229" i="5"/>
  <c r="H227" i="4"/>
  <c r="K229" i="5"/>
  <c r="L227" i="4"/>
  <c r="Q229" i="5"/>
  <c r="M227" i="4"/>
  <c r="R229" i="5"/>
  <c r="T229" i="5"/>
  <c r="O227" i="4"/>
  <c r="U229" i="5"/>
  <c r="P227" i="4"/>
  <c r="W229" i="5"/>
  <c r="Q227" i="4"/>
  <c r="X229" i="5"/>
  <c r="S227" i="4"/>
  <c r="AA229" i="5"/>
  <c r="AI227" i="4"/>
  <c r="T227" i="4" a="1"/>
  <c r="T227" i="4"/>
  <c r="AC229" i="5"/>
  <c r="U227" i="4" a="1"/>
  <c r="U227" i="4"/>
  <c r="AD229" i="5"/>
  <c r="X227" i="4"/>
  <c r="AI229" i="5"/>
  <c r="Y227" i="4"/>
  <c r="AJ229" i="5"/>
  <c r="Z227" i="4"/>
  <c r="AL229" i="5"/>
  <c r="L229" i="5"/>
  <c r="N229" i="5"/>
  <c r="O229" i="5"/>
  <c r="Z229" i="5"/>
  <c r="AN229" i="5"/>
  <c r="AG230" i="5"/>
  <c r="AF230" i="5"/>
  <c r="C228" i="4"/>
  <c r="C230" i="5"/>
  <c r="E24" i="2"/>
  <c r="F24" i="2"/>
  <c r="T230" i="5"/>
  <c r="U230" i="5"/>
  <c r="P228" i="4"/>
  <c r="W230" i="5"/>
  <c r="Q228" i="4"/>
  <c r="X230" i="5"/>
  <c r="S228" i="4"/>
  <c r="AA230" i="5"/>
  <c r="AI228" i="4"/>
  <c r="T228" i="4" a="1"/>
  <c r="T228" i="4"/>
  <c r="AC230" i="5"/>
  <c r="U228" i="4" a="1"/>
  <c r="U228" i="4"/>
  <c r="AD230" i="5"/>
  <c r="X228" i="4"/>
  <c r="AI230" i="5"/>
  <c r="Y228" i="4"/>
  <c r="AJ230" i="5"/>
  <c r="Z228" i="4"/>
  <c r="AL230" i="5"/>
  <c r="Z230" i="5"/>
  <c r="AN230" i="5"/>
  <c r="AG231" i="5"/>
  <c r="AF231" i="5"/>
  <c r="B231" i="4"/>
  <c r="C231" i="4"/>
  <c r="C231" i="5"/>
  <c r="D231" i="4"/>
  <c r="E231" i="5"/>
  <c r="H231" i="4"/>
  <c r="K231" i="5"/>
  <c r="L231" i="4"/>
  <c r="Q231" i="5"/>
  <c r="M231" i="4"/>
  <c r="R231" i="5"/>
  <c r="T231" i="5"/>
  <c r="O231" i="4"/>
  <c r="U231" i="5"/>
  <c r="P231" i="4"/>
  <c r="W231" i="5"/>
  <c r="Q231" i="4"/>
  <c r="X231" i="5"/>
  <c r="S231" i="4"/>
  <c r="AA231" i="5"/>
  <c r="AI231" i="4"/>
  <c r="T231" i="4" a="1"/>
  <c r="T231" i="4"/>
  <c r="AC231" i="5"/>
  <c r="U231" i="4" a="1"/>
  <c r="U231" i="4"/>
  <c r="AD231" i="5"/>
  <c r="X231" i="4"/>
  <c r="AI231" i="5"/>
  <c r="Y231" i="4"/>
  <c r="AJ231" i="5"/>
  <c r="Z231" i="4"/>
  <c r="AL231" i="5"/>
  <c r="L231" i="5"/>
  <c r="N231" i="5"/>
  <c r="O231" i="5"/>
  <c r="F231" i="5"/>
  <c r="H231" i="5"/>
  <c r="I231" i="5"/>
  <c r="Z231" i="5"/>
  <c r="AN231" i="5"/>
  <c r="AG232" i="5"/>
  <c r="AF232" i="5"/>
  <c r="B232" i="4"/>
  <c r="C232" i="4"/>
  <c r="C232" i="5"/>
  <c r="D232" i="4"/>
  <c r="E232" i="5"/>
  <c r="H232" i="4"/>
  <c r="K232" i="5"/>
  <c r="L232" i="4"/>
  <c r="Q232" i="5"/>
  <c r="M232" i="4"/>
  <c r="R232" i="5"/>
  <c r="T232" i="5"/>
  <c r="O232" i="4"/>
  <c r="U232" i="5"/>
  <c r="P232" i="4"/>
  <c r="W232" i="5"/>
  <c r="Q232" i="4"/>
  <c r="X232" i="5"/>
  <c r="S232" i="4"/>
  <c r="AA232" i="5"/>
  <c r="AI232" i="4"/>
  <c r="T232" i="4" a="1"/>
  <c r="T232" i="4"/>
  <c r="AC232" i="5"/>
  <c r="U232" i="4" a="1"/>
  <c r="U232" i="4"/>
  <c r="AD232" i="5"/>
  <c r="X232" i="4"/>
  <c r="AI232" i="5"/>
  <c r="Y232" i="4"/>
  <c r="AJ232" i="5"/>
  <c r="Z232" i="4"/>
  <c r="AL232" i="5"/>
  <c r="L232" i="5"/>
  <c r="N232" i="5"/>
  <c r="O232" i="5"/>
  <c r="F232" i="5"/>
  <c r="H232" i="5"/>
  <c r="I232" i="5"/>
  <c r="Z232" i="5"/>
  <c r="AN232" i="5"/>
  <c r="S233" i="4"/>
  <c r="AA233" i="5"/>
  <c r="P233" i="4"/>
  <c r="W233" i="5"/>
  <c r="AG233" i="5"/>
  <c r="AF233" i="5"/>
  <c r="C233" i="4"/>
  <c r="C233" i="5"/>
  <c r="D233" i="4"/>
  <c r="E233" i="5"/>
  <c r="K233" i="5"/>
  <c r="L233" i="4"/>
  <c r="Q233" i="5"/>
  <c r="M233" i="4"/>
  <c r="R233" i="5"/>
  <c r="T233" i="5"/>
  <c r="U233" i="5"/>
  <c r="Q233" i="4"/>
  <c r="X233" i="5"/>
  <c r="R233" i="4"/>
  <c r="Z233" i="5"/>
  <c r="AI233" i="4"/>
  <c r="T233" i="4" a="1"/>
  <c r="T233" i="4"/>
  <c r="AC233" i="5"/>
  <c r="U233" i="4" a="1"/>
  <c r="U233" i="4"/>
  <c r="AD233" i="5"/>
  <c r="X233" i="4"/>
  <c r="AI233" i="5"/>
  <c r="Y233" i="4"/>
  <c r="AJ233" i="5"/>
  <c r="Z233" i="4"/>
  <c r="AL233" i="5"/>
  <c r="L233" i="5"/>
  <c r="N233" i="5"/>
  <c r="O233" i="5"/>
  <c r="F233" i="5"/>
  <c r="H233" i="5"/>
  <c r="I233" i="5"/>
  <c r="AN233" i="5"/>
  <c r="AG234" i="5"/>
  <c r="AF234" i="5"/>
  <c r="B234" i="4"/>
  <c r="C234" i="4"/>
  <c r="C234" i="5"/>
  <c r="D234" i="4"/>
  <c r="E234" i="5"/>
  <c r="K234" i="5"/>
  <c r="L234" i="4"/>
  <c r="Q234" i="5"/>
  <c r="M234" i="4"/>
  <c r="R234" i="5"/>
  <c r="T234" i="5"/>
  <c r="U234" i="5"/>
  <c r="P234" i="4"/>
  <c r="W234" i="5"/>
  <c r="Q234" i="4"/>
  <c r="X234" i="5"/>
  <c r="S234" i="4"/>
  <c r="AA234" i="5"/>
  <c r="AI234" i="4"/>
  <c r="T234" i="4" a="1"/>
  <c r="T234" i="4"/>
  <c r="AC234" i="5"/>
  <c r="U234" i="4" a="1"/>
  <c r="U234" i="4"/>
  <c r="AD234" i="5"/>
  <c r="X234" i="4"/>
  <c r="AI234" i="5"/>
  <c r="Y234" i="4"/>
  <c r="AJ234" i="5"/>
  <c r="Z234" i="4"/>
  <c r="AL234" i="5"/>
  <c r="F234" i="5"/>
  <c r="H234" i="5"/>
  <c r="I234" i="5"/>
  <c r="L234" i="5"/>
  <c r="N234" i="5"/>
  <c r="O234" i="5"/>
  <c r="Z234" i="5"/>
  <c r="AN234" i="5"/>
  <c r="AG235" i="5"/>
  <c r="AF235" i="5"/>
  <c r="C235" i="4"/>
  <c r="C235" i="5"/>
  <c r="D235" i="4"/>
  <c r="E235" i="5"/>
  <c r="K235" i="5"/>
  <c r="L235" i="4"/>
  <c r="Q235" i="5"/>
  <c r="M235" i="4"/>
  <c r="R235" i="5"/>
  <c r="T235" i="5"/>
  <c r="U235" i="5"/>
  <c r="P235" i="4"/>
  <c r="W235" i="5"/>
  <c r="Q235" i="4"/>
  <c r="X235" i="5"/>
  <c r="S235" i="4"/>
  <c r="AA235" i="5"/>
  <c r="AI235" i="4"/>
  <c r="T235" i="4" a="1"/>
  <c r="T235" i="4"/>
  <c r="AC235" i="5"/>
  <c r="U235" i="4" a="1"/>
  <c r="U235" i="4"/>
  <c r="AD235" i="5"/>
  <c r="X235" i="4"/>
  <c r="AI235" i="5"/>
  <c r="Y235" i="4"/>
  <c r="AJ235" i="5"/>
  <c r="Z235" i="4"/>
  <c r="AL235" i="5"/>
  <c r="F235" i="5"/>
  <c r="H235" i="5"/>
  <c r="I235" i="5"/>
  <c r="L235" i="5"/>
  <c r="N235" i="5"/>
  <c r="O235" i="5"/>
  <c r="Z235" i="5"/>
  <c r="AN235" i="5"/>
  <c r="AG236" i="5"/>
  <c r="AF236" i="5"/>
  <c r="C236" i="4"/>
  <c r="C236" i="5"/>
  <c r="D236" i="4"/>
  <c r="E236" i="5"/>
  <c r="K236" i="5"/>
  <c r="L236" i="4"/>
  <c r="Q236" i="5"/>
  <c r="M236" i="4"/>
  <c r="R236" i="5"/>
  <c r="T236" i="5"/>
  <c r="U236" i="5"/>
  <c r="P236" i="4"/>
  <c r="W236" i="5"/>
  <c r="Q236" i="4"/>
  <c r="X236" i="5"/>
  <c r="S236" i="4"/>
  <c r="AA236" i="5"/>
  <c r="AI236" i="4"/>
  <c r="T236" i="4" a="1"/>
  <c r="T236" i="4"/>
  <c r="AC236" i="5"/>
  <c r="U236" i="4" a="1"/>
  <c r="U236" i="4"/>
  <c r="AD236" i="5"/>
  <c r="X236" i="4"/>
  <c r="AI236" i="5"/>
  <c r="Y236" i="4"/>
  <c r="AJ236" i="5"/>
  <c r="Z236" i="4"/>
  <c r="AL236" i="5"/>
  <c r="F236" i="5"/>
  <c r="H236" i="5"/>
  <c r="I236" i="5"/>
  <c r="L236" i="5"/>
  <c r="N236" i="5"/>
  <c r="O236" i="5"/>
  <c r="Z236" i="5"/>
  <c r="AN236" i="5"/>
  <c r="AG237" i="5"/>
  <c r="AF237" i="5"/>
  <c r="B237" i="4"/>
  <c r="C237" i="4"/>
  <c r="C237" i="5"/>
  <c r="D237" i="4"/>
  <c r="E237" i="5"/>
  <c r="K237" i="5"/>
  <c r="L237" i="4"/>
  <c r="Q237" i="5"/>
  <c r="M237" i="4"/>
  <c r="R237" i="5"/>
  <c r="T237" i="5"/>
  <c r="U237" i="5"/>
  <c r="P237" i="4"/>
  <c r="W237" i="5"/>
  <c r="Q237" i="4"/>
  <c r="X237" i="5"/>
  <c r="S237" i="4"/>
  <c r="AA237" i="5"/>
  <c r="AI237" i="4"/>
  <c r="T237" i="4" a="1"/>
  <c r="T237" i="4"/>
  <c r="AC237" i="5"/>
  <c r="U237" i="4" a="1"/>
  <c r="U237" i="4"/>
  <c r="AD237" i="5"/>
  <c r="X237" i="4"/>
  <c r="AI237" i="5"/>
  <c r="Y237" i="4"/>
  <c r="AJ237" i="5"/>
  <c r="Z237" i="4"/>
  <c r="AL237" i="5"/>
  <c r="F237" i="5"/>
  <c r="H237" i="5"/>
  <c r="I237" i="5"/>
  <c r="L237" i="5"/>
  <c r="N237" i="5"/>
  <c r="O237" i="5"/>
  <c r="Z237" i="5"/>
  <c r="AN237" i="5"/>
  <c r="AG238" i="5"/>
  <c r="AF238" i="5"/>
  <c r="C238" i="4"/>
  <c r="C238" i="5"/>
  <c r="D238" i="4"/>
  <c r="E238" i="5"/>
  <c r="K238" i="5"/>
  <c r="L238" i="4"/>
  <c r="Q238" i="5"/>
  <c r="M238" i="4"/>
  <c r="R238" i="5"/>
  <c r="T238" i="5"/>
  <c r="U238" i="5"/>
  <c r="P238" i="4"/>
  <c r="W238" i="5"/>
  <c r="Q238" i="4"/>
  <c r="X238" i="5"/>
  <c r="S238" i="4"/>
  <c r="AA238" i="5"/>
  <c r="AI238" i="4"/>
  <c r="T238" i="4" a="1"/>
  <c r="T238" i="4"/>
  <c r="AC238" i="5"/>
  <c r="U238" i="4" a="1"/>
  <c r="U238" i="4"/>
  <c r="AD238" i="5"/>
  <c r="X238" i="4"/>
  <c r="AI238" i="5"/>
  <c r="Y238" i="4"/>
  <c r="AJ238" i="5"/>
  <c r="Z238" i="4"/>
  <c r="AL238" i="5"/>
  <c r="F238" i="5"/>
  <c r="H238" i="5"/>
  <c r="I238" i="5"/>
  <c r="L238" i="5"/>
  <c r="N238" i="5"/>
  <c r="O238" i="5"/>
  <c r="Z238" i="5"/>
  <c r="AN238" i="5"/>
  <c r="AG239" i="5"/>
  <c r="AF239" i="5"/>
  <c r="B239" i="4"/>
  <c r="C239" i="4"/>
  <c r="C239" i="5"/>
  <c r="D239" i="4"/>
  <c r="E239" i="5"/>
  <c r="E239" i="4"/>
  <c r="F239" i="5"/>
  <c r="F239" i="4"/>
  <c r="H239" i="5"/>
  <c r="I239" i="5"/>
  <c r="K239" i="5"/>
  <c r="L239" i="4"/>
  <c r="Q239" i="5"/>
  <c r="M239" i="4"/>
  <c r="R239" i="5"/>
  <c r="T239" i="5"/>
  <c r="O239" i="4"/>
  <c r="U239" i="5"/>
  <c r="P239" i="4"/>
  <c r="W239" i="5"/>
  <c r="Q239" i="4"/>
  <c r="X239" i="5"/>
  <c r="S239" i="4"/>
  <c r="AA239" i="5"/>
  <c r="AI239" i="4"/>
  <c r="T239" i="4" a="1"/>
  <c r="T239" i="4"/>
  <c r="AC239" i="5"/>
  <c r="U239" i="4" a="1"/>
  <c r="U239" i="4"/>
  <c r="AD239" i="5"/>
  <c r="X239" i="4"/>
  <c r="AI239" i="5"/>
  <c r="Y239" i="4"/>
  <c r="AJ239" i="5"/>
  <c r="Z239" i="4"/>
  <c r="AL239" i="5"/>
  <c r="L239" i="5"/>
  <c r="N239" i="5"/>
  <c r="O239" i="5"/>
  <c r="Z239" i="5"/>
  <c r="AN239" i="5"/>
  <c r="AG240" i="5"/>
  <c r="AF240" i="5"/>
  <c r="C240" i="4"/>
  <c r="C240" i="5"/>
  <c r="E21" i="2"/>
  <c r="F21" i="2"/>
  <c r="T240" i="5"/>
  <c r="O240" i="4"/>
  <c r="U240" i="5"/>
  <c r="P240" i="4"/>
  <c r="W240" i="5"/>
  <c r="S240" i="4"/>
  <c r="AA240" i="5"/>
  <c r="AI240" i="4"/>
  <c r="T240" i="4" a="1"/>
  <c r="T240" i="4"/>
  <c r="AC240" i="5"/>
  <c r="U240" i="4" a="1"/>
  <c r="U240" i="4"/>
  <c r="AD240" i="5"/>
  <c r="X240" i="4"/>
  <c r="AI240" i="5"/>
  <c r="Y240" i="4"/>
  <c r="AJ240" i="5"/>
  <c r="Z240" i="4"/>
  <c r="AL240" i="5"/>
  <c r="X240" i="5"/>
  <c r="Z240" i="5"/>
  <c r="AN240" i="5"/>
  <c r="AG241" i="5"/>
  <c r="AF241" i="5"/>
  <c r="B241" i="4"/>
  <c r="C241" i="4"/>
  <c r="C241" i="5"/>
  <c r="D241" i="4"/>
  <c r="E241" i="5"/>
  <c r="H241" i="4"/>
  <c r="K241" i="5"/>
  <c r="L241" i="4"/>
  <c r="Q241" i="5"/>
  <c r="M241" i="4"/>
  <c r="R241" i="5"/>
  <c r="T241" i="5"/>
  <c r="U241" i="5"/>
  <c r="P241" i="4"/>
  <c r="W241" i="5"/>
  <c r="Q241" i="4"/>
  <c r="X241" i="5"/>
  <c r="AA241" i="5"/>
  <c r="AI241" i="4"/>
  <c r="T241" i="4" a="1"/>
  <c r="T241" i="4"/>
  <c r="AC241" i="5"/>
  <c r="U241" i="4" a="1"/>
  <c r="U241" i="4"/>
  <c r="AD241" i="5"/>
  <c r="Y241" i="4"/>
  <c r="AJ241" i="5"/>
  <c r="Z241" i="4"/>
  <c r="AL241" i="5"/>
  <c r="F241" i="5"/>
  <c r="H241" i="5"/>
  <c r="I241" i="5"/>
  <c r="L241" i="5"/>
  <c r="N241" i="5"/>
  <c r="O241" i="5"/>
  <c r="Z241" i="5"/>
  <c r="AN241" i="5"/>
  <c r="AG242" i="5"/>
  <c r="AF242" i="5"/>
  <c r="B242" i="4"/>
  <c r="C242" i="4"/>
  <c r="C242" i="5"/>
  <c r="D242" i="4"/>
  <c r="E242" i="5"/>
  <c r="H242" i="4"/>
  <c r="K242" i="5"/>
  <c r="L242" i="4"/>
  <c r="Q242" i="5"/>
  <c r="M242" i="4"/>
  <c r="R242" i="5"/>
  <c r="T242" i="5"/>
  <c r="O242" i="4"/>
  <c r="U242" i="5"/>
  <c r="P242" i="4"/>
  <c r="W242" i="5"/>
  <c r="Q242" i="4"/>
  <c r="X242" i="5"/>
  <c r="AA242" i="5"/>
  <c r="AI242" i="4"/>
  <c r="T242" i="4" a="1"/>
  <c r="T242" i="4"/>
  <c r="AC242" i="5"/>
  <c r="U242" i="4" a="1"/>
  <c r="U242" i="4"/>
  <c r="AD242" i="5"/>
  <c r="AI242" i="5"/>
  <c r="Y242" i="4"/>
  <c r="AJ242" i="5"/>
  <c r="Z242" i="4"/>
  <c r="AL242" i="5"/>
  <c r="F242" i="5"/>
  <c r="H242" i="5"/>
  <c r="I242" i="5"/>
  <c r="L242" i="5"/>
  <c r="N242" i="5"/>
  <c r="O242" i="5"/>
  <c r="Z242" i="5"/>
  <c r="AN242" i="5"/>
  <c r="AG243" i="5"/>
  <c r="AF243" i="5"/>
  <c r="B243" i="4"/>
  <c r="C243" i="4"/>
  <c r="C243" i="5"/>
  <c r="D243" i="4"/>
  <c r="E243" i="5"/>
  <c r="H243" i="4"/>
  <c r="K243" i="5"/>
  <c r="L243" i="4"/>
  <c r="Q243" i="5"/>
  <c r="M243" i="4"/>
  <c r="R243" i="5"/>
  <c r="T243" i="5"/>
  <c r="O243" i="4"/>
  <c r="U243" i="5"/>
  <c r="P243" i="4"/>
  <c r="W243" i="5"/>
  <c r="Q243" i="4"/>
  <c r="X243" i="5"/>
  <c r="AA243" i="5"/>
  <c r="AI243" i="4"/>
  <c r="T243" i="4" a="1"/>
  <c r="T243" i="4"/>
  <c r="AC243" i="5"/>
  <c r="U243" i="4" a="1"/>
  <c r="U243" i="4"/>
  <c r="AD243" i="5"/>
  <c r="AI243" i="5"/>
  <c r="Y243" i="4"/>
  <c r="AJ243" i="5"/>
  <c r="Z243" i="4"/>
  <c r="AL243" i="5"/>
  <c r="F243" i="5"/>
  <c r="H243" i="5"/>
  <c r="I243" i="5"/>
  <c r="L243" i="5"/>
  <c r="N243" i="5"/>
  <c r="O243" i="5"/>
  <c r="Z243" i="5"/>
  <c r="AN243" i="5"/>
  <c r="AG244" i="5"/>
  <c r="AF244" i="5"/>
  <c r="B244" i="4"/>
  <c r="C244" i="4"/>
  <c r="C244" i="5"/>
  <c r="D244" i="4"/>
  <c r="E244" i="5"/>
  <c r="H244" i="4"/>
  <c r="K244" i="5"/>
  <c r="L244" i="4"/>
  <c r="Q244" i="5"/>
  <c r="M244" i="4"/>
  <c r="R244" i="5"/>
  <c r="T244" i="5"/>
  <c r="U244" i="5"/>
  <c r="P244" i="4"/>
  <c r="W244" i="5"/>
  <c r="Q244" i="4"/>
  <c r="X244" i="5"/>
  <c r="AA244" i="5"/>
  <c r="AI244" i="4"/>
  <c r="T244" i="4" a="1"/>
  <c r="T244" i="4"/>
  <c r="AC244" i="5"/>
  <c r="U244" i="4" a="1"/>
  <c r="U244" i="4"/>
  <c r="AD244" i="5"/>
  <c r="X244" i="4"/>
  <c r="AI244" i="5"/>
  <c r="Y244" i="4"/>
  <c r="AJ244" i="5"/>
  <c r="Z244" i="4"/>
  <c r="AL244" i="5"/>
  <c r="F244" i="5"/>
  <c r="H244" i="5"/>
  <c r="I244" i="5"/>
  <c r="L244" i="5"/>
  <c r="N244" i="5"/>
  <c r="O244" i="5"/>
  <c r="Z244" i="5"/>
  <c r="AN244" i="5"/>
  <c r="AG245" i="5"/>
  <c r="AF245" i="5"/>
  <c r="B245" i="4"/>
  <c r="C245" i="4"/>
  <c r="C245" i="5"/>
  <c r="D245" i="4"/>
  <c r="E245" i="5"/>
  <c r="H245" i="4"/>
  <c r="K245" i="5"/>
  <c r="L245" i="4"/>
  <c r="Q245" i="5"/>
  <c r="M245" i="4"/>
  <c r="R245" i="5"/>
  <c r="T245" i="5"/>
  <c r="U245" i="5"/>
  <c r="P245" i="4"/>
  <c r="W245" i="5"/>
  <c r="Q245" i="4"/>
  <c r="X245" i="5"/>
  <c r="AA245" i="5"/>
  <c r="AI245" i="4"/>
  <c r="T245" i="4" a="1"/>
  <c r="T245" i="4"/>
  <c r="AC245" i="5"/>
  <c r="U245" i="4" a="1"/>
  <c r="U245" i="4"/>
  <c r="AD245" i="5"/>
  <c r="X245" i="4"/>
  <c r="AI245" i="5"/>
  <c r="Y245" i="4"/>
  <c r="AJ245" i="5"/>
  <c r="Z245" i="4"/>
  <c r="AL245" i="5"/>
  <c r="F245" i="5"/>
  <c r="H245" i="5"/>
  <c r="I245" i="5"/>
  <c r="L245" i="5"/>
  <c r="N245" i="5"/>
  <c r="O245" i="5"/>
  <c r="Z245" i="5"/>
  <c r="AN245" i="5"/>
  <c r="AG246" i="5"/>
  <c r="AF246" i="5"/>
  <c r="B246" i="4"/>
  <c r="C246" i="4"/>
  <c r="C246" i="5"/>
  <c r="D246" i="4"/>
  <c r="E246" i="5"/>
  <c r="H246" i="4"/>
  <c r="K246" i="5"/>
  <c r="L246" i="4"/>
  <c r="Q246" i="5"/>
  <c r="M246" i="4"/>
  <c r="R246" i="5"/>
  <c r="T246" i="5"/>
  <c r="U246" i="5"/>
  <c r="P246" i="4"/>
  <c r="W246" i="5"/>
  <c r="Q246" i="4"/>
  <c r="X246" i="5"/>
  <c r="AA246" i="5"/>
  <c r="AI246" i="4"/>
  <c r="T246" i="4" a="1"/>
  <c r="T246" i="4"/>
  <c r="AC246" i="5"/>
  <c r="U246" i="4" a="1"/>
  <c r="U246" i="4"/>
  <c r="AD246" i="5"/>
  <c r="X246" i="4"/>
  <c r="AI246" i="5"/>
  <c r="Y246" i="4"/>
  <c r="AJ246" i="5"/>
  <c r="Z246" i="4"/>
  <c r="AL246" i="5"/>
  <c r="F246" i="5"/>
  <c r="H246" i="5"/>
  <c r="I246" i="5"/>
  <c r="L246" i="5"/>
  <c r="N246" i="5"/>
  <c r="O246" i="5"/>
  <c r="Z246" i="5"/>
  <c r="AN246" i="5"/>
  <c r="AG247" i="5"/>
  <c r="AF247" i="5"/>
  <c r="C247" i="4"/>
  <c r="C247" i="5"/>
  <c r="D247" i="4"/>
  <c r="E247" i="5"/>
  <c r="K247" i="5"/>
  <c r="L247" i="4"/>
  <c r="Q247" i="5"/>
  <c r="M247" i="4"/>
  <c r="R247" i="5"/>
  <c r="T247" i="5"/>
  <c r="U247" i="5"/>
  <c r="P247" i="4"/>
  <c r="W247" i="5"/>
  <c r="Q247" i="4"/>
  <c r="X247" i="5"/>
  <c r="AA247" i="5"/>
  <c r="AI247" i="4"/>
  <c r="T247" i="4" a="1"/>
  <c r="T247" i="4"/>
  <c r="AC247" i="5"/>
  <c r="U247" i="4" a="1"/>
  <c r="U247" i="4"/>
  <c r="AD247" i="5"/>
  <c r="X247" i="4"/>
  <c r="AI247" i="5"/>
  <c r="Y247" i="4"/>
  <c r="AJ247" i="5"/>
  <c r="Z247" i="4"/>
  <c r="AL247" i="5"/>
  <c r="F247" i="5"/>
  <c r="H247" i="5"/>
  <c r="I247" i="5"/>
  <c r="L247" i="5"/>
  <c r="N247" i="5"/>
  <c r="O247" i="5"/>
  <c r="Z247" i="5"/>
  <c r="AN247" i="5"/>
  <c r="AG248" i="5"/>
  <c r="AF248" i="5"/>
  <c r="B248" i="4"/>
  <c r="C248" i="4"/>
  <c r="C248" i="5"/>
  <c r="D248" i="4"/>
  <c r="E248" i="5"/>
  <c r="H33" i="2"/>
  <c r="H248" i="4"/>
  <c r="K248" i="5"/>
  <c r="L248" i="4"/>
  <c r="Q248" i="5"/>
  <c r="M248" i="4"/>
  <c r="R248" i="5"/>
  <c r="T248" i="5"/>
  <c r="O248" i="4"/>
  <c r="U248" i="5"/>
  <c r="P248" i="4"/>
  <c r="W248" i="5"/>
  <c r="Q248" i="4"/>
  <c r="X248" i="5"/>
  <c r="S248" i="4"/>
  <c r="AA248" i="5"/>
  <c r="AI248" i="4"/>
  <c r="T248" i="4" a="1"/>
  <c r="T248" i="4"/>
  <c r="AC248" i="5"/>
  <c r="U248" i="4" a="1"/>
  <c r="U248" i="4"/>
  <c r="AD248" i="5"/>
  <c r="X248" i="4"/>
  <c r="AI248" i="5"/>
  <c r="Y248" i="4"/>
  <c r="AJ248" i="5"/>
  <c r="Z248" i="4"/>
  <c r="AL248" i="5"/>
  <c r="F248" i="5"/>
  <c r="H248" i="5"/>
  <c r="I248" i="5"/>
  <c r="L248" i="5"/>
  <c r="N248" i="5"/>
  <c r="O248" i="5"/>
  <c r="Z248" i="5"/>
  <c r="AN248" i="5"/>
  <c r="AG249" i="5"/>
  <c r="AF249" i="5"/>
  <c r="B249" i="4"/>
  <c r="C249" i="4"/>
  <c r="C249" i="5"/>
  <c r="D249" i="4"/>
  <c r="E249" i="5"/>
  <c r="H249" i="4"/>
  <c r="K249" i="5"/>
  <c r="L249" i="4"/>
  <c r="Q249" i="5"/>
  <c r="M249" i="4"/>
  <c r="R249" i="5"/>
  <c r="T249" i="5"/>
  <c r="O249" i="4"/>
  <c r="U249" i="5"/>
  <c r="P249" i="4"/>
  <c r="W249" i="5"/>
  <c r="Q249" i="4"/>
  <c r="X249" i="5"/>
  <c r="S249" i="4"/>
  <c r="AA249" i="5"/>
  <c r="AI249" i="4"/>
  <c r="T249" i="4" a="1"/>
  <c r="T249" i="4"/>
  <c r="AC249" i="5"/>
  <c r="U249" i="4" a="1"/>
  <c r="U249" i="4"/>
  <c r="AD249" i="5"/>
  <c r="X249" i="4"/>
  <c r="AI249" i="5"/>
  <c r="Y249" i="4"/>
  <c r="AJ249" i="5"/>
  <c r="Z249" i="4"/>
  <c r="AL249" i="5"/>
  <c r="F249" i="5"/>
  <c r="H249" i="5"/>
  <c r="I249" i="5"/>
  <c r="L249" i="5"/>
  <c r="N249" i="5"/>
  <c r="O249" i="5"/>
  <c r="Z249" i="5"/>
  <c r="AN249" i="5"/>
  <c r="AG250" i="5"/>
  <c r="AF250" i="5"/>
  <c r="B250" i="4"/>
  <c r="C250" i="4"/>
  <c r="C250" i="5"/>
  <c r="D250" i="4"/>
  <c r="E250" i="5"/>
  <c r="K250" i="5"/>
  <c r="L250" i="4"/>
  <c r="Q250" i="5"/>
  <c r="M250" i="4"/>
  <c r="R250" i="5"/>
  <c r="T250" i="5"/>
  <c r="O250" i="4"/>
  <c r="U250" i="5"/>
  <c r="P250" i="4"/>
  <c r="W250" i="5"/>
  <c r="Q250" i="4"/>
  <c r="X250" i="5"/>
  <c r="S250" i="4"/>
  <c r="AA250" i="5"/>
  <c r="AI250" i="4"/>
  <c r="T250" i="4" a="1"/>
  <c r="T250" i="4"/>
  <c r="AC250" i="5"/>
  <c r="U250" i="4" a="1"/>
  <c r="U250" i="4"/>
  <c r="AD250" i="5"/>
  <c r="X250" i="4"/>
  <c r="AI250" i="5"/>
  <c r="Y250" i="4"/>
  <c r="AJ250" i="5"/>
  <c r="Z250" i="4"/>
  <c r="AL250" i="5"/>
  <c r="F250" i="5"/>
  <c r="H250" i="5"/>
  <c r="I250" i="5"/>
  <c r="L250" i="5"/>
  <c r="N250" i="5"/>
  <c r="O250" i="5"/>
  <c r="Z250" i="5"/>
  <c r="AN250" i="5"/>
  <c r="AG251" i="5"/>
  <c r="AF251" i="5"/>
  <c r="B251" i="4"/>
  <c r="C251" i="4"/>
  <c r="C251" i="5"/>
  <c r="D251" i="4"/>
  <c r="E251" i="5"/>
  <c r="K251" i="5"/>
  <c r="L251" i="4"/>
  <c r="Q251" i="5"/>
  <c r="M251" i="4"/>
  <c r="R251" i="5"/>
  <c r="T251" i="5"/>
  <c r="U251" i="5"/>
  <c r="P251" i="4"/>
  <c r="W251" i="5"/>
  <c r="Q251" i="4"/>
  <c r="X251" i="5"/>
  <c r="AA251" i="5"/>
  <c r="AI251" i="4"/>
  <c r="T251" i="4" a="1"/>
  <c r="T251" i="4"/>
  <c r="AC251" i="5"/>
  <c r="U251" i="4" a="1"/>
  <c r="U251" i="4"/>
  <c r="AD251" i="5"/>
  <c r="X251" i="4"/>
  <c r="AI251" i="5"/>
  <c r="Y251" i="4"/>
  <c r="AJ251" i="5"/>
  <c r="Z251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252" i="4"/>
  <c r="C252" i="4"/>
  <c r="C252" i="5"/>
  <c r="D252" i="4"/>
  <c r="E252" i="5"/>
  <c r="I252" i="4"/>
  <c r="L252" i="5"/>
  <c r="J252" i="4"/>
  <c r="N252" i="5"/>
  <c r="L252" i="4"/>
  <c r="Q252" i="5"/>
  <c r="M252" i="4"/>
  <c r="R252" i="5"/>
  <c r="T252" i="5"/>
  <c r="U252" i="5"/>
  <c r="P252" i="4"/>
  <c r="W252" i="5"/>
  <c r="Q252" i="4"/>
  <c r="X252" i="5"/>
  <c r="S252" i="4"/>
  <c r="AA252" i="5"/>
  <c r="AI252" i="4"/>
  <c r="T252" i="4" a="1"/>
  <c r="T252" i="4"/>
  <c r="AC252" i="5"/>
  <c r="U252" i="4" a="1"/>
  <c r="U252" i="4"/>
  <c r="AD252" i="5"/>
  <c r="X252" i="4"/>
  <c r="AI252" i="5"/>
  <c r="Y252" i="4"/>
  <c r="AJ252" i="5"/>
  <c r="Z252" i="4"/>
  <c r="AL252" i="5"/>
  <c r="F252" i="5"/>
  <c r="H252" i="5"/>
  <c r="I252" i="5"/>
  <c r="Z252" i="5"/>
  <c r="AN252" i="5"/>
  <c r="AG253" i="5"/>
  <c r="AF253" i="5"/>
  <c r="C253" i="4"/>
  <c r="C253" i="5"/>
  <c r="T253" i="5"/>
  <c r="U253" i="5"/>
  <c r="P253" i="4"/>
  <c r="W253" i="5"/>
  <c r="Q253" i="4"/>
  <c r="X253" i="5"/>
  <c r="AA253" i="5"/>
  <c r="AI253" i="4"/>
  <c r="T253" i="4" a="1"/>
  <c r="T253" i="4"/>
  <c r="AC253" i="5"/>
  <c r="U253" i="4" a="1"/>
  <c r="U253" i="4"/>
  <c r="AD253" i="5"/>
  <c r="X253" i="4"/>
  <c r="AI253" i="5"/>
  <c r="Y253" i="4"/>
  <c r="AJ253" i="5"/>
  <c r="Z253" i="4"/>
  <c r="AL253" i="5"/>
  <c r="Z253" i="5"/>
  <c r="AN253" i="5"/>
  <c r="O254" i="5"/>
  <c r="B254" i="4"/>
  <c r="H254" i="4"/>
  <c r="K254" i="5"/>
  <c r="AG254" i="5"/>
  <c r="AF254" i="5"/>
  <c r="C254" i="4"/>
  <c r="C254" i="5"/>
  <c r="D254" i="4"/>
  <c r="E254" i="5"/>
  <c r="I254" i="4"/>
  <c r="L254" i="5"/>
  <c r="J254" i="4"/>
  <c r="N254" i="5"/>
  <c r="L254" i="4"/>
  <c r="Q254" i="5"/>
  <c r="M254" i="4"/>
  <c r="R254" i="5"/>
  <c r="T254" i="5"/>
  <c r="O254" i="4"/>
  <c r="U254" i="5"/>
  <c r="P254" i="4"/>
  <c r="W254" i="5"/>
  <c r="Q254" i="4"/>
  <c r="X254" i="5"/>
  <c r="AA254" i="5"/>
  <c r="AI254" i="4"/>
  <c r="T254" i="4" a="1"/>
  <c r="T254" i="4"/>
  <c r="AC254" i="5"/>
  <c r="U254" i="4" a="1"/>
  <c r="U254" i="4"/>
  <c r="AD254" i="5"/>
  <c r="X254" i="4"/>
  <c r="AI254" i="5"/>
  <c r="Y254" i="4"/>
  <c r="AJ254" i="5"/>
  <c r="Z254" i="4"/>
  <c r="AL254" i="5"/>
  <c r="F254" i="5"/>
  <c r="H254" i="5"/>
  <c r="I254" i="5"/>
  <c r="Z254" i="5"/>
  <c r="AN254" i="5"/>
  <c r="AG255" i="5"/>
  <c r="AF255" i="5"/>
  <c r="B255" i="4"/>
  <c r="C255" i="4"/>
  <c r="C255" i="5"/>
  <c r="D255" i="4"/>
  <c r="E255" i="5"/>
  <c r="H255" i="4"/>
  <c r="K255" i="5"/>
  <c r="L255" i="4"/>
  <c r="Q255" i="5"/>
  <c r="M255" i="4"/>
  <c r="R255" i="5"/>
  <c r="T255" i="5"/>
  <c r="O255" i="4"/>
  <c r="U255" i="5"/>
  <c r="W255" i="5"/>
  <c r="Q255" i="4"/>
  <c r="X255" i="5"/>
  <c r="AA255" i="5"/>
  <c r="AI255" i="4"/>
  <c r="T255" i="4" a="1"/>
  <c r="T255" i="4"/>
  <c r="AC255" i="5"/>
  <c r="U255" i="4" a="1"/>
  <c r="U255" i="4"/>
  <c r="AD255" i="5"/>
  <c r="X255" i="4"/>
  <c r="AI255" i="5"/>
  <c r="Y255" i="4"/>
  <c r="AJ255" i="5"/>
  <c r="Z255" i="4"/>
  <c r="AL255" i="5"/>
  <c r="F255" i="5"/>
  <c r="H255" i="5"/>
  <c r="I255" i="5"/>
  <c r="L255" i="5"/>
  <c r="N255" i="5"/>
  <c r="O255" i="5"/>
  <c r="Z255" i="5"/>
  <c r="AN255" i="5"/>
  <c r="AG256" i="5"/>
  <c r="AF256" i="5"/>
  <c r="B256" i="4"/>
  <c r="C256" i="4"/>
  <c r="C256" i="5"/>
  <c r="D256" i="4"/>
  <c r="E256" i="5"/>
  <c r="K256" i="5"/>
  <c r="L256" i="4"/>
  <c r="Q256" i="5"/>
  <c r="M256" i="4"/>
  <c r="R256" i="5"/>
  <c r="T256" i="5"/>
  <c r="U256" i="5"/>
  <c r="W256" i="5"/>
  <c r="Q256" i="4"/>
  <c r="X256" i="5"/>
  <c r="AA256" i="5"/>
  <c r="AI256" i="4"/>
  <c r="T256" i="4" a="1"/>
  <c r="T256" i="4"/>
  <c r="AC256" i="5"/>
  <c r="U256" i="4" a="1"/>
  <c r="U256" i="4"/>
  <c r="AD256" i="5"/>
  <c r="X256" i="4"/>
  <c r="AI256" i="5"/>
  <c r="Y256" i="4"/>
  <c r="AJ256" i="5"/>
  <c r="Z256" i="4"/>
  <c r="AL256" i="5"/>
  <c r="F256" i="5"/>
  <c r="H256" i="5"/>
  <c r="I256" i="5"/>
  <c r="L256" i="5"/>
  <c r="N256" i="5"/>
  <c r="O256" i="5"/>
  <c r="Z256" i="5"/>
  <c r="AN256" i="5"/>
  <c r="AG257" i="5"/>
  <c r="AF257" i="5"/>
  <c r="B257" i="4"/>
  <c r="C257" i="4"/>
  <c r="C257" i="5"/>
  <c r="D257" i="4"/>
  <c r="E257" i="5"/>
  <c r="H257" i="4"/>
  <c r="K257" i="5"/>
  <c r="L257" i="4"/>
  <c r="Q257" i="5"/>
  <c r="M257" i="4"/>
  <c r="R257" i="5"/>
  <c r="T257" i="5"/>
  <c r="O257" i="4"/>
  <c r="U257" i="5"/>
  <c r="P257" i="4"/>
  <c r="W257" i="5"/>
  <c r="Q257" i="4"/>
  <c r="X257" i="5"/>
  <c r="S257" i="4"/>
  <c r="AA257" i="5"/>
  <c r="AI257" i="4"/>
  <c r="T257" i="4" a="1"/>
  <c r="T257" i="4"/>
  <c r="AC257" i="5"/>
  <c r="U257" i="4" a="1"/>
  <c r="U257" i="4"/>
  <c r="AD257" i="5"/>
  <c r="X257" i="4"/>
  <c r="AI257" i="5"/>
  <c r="Y257" i="4"/>
  <c r="AJ257" i="5"/>
  <c r="Z257" i="4"/>
  <c r="AL257" i="5"/>
  <c r="F257" i="5"/>
  <c r="H257" i="5"/>
  <c r="I257" i="5"/>
  <c r="L257" i="5"/>
  <c r="N257" i="5"/>
  <c r="O257" i="5"/>
  <c r="Z257" i="5"/>
  <c r="AN257" i="5"/>
  <c r="AG258" i="5"/>
  <c r="AF258" i="5"/>
  <c r="B258" i="4"/>
  <c r="C258" i="4"/>
  <c r="C258" i="5"/>
  <c r="D258" i="4"/>
  <c r="E258" i="5"/>
  <c r="K258" i="5"/>
  <c r="L258" i="4"/>
  <c r="Q258" i="5"/>
  <c r="M258" i="4"/>
  <c r="R258" i="5"/>
  <c r="T258" i="5"/>
  <c r="U258" i="5"/>
  <c r="P258" i="4"/>
  <c r="W258" i="5"/>
  <c r="Q258" i="4"/>
  <c r="X258" i="5"/>
  <c r="S258" i="4"/>
  <c r="AA258" i="5"/>
  <c r="AI258" i="4"/>
  <c r="T258" i="4" a="1"/>
  <c r="T258" i="4"/>
  <c r="AC258" i="5"/>
  <c r="U258" i="4" a="1"/>
  <c r="U258" i="4"/>
  <c r="AD258" i="5"/>
  <c r="X258" i="4"/>
  <c r="AI258" i="5"/>
  <c r="Y258" i="4"/>
  <c r="AJ258" i="5"/>
  <c r="Z258" i="4"/>
  <c r="AL258" i="5"/>
  <c r="F258" i="5"/>
  <c r="H258" i="5"/>
  <c r="I258" i="5"/>
  <c r="L258" i="5"/>
  <c r="N258" i="5"/>
  <c r="O258" i="5"/>
  <c r="Z258" i="5"/>
  <c r="AN258" i="5"/>
  <c r="AG259" i="5"/>
  <c r="AF259" i="5"/>
  <c r="B259" i="4"/>
  <c r="C259" i="4"/>
  <c r="C259" i="5"/>
  <c r="D259" i="4"/>
  <c r="E259" i="5"/>
  <c r="K259" i="5"/>
  <c r="L259" i="4"/>
  <c r="Q259" i="5"/>
  <c r="M259" i="4"/>
  <c r="R259" i="5"/>
  <c r="T259" i="5"/>
  <c r="U259" i="5"/>
  <c r="P259" i="4"/>
  <c r="W259" i="5"/>
  <c r="Q259" i="4"/>
  <c r="X259" i="5"/>
  <c r="S259" i="4"/>
  <c r="AA259" i="5"/>
  <c r="AI259" i="4"/>
  <c r="T259" i="4" a="1"/>
  <c r="T259" i="4"/>
  <c r="AC259" i="5"/>
  <c r="U259" i="4" a="1"/>
  <c r="U259" i="4"/>
  <c r="AD259" i="5"/>
  <c r="X259" i="4"/>
  <c r="AI259" i="5"/>
  <c r="Y259" i="4"/>
  <c r="AJ259" i="5"/>
  <c r="Z259" i="4"/>
  <c r="AL259" i="5"/>
  <c r="F259" i="5"/>
  <c r="H259" i="5"/>
  <c r="I259" i="5"/>
  <c r="L259" i="5"/>
  <c r="N259" i="5"/>
  <c r="O259" i="5"/>
  <c r="Z259" i="5"/>
  <c r="AN259" i="5"/>
  <c r="AG260" i="5"/>
  <c r="AF260" i="5"/>
  <c r="B260" i="4"/>
  <c r="C260" i="4"/>
  <c r="C260" i="5"/>
  <c r="D260" i="4"/>
  <c r="E260" i="5"/>
  <c r="K260" i="5"/>
  <c r="L260" i="4"/>
  <c r="Q260" i="5"/>
  <c r="M260" i="4"/>
  <c r="R260" i="5"/>
  <c r="N260" i="4"/>
  <c r="T260" i="5"/>
  <c r="O2" i="2"/>
  <c r="O260" i="4"/>
  <c r="U260" i="5"/>
  <c r="P260" i="4"/>
  <c r="W260" i="5"/>
  <c r="Q260" i="4"/>
  <c r="X260" i="5"/>
  <c r="S260" i="4"/>
  <c r="AA260" i="5"/>
  <c r="AI260" i="4"/>
  <c r="T260" i="4" a="1"/>
  <c r="T260" i="4"/>
  <c r="AC260" i="5"/>
  <c r="U260" i="4" a="1"/>
  <c r="U260" i="4"/>
  <c r="AD260" i="5"/>
  <c r="X260" i="4"/>
  <c r="AI260" i="5"/>
  <c r="Y260" i="4"/>
  <c r="AJ260" i="5"/>
  <c r="Z260" i="4"/>
  <c r="AL260" i="5"/>
  <c r="F260" i="5"/>
  <c r="H260" i="5"/>
  <c r="I260" i="5"/>
  <c r="L260" i="5"/>
  <c r="N260" i="5"/>
  <c r="O260" i="5"/>
  <c r="Z260" i="5"/>
  <c r="AN260" i="5"/>
  <c r="AG261" i="5"/>
  <c r="AF261" i="5"/>
  <c r="C261" i="4"/>
  <c r="C261" i="5"/>
  <c r="D261" i="4"/>
  <c r="E261" i="5"/>
  <c r="K261" i="5"/>
  <c r="L261" i="4"/>
  <c r="Q261" i="5"/>
  <c r="M261" i="4"/>
  <c r="R261" i="5"/>
  <c r="T261" i="5"/>
  <c r="U261" i="5"/>
  <c r="P261" i="4"/>
  <c r="W261" i="5"/>
  <c r="Q261" i="4"/>
  <c r="X261" i="5"/>
  <c r="S261" i="4"/>
  <c r="AA261" i="5"/>
  <c r="AI261" i="4"/>
  <c r="T261" i="4" a="1"/>
  <c r="T261" i="4"/>
  <c r="AC261" i="5"/>
  <c r="U261" i="4" a="1"/>
  <c r="U261" i="4"/>
  <c r="AD261" i="5"/>
  <c r="X261" i="4"/>
  <c r="AI261" i="5"/>
  <c r="Y261" i="4"/>
  <c r="AJ261" i="5"/>
  <c r="Z261" i="4"/>
  <c r="AL261" i="5"/>
  <c r="F261" i="5"/>
  <c r="H261" i="5"/>
  <c r="I261" i="5"/>
  <c r="L261" i="5"/>
  <c r="N261" i="5"/>
  <c r="O261" i="5"/>
  <c r="Z261" i="5"/>
  <c r="AN261" i="5"/>
  <c r="AG262" i="5"/>
  <c r="AF262" i="5"/>
  <c r="C262" i="4"/>
  <c r="C262" i="5"/>
  <c r="N262" i="4"/>
  <c r="T262" i="5"/>
  <c r="O262" i="4"/>
  <c r="U262" i="5"/>
  <c r="P262" i="4"/>
  <c r="W262" i="5"/>
  <c r="Q262" i="4"/>
  <c r="X262" i="5"/>
  <c r="AA262" i="5"/>
  <c r="AI262" i="4"/>
  <c r="T262" i="4" a="1"/>
  <c r="T262" i="4"/>
  <c r="AC262" i="5"/>
  <c r="U262" i="4" a="1"/>
  <c r="U262" i="4"/>
  <c r="AD262" i="5"/>
  <c r="X262" i="4"/>
  <c r="AI262" i="5"/>
  <c r="Y262" i="4"/>
  <c r="AJ262" i="5"/>
  <c r="Z262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263" i="4"/>
  <c r="C263" i="4"/>
  <c r="C263" i="5"/>
  <c r="D263" i="4"/>
  <c r="E263" i="5"/>
  <c r="E263" i="4"/>
  <c r="F263" i="5"/>
  <c r="F263" i="4"/>
  <c r="H263" i="5"/>
  <c r="I263" i="5"/>
  <c r="I263" i="4"/>
  <c r="L263" i="5"/>
  <c r="J263" i="4"/>
  <c r="N263" i="5"/>
  <c r="L263" i="4"/>
  <c r="Q263" i="5"/>
  <c r="M263" i="4"/>
  <c r="R263" i="5"/>
  <c r="N263" i="4"/>
  <c r="T263" i="5"/>
  <c r="U263" i="5"/>
  <c r="P263" i="4"/>
  <c r="W263" i="5"/>
  <c r="Q263" i="4"/>
  <c r="X263" i="5"/>
  <c r="S263" i="4"/>
  <c r="AA263" i="5"/>
  <c r="AI263" i="4"/>
  <c r="T263" i="4" a="1"/>
  <c r="T263" i="4"/>
  <c r="AC263" i="5"/>
  <c r="U263" i="4" a="1"/>
  <c r="U263" i="4"/>
  <c r="AD263" i="5"/>
  <c r="AI263" i="5"/>
  <c r="Y263" i="4"/>
  <c r="AJ263" i="5"/>
  <c r="Z263" i="4"/>
  <c r="AL263" i="5"/>
  <c r="Z263" i="5"/>
  <c r="AN263" i="5"/>
  <c r="AG264" i="5"/>
  <c r="AF264" i="5"/>
  <c r="B264" i="4"/>
  <c r="C264" i="4"/>
  <c r="C264" i="5"/>
  <c r="D264" i="4"/>
  <c r="E264" i="5"/>
  <c r="H264" i="4"/>
  <c r="K264" i="5"/>
  <c r="I264" i="4"/>
  <c r="L264" i="5"/>
  <c r="J264" i="4"/>
  <c r="N264" i="5"/>
  <c r="O264" i="5"/>
  <c r="L264" i="4"/>
  <c r="Q264" i="5"/>
  <c r="M264" i="4"/>
  <c r="R264" i="5"/>
  <c r="N264" i="4"/>
  <c r="T264" i="5"/>
  <c r="O264" i="4"/>
  <c r="U264" i="5"/>
  <c r="P264" i="4"/>
  <c r="W264" i="5"/>
  <c r="Q264" i="4"/>
  <c r="X264" i="5"/>
  <c r="S264" i="4"/>
  <c r="AA264" i="5"/>
  <c r="AI264" i="4"/>
  <c r="T264" i="4" a="1"/>
  <c r="T264" i="4"/>
  <c r="AC264" i="5"/>
  <c r="U264" i="4" a="1"/>
  <c r="U264" i="4"/>
  <c r="AD264" i="5"/>
  <c r="X264" i="4"/>
  <c r="AI264" i="5"/>
  <c r="Y264" i="4"/>
  <c r="AJ264" i="5"/>
  <c r="Z264" i="4"/>
  <c r="AL264" i="5"/>
  <c r="F264" i="5"/>
  <c r="H264" i="5"/>
  <c r="I264" i="5"/>
  <c r="Z264" i="5"/>
  <c r="AN264" i="5"/>
  <c r="AG265" i="5"/>
  <c r="AF265" i="5"/>
  <c r="B265" i="4"/>
  <c r="C265" i="4"/>
  <c r="C265" i="5"/>
  <c r="D265" i="4"/>
  <c r="E265" i="5"/>
  <c r="K265" i="5"/>
  <c r="I265" i="4"/>
  <c r="L265" i="5"/>
  <c r="J265" i="4"/>
  <c r="N265" i="5"/>
  <c r="O265" i="5"/>
  <c r="L265" i="4"/>
  <c r="Q265" i="5"/>
  <c r="M265" i="4"/>
  <c r="R265" i="5"/>
  <c r="N265" i="4"/>
  <c r="T265" i="5"/>
  <c r="U265" i="5"/>
  <c r="P265" i="4"/>
  <c r="W265" i="5"/>
  <c r="Q265" i="4"/>
  <c r="X265" i="5"/>
  <c r="S265" i="4"/>
  <c r="AA265" i="5"/>
  <c r="AI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H265" i="5"/>
  <c r="I265" i="5"/>
  <c r="Z265" i="5"/>
  <c r="AN265" i="5"/>
  <c r="AG266" i="5"/>
  <c r="AF266" i="5"/>
  <c r="B266" i="4"/>
  <c r="C266" i="4"/>
  <c r="C266" i="5"/>
  <c r="D266" i="4"/>
  <c r="E266" i="5"/>
  <c r="K266" i="5"/>
  <c r="L266" i="4"/>
  <c r="Q266" i="5"/>
  <c r="M266" i="4"/>
  <c r="R266" i="5"/>
  <c r="N266" i="4"/>
  <c r="T266" i="5"/>
  <c r="U266" i="5"/>
  <c r="P266" i="4"/>
  <c r="W266" i="5"/>
  <c r="Q266" i="4"/>
  <c r="X266" i="5"/>
  <c r="S266" i="4"/>
  <c r="AA266" i="5"/>
  <c r="AI266" i="4"/>
  <c r="T266" i="4" a="1"/>
  <c r="T266" i="4"/>
  <c r="AC266" i="5"/>
  <c r="U266" i="4" a="1"/>
  <c r="U266" i="4"/>
  <c r="AD266" i="5"/>
  <c r="X266" i="4"/>
  <c r="AI266" i="5"/>
  <c r="Y266" i="4"/>
  <c r="AJ266" i="5"/>
  <c r="Z266" i="4"/>
  <c r="AL266" i="5"/>
  <c r="F266" i="5"/>
  <c r="L266" i="5"/>
  <c r="N266" i="5"/>
  <c r="O266" i="5"/>
  <c r="H266" i="5"/>
  <c r="I266" i="5"/>
  <c r="Z266" i="5"/>
  <c r="AN266" i="5"/>
  <c r="AG267" i="5"/>
  <c r="AF267" i="5"/>
  <c r="B267" i="4"/>
  <c r="C267" i="4"/>
  <c r="C267" i="5"/>
  <c r="D267" i="4"/>
  <c r="E267" i="5"/>
  <c r="E267" i="4"/>
  <c r="F267" i="5"/>
  <c r="F267" i="4"/>
  <c r="H267" i="5"/>
  <c r="I267" i="5"/>
  <c r="H267" i="4"/>
  <c r="K267" i="5"/>
  <c r="L267" i="4"/>
  <c r="Q267" i="5"/>
  <c r="M267" i="4"/>
  <c r="R267" i="5"/>
  <c r="N267" i="4"/>
  <c r="T267" i="5"/>
  <c r="O267" i="4"/>
  <c r="U267" i="5"/>
  <c r="P267" i="4"/>
  <c r="W267" i="5"/>
  <c r="Q267" i="4"/>
  <c r="X267" i="5"/>
  <c r="S267" i="4"/>
  <c r="AA267" i="5"/>
  <c r="AI267" i="4"/>
  <c r="T267" i="4" a="1"/>
  <c r="T267" i="4"/>
  <c r="AC267" i="5"/>
  <c r="U267" i="4" a="1"/>
  <c r="U267" i="4"/>
  <c r="AD267" i="5"/>
  <c r="X267" i="4"/>
  <c r="AI267" i="5"/>
  <c r="Y267" i="4"/>
  <c r="AJ267" i="5"/>
  <c r="Z267" i="4"/>
  <c r="AL267" i="5"/>
  <c r="L267" i="5"/>
  <c r="N267" i="5"/>
  <c r="O267" i="5"/>
  <c r="Z267" i="5"/>
  <c r="AN267" i="5"/>
  <c r="O268" i="5"/>
  <c r="H268" i="4"/>
  <c r="K268" i="5"/>
  <c r="AG268" i="5"/>
  <c r="AF268" i="5"/>
  <c r="C268" i="4"/>
  <c r="C268" i="5"/>
  <c r="D268" i="4"/>
  <c r="E268" i="5"/>
  <c r="I268" i="4"/>
  <c r="L268" i="5"/>
  <c r="J268" i="4"/>
  <c r="N268" i="5"/>
  <c r="L268" i="4"/>
  <c r="Q268" i="5"/>
  <c r="M268" i="4"/>
  <c r="R268" i="5"/>
  <c r="T268" i="5"/>
  <c r="O268" i="4"/>
  <c r="U268" i="5"/>
  <c r="P268" i="4"/>
  <c r="W268" i="5"/>
  <c r="Q268" i="4"/>
  <c r="X268" i="5"/>
  <c r="S268" i="4"/>
  <c r="AA268" i="5"/>
  <c r="AI268" i="4"/>
  <c r="T268" i="4" a="1"/>
  <c r="T268" i="4"/>
  <c r="AC268" i="5"/>
  <c r="U268" i="4" a="1"/>
  <c r="U268" i="4"/>
  <c r="AD268" i="5"/>
  <c r="X268" i="4"/>
  <c r="AI268" i="5"/>
  <c r="Y268" i="4"/>
  <c r="AJ268" i="5"/>
  <c r="Z268" i="4"/>
  <c r="AL268" i="5"/>
  <c r="F268" i="5"/>
  <c r="H268" i="5"/>
  <c r="I268" i="5"/>
  <c r="Z268" i="5"/>
  <c r="AN268" i="5"/>
  <c r="B269" i="4"/>
  <c r="S269" i="4"/>
  <c r="AA269" i="5"/>
  <c r="P269" i="4"/>
  <c r="W269" i="5"/>
  <c r="AG269" i="5"/>
  <c r="AF269" i="5"/>
  <c r="C269" i="4"/>
  <c r="C269" i="5"/>
  <c r="D269" i="4"/>
  <c r="E269" i="5"/>
  <c r="E269" i="4"/>
  <c r="F269" i="5"/>
  <c r="F269" i="4"/>
  <c r="H269" i="5"/>
  <c r="I269" i="5"/>
  <c r="K269" i="5"/>
  <c r="L269" i="4"/>
  <c r="Q269" i="5"/>
  <c r="M269" i="4"/>
  <c r="R269" i="5"/>
  <c r="T269" i="5"/>
  <c r="U269" i="5"/>
  <c r="Q269" i="4"/>
  <c r="X269" i="5"/>
  <c r="R269" i="4"/>
  <c r="Z269" i="5"/>
  <c r="AI269" i="4"/>
  <c r="T269" i="4" a="1"/>
  <c r="T269" i="4"/>
  <c r="AC269" i="5"/>
  <c r="U269" i="4" a="1"/>
  <c r="U269" i="4"/>
  <c r="AD269" i="5"/>
  <c r="X269" i="4"/>
  <c r="AI269" i="5"/>
  <c r="Y269" i="4"/>
  <c r="AJ269" i="5"/>
  <c r="Z269" i="4"/>
  <c r="AL269" i="5"/>
  <c r="L269" i="5"/>
  <c r="N269" i="5"/>
  <c r="O269" i="5"/>
  <c r="AN269" i="5"/>
  <c r="B270" i="4"/>
  <c r="S270" i="4"/>
  <c r="AA270" i="5"/>
  <c r="P270" i="4"/>
  <c r="W270" i="5"/>
  <c r="AG270" i="5"/>
  <c r="AF270" i="5"/>
  <c r="C270" i="4"/>
  <c r="C270" i="5"/>
  <c r="D270" i="4"/>
  <c r="E270" i="5"/>
  <c r="E270" i="4"/>
  <c r="F270" i="5"/>
  <c r="F270" i="4"/>
  <c r="H270" i="5"/>
  <c r="I270" i="5"/>
  <c r="K270" i="5"/>
  <c r="L270" i="4"/>
  <c r="Q270" i="5"/>
  <c r="O270" i="4"/>
  <c r="U270" i="5"/>
  <c r="Q270" i="4"/>
  <c r="X270" i="5"/>
  <c r="R270" i="4"/>
  <c r="Z270" i="5"/>
  <c r="AI270" i="4"/>
  <c r="T270" i="4" a="1"/>
  <c r="T270" i="4"/>
  <c r="AC270" i="5"/>
  <c r="U270" i="4" a="1"/>
  <c r="U270" i="4"/>
  <c r="AD270" i="5"/>
  <c r="X270" i="4"/>
  <c r="AI270" i="5"/>
  <c r="Y270" i="4"/>
  <c r="AJ270" i="5"/>
  <c r="Z270" i="4"/>
  <c r="AL270" i="5"/>
  <c r="L270" i="5"/>
  <c r="N270" i="5"/>
  <c r="O270" i="5"/>
  <c r="R270" i="5"/>
  <c r="AN270" i="5"/>
  <c r="O271" i="5"/>
  <c r="H271" i="4"/>
  <c r="K271" i="5"/>
  <c r="AG271" i="5"/>
  <c r="AF271" i="5"/>
  <c r="C271" i="4"/>
  <c r="C271" i="5"/>
  <c r="D271" i="4"/>
  <c r="E271" i="5"/>
  <c r="E271" i="4"/>
  <c r="F271" i="5"/>
  <c r="F271" i="4"/>
  <c r="H271" i="5"/>
  <c r="I271" i="5"/>
  <c r="I271" i="4"/>
  <c r="L271" i="5"/>
  <c r="J271" i="4"/>
  <c r="N271" i="5"/>
  <c r="L271" i="4"/>
  <c r="Q271" i="5"/>
  <c r="M271" i="4"/>
  <c r="R271" i="5"/>
  <c r="N271" i="4"/>
  <c r="T271" i="5"/>
  <c r="O271" i="4"/>
  <c r="U271" i="5"/>
  <c r="P271" i="4"/>
  <c r="W271" i="5"/>
  <c r="Q271" i="4"/>
  <c r="X271" i="5"/>
  <c r="S271" i="4"/>
  <c r="AA271" i="5"/>
  <c r="AI271" i="4"/>
  <c r="T271" i="4" a="1"/>
  <c r="T271" i="4"/>
  <c r="AC271" i="5"/>
  <c r="U271" i="4" a="1"/>
  <c r="U271" i="4"/>
  <c r="AD271" i="5"/>
  <c r="X271" i="4"/>
  <c r="AI271" i="5"/>
  <c r="Y271" i="4"/>
  <c r="AJ271" i="5"/>
  <c r="Z271" i="4"/>
  <c r="AL271" i="5"/>
  <c r="Z271" i="5"/>
  <c r="AN271" i="5"/>
  <c r="O272" i="5"/>
  <c r="B272" i="4"/>
  <c r="H272" i="4"/>
  <c r="K272" i="5"/>
  <c r="AG272" i="5"/>
  <c r="AF272" i="5"/>
  <c r="C272" i="4"/>
  <c r="C272" i="5"/>
  <c r="D272" i="4"/>
  <c r="E272" i="5"/>
  <c r="E272" i="4"/>
  <c r="F272" i="5"/>
  <c r="F272" i="4"/>
  <c r="H272" i="5"/>
  <c r="I272" i="5"/>
  <c r="I43" i="2"/>
  <c r="I272" i="4"/>
  <c r="L272" i="5"/>
  <c r="J43" i="2"/>
  <c r="J272" i="4"/>
  <c r="N272" i="5"/>
  <c r="L272" i="4"/>
  <c r="Q272" i="5"/>
  <c r="M272" i="4"/>
  <c r="R272" i="5"/>
  <c r="T272" i="5"/>
  <c r="O272" i="4"/>
  <c r="U272" i="5"/>
  <c r="W272" i="5"/>
  <c r="Q272" i="4"/>
  <c r="X272" i="5"/>
  <c r="AA272" i="5"/>
  <c r="AI272" i="4"/>
  <c r="T272" i="4" a="1"/>
  <c r="T272" i="4"/>
  <c r="AC272" i="5"/>
  <c r="U272" i="4" a="1"/>
  <c r="U272" i="4"/>
  <c r="AD272" i="5"/>
  <c r="X272" i="4"/>
  <c r="AI272" i="5"/>
  <c r="Y272" i="4"/>
  <c r="AJ272" i="5"/>
  <c r="Z272" i="4"/>
  <c r="AL272" i="5"/>
  <c r="Z272" i="5"/>
  <c r="AN272" i="5"/>
  <c r="AG273" i="5"/>
  <c r="AF273" i="5"/>
  <c r="B273" i="4"/>
  <c r="C273" i="4"/>
  <c r="C273" i="5"/>
  <c r="D273" i="4"/>
  <c r="E273" i="5"/>
  <c r="H273" i="4"/>
  <c r="K273" i="5"/>
  <c r="L273" i="4"/>
  <c r="Q273" i="5"/>
  <c r="M273" i="4"/>
  <c r="R273" i="5"/>
  <c r="T273" i="5"/>
  <c r="O273" i="4"/>
  <c r="U273" i="5"/>
  <c r="P273" i="4"/>
  <c r="W273" i="5"/>
  <c r="Q273" i="4"/>
  <c r="X273" i="5"/>
  <c r="S273" i="4"/>
  <c r="AA273" i="5"/>
  <c r="AI273" i="4"/>
  <c r="T273" i="4" a="1"/>
  <c r="T273" i="4"/>
  <c r="AC273" i="5"/>
  <c r="U273" i="4" a="1"/>
  <c r="U273" i="4"/>
  <c r="AD273" i="5"/>
  <c r="X273" i="4"/>
  <c r="AI273" i="5"/>
  <c r="Y273" i="4"/>
  <c r="AJ273" i="5"/>
  <c r="Z273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C274" i="4"/>
  <c r="C274" i="5"/>
  <c r="D274" i="4"/>
  <c r="E274" i="5"/>
  <c r="L274" i="5"/>
  <c r="N274" i="5"/>
  <c r="L274" i="4"/>
  <c r="Q274" i="5"/>
  <c r="M274" i="4"/>
  <c r="R274" i="5"/>
  <c r="N274" i="4"/>
  <c r="T274" i="5"/>
  <c r="U274" i="5"/>
  <c r="P274" i="4"/>
  <c r="W274" i="5"/>
  <c r="X274" i="5"/>
  <c r="AA274" i="5"/>
  <c r="AI274" i="4"/>
  <c r="T274" i="4" a="1"/>
  <c r="T274" i="4"/>
  <c r="AC274" i="5"/>
  <c r="U274" i="4" a="1"/>
  <c r="U274" i="4"/>
  <c r="AD274" i="5"/>
  <c r="X274" i="4"/>
  <c r="AI274" i="5"/>
  <c r="Y274" i="4"/>
  <c r="AJ274" i="5"/>
  <c r="Z274" i="4"/>
  <c r="AL274" i="5"/>
  <c r="F274" i="5"/>
  <c r="H274" i="5"/>
  <c r="I274" i="5"/>
  <c r="Z274" i="5"/>
  <c r="AN274" i="5"/>
  <c r="AG275" i="5"/>
  <c r="AF275" i="5"/>
  <c r="C275" i="4"/>
  <c r="C275" i="5"/>
  <c r="D275" i="4"/>
  <c r="E275" i="5"/>
  <c r="H275" i="4"/>
  <c r="K275" i="5"/>
  <c r="L275" i="4"/>
  <c r="Q275" i="5"/>
  <c r="M275" i="4"/>
  <c r="R275" i="5"/>
  <c r="N275" i="4"/>
  <c r="T275" i="5"/>
  <c r="U275" i="5"/>
  <c r="P275" i="4"/>
  <c r="W275" i="5"/>
  <c r="Q275" i="4"/>
  <c r="X275" i="5"/>
  <c r="AA275" i="5"/>
  <c r="AI275" i="4"/>
  <c r="T275" i="4" a="1"/>
  <c r="T275" i="4"/>
  <c r="AC275" i="5"/>
  <c r="U275" i="4" a="1"/>
  <c r="U275" i="4"/>
  <c r="AD275" i="5"/>
  <c r="Y275" i="4"/>
  <c r="AJ275" i="5"/>
  <c r="Z275" i="4"/>
  <c r="AL275" i="5"/>
  <c r="F275" i="5"/>
  <c r="L275" i="5"/>
  <c r="N275" i="5"/>
  <c r="O275" i="5"/>
  <c r="H275" i="5"/>
  <c r="I275" i="5"/>
  <c r="Z275" i="5"/>
  <c r="AN275" i="5"/>
  <c r="O276" i="5"/>
  <c r="B276" i="4"/>
  <c r="H276" i="4"/>
  <c r="K276" i="5"/>
  <c r="AG276" i="5"/>
  <c r="AF276" i="5"/>
  <c r="C276" i="4"/>
  <c r="C276" i="5"/>
  <c r="D276" i="4"/>
  <c r="E276" i="5"/>
  <c r="E276" i="4"/>
  <c r="F276" i="5"/>
  <c r="F276" i="4"/>
  <c r="H276" i="5"/>
  <c r="I276" i="5"/>
  <c r="I276" i="4"/>
  <c r="L276" i="5"/>
  <c r="J276" i="4"/>
  <c r="N276" i="5"/>
  <c r="L276" i="4"/>
  <c r="Q276" i="5"/>
  <c r="M276" i="4"/>
  <c r="R276" i="5"/>
  <c r="N276" i="4"/>
  <c r="T276" i="5"/>
  <c r="O276" i="4"/>
  <c r="U276" i="5"/>
  <c r="P276" i="4"/>
  <c r="W276" i="5"/>
  <c r="Q276" i="4"/>
  <c r="X276" i="5"/>
  <c r="AA276" i="5"/>
  <c r="AI276" i="4"/>
  <c r="T276" i="4" a="1"/>
  <c r="T276" i="4"/>
  <c r="AC276" i="5"/>
  <c r="U276" i="4" a="1"/>
  <c r="U276" i="4"/>
  <c r="AD276" i="5"/>
  <c r="X276" i="4"/>
  <c r="AI276" i="5"/>
  <c r="Y276" i="4"/>
  <c r="AJ276" i="5"/>
  <c r="Z276" i="4"/>
  <c r="AL276" i="5"/>
  <c r="Z276" i="5"/>
  <c r="AN276" i="5"/>
  <c r="AG277" i="5"/>
  <c r="AF277" i="5"/>
  <c r="C277" i="4"/>
  <c r="C277" i="5"/>
  <c r="D277" i="4"/>
  <c r="E277" i="5"/>
  <c r="H277" i="4"/>
  <c r="K277" i="5"/>
  <c r="L277" i="4"/>
  <c r="Q277" i="5"/>
  <c r="M277" i="4"/>
  <c r="R277" i="5"/>
  <c r="N277" i="4"/>
  <c r="T277" i="5"/>
  <c r="U277" i="5"/>
  <c r="P277" i="4"/>
  <c r="W277" i="5"/>
  <c r="Q277" i="4"/>
  <c r="X277" i="5"/>
  <c r="AA277" i="5"/>
  <c r="AI277" i="4"/>
  <c r="T277" i="4" a="1"/>
  <c r="T277" i="4"/>
  <c r="AC277" i="5"/>
  <c r="U277" i="4" a="1"/>
  <c r="U277" i="4"/>
  <c r="AD277" i="5"/>
  <c r="X277" i="4"/>
  <c r="AI277" i="5"/>
  <c r="Y277" i="4"/>
  <c r="AJ277" i="5"/>
  <c r="Z277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78" i="4"/>
  <c r="C278" i="5"/>
  <c r="D278" i="4"/>
  <c r="E278" i="5"/>
  <c r="I278" i="4"/>
  <c r="L278" i="5"/>
  <c r="J278" i="4"/>
  <c r="N278" i="5"/>
  <c r="L278" i="4"/>
  <c r="Q278" i="5"/>
  <c r="M278" i="4"/>
  <c r="R278" i="5"/>
  <c r="N278" i="4"/>
  <c r="T278" i="5"/>
  <c r="O278" i="4"/>
  <c r="U278" i="5"/>
  <c r="P278" i="4"/>
  <c r="W278" i="5"/>
  <c r="Q278" i="4"/>
  <c r="X278" i="5"/>
  <c r="S278" i="4"/>
  <c r="AA278" i="5"/>
  <c r="AI278" i="4"/>
  <c r="T278" i="4" a="1"/>
  <c r="T278" i="4"/>
  <c r="AC278" i="5"/>
  <c r="U278" i="4" a="1"/>
  <c r="U278" i="4"/>
  <c r="AD278" i="5"/>
  <c r="AI278" i="5"/>
  <c r="Y278" i="4"/>
  <c r="AJ278" i="5"/>
  <c r="Z278" i="4"/>
  <c r="AL278" i="5"/>
  <c r="F278" i="5"/>
  <c r="H278" i="5"/>
  <c r="I278" i="5"/>
  <c r="Z278" i="5"/>
  <c r="AN278" i="5"/>
  <c r="AG279" i="5"/>
  <c r="AF279" i="5"/>
  <c r="B279" i="4"/>
  <c r="C279" i="4"/>
  <c r="C279" i="5"/>
  <c r="D279" i="4"/>
  <c r="E279" i="5"/>
  <c r="H279" i="4"/>
  <c r="K279" i="5"/>
  <c r="L279" i="4"/>
  <c r="Q279" i="5"/>
  <c r="M279" i="4"/>
  <c r="R279" i="5"/>
  <c r="T279" i="5"/>
  <c r="O279" i="4"/>
  <c r="U279" i="5"/>
  <c r="P279" i="4"/>
  <c r="W279" i="5"/>
  <c r="Q279" i="4"/>
  <c r="X279" i="5"/>
  <c r="S279" i="4"/>
  <c r="AA279" i="5"/>
  <c r="AI279" i="4"/>
  <c r="T279" i="4" a="1"/>
  <c r="T279" i="4"/>
  <c r="AC279" i="5"/>
  <c r="U279" i="4" a="1"/>
  <c r="U279" i="4"/>
  <c r="AD279" i="5"/>
  <c r="X279" i="4"/>
  <c r="AI279" i="5"/>
  <c r="Y279" i="4"/>
  <c r="AJ279" i="5"/>
  <c r="Z279" i="4"/>
  <c r="AL279" i="5"/>
  <c r="F279" i="5"/>
  <c r="H279" i="5"/>
  <c r="I279" i="5"/>
  <c r="L279" i="5"/>
  <c r="N279" i="5"/>
  <c r="O279" i="5"/>
  <c r="Z279" i="5"/>
  <c r="AN279" i="5"/>
  <c r="AG280" i="5"/>
  <c r="AF280" i="5"/>
  <c r="C280" i="4"/>
  <c r="C280" i="5"/>
  <c r="T280" i="5"/>
  <c r="O280" i="4"/>
  <c r="U280" i="5"/>
  <c r="P280" i="4"/>
  <c r="W280" i="5"/>
  <c r="Q280" i="4"/>
  <c r="X280" i="5"/>
  <c r="AA280" i="5"/>
  <c r="AI280" i="4"/>
  <c r="T280" i="4" a="1"/>
  <c r="T280" i="4"/>
  <c r="AC280" i="5"/>
  <c r="U280" i="4" a="1"/>
  <c r="U280" i="4"/>
  <c r="AD280" i="5"/>
  <c r="X280" i="4"/>
  <c r="AI280" i="5"/>
  <c r="Y280" i="4"/>
  <c r="AJ280" i="5"/>
  <c r="Z280" i="4"/>
  <c r="AL280" i="5"/>
  <c r="F280" i="5"/>
  <c r="H280" i="5"/>
  <c r="I280" i="5"/>
  <c r="L280" i="5"/>
  <c r="N280" i="5"/>
  <c r="O280" i="5"/>
  <c r="Z280" i="5"/>
  <c r="AN280" i="5"/>
  <c r="AG281" i="5"/>
  <c r="AF281" i="5"/>
  <c r="C281" i="4"/>
  <c r="C281" i="5"/>
  <c r="D281" i="4"/>
  <c r="E281" i="5"/>
  <c r="H281" i="4"/>
  <c r="K281" i="5"/>
  <c r="L281" i="4"/>
  <c r="Q281" i="5"/>
  <c r="M281" i="4"/>
  <c r="R281" i="5"/>
  <c r="T281" i="5"/>
  <c r="O281" i="4"/>
  <c r="U281" i="5"/>
  <c r="P281" i="4"/>
  <c r="W281" i="5"/>
  <c r="Q281" i="4"/>
  <c r="X281" i="5"/>
  <c r="S281" i="4"/>
  <c r="AA281" i="5"/>
  <c r="AI281" i="4"/>
  <c r="T281" i="4" a="1"/>
  <c r="T281" i="4"/>
  <c r="AC281" i="5"/>
  <c r="U281" i="4" a="1"/>
  <c r="U281" i="4"/>
  <c r="AD281" i="5"/>
  <c r="X281" i="4"/>
  <c r="AI281" i="5"/>
  <c r="Y281" i="4"/>
  <c r="AJ281" i="5"/>
  <c r="Z281" i="4"/>
  <c r="AL281" i="5"/>
  <c r="F281" i="5"/>
  <c r="H281" i="5"/>
  <c r="I281" i="5"/>
  <c r="L281" i="5"/>
  <c r="N281" i="5"/>
  <c r="O281" i="5"/>
  <c r="Z281" i="5"/>
  <c r="AN281" i="5"/>
  <c r="AG282" i="5"/>
  <c r="AF282" i="5"/>
  <c r="C282" i="4"/>
  <c r="C282" i="5"/>
  <c r="D282" i="4"/>
  <c r="E282" i="5"/>
  <c r="H282" i="4"/>
  <c r="K282" i="5"/>
  <c r="L282" i="4"/>
  <c r="Q282" i="5"/>
  <c r="M282" i="4"/>
  <c r="R282" i="5"/>
  <c r="T282" i="5"/>
  <c r="O282" i="4"/>
  <c r="U282" i="5"/>
  <c r="P282" i="4"/>
  <c r="W282" i="5"/>
  <c r="Q282" i="4"/>
  <c r="X282" i="5"/>
  <c r="S282" i="4"/>
  <c r="AA282" i="5"/>
  <c r="AI282" i="4"/>
  <c r="T282" i="4" a="1"/>
  <c r="T282" i="4"/>
  <c r="AC282" i="5"/>
  <c r="U282" i="4" a="1"/>
  <c r="U282" i="4"/>
  <c r="AD282" i="5"/>
  <c r="X282" i="4"/>
  <c r="AI282" i="5"/>
  <c r="Y282" i="4"/>
  <c r="AJ282" i="5"/>
  <c r="Z282" i="4"/>
  <c r="AL282" i="5"/>
  <c r="F282" i="5"/>
  <c r="H282" i="5"/>
  <c r="I282" i="5"/>
  <c r="L282" i="5"/>
  <c r="N282" i="5"/>
  <c r="O282" i="5"/>
  <c r="Z282" i="5"/>
  <c r="AN282" i="5"/>
  <c r="AG283" i="5"/>
  <c r="AF283" i="5"/>
  <c r="C283" i="4"/>
  <c r="C283" i="5"/>
  <c r="D283" i="4"/>
  <c r="E283" i="5"/>
  <c r="K283" i="5"/>
  <c r="L283" i="4"/>
  <c r="Q283" i="5"/>
  <c r="M283" i="4"/>
  <c r="R283" i="5"/>
  <c r="N283" i="4"/>
  <c r="T283" i="5"/>
  <c r="U283" i="5"/>
  <c r="P283" i="4"/>
  <c r="W283" i="5"/>
  <c r="Q283" i="4"/>
  <c r="X283" i="5"/>
  <c r="S283" i="4"/>
  <c r="AA283" i="5"/>
  <c r="AI283" i="4"/>
  <c r="T283" i="4" a="1"/>
  <c r="T283" i="4"/>
  <c r="AC283" i="5"/>
  <c r="U283" i="4" a="1"/>
  <c r="U283" i="4"/>
  <c r="AD283" i="5"/>
  <c r="X283" i="4"/>
  <c r="AI283" i="5"/>
  <c r="Y283" i="4"/>
  <c r="AJ283" i="5"/>
  <c r="Z283" i="4"/>
  <c r="AL283" i="5"/>
  <c r="F283" i="5"/>
  <c r="H283" i="5"/>
  <c r="I283" i="5"/>
  <c r="L283" i="5"/>
  <c r="N283" i="5"/>
  <c r="O283" i="5"/>
  <c r="Z283" i="5"/>
  <c r="AN283" i="5"/>
  <c r="AG284" i="5"/>
  <c r="AF284" i="5"/>
  <c r="C284" i="4"/>
  <c r="C284" i="5"/>
  <c r="D284" i="4"/>
  <c r="E284" i="5"/>
  <c r="K284" i="5"/>
  <c r="L284" i="4"/>
  <c r="Q284" i="5"/>
  <c r="M284" i="4"/>
  <c r="R284" i="5"/>
  <c r="N284" i="4"/>
  <c r="T284" i="5"/>
  <c r="U284" i="5"/>
  <c r="P284" i="4"/>
  <c r="W284" i="5"/>
  <c r="Q284" i="4"/>
  <c r="X284" i="5"/>
  <c r="S284" i="4"/>
  <c r="AA284" i="5"/>
  <c r="AI284" i="4"/>
  <c r="T284" i="4" a="1"/>
  <c r="T284" i="4"/>
  <c r="AC284" i="5"/>
  <c r="U284" i="4" a="1"/>
  <c r="U284" i="4"/>
  <c r="AD284" i="5"/>
  <c r="X284" i="4"/>
  <c r="AI284" i="5"/>
  <c r="Y284" i="4"/>
  <c r="AJ284" i="5"/>
  <c r="Z284" i="4"/>
  <c r="AL284" i="5"/>
  <c r="F284" i="5"/>
  <c r="H284" i="5"/>
  <c r="I284" i="5"/>
  <c r="L284" i="5"/>
  <c r="N284" i="5"/>
  <c r="O284" i="5"/>
  <c r="Z284" i="5"/>
  <c r="AN284" i="5"/>
  <c r="AG285" i="5"/>
  <c r="AF285" i="5"/>
  <c r="B285" i="4"/>
  <c r="C285" i="4"/>
  <c r="C285" i="5"/>
  <c r="D285" i="4"/>
  <c r="E285" i="5"/>
  <c r="H285" i="4"/>
  <c r="K285" i="5"/>
  <c r="L285" i="4"/>
  <c r="Q285" i="5"/>
  <c r="M285" i="4"/>
  <c r="R285" i="5"/>
  <c r="T285" i="5"/>
  <c r="O285" i="4"/>
  <c r="U285" i="5"/>
  <c r="P285" i="4"/>
  <c r="W285" i="5"/>
  <c r="Q285" i="4"/>
  <c r="X285" i="5"/>
  <c r="S285" i="4"/>
  <c r="AA285" i="5"/>
  <c r="AI285" i="4"/>
  <c r="T285" i="4" a="1"/>
  <c r="T285" i="4"/>
  <c r="AC285" i="5"/>
  <c r="U285" i="4" a="1"/>
  <c r="U285" i="4"/>
  <c r="AD285" i="5"/>
  <c r="X285" i="4"/>
  <c r="AI285" i="5"/>
  <c r="Y285" i="4"/>
  <c r="AJ285" i="5"/>
  <c r="Z285" i="4"/>
  <c r="AL285" i="5"/>
  <c r="F285" i="5"/>
  <c r="H285" i="5"/>
  <c r="I285" i="5"/>
  <c r="L285" i="5"/>
  <c r="N285" i="5"/>
  <c r="O285" i="5"/>
  <c r="Z285" i="5"/>
  <c r="AN285" i="5"/>
  <c r="AG286" i="5"/>
  <c r="AF286" i="5"/>
  <c r="B286" i="4"/>
  <c r="C286" i="4"/>
  <c r="C286" i="5"/>
  <c r="D286" i="4"/>
  <c r="E286" i="5"/>
  <c r="H286" i="4"/>
  <c r="K286" i="5"/>
  <c r="L286" i="4"/>
  <c r="Q286" i="5"/>
  <c r="M286" i="4"/>
  <c r="R286" i="5"/>
  <c r="T286" i="5"/>
  <c r="O286" i="4"/>
  <c r="U286" i="5"/>
  <c r="P286" i="4"/>
  <c r="W286" i="5"/>
  <c r="Q286" i="4"/>
  <c r="X286" i="5"/>
  <c r="S286" i="4"/>
  <c r="AA286" i="5"/>
  <c r="AI286" i="4"/>
  <c r="T286" i="4" a="1"/>
  <c r="T286" i="4"/>
  <c r="AC286" i="5"/>
  <c r="U286" i="4" a="1"/>
  <c r="U286" i="4"/>
  <c r="AD286" i="5"/>
  <c r="X286" i="4"/>
  <c r="AI286" i="5"/>
  <c r="Y286" i="4"/>
  <c r="AJ286" i="5"/>
  <c r="Z286" i="4"/>
  <c r="AL286" i="5"/>
  <c r="F286" i="5"/>
  <c r="H286" i="5"/>
  <c r="I286" i="5"/>
  <c r="L286" i="5"/>
  <c r="N286" i="5"/>
  <c r="O286" i="5"/>
  <c r="Z286" i="5"/>
  <c r="AN286" i="5"/>
  <c r="AG287" i="5"/>
  <c r="AF287" i="5"/>
  <c r="C287" i="4"/>
  <c r="C287" i="5"/>
  <c r="T287" i="5"/>
  <c r="O287" i="4"/>
  <c r="U287" i="5"/>
  <c r="P287" i="4"/>
  <c r="W287" i="5"/>
  <c r="Q287" i="4"/>
  <c r="X287" i="5"/>
  <c r="S287" i="4"/>
  <c r="AA287" i="5"/>
  <c r="AI287" i="4"/>
  <c r="T287" i="4" a="1"/>
  <c r="T287" i="4"/>
  <c r="AC287" i="5"/>
  <c r="U287" i="4" a="1"/>
  <c r="U287" i="4"/>
  <c r="AD287" i="5"/>
  <c r="X287" i="4"/>
  <c r="AI287" i="5"/>
  <c r="Y287" i="4"/>
  <c r="AJ287" i="5"/>
  <c r="Z287" i="4"/>
  <c r="AL287" i="5"/>
  <c r="Z287" i="5"/>
  <c r="AN287" i="5"/>
  <c r="AG288" i="5"/>
  <c r="AF288" i="5"/>
  <c r="C288" i="4"/>
  <c r="C288" i="5"/>
  <c r="D288" i="4"/>
  <c r="E288" i="5"/>
  <c r="H288" i="4"/>
  <c r="K288" i="5"/>
  <c r="L288" i="4"/>
  <c r="Q288" i="5"/>
  <c r="M288" i="4"/>
  <c r="R288" i="5"/>
  <c r="T288" i="5"/>
  <c r="O288" i="4"/>
  <c r="U288" i="5"/>
  <c r="P288" i="4"/>
  <c r="W288" i="5"/>
  <c r="Q288" i="4"/>
  <c r="X288" i="5"/>
  <c r="S288" i="4"/>
  <c r="AA288" i="5"/>
  <c r="AI288" i="4"/>
  <c r="T288" i="4" a="1"/>
  <c r="T288" i="4"/>
  <c r="AC288" i="5"/>
  <c r="U288" i="4" a="1"/>
  <c r="U288" i="4"/>
  <c r="AD288" i="5"/>
  <c r="X288" i="4"/>
  <c r="AI288" i="5"/>
  <c r="Y288" i="4"/>
  <c r="AJ288" i="5"/>
  <c r="Z288" i="4"/>
  <c r="AL288" i="5"/>
  <c r="F288" i="5"/>
  <c r="H288" i="5"/>
  <c r="I288" i="5"/>
  <c r="L288" i="5"/>
  <c r="N288" i="5"/>
  <c r="O288" i="5"/>
  <c r="Z288" i="5"/>
  <c r="AN288" i="5"/>
  <c r="AG289" i="5"/>
  <c r="AF289" i="5"/>
  <c r="C289" i="4"/>
  <c r="C289" i="5"/>
  <c r="D289" i="4"/>
  <c r="E289" i="5"/>
  <c r="H289" i="4"/>
  <c r="K289" i="5"/>
  <c r="L289" i="4"/>
  <c r="Q289" i="5"/>
  <c r="M289" i="4"/>
  <c r="R289" i="5"/>
  <c r="T289" i="5"/>
  <c r="O289" i="4"/>
  <c r="U289" i="5"/>
  <c r="P289" i="4"/>
  <c r="W289" i="5"/>
  <c r="Q289" i="4"/>
  <c r="X289" i="5"/>
  <c r="S289" i="4"/>
  <c r="AA289" i="5"/>
  <c r="AI289" i="4"/>
  <c r="T289" i="4" a="1"/>
  <c r="T289" i="4"/>
  <c r="AC289" i="5"/>
  <c r="U289" i="4" a="1"/>
  <c r="U289" i="4"/>
  <c r="AD289" i="5"/>
  <c r="X289" i="4"/>
  <c r="AI289" i="5"/>
  <c r="Y289" i="4"/>
  <c r="AJ289" i="5"/>
  <c r="Z289" i="4"/>
  <c r="AL289" i="5"/>
  <c r="F289" i="5"/>
  <c r="H289" i="5"/>
  <c r="I289" i="5"/>
  <c r="L289" i="5"/>
  <c r="N289" i="5"/>
  <c r="O289" i="5"/>
  <c r="Z289" i="5"/>
  <c r="AN289" i="5"/>
  <c r="AG290" i="5"/>
  <c r="AF290" i="5"/>
  <c r="C290" i="4"/>
  <c r="C290" i="5"/>
  <c r="D290" i="4"/>
  <c r="E290" i="5"/>
  <c r="H290" i="4"/>
  <c r="K290" i="5"/>
  <c r="L290" i="4"/>
  <c r="Q290" i="5"/>
  <c r="M290" i="4"/>
  <c r="R290" i="5"/>
  <c r="T290" i="5"/>
  <c r="O290" i="4"/>
  <c r="U290" i="5"/>
  <c r="P290" i="4"/>
  <c r="W290" i="5"/>
  <c r="Q290" i="4"/>
  <c r="X290" i="5"/>
  <c r="S290" i="4"/>
  <c r="AA290" i="5"/>
  <c r="AI290" i="4"/>
  <c r="T290" i="4" a="1"/>
  <c r="T290" i="4"/>
  <c r="AC290" i="5"/>
  <c r="U290" i="4" a="1"/>
  <c r="U290" i="4"/>
  <c r="AD290" i="5"/>
  <c r="X290" i="4"/>
  <c r="AI290" i="5"/>
  <c r="Y290" i="4"/>
  <c r="AJ290" i="5"/>
  <c r="Z290" i="4"/>
  <c r="AL290" i="5"/>
  <c r="F290" i="5"/>
  <c r="H290" i="5"/>
  <c r="I290" i="5"/>
  <c r="L290" i="5"/>
  <c r="N290" i="5"/>
  <c r="O290" i="5"/>
  <c r="Z290" i="5"/>
  <c r="AN290" i="5"/>
  <c r="B291" i="4"/>
  <c r="S291" i="4"/>
  <c r="AA291" i="5"/>
  <c r="P291" i="4"/>
  <c r="W291" i="5"/>
  <c r="AG291" i="5"/>
  <c r="AF291" i="5"/>
  <c r="C291" i="4"/>
  <c r="C291" i="5"/>
  <c r="D291" i="4"/>
  <c r="E291" i="5"/>
  <c r="H291" i="4"/>
  <c r="K291" i="5"/>
  <c r="L291" i="4"/>
  <c r="Q291" i="5"/>
  <c r="M291" i="4"/>
  <c r="R291" i="5"/>
  <c r="N291" i="4"/>
  <c r="T291" i="5"/>
  <c r="O291" i="4"/>
  <c r="U291" i="5"/>
  <c r="Q291" i="4"/>
  <c r="X291" i="5"/>
  <c r="R39" i="2"/>
  <c r="R291" i="4"/>
  <c r="Z291" i="5"/>
  <c r="AI291" i="4"/>
  <c r="T291" i="4" a="1"/>
  <c r="T291" i="4"/>
  <c r="AC291" i="5"/>
  <c r="U291" i="4" a="1"/>
  <c r="U291" i="4"/>
  <c r="AD291" i="5"/>
  <c r="X291" i="4"/>
  <c r="AI291" i="5"/>
  <c r="Y291" i="4"/>
  <c r="AJ291" i="5"/>
  <c r="Z291" i="4"/>
  <c r="AL291" i="5"/>
  <c r="F291" i="5"/>
  <c r="H291" i="5"/>
  <c r="I291" i="5"/>
  <c r="L291" i="5"/>
  <c r="N291" i="5"/>
  <c r="O291" i="5"/>
  <c r="AN291" i="5"/>
  <c r="AG292" i="5"/>
  <c r="AF292" i="5"/>
  <c r="B292" i="4"/>
  <c r="C292" i="4"/>
  <c r="C292" i="5"/>
  <c r="D292" i="4"/>
  <c r="E292" i="5"/>
  <c r="H292" i="4"/>
  <c r="K292" i="5"/>
  <c r="L292" i="4"/>
  <c r="Q292" i="5"/>
  <c r="M292" i="4"/>
  <c r="R292" i="5"/>
  <c r="N292" i="4"/>
  <c r="T292" i="5"/>
  <c r="O292" i="4"/>
  <c r="U292" i="5"/>
  <c r="P292" i="4"/>
  <c r="W292" i="5"/>
  <c r="Q292" i="4"/>
  <c r="X292" i="5"/>
  <c r="S292" i="4"/>
  <c r="AA292" i="5"/>
  <c r="AI292" i="4"/>
  <c r="T292" i="4" a="1"/>
  <c r="T292" i="4"/>
  <c r="AC292" i="5"/>
  <c r="U292" i="4" a="1"/>
  <c r="U292" i="4"/>
  <c r="AD292" i="5"/>
  <c r="X292" i="4"/>
  <c r="AI292" i="5"/>
  <c r="Y292" i="4"/>
  <c r="AJ292" i="5"/>
  <c r="Z292" i="4"/>
  <c r="AL292" i="5"/>
  <c r="F292" i="5"/>
  <c r="H292" i="5"/>
  <c r="I292" i="5"/>
  <c r="L292" i="5"/>
  <c r="N292" i="5"/>
  <c r="O292" i="5"/>
  <c r="Z292" i="5"/>
  <c r="AN292" i="5"/>
  <c r="AG293" i="5"/>
  <c r="AF293" i="5"/>
  <c r="B293" i="4"/>
  <c r="C293" i="4"/>
  <c r="C293" i="5"/>
  <c r="D293" i="4"/>
  <c r="E293" i="5"/>
  <c r="K293" i="5"/>
  <c r="L293" i="4"/>
  <c r="Q293" i="5"/>
  <c r="M293" i="4"/>
  <c r="R293" i="5"/>
  <c r="T293" i="5"/>
  <c r="U293" i="5"/>
  <c r="P293" i="4"/>
  <c r="W293" i="5"/>
  <c r="Q293" i="4"/>
  <c r="X293" i="5"/>
  <c r="S293" i="4"/>
  <c r="AA293" i="5"/>
  <c r="AI293" i="4"/>
  <c r="T293" i="4" a="1"/>
  <c r="T293" i="4"/>
  <c r="AC293" i="5"/>
  <c r="U293" i="4" a="1"/>
  <c r="U293" i="4"/>
  <c r="AD293" i="5"/>
  <c r="X293" i="4"/>
  <c r="AI293" i="5"/>
  <c r="Y293" i="4"/>
  <c r="AJ293" i="5"/>
  <c r="Z293" i="4"/>
  <c r="AL293" i="5"/>
  <c r="F293" i="5"/>
  <c r="H293" i="5"/>
  <c r="I293" i="5"/>
  <c r="L293" i="5"/>
  <c r="N293" i="5"/>
  <c r="O293" i="5"/>
  <c r="Z293" i="5"/>
  <c r="AN293" i="5"/>
  <c r="AG294" i="5"/>
  <c r="AF294" i="5"/>
  <c r="B294" i="4"/>
  <c r="C294" i="4"/>
  <c r="C294" i="5"/>
  <c r="D294" i="4"/>
  <c r="E294" i="5"/>
  <c r="H294" i="4"/>
  <c r="K294" i="5"/>
  <c r="L294" i="4"/>
  <c r="Q294" i="5"/>
  <c r="M294" i="4"/>
  <c r="R294" i="5"/>
  <c r="T294" i="5"/>
  <c r="O294" i="4"/>
  <c r="U294" i="5"/>
  <c r="P294" i="4"/>
  <c r="W294" i="5"/>
  <c r="Q294" i="4"/>
  <c r="X294" i="5"/>
  <c r="S294" i="4"/>
  <c r="AA294" i="5"/>
  <c r="AI294" i="4"/>
  <c r="T294" i="4" a="1"/>
  <c r="T294" i="4"/>
  <c r="AC294" i="5"/>
  <c r="U294" i="4" a="1"/>
  <c r="U294" i="4"/>
  <c r="AD294" i="5"/>
  <c r="X294" i="4"/>
  <c r="AI294" i="5"/>
  <c r="F294" i="5"/>
  <c r="H294" i="5"/>
  <c r="I294" i="5"/>
  <c r="L294" i="5"/>
  <c r="N294" i="5"/>
  <c r="O294" i="5"/>
  <c r="Z294" i="5"/>
  <c r="AN294" i="5"/>
  <c r="AG295" i="5"/>
  <c r="AF295" i="5"/>
  <c r="B295" i="4"/>
  <c r="C295" i="4"/>
  <c r="C295" i="5"/>
  <c r="D295" i="4"/>
  <c r="E295" i="5"/>
  <c r="H295" i="4"/>
  <c r="K295" i="5"/>
  <c r="L295" i="4"/>
  <c r="Q295" i="5"/>
  <c r="M295" i="4"/>
  <c r="R295" i="5"/>
  <c r="T295" i="5"/>
  <c r="O295" i="4"/>
  <c r="U295" i="5"/>
  <c r="P295" i="4"/>
  <c r="W295" i="5"/>
  <c r="Q295" i="4"/>
  <c r="X295" i="5"/>
  <c r="S295" i="4"/>
  <c r="AA295" i="5"/>
  <c r="AI295" i="4"/>
  <c r="T295" i="4" a="1"/>
  <c r="T295" i="4"/>
  <c r="AC295" i="5"/>
  <c r="U295" i="4" a="1"/>
  <c r="U295" i="4"/>
  <c r="AD295" i="5"/>
  <c r="X295" i="4"/>
  <c r="AI295" i="5"/>
  <c r="F295" i="5"/>
  <c r="H295" i="5"/>
  <c r="I295" i="5"/>
  <c r="L295" i="5"/>
  <c r="N295" i="5"/>
  <c r="O295" i="5"/>
  <c r="Z295" i="5"/>
  <c r="AN295" i="5"/>
  <c r="AG296" i="5"/>
  <c r="AF296" i="5"/>
  <c r="B297" i="4"/>
  <c r="C297" i="4"/>
  <c r="C296" i="5"/>
  <c r="D297" i="4"/>
  <c r="E296" i="5"/>
  <c r="H297" i="4"/>
  <c r="K296" i="5"/>
  <c r="L297" i="4"/>
  <c r="Q296" i="5"/>
  <c r="M297" i="4"/>
  <c r="R296" i="5"/>
  <c r="T296" i="5"/>
  <c r="O297" i="4"/>
  <c r="U296" i="5"/>
  <c r="P297" i="4"/>
  <c r="W296" i="5"/>
  <c r="Q297" i="4"/>
  <c r="X296" i="5"/>
  <c r="S297" i="4"/>
  <c r="AA296" i="5"/>
  <c r="AI297" i="4"/>
  <c r="T297" i="4" a="1"/>
  <c r="T297" i="4"/>
  <c r="AC296" i="5"/>
  <c r="U297" i="4" a="1"/>
  <c r="U297" i="4"/>
  <c r="AD296" i="5"/>
  <c r="X297" i="4"/>
  <c r="AI296" i="5"/>
  <c r="Y297" i="4"/>
  <c r="AJ296" i="5"/>
  <c r="Z297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299" i="4"/>
  <c r="E299" i="5"/>
  <c r="I299" i="4"/>
  <c r="L299" i="5"/>
  <c r="J299" i="4"/>
  <c r="N299" i="5"/>
  <c r="L299" i="4"/>
  <c r="Q299" i="5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AG300" i="5"/>
  <c r="V300" i="4"/>
  <c r="AF300" i="5"/>
  <c r="C300" i="4"/>
  <c r="C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4" i="4"/>
  <c r="V304" i="4"/>
  <c r="AF304" i="5"/>
  <c r="C47" i="2"/>
  <c r="C304" i="4"/>
  <c r="C304" i="5"/>
  <c r="D47" i="2"/>
  <c r="D304" i="4"/>
  <c r="E304" i="5"/>
  <c r="I47" i="2"/>
  <c r="I304" i="4"/>
  <c r="L304" i="5"/>
  <c r="J47" i="2"/>
  <c r="J304" i="4"/>
  <c r="N304" i="5"/>
  <c r="L47" i="2"/>
  <c r="L304" i="4"/>
  <c r="Q304" i="5"/>
  <c r="M47" i="2"/>
  <c r="M304" i="4"/>
  <c r="R304" i="5"/>
  <c r="N47" i="2"/>
  <c r="N304" i="4"/>
  <c r="T304" i="5"/>
  <c r="O47" i="2"/>
  <c r="O304" i="4"/>
  <c r="U304" i="5"/>
  <c r="P47" i="2"/>
  <c r="P304" i="4"/>
  <c r="W304" i="5"/>
  <c r="Q47" i="2"/>
  <c r="Q304" i="4"/>
  <c r="X304" i="5"/>
  <c r="AA304" i="5"/>
  <c r="AC304" i="5"/>
  <c r="AD304" i="5"/>
  <c r="X47" i="2"/>
  <c r="X304" i="4"/>
  <c r="AI304" i="5"/>
  <c r="Y47" i="2"/>
  <c r="Y304" i="4"/>
  <c r="AJ304" i="5"/>
  <c r="Z47" i="2"/>
  <c r="Z304" i="4"/>
  <c r="AL304" i="5"/>
  <c r="F304" i="5"/>
  <c r="H304" i="5"/>
  <c r="I304" i="5"/>
  <c r="Z304" i="5"/>
  <c r="AN304" i="5"/>
  <c r="O305" i="5"/>
  <c r="K305" i="5"/>
  <c r="AG305" i="5"/>
  <c r="B305" i="4"/>
  <c r="V305" i="4"/>
  <c r="AF305" i="5"/>
  <c r="C305" i="4"/>
  <c r="C305" i="5"/>
  <c r="D305" i="4"/>
  <c r="E305" i="5"/>
  <c r="I305" i="4"/>
  <c r="L305" i="5"/>
  <c r="J305" i="4"/>
  <c r="N305" i="5"/>
  <c r="L305" i="4"/>
  <c r="Q305" i="5"/>
  <c r="M305" i="4"/>
  <c r="R305" i="5"/>
  <c r="N305" i="4"/>
  <c r="T305" i="5"/>
  <c r="O305" i="4"/>
  <c r="U305" i="5"/>
  <c r="P305" i="4"/>
  <c r="W305" i="5"/>
  <c r="Q305" i="4"/>
  <c r="X305" i="5"/>
  <c r="AA305" i="5"/>
  <c r="T305" i="4"/>
  <c r="AC305" i="5"/>
  <c r="AD305" i="5"/>
  <c r="X305" i="4"/>
  <c r="AI305" i="5"/>
  <c r="Y305" i="4"/>
  <c r="AJ305" i="5"/>
  <c r="Z305" i="4"/>
  <c r="AL305" i="5"/>
  <c r="F305" i="5"/>
  <c r="H305" i="5"/>
  <c r="I305" i="5"/>
  <c r="Z305" i="5"/>
  <c r="AN305" i="5"/>
  <c r="O306" i="5"/>
  <c r="K306" i="5"/>
  <c r="AG306" i="5"/>
  <c r="V48" i="2"/>
  <c r="V306" i="4"/>
  <c r="AF306" i="5"/>
  <c r="C48" i="2"/>
  <c r="C306" i="4"/>
  <c r="C306" i="5"/>
  <c r="D306" i="4"/>
  <c r="E306" i="5"/>
  <c r="I306" i="4"/>
  <c r="L306" i="5"/>
  <c r="J306" i="4"/>
  <c r="N306" i="5"/>
  <c r="L306" i="4"/>
  <c r="Q306" i="5"/>
  <c r="M306" i="4"/>
  <c r="R306" i="5"/>
  <c r="N48" i="2"/>
  <c r="N306" i="4"/>
  <c r="T306" i="5"/>
  <c r="O48" i="2"/>
  <c r="O306" i="4"/>
  <c r="U306" i="5"/>
  <c r="P48" i="2"/>
  <c r="P306" i="4"/>
  <c r="W306" i="5"/>
  <c r="Q48" i="2"/>
  <c r="Q306" i="4"/>
  <c r="X306" i="5"/>
  <c r="AA306" i="5"/>
  <c r="X48" i="2"/>
  <c r="X306" i="4"/>
  <c r="AI306" i="5"/>
  <c r="Y48" i="2"/>
  <c r="Y306" i="4"/>
  <c r="AJ306" i="5"/>
  <c r="Z48" i="2"/>
  <c r="Z306" i="4"/>
  <c r="AL306" i="5"/>
  <c r="F306" i="5"/>
  <c r="H306" i="5"/>
  <c r="I306" i="5"/>
  <c r="Z306" i="5"/>
  <c r="AN306" i="5"/>
  <c r="O307" i="5"/>
  <c r="K307" i="5"/>
  <c r="AG307" i="5"/>
  <c r="B307" i="4"/>
  <c r="V307" i="4"/>
  <c r="AF307" i="5"/>
  <c r="C307" i="4"/>
  <c r="C307" i="5"/>
  <c r="D307" i="4"/>
  <c r="E307" i="5"/>
  <c r="I307" i="4"/>
  <c r="L307" i="5"/>
  <c r="J307" i="4"/>
  <c r="N307" i="5"/>
  <c r="L307" i="4"/>
  <c r="Q307" i="5"/>
  <c r="M307" i="4"/>
  <c r="R307" i="5"/>
  <c r="N307" i="4"/>
  <c r="T307" i="5"/>
  <c r="O307" i="4"/>
  <c r="U307" i="5"/>
  <c r="P307" i="4"/>
  <c r="W307" i="5"/>
  <c r="Q307" i="4"/>
  <c r="X307" i="5"/>
  <c r="AA307" i="5"/>
  <c r="T307" i="4"/>
  <c r="AC307" i="5"/>
  <c r="AD307" i="5"/>
  <c r="X307" i="4"/>
  <c r="AI307" i="5"/>
  <c r="Y307" i="4"/>
  <c r="AJ307" i="5"/>
  <c r="Z307" i="4"/>
  <c r="AL307" i="5"/>
  <c r="F307" i="5"/>
  <c r="H307" i="5"/>
  <c r="I307" i="5"/>
  <c r="Z307" i="5"/>
  <c r="AN307" i="5"/>
  <c r="O308" i="5"/>
  <c r="K308" i="5"/>
  <c r="AG308" i="5"/>
  <c r="V308" i="4"/>
  <c r="AF308" i="5"/>
  <c r="C308" i="4"/>
  <c r="C308" i="5"/>
  <c r="D308" i="4"/>
  <c r="E308" i="5"/>
  <c r="I308" i="4"/>
  <c r="L308" i="5"/>
  <c r="J308" i="4"/>
  <c r="N308" i="5"/>
  <c r="L308" i="4"/>
  <c r="Q308" i="5"/>
  <c r="M308" i="4"/>
  <c r="R308" i="5"/>
  <c r="N308" i="4"/>
  <c r="T308" i="5"/>
  <c r="O308" i="4"/>
  <c r="U308" i="5"/>
  <c r="P308" i="4"/>
  <c r="W308" i="5"/>
  <c r="Q308" i="4"/>
  <c r="X308" i="5"/>
  <c r="AA308" i="5"/>
  <c r="X308" i="4"/>
  <c r="AI308" i="5"/>
  <c r="Y308" i="4"/>
  <c r="AJ308" i="5"/>
  <c r="Z308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AG310" i="5"/>
  <c r="V310" i="4"/>
  <c r="AF310" i="5"/>
  <c r="C310" i="4"/>
  <c r="C310" i="5"/>
  <c r="N310" i="4"/>
  <c r="T310" i="5"/>
  <c r="O310" i="4"/>
  <c r="U310" i="5"/>
  <c r="P310" i="4"/>
  <c r="W310" i="5"/>
  <c r="Q310" i="4"/>
  <c r="X310" i="5"/>
  <c r="AA310" i="5"/>
  <c r="AC310" i="5"/>
  <c r="AD310" i="5"/>
  <c r="X310" i="4"/>
  <c r="AI310" i="5"/>
  <c r="Y310" i="4"/>
  <c r="AJ310" i="5"/>
  <c r="Z310" i="4"/>
  <c r="AL310" i="5"/>
  <c r="F310" i="5"/>
  <c r="H310" i="5"/>
  <c r="I310" i="5"/>
  <c r="Z310" i="5"/>
  <c r="AN310" i="5"/>
  <c r="O311" i="5"/>
  <c r="K311" i="5"/>
  <c r="AG311" i="5"/>
  <c r="B311" i="4"/>
  <c r="V311" i="4"/>
  <c r="AF311" i="5"/>
  <c r="C311" i="4"/>
  <c r="C311" i="5"/>
  <c r="D311" i="4"/>
  <c r="E311" i="5"/>
  <c r="I311" i="4"/>
  <c r="L311" i="5"/>
  <c r="J311" i="4"/>
  <c r="N311" i="5"/>
  <c r="L311" i="4"/>
  <c r="Q311" i="5"/>
  <c r="M311" i="4"/>
  <c r="R311" i="5"/>
  <c r="N311" i="4"/>
  <c r="T311" i="5"/>
  <c r="O311" i="4"/>
  <c r="U311" i="5"/>
  <c r="P311" i="4"/>
  <c r="W311" i="5"/>
  <c r="Q311" i="4"/>
  <c r="X311" i="5"/>
  <c r="AA311" i="5"/>
  <c r="AC311" i="5"/>
  <c r="AD311" i="5"/>
  <c r="X311" i="4"/>
  <c r="AI311" i="5"/>
  <c r="Y311" i="4"/>
  <c r="AJ311" i="5"/>
  <c r="Z311" i="4"/>
  <c r="AL311" i="5"/>
  <c r="F311" i="5"/>
  <c r="H311" i="5"/>
  <c r="I311" i="5"/>
  <c r="Z311" i="5"/>
  <c r="AN311" i="5"/>
  <c r="O312" i="5"/>
  <c r="K312" i="5"/>
  <c r="AG312" i="5"/>
  <c r="B312" i="4"/>
  <c r="V312" i="4"/>
  <c r="AF312" i="5"/>
  <c r="C312" i="4"/>
  <c r="C312" i="5"/>
  <c r="D312" i="4"/>
  <c r="E312" i="5"/>
  <c r="I312" i="4"/>
  <c r="L312" i="5"/>
  <c r="J312" i="4"/>
  <c r="N312" i="5"/>
  <c r="L312" i="4"/>
  <c r="Q312" i="5"/>
  <c r="M312" i="4"/>
  <c r="R312" i="5"/>
  <c r="N312" i="4"/>
  <c r="T312" i="5"/>
  <c r="O312" i="4"/>
  <c r="U312" i="5"/>
  <c r="P312" i="4"/>
  <c r="W312" i="5"/>
  <c r="Q312" i="4"/>
  <c r="X312" i="5"/>
  <c r="AA312" i="5"/>
  <c r="AC312" i="5"/>
  <c r="AD312" i="5"/>
  <c r="X312" i="4"/>
  <c r="AI312" i="5"/>
  <c r="Y312" i="4"/>
  <c r="AJ312" i="5"/>
  <c r="Z312" i="4"/>
  <c r="AL312" i="5"/>
  <c r="F312" i="5"/>
  <c r="H312" i="5"/>
  <c r="I312" i="5"/>
  <c r="Z312" i="5"/>
  <c r="AN312" i="5"/>
  <c r="O313" i="5"/>
  <c r="K313" i="5"/>
  <c r="AG313" i="5"/>
  <c r="B313" i="4"/>
  <c r="V313" i="4"/>
  <c r="AF313" i="5"/>
  <c r="C313" i="4"/>
  <c r="C313" i="5"/>
  <c r="D313" i="4"/>
  <c r="E313" i="5"/>
  <c r="I313" i="4"/>
  <c r="L313" i="5"/>
  <c r="J313" i="4"/>
  <c r="N313" i="5"/>
  <c r="L313" i="4"/>
  <c r="Q313" i="5"/>
  <c r="M313" i="4"/>
  <c r="R313" i="5"/>
  <c r="N313" i="4"/>
  <c r="T313" i="5"/>
  <c r="O313" i="4"/>
  <c r="U313" i="5"/>
  <c r="P313" i="4"/>
  <c r="W313" i="5"/>
  <c r="Q313" i="4"/>
  <c r="X313" i="5"/>
  <c r="AA313" i="5"/>
  <c r="AC313" i="5"/>
  <c r="AD313" i="5"/>
  <c r="X313" i="4"/>
  <c r="AI313" i="5"/>
  <c r="Y313" i="4"/>
  <c r="AJ313" i="5"/>
  <c r="Z313" i="4"/>
  <c r="AL313" i="5"/>
  <c r="F313" i="5"/>
  <c r="H313" i="5"/>
  <c r="I313" i="5"/>
  <c r="Z313" i="5"/>
  <c r="AN313" i="5"/>
  <c r="O314" i="5"/>
  <c r="K314" i="5"/>
  <c r="AG314" i="5"/>
  <c r="B314" i="4"/>
  <c r="V314" i="4"/>
  <c r="AF314" i="5"/>
  <c r="C314" i="4"/>
  <c r="C314" i="5"/>
  <c r="D314" i="4"/>
  <c r="E314" i="5"/>
  <c r="I314" i="4"/>
  <c r="L314" i="5"/>
  <c r="J314" i="4"/>
  <c r="N314" i="5"/>
  <c r="L314" i="4"/>
  <c r="Q314" i="5"/>
  <c r="M314" i="4"/>
  <c r="R314" i="5"/>
  <c r="N314" i="4"/>
  <c r="T314" i="5"/>
  <c r="O314" i="4"/>
  <c r="U314" i="5"/>
  <c r="P314" i="4"/>
  <c r="W314" i="5"/>
  <c r="Q314" i="4"/>
  <c r="X314" i="5"/>
  <c r="AA314" i="5"/>
  <c r="AC314" i="5"/>
  <c r="AD314" i="5"/>
  <c r="X314" i="4"/>
  <c r="AI314" i="5"/>
  <c r="Y314" i="4"/>
  <c r="AJ314" i="5"/>
  <c r="Z314" i="4"/>
  <c r="AL314" i="5"/>
  <c r="F314" i="5"/>
  <c r="H314" i="5"/>
  <c r="I314" i="5"/>
  <c r="Z314" i="5"/>
  <c r="AN314" i="5"/>
  <c r="O315" i="5"/>
  <c r="K315" i="5"/>
  <c r="AG315" i="5"/>
  <c r="B315" i="4"/>
  <c r="V315" i="4"/>
  <c r="AF315" i="5"/>
  <c r="C315" i="5"/>
  <c r="D315" i="4"/>
  <c r="E315" i="5"/>
  <c r="I315" i="5"/>
  <c r="I315" i="4"/>
  <c r="L315" i="5"/>
  <c r="J315" i="4"/>
  <c r="N315" i="5"/>
  <c r="L315" i="4"/>
  <c r="Q315" i="5"/>
  <c r="M315" i="4"/>
  <c r="R315" i="5"/>
  <c r="N315" i="4"/>
  <c r="T315" i="5"/>
  <c r="O315" i="4"/>
  <c r="U315" i="5"/>
  <c r="P315" i="4"/>
  <c r="W315" i="5"/>
  <c r="Q315" i="4"/>
  <c r="X315" i="5"/>
  <c r="AA315" i="5"/>
  <c r="AC315" i="5"/>
  <c r="AD315" i="5"/>
  <c r="X315" i="4"/>
  <c r="AI315" i="5"/>
  <c r="Y315" i="4"/>
  <c r="AJ315" i="5"/>
  <c r="AL315" i="5"/>
  <c r="Z315" i="5"/>
  <c r="AN315" i="5"/>
  <c r="O316" i="5"/>
  <c r="K316" i="5"/>
  <c r="AG316" i="5"/>
  <c r="B316" i="4"/>
  <c r="V316" i="4"/>
  <c r="AF316" i="5"/>
  <c r="C316" i="5"/>
  <c r="D316" i="4"/>
  <c r="E316" i="5"/>
  <c r="I316" i="5"/>
  <c r="I316" i="4"/>
  <c r="L316" i="5"/>
  <c r="J316" i="4"/>
  <c r="N316" i="5"/>
  <c r="L316" i="4"/>
  <c r="Q316" i="5"/>
  <c r="M316" i="4"/>
  <c r="R316" i="5"/>
  <c r="N316" i="4"/>
  <c r="T316" i="5"/>
  <c r="O316" i="4"/>
  <c r="U316" i="5"/>
  <c r="P316" i="4"/>
  <c r="W316" i="5"/>
  <c r="Q316" i="4"/>
  <c r="X316" i="5"/>
  <c r="AA316" i="5"/>
  <c r="AC316" i="5"/>
  <c r="AD316" i="5"/>
  <c r="X316" i="4"/>
  <c r="AI316" i="5"/>
  <c r="Y316" i="4"/>
  <c r="AJ316" i="5"/>
  <c r="AL316" i="5"/>
  <c r="Z316" i="5"/>
  <c r="AN316" i="5"/>
  <c r="O317" i="5"/>
  <c r="K317" i="5"/>
  <c r="AG317" i="5"/>
  <c r="B317" i="4"/>
  <c r="V317" i="4"/>
  <c r="AF317" i="5"/>
  <c r="C317" i="5"/>
  <c r="D317" i="4"/>
  <c r="E317" i="5"/>
  <c r="I317" i="5"/>
  <c r="I317" i="4"/>
  <c r="L317" i="5"/>
  <c r="J317" i="4"/>
  <c r="N317" i="5"/>
  <c r="L317" i="4"/>
  <c r="Q317" i="5"/>
  <c r="M317" i="4"/>
  <c r="R317" i="5"/>
  <c r="N317" i="4"/>
  <c r="T317" i="5"/>
  <c r="O317" i="4"/>
  <c r="U317" i="5"/>
  <c r="P317" i="4"/>
  <c r="W317" i="5"/>
  <c r="Q317" i="4"/>
  <c r="X317" i="5"/>
  <c r="AA317" i="5"/>
  <c r="AC317" i="5"/>
  <c r="AD317" i="5"/>
  <c r="X317" i="4"/>
  <c r="AI317" i="5"/>
  <c r="Y317" i="4"/>
  <c r="AJ317" i="5"/>
  <c r="AL317" i="5"/>
  <c r="Z317" i="5"/>
  <c r="AN317" i="5"/>
  <c r="O318" i="5"/>
  <c r="K318" i="5"/>
  <c r="AG318" i="5"/>
  <c r="B318" i="4"/>
  <c r="V318" i="4"/>
  <c r="AF318" i="5"/>
  <c r="C318" i="5"/>
  <c r="D318" i="4"/>
  <c r="E318" i="5"/>
  <c r="I318" i="5"/>
  <c r="I318" i="4"/>
  <c r="L318" i="5"/>
  <c r="J318" i="4"/>
  <c r="N318" i="5"/>
  <c r="L318" i="4"/>
  <c r="Q318" i="5"/>
  <c r="M318" i="4"/>
  <c r="R318" i="5"/>
  <c r="N318" i="4"/>
  <c r="T318" i="5"/>
  <c r="O318" i="4"/>
  <c r="U318" i="5"/>
  <c r="P318" i="4"/>
  <c r="W318" i="5"/>
  <c r="Q318" i="4"/>
  <c r="X318" i="5"/>
  <c r="AA318" i="5"/>
  <c r="AC318" i="5"/>
  <c r="AD318" i="5"/>
  <c r="X318" i="4"/>
  <c r="AI318" i="5"/>
  <c r="Y318" i="4"/>
  <c r="AJ318" i="5"/>
  <c r="AL318" i="5"/>
  <c r="Z318" i="5"/>
  <c r="AN318" i="5"/>
  <c r="O319" i="5"/>
  <c r="K319" i="5"/>
  <c r="AG319" i="5"/>
  <c r="B319" i="4"/>
  <c r="V319" i="4"/>
  <c r="AF319" i="5"/>
  <c r="C319" i="5"/>
  <c r="D319" i="4"/>
  <c r="E319" i="5"/>
  <c r="I319" i="5"/>
  <c r="I319" i="4"/>
  <c r="L319" i="5"/>
  <c r="J319" i="4"/>
  <c r="N319" i="5"/>
  <c r="L319" i="4"/>
  <c r="Q319" i="5"/>
  <c r="M319" i="4"/>
  <c r="R319" i="5"/>
  <c r="N319" i="4"/>
  <c r="T319" i="5"/>
  <c r="O319" i="4"/>
  <c r="U319" i="5"/>
  <c r="P319" i="4"/>
  <c r="W319" i="5"/>
  <c r="Q319" i="4"/>
  <c r="X319" i="5"/>
  <c r="AA319" i="5"/>
  <c r="AC319" i="5"/>
  <c r="AD319" i="5"/>
  <c r="X319" i="4"/>
  <c r="AI319" i="5"/>
  <c r="Y319" i="4"/>
  <c r="AJ319" i="5"/>
  <c r="AL319" i="5"/>
  <c r="Z319" i="5"/>
  <c r="AN319" i="5"/>
  <c r="O320" i="5"/>
  <c r="K320" i="5"/>
  <c r="AG320" i="5"/>
  <c r="B320" i="4"/>
  <c r="V320" i="4"/>
  <c r="AF320" i="5"/>
  <c r="C320" i="5"/>
  <c r="D320" i="4"/>
  <c r="E320" i="5"/>
  <c r="I320" i="4"/>
  <c r="L320" i="5"/>
  <c r="J320" i="4"/>
  <c r="N320" i="5"/>
  <c r="L320" i="4"/>
  <c r="Q320" i="5"/>
  <c r="M320" i="4"/>
  <c r="R320" i="5"/>
  <c r="N320" i="4"/>
  <c r="T320" i="5"/>
  <c r="O320" i="4"/>
  <c r="U320" i="5"/>
  <c r="P320" i="4"/>
  <c r="W320" i="5"/>
  <c r="Q320" i="4"/>
  <c r="X320" i="5"/>
  <c r="AA320" i="5"/>
  <c r="AC320" i="5"/>
  <c r="AD320" i="5"/>
  <c r="X320" i="4"/>
  <c r="AI320" i="5"/>
  <c r="Y320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21" i="4"/>
  <c r="D321" i="4"/>
  <c r="E321" i="5"/>
  <c r="I321" i="5"/>
  <c r="I321" i="4"/>
  <c r="L321" i="5"/>
  <c r="J321" i="4"/>
  <c r="N321" i="5"/>
  <c r="L321" i="4"/>
  <c r="Q321" i="5"/>
  <c r="M321" i="4"/>
  <c r="R321" i="5"/>
  <c r="N321" i="4"/>
  <c r="T321" i="5"/>
  <c r="O321" i="4"/>
  <c r="U321" i="5"/>
  <c r="P321" i="4"/>
  <c r="W321" i="5"/>
  <c r="Q321" i="4"/>
  <c r="X321" i="5"/>
  <c r="AA321" i="5"/>
  <c r="AC321" i="5"/>
  <c r="AD321" i="5"/>
  <c r="X321" i="4"/>
  <c r="AI321" i="5"/>
  <c r="Y321" i="4"/>
  <c r="AJ321" i="5"/>
  <c r="AL321" i="5"/>
  <c r="Z321" i="5"/>
  <c r="AN321" i="5"/>
  <c r="O322" i="5"/>
  <c r="K322" i="5"/>
  <c r="AG322" i="5"/>
  <c r="B322" i="4"/>
  <c r="V322" i="4"/>
  <c r="AF322" i="5"/>
  <c r="C322" i="5"/>
  <c r="D322" i="4"/>
  <c r="E322" i="5"/>
  <c r="I322" i="5"/>
  <c r="I322" i="4"/>
  <c r="L322" i="5"/>
  <c r="J322" i="4"/>
  <c r="N322" i="5"/>
  <c r="L322" i="4"/>
  <c r="Q322" i="5"/>
  <c r="M322" i="4"/>
  <c r="R322" i="5"/>
  <c r="N322" i="4"/>
  <c r="T322" i="5"/>
  <c r="O322" i="4"/>
  <c r="U322" i="5"/>
  <c r="P322" i="4"/>
  <c r="W322" i="5"/>
  <c r="Q322" i="4"/>
  <c r="X322" i="5"/>
  <c r="AA322" i="5"/>
  <c r="AC322" i="5"/>
  <c r="AD322" i="5"/>
  <c r="X322" i="4"/>
  <c r="AI322" i="5"/>
  <c r="Y322" i="4"/>
  <c r="AJ322" i="5"/>
  <c r="AL322" i="5"/>
  <c r="Z322" i="5"/>
  <c r="AN322" i="5"/>
  <c r="O323" i="5"/>
  <c r="K323" i="5"/>
  <c r="AG323" i="5"/>
  <c r="B323" i="4"/>
  <c r="V323" i="4"/>
  <c r="AF323" i="5"/>
  <c r="C323" i="5"/>
  <c r="D323" i="4"/>
  <c r="E323" i="5"/>
  <c r="I323" i="4"/>
  <c r="L323" i="5"/>
  <c r="J323" i="4"/>
  <c r="N323" i="5"/>
  <c r="L323" i="4"/>
  <c r="Q323" i="5"/>
  <c r="M323" i="4"/>
  <c r="R323" i="5"/>
  <c r="N323" i="4"/>
  <c r="T323" i="5"/>
  <c r="O323" i="4"/>
  <c r="U323" i="5"/>
  <c r="P323" i="4"/>
  <c r="W323" i="5"/>
  <c r="Q323" i="4"/>
  <c r="X323" i="5"/>
  <c r="AA323" i="5"/>
  <c r="AC323" i="5"/>
  <c r="AD323" i="5"/>
  <c r="X323" i="4"/>
  <c r="AI323" i="5"/>
  <c r="Y323" i="4"/>
  <c r="AJ323" i="5"/>
  <c r="AL323" i="5"/>
  <c r="F323" i="5"/>
  <c r="H323" i="5"/>
  <c r="I323" i="5"/>
  <c r="Z323" i="5"/>
  <c r="AN323" i="5"/>
  <c r="O324" i="5"/>
  <c r="K324" i="5"/>
  <c r="AG324" i="5"/>
  <c r="B324" i="4"/>
  <c r="V324" i="4"/>
  <c r="AF324" i="5"/>
  <c r="C324" i="5"/>
  <c r="D324" i="4"/>
  <c r="E324" i="5"/>
  <c r="I324" i="4"/>
  <c r="L324" i="5"/>
  <c r="J324" i="4"/>
  <c r="N324" i="5"/>
  <c r="L324" i="4"/>
  <c r="Q324" i="5"/>
  <c r="M324" i="4"/>
  <c r="R324" i="5"/>
  <c r="N324" i="4"/>
  <c r="T324" i="5"/>
  <c r="O324" i="4"/>
  <c r="U324" i="5"/>
  <c r="P324" i="4"/>
  <c r="W324" i="5"/>
  <c r="Q324" i="4"/>
  <c r="X324" i="5"/>
  <c r="AA324" i="5"/>
  <c r="AC324" i="5"/>
  <c r="AD324" i="5"/>
  <c r="X324" i="4"/>
  <c r="AI324" i="5"/>
  <c r="Y324" i="4"/>
  <c r="AJ324" i="5"/>
  <c r="AL324" i="5"/>
  <c r="F324" i="5"/>
  <c r="H324" i="5"/>
  <c r="I324" i="5"/>
  <c r="Z324" i="5"/>
  <c r="AN324" i="5"/>
  <c r="O325" i="5"/>
  <c r="K325" i="5"/>
  <c r="AG325" i="5"/>
  <c r="B325" i="4"/>
  <c r="V325" i="4"/>
  <c r="AF325" i="5"/>
  <c r="C325" i="5"/>
  <c r="D325" i="4"/>
  <c r="E325" i="5"/>
  <c r="I325" i="4"/>
  <c r="L325" i="5"/>
  <c r="J325" i="4"/>
  <c r="N325" i="5"/>
  <c r="L325" i="4"/>
  <c r="Q325" i="5"/>
  <c r="M325" i="4"/>
  <c r="R325" i="5"/>
  <c r="N325" i="4"/>
  <c r="T325" i="5"/>
  <c r="O325" i="4"/>
  <c r="U325" i="5"/>
  <c r="P325" i="4"/>
  <c r="W325" i="5"/>
  <c r="Q325" i="4"/>
  <c r="X325" i="5"/>
  <c r="AA325" i="5"/>
  <c r="AC325" i="5"/>
  <c r="AD325" i="5"/>
  <c r="X325" i="4"/>
  <c r="AI325" i="5"/>
  <c r="Y325" i="4"/>
  <c r="AJ325" i="5"/>
  <c r="AL325" i="5"/>
  <c r="F325" i="5"/>
  <c r="H325" i="5"/>
  <c r="I325" i="5"/>
  <c r="Z325" i="5"/>
  <c r="AN325" i="5"/>
  <c r="O326" i="5"/>
  <c r="K326" i="5"/>
  <c r="AG326" i="5"/>
  <c r="B326" i="4"/>
  <c r="V326" i="4"/>
  <c r="AF326" i="5"/>
  <c r="C326" i="5"/>
  <c r="D326" i="4"/>
  <c r="E326" i="5"/>
  <c r="I326" i="5"/>
  <c r="I326" i="4"/>
  <c r="L326" i="5"/>
  <c r="J326" i="4"/>
  <c r="N326" i="5"/>
  <c r="L326" i="4"/>
  <c r="Q326" i="5"/>
  <c r="M326" i="4"/>
  <c r="R326" i="5"/>
  <c r="N326" i="4"/>
  <c r="T326" i="5"/>
  <c r="O326" i="4"/>
  <c r="U326" i="5"/>
  <c r="P326" i="4"/>
  <c r="W326" i="5"/>
  <c r="Q326" i="4"/>
  <c r="X326" i="5"/>
  <c r="AA326" i="5"/>
  <c r="AC326" i="5"/>
  <c r="AD326" i="5"/>
  <c r="X326" i="4"/>
  <c r="AI326" i="5"/>
  <c r="Y326" i="4"/>
  <c r="AJ326" i="5"/>
  <c r="AL326" i="5"/>
  <c r="Z326" i="5"/>
  <c r="AN326" i="5"/>
  <c r="O327" i="5"/>
  <c r="K327" i="5"/>
  <c r="AG327" i="5"/>
  <c r="B327" i="4"/>
  <c r="AF327" i="5"/>
  <c r="C327" i="5"/>
  <c r="D327" i="4"/>
  <c r="E327" i="5"/>
  <c r="I327" i="5"/>
  <c r="I327" i="4"/>
  <c r="L327" i="5"/>
  <c r="J327" i="4"/>
  <c r="N327" i="5"/>
  <c r="L327" i="4"/>
  <c r="Q327" i="5"/>
  <c r="M327" i="4"/>
  <c r="R327" i="5"/>
  <c r="N327" i="4"/>
  <c r="T327" i="5"/>
  <c r="O327" i="4"/>
  <c r="U327" i="5"/>
  <c r="P327" i="4"/>
  <c r="W327" i="5"/>
  <c r="Q327" i="4"/>
  <c r="X327" i="5"/>
  <c r="AA327" i="5"/>
  <c r="AC327" i="5"/>
  <c r="AD327" i="5"/>
  <c r="X327" i="4"/>
  <c r="AI327" i="5"/>
  <c r="Z327" i="5"/>
  <c r="AN327" i="5"/>
  <c r="O328" i="5"/>
  <c r="K328" i="5"/>
  <c r="AG328" i="5"/>
  <c r="B328" i="4"/>
  <c r="V328" i="4"/>
  <c r="AF328" i="5"/>
  <c r="C328" i="5"/>
  <c r="D328" i="4"/>
  <c r="E328" i="5"/>
  <c r="I328" i="5"/>
  <c r="I328" i="4"/>
  <c r="L328" i="5"/>
  <c r="J328" i="4"/>
  <c r="N328" i="5"/>
  <c r="L328" i="4"/>
  <c r="Q328" i="5"/>
  <c r="M328" i="4"/>
  <c r="R328" i="5"/>
  <c r="N328" i="4"/>
  <c r="T328" i="5"/>
  <c r="O328" i="4"/>
  <c r="U328" i="5"/>
  <c r="P328" i="4"/>
  <c r="W328" i="5"/>
  <c r="Q328" i="4"/>
  <c r="X328" i="5"/>
  <c r="AA328" i="5"/>
  <c r="AC328" i="5"/>
  <c r="AD328" i="5"/>
  <c r="X328" i="4"/>
  <c r="AI328" i="5"/>
  <c r="Y328" i="4"/>
  <c r="AJ328" i="5"/>
  <c r="AL328" i="5"/>
  <c r="Z328" i="5"/>
  <c r="AN328" i="5"/>
  <c r="O329" i="5"/>
  <c r="K329" i="5"/>
  <c r="AG329" i="5"/>
  <c r="B329" i="4"/>
  <c r="V329" i="4"/>
  <c r="AF329" i="5"/>
  <c r="C329" i="5"/>
  <c r="D329" i="4"/>
  <c r="E329" i="5"/>
  <c r="I329" i="5"/>
  <c r="I329" i="4"/>
  <c r="L329" i="5"/>
  <c r="J329" i="4"/>
  <c r="N329" i="5"/>
  <c r="L329" i="4"/>
  <c r="Q329" i="5"/>
  <c r="M329" i="4"/>
  <c r="R329" i="5"/>
  <c r="N329" i="4"/>
  <c r="T329" i="5"/>
  <c r="O329" i="4"/>
  <c r="U329" i="5"/>
  <c r="P329" i="4"/>
  <c r="W329" i="5"/>
  <c r="Q329" i="4"/>
  <c r="X329" i="5"/>
  <c r="AA329" i="5"/>
  <c r="AC329" i="5"/>
  <c r="AD329" i="5"/>
  <c r="X329" i="4"/>
  <c r="AI329" i="5"/>
  <c r="Y329" i="4"/>
  <c r="AJ329" i="5"/>
  <c r="AL329" i="5"/>
  <c r="Z329" i="5"/>
  <c r="AN329" i="5"/>
  <c r="O330" i="5"/>
  <c r="K330" i="5"/>
  <c r="AG330" i="5"/>
  <c r="B330" i="4"/>
  <c r="V330" i="4"/>
  <c r="AF330" i="5"/>
  <c r="C330" i="5"/>
  <c r="D330" i="4"/>
  <c r="E330" i="5"/>
  <c r="I330" i="4"/>
  <c r="L330" i="5"/>
  <c r="J330" i="4"/>
  <c r="N330" i="5"/>
  <c r="L330" i="4"/>
  <c r="Q330" i="5"/>
  <c r="M330" i="4"/>
  <c r="R330" i="5"/>
  <c r="N330" i="4"/>
  <c r="T330" i="5"/>
  <c r="O330" i="4"/>
  <c r="U330" i="5"/>
  <c r="P330" i="4"/>
  <c r="W330" i="5"/>
  <c r="Q330" i="4"/>
  <c r="X330" i="5"/>
  <c r="AA330" i="5"/>
  <c r="AC330" i="5"/>
  <c r="AD330" i="5"/>
  <c r="X330" i="4"/>
  <c r="AI330" i="5"/>
  <c r="Y330" i="4"/>
  <c r="AJ330" i="5"/>
  <c r="AL330" i="5"/>
  <c r="F330" i="5"/>
  <c r="H330" i="5"/>
  <c r="I330" i="5"/>
  <c r="Z330" i="5"/>
  <c r="AN330" i="5"/>
  <c r="O331" i="5"/>
  <c r="K331" i="5"/>
  <c r="AG331" i="5"/>
  <c r="B331" i="4"/>
  <c r="V331" i="4"/>
  <c r="AF331" i="5"/>
  <c r="C331" i="5"/>
  <c r="D331" i="4"/>
  <c r="E331" i="5"/>
  <c r="I331" i="4"/>
  <c r="L331" i="5"/>
  <c r="J331" i="4"/>
  <c r="N331" i="5"/>
  <c r="L331" i="4"/>
  <c r="Q331" i="5"/>
  <c r="M331" i="4"/>
  <c r="R331" i="5"/>
  <c r="N331" i="4"/>
  <c r="T331" i="5"/>
  <c r="O331" i="4"/>
  <c r="U331" i="5"/>
  <c r="P331" i="4"/>
  <c r="W331" i="5"/>
  <c r="Q331" i="4"/>
  <c r="X331" i="5"/>
  <c r="AA331" i="5"/>
  <c r="AC331" i="5"/>
  <c r="AD331" i="5"/>
  <c r="X331" i="4"/>
  <c r="AI331" i="5"/>
  <c r="Y331" i="4"/>
  <c r="AJ331" i="5"/>
  <c r="AL331" i="5"/>
  <c r="F331" i="5"/>
  <c r="H331" i="5"/>
  <c r="I331" i="5"/>
  <c r="Z331" i="5"/>
  <c r="AN331" i="5"/>
  <c r="O332" i="5"/>
  <c r="K332" i="5"/>
  <c r="AG332" i="5"/>
  <c r="B332" i="4"/>
  <c r="V332" i="4"/>
  <c r="AF332" i="5"/>
  <c r="C332" i="5"/>
  <c r="D332" i="4"/>
  <c r="E332" i="5"/>
  <c r="I332" i="5"/>
  <c r="I332" i="4"/>
  <c r="L332" i="5"/>
  <c r="J332" i="4"/>
  <c r="N332" i="5"/>
  <c r="L332" i="4"/>
  <c r="Q332" i="5"/>
  <c r="M332" i="4"/>
  <c r="R332" i="5"/>
  <c r="N332" i="4"/>
  <c r="T332" i="5"/>
  <c r="O332" i="4"/>
  <c r="U332" i="5"/>
  <c r="P332" i="4"/>
  <c r="W332" i="5"/>
  <c r="Q332" i="4"/>
  <c r="X332" i="5"/>
  <c r="AA332" i="5"/>
  <c r="AC332" i="5"/>
  <c r="AD332" i="5"/>
  <c r="X332" i="4"/>
  <c r="AI332" i="5"/>
  <c r="Y332" i="4"/>
  <c r="AJ332" i="5"/>
  <c r="AL332" i="5"/>
  <c r="Z332" i="5"/>
  <c r="AN332" i="5"/>
  <c r="O333" i="5"/>
  <c r="K333" i="5"/>
  <c r="AG333" i="5"/>
  <c r="AF333" i="5"/>
  <c r="C333" i="5"/>
  <c r="B333" i="4"/>
  <c r="D333" i="4"/>
  <c r="E333" i="5"/>
  <c r="I333" i="5"/>
  <c r="I333" i="4"/>
  <c r="L333" i="5"/>
  <c r="J333" i="4"/>
  <c r="N333" i="5"/>
  <c r="L333" i="4"/>
  <c r="Q333" i="5"/>
  <c r="M333" i="4"/>
  <c r="R333" i="5"/>
  <c r="N333" i="4"/>
  <c r="T333" i="5"/>
  <c r="O333" i="4"/>
  <c r="U333" i="5"/>
  <c r="P333" i="4"/>
  <c r="W333" i="5"/>
  <c r="Q333" i="4"/>
  <c r="X333" i="5"/>
  <c r="AA333" i="5"/>
  <c r="AC333" i="5"/>
  <c r="AD333" i="5"/>
  <c r="X333" i="4"/>
  <c r="AI333" i="5"/>
  <c r="Y333" i="4"/>
  <c r="AJ333" i="5"/>
  <c r="AL333" i="5"/>
  <c r="Z333" i="5"/>
  <c r="AN333" i="5"/>
  <c r="O334" i="5"/>
  <c r="K334" i="5"/>
  <c r="AG334" i="5"/>
  <c r="B334" i="4"/>
  <c r="V334" i="4"/>
  <c r="AF334" i="5"/>
  <c r="C334" i="5"/>
  <c r="D334" i="4"/>
  <c r="E334" i="5"/>
  <c r="I334" i="5"/>
  <c r="I334" i="4"/>
  <c r="L334" i="5"/>
  <c r="J334" i="4"/>
  <c r="N334" i="5"/>
  <c r="L334" i="4"/>
  <c r="Q334" i="5"/>
  <c r="M334" i="4"/>
  <c r="R334" i="5"/>
  <c r="N334" i="4"/>
  <c r="T334" i="5"/>
  <c r="O334" i="4"/>
  <c r="U334" i="5"/>
  <c r="P334" i="4"/>
  <c r="W334" i="5"/>
  <c r="Q334" i="4"/>
  <c r="X334" i="5"/>
  <c r="AA334" i="5"/>
  <c r="AC334" i="5"/>
  <c r="AD334" i="5"/>
  <c r="X334" i="4"/>
  <c r="AI334" i="5"/>
  <c r="Y334" i="4"/>
  <c r="AJ334" i="5"/>
  <c r="AL334" i="5"/>
  <c r="Z334" i="5"/>
  <c r="AN334" i="5"/>
  <c r="O335" i="5"/>
  <c r="K335" i="5"/>
  <c r="AG335" i="5"/>
  <c r="B335" i="4"/>
  <c r="V335" i="4"/>
  <c r="AF335" i="5"/>
  <c r="C335" i="5"/>
  <c r="D335" i="4"/>
  <c r="E335" i="5"/>
  <c r="I335" i="5"/>
  <c r="I335" i="4"/>
  <c r="L335" i="5"/>
  <c r="J335" i="4"/>
  <c r="N335" i="5"/>
  <c r="L335" i="4"/>
  <c r="Q335" i="5"/>
  <c r="M335" i="4"/>
  <c r="R335" i="5"/>
  <c r="N335" i="4"/>
  <c r="T335" i="5"/>
  <c r="O335" i="4"/>
  <c r="U335" i="5"/>
  <c r="P335" i="4"/>
  <c r="W335" i="5"/>
  <c r="Q335" i="4"/>
  <c r="X335" i="5"/>
  <c r="AA335" i="5"/>
  <c r="AC335" i="5"/>
  <c r="AD335" i="5"/>
  <c r="X335" i="4"/>
  <c r="AI335" i="5"/>
  <c r="Y335" i="4"/>
  <c r="AJ335" i="5"/>
  <c r="AL335" i="5"/>
  <c r="Z335" i="5"/>
  <c r="AN335" i="5"/>
  <c r="O336" i="5"/>
  <c r="K336" i="5"/>
  <c r="AG336" i="5"/>
  <c r="B336" i="4"/>
  <c r="V336" i="4"/>
  <c r="AF336" i="5"/>
  <c r="C336" i="5"/>
  <c r="D336" i="4"/>
  <c r="E336" i="5"/>
  <c r="I336" i="4"/>
  <c r="L336" i="5"/>
  <c r="J336" i="4"/>
  <c r="N336" i="5"/>
  <c r="L336" i="4"/>
  <c r="Q336" i="5"/>
  <c r="M336" i="4"/>
  <c r="R336" i="5"/>
  <c r="N336" i="4"/>
  <c r="T336" i="5"/>
  <c r="O336" i="4"/>
  <c r="U336" i="5"/>
  <c r="P336" i="4"/>
  <c r="W336" i="5"/>
  <c r="Q336" i="4"/>
  <c r="X336" i="5"/>
  <c r="AA336" i="5"/>
  <c r="AC336" i="5"/>
  <c r="AD336" i="5"/>
  <c r="X336" i="4"/>
  <c r="AI336" i="5"/>
  <c r="Y336" i="4"/>
  <c r="AJ336" i="5"/>
  <c r="AL336" i="5"/>
  <c r="F336" i="5"/>
  <c r="H336" i="5"/>
  <c r="I336" i="5"/>
  <c r="Z336" i="5"/>
  <c r="AN336" i="5"/>
  <c r="O337" i="5"/>
  <c r="K337" i="5"/>
  <c r="AG337" i="5"/>
  <c r="B337" i="4"/>
  <c r="V337" i="4"/>
  <c r="AF337" i="5"/>
  <c r="C337" i="5"/>
  <c r="D337" i="4"/>
  <c r="E337" i="5"/>
  <c r="I337" i="5"/>
  <c r="I337" i="4"/>
  <c r="L337" i="5"/>
  <c r="J337" i="4"/>
  <c r="N337" i="5"/>
  <c r="L337" i="4"/>
  <c r="Q337" i="5"/>
  <c r="M337" i="4"/>
  <c r="R337" i="5"/>
  <c r="N337" i="4"/>
  <c r="T337" i="5"/>
  <c r="O337" i="4"/>
  <c r="U337" i="5"/>
  <c r="P337" i="4"/>
  <c r="W337" i="5"/>
  <c r="Q337" i="4"/>
  <c r="X337" i="5"/>
  <c r="AA337" i="5"/>
  <c r="AC337" i="5"/>
  <c r="AD337" i="5"/>
  <c r="X337" i="4"/>
  <c r="AI337" i="5"/>
  <c r="Y337" i="4"/>
  <c r="AJ337" i="5"/>
  <c r="AL337" i="5"/>
  <c r="Z337" i="5"/>
  <c r="AN337" i="5"/>
  <c r="O338" i="5"/>
  <c r="K338" i="5"/>
  <c r="AG338" i="5"/>
  <c r="B338" i="4"/>
  <c r="V338" i="4"/>
  <c r="AF338" i="5"/>
  <c r="C338" i="5"/>
  <c r="D338" i="4"/>
  <c r="E338" i="5"/>
  <c r="I338" i="4"/>
  <c r="L338" i="5"/>
  <c r="J338" i="4"/>
  <c r="N338" i="5"/>
  <c r="L338" i="4"/>
  <c r="Q338" i="5"/>
  <c r="M338" i="4"/>
  <c r="R338" i="5"/>
  <c r="N338" i="4"/>
  <c r="T338" i="5"/>
  <c r="O338" i="4"/>
  <c r="U338" i="5"/>
  <c r="P338" i="4"/>
  <c r="W338" i="5"/>
  <c r="Q338" i="4"/>
  <c r="X338" i="5"/>
  <c r="AA338" i="5"/>
  <c r="AC338" i="5"/>
  <c r="AD338" i="5"/>
  <c r="X338" i="4"/>
  <c r="AI338" i="5"/>
  <c r="Y338" i="4"/>
  <c r="AJ338" i="5"/>
  <c r="AL338" i="5"/>
  <c r="F338" i="5"/>
  <c r="H338" i="5"/>
  <c r="I338" i="5"/>
  <c r="Z338" i="5"/>
  <c r="AN338" i="5"/>
  <c r="O339" i="5"/>
  <c r="K339" i="5"/>
  <c r="AG339" i="5"/>
  <c r="B339" i="4"/>
  <c r="V339" i="4"/>
  <c r="AF339" i="5"/>
  <c r="C339" i="5"/>
  <c r="D339" i="4"/>
  <c r="E339" i="5"/>
  <c r="I339" i="5"/>
  <c r="I339" i="4"/>
  <c r="L339" i="5"/>
  <c r="J339" i="4"/>
  <c r="N339" i="5"/>
  <c r="L339" i="4"/>
  <c r="Q339" i="5"/>
  <c r="M339" i="4"/>
  <c r="R339" i="5"/>
  <c r="N339" i="4"/>
  <c r="T339" i="5"/>
  <c r="O339" i="4"/>
  <c r="U339" i="5"/>
  <c r="P339" i="4"/>
  <c r="W339" i="5"/>
  <c r="Q339" i="4"/>
  <c r="X339" i="5"/>
  <c r="AA339" i="5"/>
  <c r="AC339" i="5"/>
  <c r="AD339" i="5"/>
  <c r="X339" i="4"/>
  <c r="AI339" i="5"/>
  <c r="Y339" i="4"/>
  <c r="AJ339" i="5"/>
  <c r="AL339" i="5"/>
  <c r="Z339" i="5"/>
  <c r="AN339" i="5"/>
  <c r="O340" i="5"/>
  <c r="K340" i="5"/>
  <c r="AG340" i="5"/>
  <c r="B340" i="4"/>
  <c r="V340" i="4"/>
  <c r="AF340" i="5"/>
  <c r="C340" i="5"/>
  <c r="D340" i="4"/>
  <c r="E340" i="5"/>
  <c r="I340" i="4"/>
  <c r="L340" i="5"/>
  <c r="J340" i="4"/>
  <c r="N340" i="5"/>
  <c r="L340" i="4"/>
  <c r="Q340" i="5"/>
  <c r="M340" i="4"/>
  <c r="R340" i="5"/>
  <c r="N340" i="4"/>
  <c r="T340" i="5"/>
  <c r="O340" i="4"/>
  <c r="U340" i="5"/>
  <c r="P340" i="4"/>
  <c r="W340" i="5"/>
  <c r="Q340" i="4"/>
  <c r="X340" i="5"/>
  <c r="AA340" i="5"/>
  <c r="AC340" i="5"/>
  <c r="AD340" i="5"/>
  <c r="X340" i="4"/>
  <c r="AI340" i="5"/>
  <c r="Y340" i="4"/>
  <c r="AJ340" i="5"/>
  <c r="AL340" i="5"/>
  <c r="F340" i="5"/>
  <c r="H340" i="5"/>
  <c r="I340" i="5"/>
  <c r="Z340" i="5"/>
  <c r="AN340" i="5"/>
  <c r="O341" i="5"/>
  <c r="K341" i="5"/>
  <c r="AG341" i="5"/>
  <c r="B341" i="4"/>
  <c r="V341" i="4"/>
  <c r="AF341" i="5"/>
  <c r="C341" i="5"/>
  <c r="D341" i="4"/>
  <c r="E341" i="5"/>
  <c r="I341" i="5"/>
  <c r="I341" i="4"/>
  <c r="L341" i="5"/>
  <c r="J341" i="4"/>
  <c r="N341" i="5"/>
  <c r="L341" i="4"/>
  <c r="Q341" i="5"/>
  <c r="M341" i="4"/>
  <c r="R341" i="5"/>
  <c r="N341" i="4"/>
  <c r="T341" i="5"/>
  <c r="O341" i="4"/>
  <c r="U341" i="5"/>
  <c r="P341" i="4"/>
  <c r="W341" i="5"/>
  <c r="Q341" i="4"/>
  <c r="X341" i="5"/>
  <c r="AA341" i="5"/>
  <c r="AC341" i="5"/>
  <c r="AD341" i="5"/>
  <c r="X341" i="4"/>
  <c r="AI341" i="5"/>
  <c r="Y341" i="4"/>
  <c r="AJ341" i="5"/>
  <c r="AL341" i="5"/>
  <c r="Z341" i="5"/>
  <c r="AN341" i="5"/>
  <c r="O342" i="5"/>
  <c r="K342" i="5"/>
  <c r="AG342" i="5"/>
  <c r="B342" i="4"/>
  <c r="V342" i="4"/>
  <c r="AF342" i="5"/>
  <c r="C342" i="5"/>
  <c r="D342" i="4"/>
  <c r="E342" i="5"/>
  <c r="I342" i="5"/>
  <c r="I342" i="4"/>
  <c r="L342" i="5"/>
  <c r="J342" i="4"/>
  <c r="N342" i="5"/>
  <c r="L342" i="4"/>
  <c r="Q342" i="5"/>
  <c r="M342" i="4"/>
  <c r="R342" i="5"/>
  <c r="N342" i="4"/>
  <c r="T342" i="5"/>
  <c r="O342" i="4"/>
  <c r="U342" i="5"/>
  <c r="P342" i="4"/>
  <c r="W342" i="5"/>
  <c r="Q342" i="4"/>
  <c r="X342" i="5"/>
  <c r="AA342" i="5"/>
  <c r="AC342" i="5"/>
  <c r="AD342" i="5"/>
  <c r="X342" i="4"/>
  <c r="AI342" i="5"/>
  <c r="Y342" i="4"/>
  <c r="AJ342" i="5"/>
  <c r="AL342" i="5"/>
  <c r="Z342" i="5"/>
  <c r="AN342" i="5"/>
  <c r="O343" i="5"/>
  <c r="K343" i="5"/>
  <c r="AG343" i="5"/>
  <c r="B343" i="4"/>
  <c r="V343" i="4"/>
  <c r="AF343" i="5"/>
  <c r="C343" i="5"/>
  <c r="D343" i="4"/>
  <c r="E343" i="5"/>
  <c r="I343" i="5"/>
  <c r="I343" i="4"/>
  <c r="L343" i="5"/>
  <c r="J343" i="4"/>
  <c r="N343" i="5"/>
  <c r="L343" i="4"/>
  <c r="Q343" i="5"/>
  <c r="M343" i="4"/>
  <c r="R343" i="5"/>
  <c r="N343" i="4"/>
  <c r="T343" i="5"/>
  <c r="O343" i="4"/>
  <c r="U343" i="5"/>
  <c r="P343" i="4"/>
  <c r="W343" i="5"/>
  <c r="Q343" i="4"/>
  <c r="X343" i="5"/>
  <c r="AA343" i="5"/>
  <c r="AC343" i="5"/>
  <c r="AD343" i="5"/>
  <c r="X343" i="4"/>
  <c r="AI343" i="5"/>
  <c r="Y343" i="4"/>
  <c r="AJ343" i="5"/>
  <c r="AL343" i="5"/>
  <c r="Z343" i="5"/>
  <c r="AN343" i="5"/>
  <c r="O344" i="5"/>
  <c r="K344" i="5"/>
  <c r="AG344" i="5"/>
  <c r="B344" i="4"/>
  <c r="V344" i="4"/>
  <c r="AF344" i="5"/>
  <c r="C344" i="5"/>
  <c r="D344" i="4"/>
  <c r="E344" i="5"/>
  <c r="I344" i="4"/>
  <c r="L344" i="5"/>
  <c r="J344" i="4"/>
  <c r="N344" i="5"/>
  <c r="L344" i="4"/>
  <c r="Q344" i="5"/>
  <c r="M344" i="4"/>
  <c r="R344" i="5"/>
  <c r="N344" i="4"/>
  <c r="T344" i="5"/>
  <c r="O344" i="4"/>
  <c r="U344" i="5"/>
  <c r="P344" i="4"/>
  <c r="W344" i="5"/>
  <c r="Q344" i="4"/>
  <c r="X344" i="5"/>
  <c r="AA344" i="5"/>
  <c r="AC344" i="5"/>
  <c r="AD344" i="5"/>
  <c r="X344" i="4"/>
  <c r="AI344" i="5"/>
  <c r="Y344" i="4"/>
  <c r="AJ344" i="5"/>
  <c r="AL344" i="5"/>
  <c r="F344" i="5"/>
  <c r="H344" i="5"/>
  <c r="I344" i="5"/>
  <c r="Z344" i="5"/>
  <c r="AN344" i="5"/>
  <c r="O345" i="5"/>
  <c r="K345" i="5"/>
  <c r="AG345" i="5"/>
  <c r="B345" i="4"/>
  <c r="V345" i="4"/>
  <c r="AF345" i="5"/>
  <c r="C345" i="5"/>
  <c r="D345" i="4"/>
  <c r="E345" i="5"/>
  <c r="I345" i="4"/>
  <c r="L345" i="5"/>
  <c r="J345" i="4"/>
  <c r="N345" i="5"/>
  <c r="L345" i="4"/>
  <c r="Q345" i="5"/>
  <c r="M345" i="4"/>
  <c r="R345" i="5"/>
  <c r="N345" i="4"/>
  <c r="T345" i="5"/>
  <c r="O345" i="4"/>
  <c r="U345" i="5"/>
  <c r="P345" i="4"/>
  <c r="W345" i="5"/>
  <c r="Q345" i="4"/>
  <c r="X345" i="5"/>
  <c r="AA345" i="5"/>
  <c r="AC345" i="5"/>
  <c r="AD345" i="5"/>
  <c r="X345" i="4"/>
  <c r="AI345" i="5"/>
  <c r="Y345" i="4"/>
  <c r="AJ345" i="5"/>
  <c r="AL345" i="5"/>
  <c r="F345" i="5"/>
  <c r="H345" i="5"/>
  <c r="I345" i="5"/>
  <c r="Z345" i="5"/>
  <c r="AN345" i="5"/>
  <c r="O346" i="5"/>
  <c r="K346" i="5"/>
  <c r="AG346" i="5"/>
  <c r="B346" i="4"/>
  <c r="V346" i="4"/>
  <c r="AF346" i="5"/>
  <c r="C346" i="5"/>
  <c r="D346" i="4"/>
  <c r="E346" i="5"/>
  <c r="I346" i="4"/>
  <c r="L346" i="5"/>
  <c r="J346" i="4"/>
  <c r="N346" i="5"/>
  <c r="L346" i="4"/>
  <c r="Q346" i="5"/>
  <c r="M346" i="4"/>
  <c r="R346" i="5"/>
  <c r="N346" i="4"/>
  <c r="T346" i="5"/>
  <c r="O346" i="4"/>
  <c r="U346" i="5"/>
  <c r="P346" i="4"/>
  <c r="W346" i="5"/>
  <c r="Q346" i="4"/>
  <c r="X346" i="5"/>
  <c r="AA346" i="5"/>
  <c r="AC346" i="5"/>
  <c r="AD346" i="5"/>
  <c r="X346" i="4"/>
  <c r="AI346" i="5"/>
  <c r="Y346" i="4"/>
  <c r="AJ346" i="5"/>
  <c r="AL346" i="5"/>
  <c r="F346" i="5"/>
  <c r="H346" i="5"/>
  <c r="I346" i="5"/>
  <c r="Z346" i="5"/>
  <c r="AN346" i="5"/>
  <c r="O347" i="5"/>
  <c r="K347" i="5"/>
  <c r="AG347" i="5"/>
  <c r="B347" i="4"/>
  <c r="V347" i="4"/>
  <c r="AF347" i="5"/>
  <c r="C347" i="5"/>
  <c r="D347" i="4"/>
  <c r="E347" i="5"/>
  <c r="I347" i="5"/>
  <c r="I347" i="4"/>
  <c r="L347" i="5"/>
  <c r="J347" i="4"/>
  <c r="N347" i="5"/>
  <c r="L347" i="4"/>
  <c r="Q347" i="5"/>
  <c r="M347" i="4"/>
  <c r="R347" i="5"/>
  <c r="N347" i="4"/>
  <c r="T347" i="5"/>
  <c r="O347" i="4"/>
  <c r="U347" i="5"/>
  <c r="P347" i="4"/>
  <c r="W347" i="5"/>
  <c r="Q347" i="4"/>
  <c r="X347" i="5"/>
  <c r="AA347" i="5"/>
  <c r="AC347" i="5"/>
  <c r="AD347" i="5"/>
  <c r="X347" i="4"/>
  <c r="AI347" i="5"/>
  <c r="Y347" i="4"/>
  <c r="AJ347" i="5"/>
  <c r="AL347" i="5"/>
  <c r="Z347" i="5"/>
  <c r="AN347" i="5"/>
  <c r="K50" i="2"/>
  <c r="B348" i="4"/>
  <c r="K348" i="4"/>
  <c r="O348" i="5"/>
  <c r="H50" i="2"/>
  <c r="H348" i="4"/>
  <c r="K348" i="5"/>
  <c r="W50" i="2"/>
  <c r="W348" i="4"/>
  <c r="AG348" i="5"/>
  <c r="V50" i="2"/>
  <c r="V348" i="4"/>
  <c r="AF348" i="5"/>
  <c r="C50" i="2"/>
  <c r="C348" i="4"/>
  <c r="C348" i="5"/>
  <c r="D50" i="2"/>
  <c r="D348" i="4"/>
  <c r="E348" i="5"/>
  <c r="I50" i="2"/>
  <c r="I348" i="4"/>
  <c r="L348" i="5"/>
  <c r="J50" i="2"/>
  <c r="J348" i="4"/>
  <c r="N348" i="5"/>
  <c r="L50" i="2"/>
  <c r="L348" i="4"/>
  <c r="Q348" i="5"/>
  <c r="M50" i="2"/>
  <c r="M348" i="4"/>
  <c r="R348" i="5"/>
  <c r="N50" i="2"/>
  <c r="N348" i="4"/>
  <c r="T348" i="5"/>
  <c r="O50" i="2"/>
  <c r="O348" i="4"/>
  <c r="U348" i="5"/>
  <c r="P50" i="2"/>
  <c r="P348" i="4"/>
  <c r="W348" i="5"/>
  <c r="Q50" i="2"/>
  <c r="Q348" i="4"/>
  <c r="X348" i="5"/>
  <c r="S50" i="2"/>
  <c r="S348" i="4"/>
  <c r="AA348" i="5"/>
  <c r="T50" i="2"/>
  <c r="T348" i="4"/>
  <c r="AC348" i="5"/>
  <c r="U50" i="2"/>
  <c r="U348" i="4"/>
  <c r="AD348" i="5"/>
  <c r="X50" i="2"/>
  <c r="X348" i="4"/>
  <c r="AI348" i="5"/>
  <c r="Y50" i="2"/>
  <c r="Y348" i="4"/>
  <c r="AJ348" i="5"/>
  <c r="Z50" i="2"/>
  <c r="Z348" i="4"/>
  <c r="AL348" i="5"/>
  <c r="F348" i="5"/>
  <c r="H348" i="5"/>
  <c r="I348" i="5"/>
  <c r="Z348" i="5"/>
  <c r="AN348" i="5"/>
  <c r="B349" i="4"/>
  <c r="K51" i="2"/>
  <c r="K349" i="4"/>
  <c r="O349" i="5"/>
  <c r="H51" i="2"/>
  <c r="H349" i="4"/>
  <c r="K349" i="5"/>
  <c r="W51" i="2"/>
  <c r="W349" i="4"/>
  <c r="AG349" i="5"/>
  <c r="V51" i="2"/>
  <c r="V349" i="4"/>
  <c r="AF349" i="5"/>
  <c r="C51" i="2"/>
  <c r="C349" i="4"/>
  <c r="C349" i="5"/>
  <c r="D51" i="2"/>
  <c r="D349" i="4"/>
  <c r="E349" i="5"/>
  <c r="I51" i="2"/>
  <c r="I349" i="4"/>
  <c r="L349" i="5"/>
  <c r="J51" i="2"/>
  <c r="J349" i="4"/>
  <c r="N349" i="5"/>
  <c r="L51" i="2"/>
  <c r="L349" i="4"/>
  <c r="Q349" i="5"/>
  <c r="M51" i="2"/>
  <c r="M349" i="4"/>
  <c r="R349" i="5"/>
  <c r="N51" i="2"/>
  <c r="N349" i="4"/>
  <c r="T349" i="5"/>
  <c r="O51" i="2"/>
  <c r="O349" i="4"/>
  <c r="U349" i="5"/>
  <c r="P51" i="2"/>
  <c r="P349" i="4"/>
  <c r="W349" i="5"/>
  <c r="Q51" i="2"/>
  <c r="Q349" i="4"/>
  <c r="X349" i="5"/>
  <c r="S349" i="4"/>
  <c r="AA349" i="5"/>
  <c r="T51" i="2"/>
  <c r="T349" i="4"/>
  <c r="AC349" i="5"/>
  <c r="U51" i="2"/>
  <c r="U349" i="4"/>
  <c r="AD349" i="5"/>
  <c r="X51" i="2"/>
  <c r="X349" i="4"/>
  <c r="AI349" i="5"/>
  <c r="Y349" i="4"/>
  <c r="AJ349" i="5"/>
  <c r="Z51" i="2"/>
  <c r="Z349" i="4"/>
  <c r="AL349" i="5"/>
  <c r="F349" i="5"/>
  <c r="H349" i="5"/>
  <c r="I349" i="5"/>
  <c r="Z349" i="5"/>
  <c r="AN349" i="5"/>
  <c r="B350" i="4"/>
  <c r="K350" i="4"/>
  <c r="O350" i="5"/>
  <c r="H350" i="4"/>
  <c r="K350" i="5"/>
  <c r="W350" i="4"/>
  <c r="AG350" i="5"/>
  <c r="V350" i="4"/>
  <c r="AF350" i="5"/>
  <c r="C350" i="4"/>
  <c r="C350" i="5"/>
  <c r="D350" i="4"/>
  <c r="E350" i="5"/>
  <c r="I350" i="4"/>
  <c r="L350" i="5"/>
  <c r="J350" i="4"/>
  <c r="N350" i="5"/>
  <c r="L350" i="4"/>
  <c r="Q350" i="5"/>
  <c r="M350" i="4"/>
  <c r="R350" i="5"/>
  <c r="N350" i="4"/>
  <c r="T350" i="5"/>
  <c r="O350" i="4"/>
  <c r="U350" i="5"/>
  <c r="P350" i="4"/>
  <c r="W350" i="5"/>
  <c r="Q350" i="4"/>
  <c r="X350" i="5"/>
  <c r="S350" i="4"/>
  <c r="AA350" i="5"/>
  <c r="T350" i="4"/>
  <c r="AC350" i="5"/>
  <c r="U350" i="4"/>
  <c r="AD350" i="5"/>
  <c r="X350" i="4"/>
  <c r="AI350" i="5"/>
  <c r="Y350" i="4"/>
  <c r="AJ350" i="5"/>
  <c r="Z350" i="4"/>
  <c r="AL350" i="5"/>
  <c r="F350" i="5"/>
  <c r="H350" i="5"/>
  <c r="I350" i="5"/>
  <c r="Z350" i="5"/>
  <c r="AN350" i="5"/>
  <c r="B351" i="4"/>
  <c r="S351" i="4"/>
  <c r="AA351" i="5"/>
  <c r="P351" i="4"/>
  <c r="W351" i="5"/>
  <c r="K351" i="4"/>
  <c r="O351" i="5"/>
  <c r="H351" i="4"/>
  <c r="K351" i="5"/>
  <c r="W351" i="4"/>
  <c r="AG351" i="5"/>
  <c r="V351" i="4"/>
  <c r="AF351" i="5"/>
  <c r="C351" i="4"/>
  <c r="C351" i="5"/>
  <c r="D351" i="4"/>
  <c r="E351" i="5"/>
  <c r="I351" i="4"/>
  <c r="L351" i="5"/>
  <c r="J351" i="4"/>
  <c r="N351" i="5"/>
  <c r="L351" i="4"/>
  <c r="Q351" i="5"/>
  <c r="M351" i="4"/>
  <c r="R351" i="5"/>
  <c r="N351" i="4"/>
  <c r="T351" i="5"/>
  <c r="O351" i="4"/>
  <c r="U351" i="5"/>
  <c r="Q351" i="4"/>
  <c r="X351" i="5"/>
  <c r="R51" i="2"/>
  <c r="R351" i="4"/>
  <c r="Z351" i="5"/>
  <c r="T351" i="4"/>
  <c r="AC351" i="5"/>
  <c r="U351" i="4"/>
  <c r="AD351" i="5"/>
  <c r="X351" i="4"/>
  <c r="AI351" i="5"/>
  <c r="Y351" i="4"/>
  <c r="AJ351" i="5"/>
  <c r="Z351" i="4"/>
  <c r="AL351" i="5"/>
  <c r="F351" i="5"/>
  <c r="H351" i="5"/>
  <c r="I351" i="5"/>
  <c r="AN351" i="5"/>
  <c r="K352" i="4"/>
  <c r="O352" i="5"/>
  <c r="H352" i="4"/>
  <c r="K352" i="5"/>
  <c r="W352" i="4"/>
  <c r="AG352" i="5"/>
  <c r="V352" i="4"/>
  <c r="AF352" i="5"/>
  <c r="C352" i="4"/>
  <c r="C352" i="5"/>
  <c r="D352" i="4"/>
  <c r="E352" i="5"/>
  <c r="I352" i="4"/>
  <c r="L352" i="5"/>
  <c r="J352" i="4"/>
  <c r="N352" i="5"/>
  <c r="L352" i="4"/>
  <c r="Q352" i="5"/>
  <c r="M352" i="4"/>
  <c r="R352" i="5"/>
  <c r="N352" i="4"/>
  <c r="T352" i="5"/>
  <c r="O352" i="4"/>
  <c r="U352" i="5"/>
  <c r="P352" i="4"/>
  <c r="W352" i="5"/>
  <c r="Q352" i="4"/>
  <c r="X352" i="5"/>
  <c r="T352" i="4"/>
  <c r="AC352" i="5"/>
  <c r="U352" i="4"/>
  <c r="AD352" i="5"/>
  <c r="X352" i="4"/>
  <c r="AI352" i="5"/>
  <c r="Y352" i="4"/>
  <c r="AJ352" i="5"/>
  <c r="Z352" i="4"/>
  <c r="AL352" i="5"/>
  <c r="Z352" i="5"/>
  <c r="F352" i="5"/>
  <c r="H352" i="5"/>
  <c r="I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T353" i="4"/>
  <c r="AC353" i="5"/>
  <c r="U353" i="4"/>
  <c r="AD353" i="5"/>
  <c r="X353" i="4"/>
  <c r="AI353" i="5"/>
  <c r="Y353" i="4"/>
  <c r="AJ353" i="5"/>
  <c r="Z353" i="4"/>
  <c r="AL353" i="5"/>
  <c r="Z353" i="5"/>
  <c r="F353" i="5"/>
  <c r="H353" i="5"/>
  <c r="I353" i="5"/>
  <c r="AN353" i="5"/>
  <c r="B354" i="4"/>
  <c r="K354" i="4"/>
  <c r="O354" i="5"/>
  <c r="H354" i="4"/>
  <c r="K354" i="5"/>
  <c r="W354" i="4"/>
  <c r="AG354" i="5"/>
  <c r="V354" i="4"/>
  <c r="AF354" i="5"/>
  <c r="C354" i="4"/>
  <c r="C354" i="5"/>
  <c r="D354" i="4"/>
  <c r="E354" i="5"/>
  <c r="I354" i="4"/>
  <c r="L354" i="5"/>
  <c r="J354" i="4"/>
  <c r="N354" i="5"/>
  <c r="L354" i="4"/>
  <c r="Q354" i="5"/>
  <c r="M354" i="4"/>
  <c r="R354" i="5"/>
  <c r="N354" i="4"/>
  <c r="T354" i="5"/>
  <c r="O354" i="4"/>
  <c r="U354" i="5"/>
  <c r="P354" i="4"/>
  <c r="W354" i="5"/>
  <c r="Q354" i="4"/>
  <c r="X354" i="5"/>
  <c r="S354" i="4"/>
  <c r="AA354" i="5"/>
  <c r="T354" i="4"/>
  <c r="AC354" i="5"/>
  <c r="U354" i="4"/>
  <c r="AD354" i="5"/>
  <c r="X354" i="4"/>
  <c r="AI354" i="5"/>
  <c r="Y354" i="4"/>
  <c r="AJ354" i="5"/>
  <c r="Z354" i="4"/>
  <c r="AL354" i="5"/>
  <c r="Z354" i="5"/>
  <c r="F354" i="5"/>
  <c r="H354" i="5"/>
  <c r="I354" i="5"/>
  <c r="AN354" i="5"/>
  <c r="B355" i="4"/>
  <c r="K355" i="4"/>
  <c r="O355" i="5"/>
  <c r="H355" i="4"/>
  <c r="K355" i="5"/>
  <c r="W355" i="4"/>
  <c r="AG355" i="5"/>
  <c r="V355" i="4"/>
  <c r="AF355" i="5"/>
  <c r="C355" i="4"/>
  <c r="C355" i="5"/>
  <c r="D355" i="4"/>
  <c r="E355" i="5"/>
  <c r="I355" i="4"/>
  <c r="L355" i="5"/>
  <c r="J355" i="4"/>
  <c r="N355" i="5"/>
  <c r="L355" i="4"/>
  <c r="Q355" i="5"/>
  <c r="M355" i="4"/>
  <c r="R355" i="5"/>
  <c r="N355" i="4"/>
  <c r="T355" i="5"/>
  <c r="O355" i="4"/>
  <c r="U355" i="5"/>
  <c r="P355" i="4"/>
  <c r="W355" i="5"/>
  <c r="Q355" i="4"/>
  <c r="X355" i="5"/>
  <c r="S355" i="4"/>
  <c r="AA355" i="5"/>
  <c r="T355" i="4"/>
  <c r="AC355" i="5"/>
  <c r="U355" i="4"/>
  <c r="AD355" i="5"/>
  <c r="X355" i="4"/>
  <c r="AI355" i="5"/>
  <c r="Y355" i="4"/>
  <c r="AJ355" i="5"/>
  <c r="Z355" i="5"/>
  <c r="F355" i="5"/>
  <c r="H355" i="5"/>
  <c r="I355" i="5"/>
  <c r="AN355" i="5"/>
  <c r="S356" i="4"/>
  <c r="P356" i="4"/>
  <c r="W356" i="5"/>
  <c r="K356" i="4"/>
  <c r="O356" i="5"/>
  <c r="H356" i="4"/>
  <c r="K356" i="5"/>
  <c r="W356" i="4"/>
  <c r="AG356" i="5"/>
  <c r="V356" i="4"/>
  <c r="AF356" i="5"/>
  <c r="C356" i="4"/>
  <c r="C356" i="5"/>
  <c r="D356" i="4"/>
  <c r="E356" i="5"/>
  <c r="I356" i="4"/>
  <c r="L356" i="5"/>
  <c r="J356" i="4"/>
  <c r="N356" i="5"/>
  <c r="L356" i="4"/>
  <c r="Q356" i="5"/>
  <c r="M356" i="4"/>
  <c r="R356" i="5"/>
  <c r="N356" i="4"/>
  <c r="T356" i="5"/>
  <c r="O356" i="4"/>
  <c r="U356" i="5"/>
  <c r="Q356" i="4"/>
  <c r="X356" i="5"/>
  <c r="R356" i="4"/>
  <c r="Z356" i="5"/>
  <c r="T356" i="4"/>
  <c r="AC356" i="5"/>
  <c r="U356" i="4"/>
  <c r="AD356" i="5"/>
  <c r="X356" i="4"/>
  <c r="AI356" i="5"/>
  <c r="F356" i="5"/>
  <c r="H356" i="5"/>
  <c r="I356" i="5"/>
  <c r="AN356" i="5"/>
  <c r="B357" i="4"/>
  <c r="K357" i="4"/>
  <c r="O357" i="5"/>
  <c r="H357" i="4"/>
  <c r="K357" i="5"/>
  <c r="W357" i="4"/>
  <c r="AG357" i="5"/>
  <c r="V357" i="4"/>
  <c r="AF357" i="5"/>
  <c r="C357" i="4"/>
  <c r="C357" i="5"/>
  <c r="D357" i="4"/>
  <c r="E357" i="5"/>
  <c r="I357" i="4"/>
  <c r="L357" i="5"/>
  <c r="J357" i="4"/>
  <c r="N357" i="5"/>
  <c r="L357" i="4"/>
  <c r="Q357" i="5"/>
  <c r="M357" i="4"/>
  <c r="R357" i="5"/>
  <c r="N357" i="4"/>
  <c r="T357" i="5"/>
  <c r="O357" i="4"/>
  <c r="U357" i="5"/>
  <c r="P357" i="4"/>
  <c r="W357" i="5"/>
  <c r="Q357" i="4"/>
  <c r="X357" i="5"/>
  <c r="S357" i="4"/>
  <c r="AA357" i="5"/>
  <c r="T357" i="4"/>
  <c r="AC357" i="5"/>
  <c r="U357" i="4"/>
  <c r="AD357" i="5"/>
  <c r="X357" i="4"/>
  <c r="AI357" i="5"/>
  <c r="Y357" i="4"/>
  <c r="AJ357" i="5"/>
  <c r="Z357" i="4"/>
  <c r="AL357" i="5"/>
  <c r="F357" i="5"/>
  <c r="H357" i="5"/>
  <c r="I357" i="5"/>
  <c r="Z357" i="5"/>
  <c r="AN357" i="5"/>
  <c r="B358" i="4"/>
  <c r="K358" i="4"/>
  <c r="O358" i="5"/>
  <c r="H358" i="4"/>
  <c r="K358" i="5"/>
  <c r="W358" i="4"/>
  <c r="AG358" i="5"/>
  <c r="V358" i="4"/>
  <c r="AF358" i="5"/>
  <c r="C358" i="4"/>
  <c r="C358" i="5"/>
  <c r="D358" i="4"/>
  <c r="E358" i="5"/>
  <c r="I358" i="4"/>
  <c r="L358" i="5"/>
  <c r="J358" i="4"/>
  <c r="N358" i="5"/>
  <c r="L358" i="4"/>
  <c r="Q358" i="5"/>
  <c r="M358" i="4"/>
  <c r="R358" i="5"/>
  <c r="N358" i="4"/>
  <c r="T358" i="5"/>
  <c r="O358" i="4"/>
  <c r="U358" i="5"/>
  <c r="P358" i="4"/>
  <c r="W358" i="5"/>
  <c r="Q358" i="4"/>
  <c r="X358" i="5"/>
  <c r="S358" i="4"/>
  <c r="AA358" i="5"/>
  <c r="T358" i="4"/>
  <c r="AC358" i="5"/>
  <c r="U358" i="4"/>
  <c r="AD358" i="5"/>
  <c r="X358" i="4"/>
  <c r="AI358" i="5"/>
  <c r="Y358" i="4"/>
  <c r="AJ358" i="5"/>
  <c r="Z358" i="4"/>
  <c r="AL358" i="5"/>
  <c r="F358" i="5"/>
  <c r="H358" i="5"/>
  <c r="I358" i="5"/>
  <c r="Z358" i="5"/>
  <c r="AN358" i="5"/>
  <c r="B359" i="4"/>
  <c r="K359" i="4"/>
  <c r="O359" i="5"/>
  <c r="H359" i="4"/>
  <c r="K359" i="5"/>
  <c r="W359" i="4"/>
  <c r="AG359" i="5"/>
  <c r="V359" i="4"/>
  <c r="AF359" i="5"/>
  <c r="C359" i="4"/>
  <c r="C359" i="5"/>
  <c r="D359" i="4"/>
  <c r="E359" i="5"/>
  <c r="I359" i="4"/>
  <c r="L359" i="5"/>
  <c r="J359" i="4"/>
  <c r="N359" i="5"/>
  <c r="L359" i="4"/>
  <c r="Q359" i="5"/>
  <c r="M359" i="4"/>
  <c r="R359" i="5"/>
  <c r="N359" i="4"/>
  <c r="T359" i="5"/>
  <c r="O359" i="4"/>
  <c r="U359" i="5"/>
  <c r="P359" i="4"/>
  <c r="W359" i="5"/>
  <c r="Q359" i="4"/>
  <c r="X359" i="5"/>
  <c r="S359" i="4"/>
  <c r="AA359" i="5"/>
  <c r="T359" i="4"/>
  <c r="AC359" i="5"/>
  <c r="U359" i="4"/>
  <c r="AD359" i="5"/>
  <c r="X359" i="4"/>
  <c r="AI359" i="5"/>
  <c r="Y359" i="4"/>
  <c r="AJ359" i="5"/>
  <c r="Z359" i="4"/>
  <c r="AL359" i="5"/>
  <c r="F359" i="5"/>
  <c r="H359" i="5"/>
  <c r="I359" i="5"/>
  <c r="Z359" i="5"/>
  <c r="AN359" i="5"/>
  <c r="B360" i="4"/>
  <c r="K360" i="4"/>
  <c r="O360" i="5"/>
  <c r="H360" i="4"/>
  <c r="K360" i="5"/>
  <c r="W360" i="4"/>
  <c r="AG360" i="5"/>
  <c r="V360" i="4"/>
  <c r="AF360" i="5"/>
  <c r="C360" i="4"/>
  <c r="C360" i="5"/>
  <c r="D360" i="4"/>
  <c r="E360" i="5"/>
  <c r="I360" i="4"/>
  <c r="L360" i="5"/>
  <c r="J360" i="4"/>
  <c r="N360" i="5"/>
  <c r="L360" i="4"/>
  <c r="Q360" i="5"/>
  <c r="M360" i="4"/>
  <c r="R360" i="5"/>
  <c r="N360" i="4"/>
  <c r="T360" i="5"/>
  <c r="O360" i="4"/>
  <c r="U360" i="5"/>
  <c r="P360" i="4"/>
  <c r="W360" i="5"/>
  <c r="Q360" i="4"/>
  <c r="X360" i="5"/>
  <c r="S360" i="4"/>
  <c r="AA360" i="5"/>
  <c r="T360" i="4"/>
  <c r="AC360" i="5"/>
  <c r="U360" i="4"/>
  <c r="AD360" i="5"/>
  <c r="X360" i="4"/>
  <c r="AI360" i="5"/>
  <c r="Y360" i="4"/>
  <c r="AJ360" i="5"/>
  <c r="Z360" i="4"/>
  <c r="AL360" i="5"/>
  <c r="F360" i="5"/>
  <c r="H360" i="5"/>
  <c r="I360" i="5"/>
  <c r="Z360" i="5"/>
  <c r="AN360" i="5"/>
  <c r="B361" i="4"/>
  <c r="K361" i="4"/>
  <c r="O361" i="5"/>
  <c r="H361" i="4"/>
  <c r="K361" i="5"/>
  <c r="W361" i="4"/>
  <c r="AG361" i="5"/>
  <c r="V361" i="4"/>
  <c r="AF361" i="5"/>
  <c r="C361" i="4"/>
  <c r="C361" i="5"/>
  <c r="D361" i="4"/>
  <c r="E361" i="5"/>
  <c r="I361" i="4"/>
  <c r="L361" i="5"/>
  <c r="J361" i="4"/>
  <c r="N361" i="5"/>
  <c r="L361" i="4"/>
  <c r="Q361" i="5"/>
  <c r="M361" i="4"/>
  <c r="R361" i="5"/>
  <c r="N361" i="4"/>
  <c r="T361" i="5"/>
  <c r="O361" i="4"/>
  <c r="U361" i="5"/>
  <c r="P361" i="4"/>
  <c r="W361" i="5"/>
  <c r="Q361" i="4"/>
  <c r="X361" i="5"/>
  <c r="S361" i="4"/>
  <c r="AA361" i="5"/>
  <c r="T361" i="4"/>
  <c r="AC361" i="5"/>
  <c r="U361" i="4"/>
  <c r="AD361" i="5"/>
  <c r="X361" i="4"/>
  <c r="AI361" i="5"/>
  <c r="Y361" i="4"/>
  <c r="AJ361" i="5"/>
  <c r="Z361" i="4"/>
  <c r="AL361" i="5"/>
  <c r="F361" i="5"/>
  <c r="H361" i="5"/>
  <c r="I361" i="5"/>
  <c r="Z361" i="5"/>
  <c r="AN361" i="5"/>
  <c r="B362" i="4"/>
  <c r="K362" i="4"/>
  <c r="O362" i="5"/>
  <c r="H362" i="4"/>
  <c r="K362" i="5"/>
  <c r="W362" i="4"/>
  <c r="AG362" i="5"/>
  <c r="V362" i="4"/>
  <c r="AF362" i="5"/>
  <c r="C362" i="4"/>
  <c r="C362" i="5"/>
  <c r="D362" i="4"/>
  <c r="E362" i="5"/>
  <c r="I362" i="4"/>
  <c r="L362" i="5"/>
  <c r="J362" i="4"/>
  <c r="N362" i="5"/>
  <c r="L362" i="4"/>
  <c r="Q362" i="5"/>
  <c r="M362" i="4"/>
  <c r="R362" i="5"/>
  <c r="N362" i="4"/>
  <c r="T362" i="5"/>
  <c r="O362" i="4"/>
  <c r="U362" i="5"/>
  <c r="P362" i="4"/>
  <c r="W362" i="5"/>
  <c r="Q362" i="4"/>
  <c r="X362" i="5"/>
  <c r="S362" i="4"/>
  <c r="AA362" i="5"/>
  <c r="T362" i="4"/>
  <c r="AC362" i="5"/>
  <c r="U362" i="4"/>
  <c r="AD362" i="5"/>
  <c r="X362" i="4"/>
  <c r="AI362" i="5"/>
  <c r="Y362" i="4"/>
  <c r="AJ362" i="5"/>
  <c r="Z362" i="4"/>
  <c r="AL362" i="5"/>
  <c r="F362" i="5"/>
  <c r="H362" i="5"/>
  <c r="I362" i="5"/>
  <c r="Z362" i="5"/>
  <c r="AN362" i="5"/>
  <c r="B363" i="4"/>
  <c r="K363" i="4"/>
  <c r="O363" i="5"/>
  <c r="H363" i="4"/>
  <c r="K363" i="5"/>
  <c r="W363" i="4"/>
  <c r="AG363" i="5"/>
  <c r="V363" i="4"/>
  <c r="AF363" i="5"/>
  <c r="C363" i="4"/>
  <c r="C363" i="5"/>
  <c r="D363" i="4"/>
  <c r="E363" i="5"/>
  <c r="I363" i="4"/>
  <c r="L363" i="5"/>
  <c r="J363" i="4"/>
  <c r="N363" i="5"/>
  <c r="L363" i="4"/>
  <c r="Q363" i="5"/>
  <c r="M363" i="4"/>
  <c r="R363" i="5"/>
  <c r="N363" i="4"/>
  <c r="T363" i="5"/>
  <c r="O363" i="4"/>
  <c r="U363" i="5"/>
  <c r="P363" i="4"/>
  <c r="W363" i="5"/>
  <c r="Q363" i="4"/>
  <c r="X363" i="5"/>
  <c r="S363" i="4"/>
  <c r="AA363" i="5"/>
  <c r="T363" i="4"/>
  <c r="AC363" i="5"/>
  <c r="U363" i="4"/>
  <c r="AD363" i="5"/>
  <c r="X363" i="4"/>
  <c r="AI363" i="5"/>
  <c r="Y363" i="4"/>
  <c r="AJ363" i="5"/>
  <c r="Z363" i="4"/>
  <c r="AL363" i="5"/>
  <c r="F363" i="5"/>
  <c r="H363" i="5"/>
  <c r="I363" i="5"/>
  <c r="Z363" i="5"/>
  <c r="AN363" i="5"/>
  <c r="B364" i="4"/>
  <c r="K364" i="4"/>
  <c r="O364" i="5"/>
  <c r="H364" i="4"/>
  <c r="K364" i="5"/>
  <c r="W364" i="4"/>
  <c r="AG364" i="5"/>
  <c r="V364" i="4"/>
  <c r="AF364" i="5"/>
  <c r="C364" i="4"/>
  <c r="C364" i="5"/>
  <c r="D364" i="4"/>
  <c r="E364" i="5"/>
  <c r="I364" i="4"/>
  <c r="L364" i="5"/>
  <c r="J364" i="4"/>
  <c r="N364" i="5"/>
  <c r="L364" i="4"/>
  <c r="Q364" i="5"/>
  <c r="M364" i="4"/>
  <c r="R364" i="5"/>
  <c r="N364" i="4"/>
  <c r="T364" i="5"/>
  <c r="O364" i="4"/>
  <c r="U364" i="5"/>
  <c r="P364" i="4"/>
  <c r="W364" i="5"/>
  <c r="Q364" i="4"/>
  <c r="X364" i="5"/>
  <c r="S364" i="4"/>
  <c r="AA364" i="5"/>
  <c r="T364" i="4"/>
  <c r="AC364" i="5"/>
  <c r="U364" i="4"/>
  <c r="AD364" i="5"/>
  <c r="X364" i="4"/>
  <c r="AI364" i="5"/>
  <c r="Y364" i="4"/>
  <c r="AJ364" i="5"/>
  <c r="Z364" i="4"/>
  <c r="AL364" i="5"/>
  <c r="F364" i="5"/>
  <c r="H364" i="5"/>
  <c r="I364" i="5"/>
  <c r="Z364" i="5"/>
  <c r="AN364" i="5"/>
  <c r="B365" i="4"/>
  <c r="K365" i="4"/>
  <c r="O365" i="5"/>
  <c r="H365" i="4"/>
  <c r="K365" i="5"/>
  <c r="W365" i="4"/>
  <c r="AG365" i="5"/>
  <c r="V365" i="4"/>
  <c r="AF365" i="5"/>
  <c r="C365" i="4"/>
  <c r="C365" i="5"/>
  <c r="D365" i="4"/>
  <c r="E365" i="5"/>
  <c r="I365" i="4"/>
  <c r="L365" i="5"/>
  <c r="J365" i="4"/>
  <c r="N365" i="5"/>
  <c r="L365" i="4"/>
  <c r="Q365" i="5"/>
  <c r="M365" i="4"/>
  <c r="R365" i="5"/>
  <c r="N365" i="4"/>
  <c r="T365" i="5"/>
  <c r="O365" i="4"/>
  <c r="U365" i="5"/>
  <c r="P365" i="4"/>
  <c r="W365" i="5"/>
  <c r="Q365" i="4"/>
  <c r="X365" i="5"/>
  <c r="S365" i="4"/>
  <c r="AA365" i="5"/>
  <c r="T365" i="4"/>
  <c r="AC365" i="5"/>
  <c r="U365" i="4"/>
  <c r="AD365" i="5"/>
  <c r="X365" i="4"/>
  <c r="AI365" i="5"/>
  <c r="Y365" i="4"/>
  <c r="AJ365" i="5"/>
  <c r="Z365" i="4"/>
  <c r="AL365" i="5"/>
  <c r="F365" i="5"/>
  <c r="H365" i="5"/>
  <c r="I365" i="5"/>
  <c r="Z365" i="5"/>
  <c r="AN365" i="5"/>
  <c r="B366" i="4"/>
  <c r="S366" i="4"/>
  <c r="AA366" i="5"/>
  <c r="P366" i="4"/>
  <c r="W366" i="5"/>
  <c r="K366" i="4"/>
  <c r="O366" i="5"/>
  <c r="H366" i="4"/>
  <c r="K366" i="5"/>
  <c r="W366" i="4"/>
  <c r="AG366" i="5"/>
  <c r="V366" i="4"/>
  <c r="AF366" i="5"/>
  <c r="C366" i="4"/>
  <c r="C366" i="5"/>
  <c r="D366" i="4"/>
  <c r="E366" i="5"/>
  <c r="I366" i="4"/>
  <c r="L366" i="5"/>
  <c r="J366" i="4"/>
  <c r="N366" i="5"/>
  <c r="L366" i="4"/>
  <c r="Q366" i="5"/>
  <c r="M366" i="4"/>
  <c r="R366" i="5"/>
  <c r="N366" i="4"/>
  <c r="T366" i="5"/>
  <c r="O366" i="4"/>
  <c r="U366" i="5"/>
  <c r="Q366" i="4"/>
  <c r="X366" i="5"/>
  <c r="R366" i="4"/>
  <c r="Z366" i="5"/>
  <c r="T366" i="4"/>
  <c r="AC366" i="5"/>
  <c r="U366" i="4"/>
  <c r="AD366" i="5"/>
  <c r="X366" i="4"/>
  <c r="AI366" i="5"/>
  <c r="F366" i="5"/>
  <c r="H366" i="5"/>
  <c r="I366" i="5"/>
  <c r="AN366" i="5"/>
  <c r="B367" i="4"/>
  <c r="K367" i="4"/>
  <c r="O367" i="5"/>
  <c r="H367" i="4"/>
  <c r="K367" i="5"/>
  <c r="W367" i="4"/>
  <c r="AG367" i="5"/>
  <c r="V367" i="4"/>
  <c r="AF367" i="5"/>
  <c r="C367" i="4"/>
  <c r="C367" i="5"/>
  <c r="D367" i="4"/>
  <c r="E367" i="5"/>
  <c r="I367" i="4"/>
  <c r="L367" i="5"/>
  <c r="J367" i="4"/>
  <c r="N367" i="5"/>
  <c r="L367" i="4"/>
  <c r="Q367" i="5"/>
  <c r="M367" i="4"/>
  <c r="R367" i="5"/>
  <c r="N367" i="4"/>
  <c r="T367" i="5"/>
  <c r="O367" i="4"/>
  <c r="U367" i="5"/>
  <c r="P367" i="4"/>
  <c r="W367" i="5"/>
  <c r="Q367" i="4"/>
  <c r="X367" i="5"/>
  <c r="S367" i="4"/>
  <c r="AA367" i="5"/>
  <c r="T367" i="4"/>
  <c r="AC367" i="5"/>
  <c r="U367" i="4"/>
  <c r="AD367" i="5"/>
  <c r="X367" i="4"/>
  <c r="AI367" i="5"/>
  <c r="Y367" i="4"/>
  <c r="AJ367" i="5"/>
  <c r="Z367" i="4"/>
  <c r="AL367" i="5"/>
  <c r="F367" i="5"/>
  <c r="H367" i="5"/>
  <c r="I367" i="5"/>
  <c r="Z367" i="5"/>
  <c r="AN367" i="5"/>
  <c r="B368" i="4"/>
  <c r="K368" i="4"/>
  <c r="O368" i="5"/>
  <c r="H368" i="4"/>
  <c r="K368" i="5"/>
  <c r="W368" i="4"/>
  <c r="AG368" i="5"/>
  <c r="V368" i="4"/>
  <c r="AF368" i="5"/>
  <c r="C368" i="4"/>
  <c r="C368" i="5"/>
  <c r="D368" i="4"/>
  <c r="E368" i="5"/>
  <c r="I368" i="4"/>
  <c r="L368" i="5"/>
  <c r="J368" i="4"/>
  <c r="N368" i="5"/>
  <c r="L368" i="4"/>
  <c r="Q368" i="5"/>
  <c r="M368" i="4"/>
  <c r="R368" i="5"/>
  <c r="N368" i="4"/>
  <c r="T368" i="5"/>
  <c r="O368" i="4"/>
  <c r="U368" i="5"/>
  <c r="P368" i="4"/>
  <c r="W368" i="5"/>
  <c r="Q368" i="4"/>
  <c r="X368" i="5"/>
  <c r="S368" i="4"/>
  <c r="AA368" i="5"/>
  <c r="T368" i="4"/>
  <c r="AC368" i="5"/>
  <c r="U368" i="4"/>
  <c r="AD368" i="5"/>
  <c r="X368" i="4"/>
  <c r="AI368" i="5"/>
  <c r="Y368" i="4"/>
  <c r="AJ368" i="5"/>
  <c r="Z368" i="4"/>
  <c r="AL368" i="5"/>
  <c r="F368" i="5"/>
  <c r="H368" i="5"/>
  <c r="I368" i="5"/>
  <c r="Z368" i="5"/>
  <c r="AN368" i="5"/>
  <c r="B369" i="4"/>
  <c r="K369" i="4"/>
  <c r="O369" i="5"/>
  <c r="H369" i="4"/>
  <c r="K369" i="5"/>
  <c r="W369" i="4"/>
  <c r="AG369" i="5"/>
  <c r="V369" i="4"/>
  <c r="AF369" i="5"/>
  <c r="C369" i="4"/>
  <c r="C369" i="5"/>
  <c r="D369" i="4"/>
  <c r="E369" i="5"/>
  <c r="I369" i="4"/>
  <c r="L369" i="5"/>
  <c r="J369" i="4"/>
  <c r="N369" i="5"/>
  <c r="L369" i="4"/>
  <c r="Q369" i="5"/>
  <c r="M369" i="4"/>
  <c r="R369" i="5"/>
  <c r="N369" i="4"/>
  <c r="T369" i="5"/>
  <c r="O369" i="4"/>
  <c r="U369" i="5"/>
  <c r="P369" i="4"/>
  <c r="W369" i="5"/>
  <c r="Q369" i="4"/>
  <c r="X369" i="5"/>
  <c r="S369" i="4"/>
  <c r="AA369" i="5"/>
  <c r="T369" i="4"/>
  <c r="AC369" i="5"/>
  <c r="U369" i="4"/>
  <c r="AD369" i="5"/>
  <c r="X369" i="4"/>
  <c r="AI369" i="5"/>
  <c r="Y369" i="4"/>
  <c r="AJ369" i="5"/>
  <c r="Z369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V372" i="4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V373" i="4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W374" i="4"/>
  <c r="AG374" i="5"/>
  <c r="AF374" i="5"/>
  <c r="C374" i="4"/>
  <c r="C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V375" i="4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V376" i="4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V377" i="4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8" i="4"/>
  <c r="K378" i="4"/>
  <c r="O378" i="5"/>
  <c r="H378" i="4"/>
  <c r="K378" i="5"/>
  <c r="W378" i="4"/>
  <c r="AG378" i="5"/>
  <c r="V378" i="4"/>
  <c r="AF378" i="5"/>
  <c r="C378" i="4"/>
  <c r="C378" i="5"/>
  <c r="D378" i="4"/>
  <c r="E378" i="5"/>
  <c r="I378" i="4"/>
  <c r="L378" i="5"/>
  <c r="J378" i="4"/>
  <c r="N378" i="5"/>
  <c r="L378" i="4"/>
  <c r="Q378" i="5"/>
  <c r="M378" i="4"/>
  <c r="R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F378" i="5"/>
  <c r="H378" i="5"/>
  <c r="I378" i="5"/>
  <c r="Z378" i="5"/>
  <c r="AN378" i="5"/>
  <c r="B379" i="4"/>
  <c r="K379" i="4"/>
  <c r="O379" i="5"/>
  <c r="H379" i="4"/>
  <c r="K379" i="5"/>
  <c r="W379" i="4"/>
  <c r="AG379" i="5"/>
  <c r="V379" i="4"/>
  <c r="AF379" i="5"/>
  <c r="C379" i="4"/>
  <c r="C379" i="5"/>
  <c r="D379" i="4"/>
  <c r="E379" i="5"/>
  <c r="I379" i="4"/>
  <c r="L379" i="5"/>
  <c r="J379" i="4"/>
  <c r="N379" i="5"/>
  <c r="L379" i="4"/>
  <c r="Q379" i="5"/>
  <c r="M379" i="4"/>
  <c r="R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5" i="4"/>
  <c r="C385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15" i="2"/>
  <c r="R387" i="4"/>
  <c r="Z387" i="5"/>
  <c r="AC387" i="5"/>
  <c r="AD387" i="5"/>
  <c r="X387" i="4"/>
  <c r="AI387" i="5"/>
  <c r="Y387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01" i="4"/>
  <c r="P401" i="4"/>
  <c r="W401" i="5"/>
  <c r="O401" i="5"/>
  <c r="K401" i="5"/>
  <c r="AG401" i="5"/>
  <c r="AF401" i="5"/>
  <c r="C401" i="5"/>
  <c r="L401" i="5"/>
  <c r="N401" i="5"/>
  <c r="L401" i="4"/>
  <c r="Q401" i="5"/>
  <c r="U401" i="5"/>
  <c r="Q401" i="4"/>
  <c r="X401" i="5"/>
  <c r="R401" i="4"/>
  <c r="Z401" i="5"/>
  <c r="AC401" i="5"/>
  <c r="AD401" i="5"/>
  <c r="X401" i="4"/>
  <c r="AI401" i="5"/>
  <c r="Y401" i="4"/>
  <c r="AJ401" i="5"/>
  <c r="AL401" i="5"/>
  <c r="F401" i="5"/>
  <c r="E401" i="5"/>
  <c r="H401" i="5"/>
  <c r="I401" i="5"/>
  <c r="R401" i="5"/>
  <c r="T401" i="5"/>
  <c r="AN401" i="5"/>
  <c r="AA402" i="5"/>
  <c r="B402" i="4"/>
  <c r="P402" i="4"/>
  <c r="W402" i="5"/>
  <c r="O402" i="5"/>
  <c r="K402" i="5"/>
  <c r="AG402" i="5"/>
  <c r="AF402" i="5"/>
  <c r="C402" i="5"/>
  <c r="L402" i="5"/>
  <c r="N402" i="5"/>
  <c r="L402" i="4"/>
  <c r="Q402" i="5"/>
  <c r="U402" i="5"/>
  <c r="Q402" i="4"/>
  <c r="X402" i="5"/>
  <c r="R402" i="4"/>
  <c r="Z402" i="5"/>
  <c r="AC402" i="5"/>
  <c r="AD402" i="5"/>
  <c r="X402" i="4"/>
  <c r="AI402" i="5"/>
  <c r="Y402" i="4"/>
  <c r="AJ402" i="5"/>
  <c r="AL402" i="5"/>
  <c r="F402" i="5"/>
  <c r="E402" i="5"/>
  <c r="H402" i="5"/>
  <c r="I402" i="5"/>
  <c r="R402" i="5"/>
  <c r="T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F403" i="5"/>
  <c r="E403" i="5"/>
  <c r="H403" i="5"/>
  <c r="I403" i="5"/>
  <c r="R403" i="5"/>
  <c r="T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F404" i="5"/>
  <c r="E404" i="5"/>
  <c r="H404" i="5"/>
  <c r="I404" i="5"/>
  <c r="R404" i="5"/>
  <c r="T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2" i="4"/>
  <c r="C2" i="4"/>
  <c r="C2" i="5"/>
  <c r="D2" i="4"/>
  <c r="E2" i="5"/>
  <c r="K2" i="5"/>
  <c r="L2" i="4"/>
  <c r="Q2" i="5"/>
  <c r="M2" i="4"/>
  <c r="R2" i="5"/>
  <c r="T2" i="5"/>
  <c r="U2" i="5"/>
  <c r="P2" i="4"/>
  <c r="W2" i="5"/>
  <c r="Q2" i="4"/>
  <c r="X2" i="5"/>
  <c r="S2" i="4"/>
  <c r="AA2" i="5"/>
  <c r="AI2" i="4"/>
  <c r="T2" i="4" a="1"/>
  <c r="T2" i="4"/>
  <c r="AC2" i="5"/>
  <c r="U2" i="4" a="1"/>
  <c r="U2" i="4"/>
  <c r="AD2" i="5"/>
  <c r="X2" i="4"/>
  <c r="AI2" i="5"/>
  <c r="Y2" i="4"/>
  <c r="AJ2" i="5"/>
  <c r="Z2" i="4"/>
  <c r="AL2" i="5"/>
  <c r="F2" i="5"/>
  <c r="L2" i="5"/>
  <c r="N2" i="5"/>
  <c r="O2" i="5"/>
  <c r="H2" i="5"/>
  <c r="I2" i="5"/>
  <c r="Z2" i="5"/>
  <c r="AN2" i="5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AZ146" i="1"/>
  <c r="BA146" i="1"/>
  <c r="BB146" i="1"/>
  <c r="CT146" i="1"/>
  <c r="AI304" i="4"/>
  <c r="AI305" i="4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G20" i="2"/>
  <c r="I20" i="2"/>
  <c r="J20" i="2"/>
  <c r="K20" i="2"/>
  <c r="T20" i="2"/>
  <c r="U20" i="2"/>
  <c r="V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G44" i="2"/>
  <c r="K44" i="2"/>
  <c r="T44" i="2"/>
  <c r="U44" i="2"/>
  <c r="V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B14" i="3"/>
  <c r="C14" i="3"/>
  <c r="E14" i="3"/>
  <c r="G19" i="2"/>
  <c r="K19" i="2"/>
  <c r="R19" i="2"/>
  <c r="T19" i="2"/>
  <c r="U19" i="2"/>
  <c r="V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E25" i="2"/>
  <c r="F25" i="2"/>
  <c r="H47" i="2"/>
  <c r="S47" i="2"/>
  <c r="R16" i="2"/>
  <c r="AH263" i="4"/>
  <c r="AH181" i="4"/>
  <c r="AH252" i="4"/>
  <c r="AH183" i="4"/>
  <c r="AH185" i="4"/>
  <c r="AH182" i="4"/>
  <c r="AH172" i="4"/>
  <c r="AH171" i="4"/>
  <c r="AH184" i="4"/>
  <c r="AH179" i="4"/>
  <c r="AH217" i="4"/>
  <c r="AH218" i="4"/>
  <c r="AH240" i="4"/>
  <c r="AH169" i="4"/>
  <c r="AH76" i="4"/>
  <c r="AH123" i="4"/>
  <c r="AH138" i="4"/>
  <c r="AH126" i="4"/>
  <c r="AH87" i="4"/>
  <c r="AH264" i="4"/>
  <c r="AH10" i="4"/>
  <c r="AH11" i="4"/>
  <c r="AH52" i="4"/>
  <c r="AH90" i="4"/>
  <c r="AH82" i="4"/>
  <c r="AH84" i="4"/>
  <c r="AH251" i="4"/>
  <c r="AH261" i="4"/>
  <c r="AH259" i="4"/>
  <c r="AH265" i="4"/>
  <c r="AH266" i="4"/>
  <c r="AH79" i="4"/>
  <c r="AH81" i="4"/>
  <c r="AH258" i="4"/>
  <c r="AH260" i="4"/>
  <c r="AH92" i="4"/>
  <c r="AH91" i="4"/>
  <c r="AH104" i="4"/>
  <c r="AH105" i="4"/>
  <c r="AH106" i="4"/>
  <c r="AH220" i="4"/>
  <c r="AH137" i="4"/>
  <c r="AH180" i="4"/>
  <c r="AH298" i="4"/>
  <c r="AH80" i="4"/>
  <c r="AH83" i="4"/>
  <c r="AH93" i="4"/>
  <c r="AH75" i="4"/>
  <c r="AH115" i="4"/>
  <c r="AH178" i="4"/>
  <c r="AH102" i="4"/>
  <c r="AH144" i="4"/>
  <c r="AH163" i="4"/>
  <c r="AH133" i="4"/>
  <c r="AH232" i="4"/>
  <c r="AH162" i="4"/>
  <c r="AH100" i="4"/>
  <c r="AH164" i="4"/>
  <c r="AH107" i="4"/>
  <c r="AH168" i="4"/>
  <c r="AH249" i="4"/>
  <c r="AH197" i="4"/>
  <c r="AH170" i="4"/>
  <c r="AH101" i="4"/>
  <c r="AH206" i="4"/>
  <c r="AH166" i="4"/>
  <c r="AH208" i="4"/>
  <c r="AH129" i="4"/>
  <c r="AH143" i="4"/>
  <c r="AH157" i="4"/>
  <c r="AH158" i="4"/>
  <c r="AH207" i="4"/>
  <c r="AH212" i="4"/>
  <c r="AH227" i="4"/>
  <c r="AH267" i="4"/>
  <c r="AH216" i="4"/>
  <c r="AH13" i="4"/>
  <c r="AH85" i="4"/>
  <c r="AH156" i="4"/>
  <c r="AH121" i="4"/>
  <c r="AH211" i="4"/>
  <c r="AH30" i="4"/>
  <c r="AH125" i="4"/>
  <c r="AH9" i="4"/>
  <c r="AH70" i="4"/>
  <c r="AH117" i="4"/>
  <c r="AH12" i="4"/>
  <c r="AH15" i="4"/>
  <c r="AH25" i="4"/>
  <c r="AH239" i="4"/>
  <c r="AH167" i="4"/>
  <c r="AH165" i="4"/>
  <c r="AH130" i="4"/>
  <c r="AH210" i="4"/>
  <c r="AH136" i="4"/>
  <c r="AH131" i="4"/>
  <c r="AH146" i="4"/>
  <c r="AH26" i="4"/>
  <c r="AH73" i="4"/>
  <c r="AH128" i="4"/>
  <c r="AH269" i="4"/>
  <c r="AH86" i="4"/>
  <c r="AH228" i="4"/>
  <c r="AH153" i="4"/>
  <c r="AH140" i="4"/>
  <c r="AH59" i="4"/>
  <c r="AH71" i="4"/>
  <c r="AH238" i="4"/>
  <c r="AH108" i="4"/>
  <c r="AH33" i="4"/>
  <c r="AH209" i="4"/>
  <c r="AH257" i="4"/>
  <c r="AH213" i="4"/>
  <c r="AH215" i="4"/>
  <c r="AH214" i="4"/>
  <c r="AH225" i="4"/>
  <c r="AH72" i="4"/>
  <c r="AH199" i="4"/>
  <c r="AH200" i="4"/>
  <c r="AH237" i="4"/>
  <c r="AH284" i="4"/>
  <c r="AH150" i="4"/>
  <c r="AH201" i="4"/>
  <c r="AH203" i="4"/>
  <c r="AH234" i="4"/>
  <c r="AH202" i="4"/>
  <c r="AH235" i="4"/>
  <c r="AH204" i="4"/>
  <c r="AH283" i="4"/>
  <c r="AH176" i="4"/>
  <c r="AH14" i="4"/>
  <c r="AH124" i="4"/>
  <c r="AH139" i="4"/>
  <c r="AH31" i="4"/>
  <c r="AH233" i="4"/>
  <c r="AH28" i="4"/>
  <c r="AH27" i="4"/>
  <c r="AH109" i="4"/>
  <c r="AH21" i="4"/>
  <c r="AH22" i="4"/>
  <c r="AH20" i="4"/>
  <c r="AH24" i="4"/>
  <c r="AH23" i="4"/>
  <c r="AH288" i="4"/>
  <c r="AH190" i="4"/>
  <c r="AH98" i="4"/>
  <c r="AH99" i="4"/>
  <c r="AH141" i="4"/>
  <c r="AH188" i="4"/>
  <c r="AH97" i="4"/>
  <c r="AH112" i="4"/>
  <c r="AH187" i="4"/>
  <c r="AH110" i="4"/>
  <c r="AH236" i="4"/>
  <c r="AH189" i="4"/>
  <c r="AH289" i="4"/>
  <c r="AH223" i="4"/>
  <c r="AH50" i="4"/>
  <c r="AH160" i="4"/>
  <c r="AH193" i="4"/>
  <c r="AH280" i="4"/>
  <c r="AH282" i="4"/>
  <c r="AH287" i="4"/>
  <c r="AH291" i="4"/>
  <c r="AH294" i="4"/>
  <c r="AH295" i="4"/>
  <c r="AH242" i="4"/>
  <c r="AH244" i="4"/>
  <c r="AH51" i="4"/>
  <c r="AH175" i="4"/>
  <c r="AH16" i="4"/>
  <c r="AH17" i="4"/>
  <c r="AH18" i="4"/>
  <c r="AH292" i="4"/>
  <c r="AH19" i="4"/>
  <c r="AH281" i="4"/>
  <c r="AH3" i="4"/>
  <c r="AH279" i="4"/>
  <c r="AH8" i="4"/>
  <c r="AH174" i="4"/>
  <c r="AH48" i="4"/>
  <c r="AH226" i="4"/>
  <c r="AH155" i="4"/>
  <c r="AH191" i="4"/>
  <c r="AH135" i="4"/>
  <c r="AH177" i="4"/>
  <c r="AH268" i="4"/>
  <c r="AH74" i="4"/>
  <c r="AH285" i="4"/>
  <c r="AH147" i="4"/>
  <c r="AH127" i="4"/>
  <c r="AH186" i="4"/>
  <c r="AH272" i="4"/>
  <c r="AH286" i="4"/>
  <c r="AH29" i="4"/>
  <c r="AH173" i="4"/>
  <c r="AH49" i="4"/>
  <c r="AH89" i="4"/>
  <c r="AH2" i="4"/>
  <c r="AH154" i="4"/>
  <c r="AH243" i="4"/>
  <c r="AH297" i="4"/>
  <c r="AH161" i="4"/>
  <c r="AH231" i="4"/>
  <c r="AH32" i="4"/>
  <c r="AH274" i="4"/>
  <c r="AH245" i="4"/>
  <c r="AH247" i="4"/>
  <c r="AH246" i="4"/>
  <c r="AH241" i="4"/>
  <c r="AH198" i="4"/>
  <c r="AH205" i="4"/>
  <c r="AH273" i="4"/>
  <c r="AH114" i="4"/>
  <c r="AH132" i="4"/>
  <c r="AH122" i="4"/>
  <c r="AH271" i="4"/>
  <c r="AH145" i="4"/>
  <c r="AH152" i="4"/>
  <c r="AH142" i="4"/>
  <c r="AH5" i="4"/>
  <c r="AH116" i="4"/>
  <c r="AH219" i="4"/>
  <c r="AH192" i="4"/>
  <c r="AH250" i="4"/>
  <c r="AH44" i="4"/>
  <c r="AH194" i="4"/>
  <c r="AH222" i="4"/>
  <c r="AH88" i="4"/>
  <c r="AH276" i="4"/>
  <c r="AH149" i="4"/>
  <c r="AH134" i="4"/>
  <c r="AH96" i="4"/>
  <c r="AH195" i="4"/>
  <c r="AH277" i="4"/>
  <c r="AH275" i="4"/>
  <c r="AH103" i="4"/>
  <c r="AH118" i="4"/>
  <c r="AH68" i="4"/>
  <c r="AH34" i="4"/>
  <c r="AH248" i="4"/>
  <c r="AH293" i="4"/>
  <c r="AH94" i="4"/>
  <c r="AH148" i="4"/>
  <c r="AH46" i="4"/>
  <c r="AH7" i="4"/>
  <c r="AH119" i="4"/>
  <c r="AH35" i="4"/>
  <c r="AH67" i="4"/>
  <c r="AH6" i="4"/>
  <c r="AH45" i="4"/>
  <c r="AH224" i="4"/>
  <c r="AH60" i="4"/>
  <c r="AH47" i="4"/>
  <c r="AH69" i="4"/>
  <c r="AH41" i="4"/>
  <c r="AH61" i="4"/>
  <c r="AH196" i="4"/>
  <c r="AH221" i="4"/>
  <c r="AH120" i="4"/>
  <c r="AH62" i="4"/>
  <c r="AH151" i="4"/>
  <c r="AH43" i="4"/>
  <c r="AH66" i="4"/>
  <c r="AH4" i="4"/>
  <c r="AH38" i="4"/>
  <c r="AH78" i="4"/>
  <c r="AH37" i="4"/>
  <c r="AH42" i="4"/>
  <c r="AH254" i="4"/>
  <c r="AH39" i="4"/>
  <c r="AH270" i="4"/>
  <c r="AH40" i="4"/>
  <c r="AH111" i="4"/>
  <c r="AH278" i="4"/>
  <c r="AH256" i="4"/>
  <c r="AH262" i="4"/>
  <c r="AH36" i="4"/>
  <c r="AH290" i="4"/>
  <c r="AH255" i="4"/>
  <c r="AH65" i="4"/>
  <c r="AH53" i="4"/>
  <c r="AH63" i="4"/>
  <c r="AH253" i="4"/>
  <c r="AH64" i="4"/>
  <c r="AH54" i="4"/>
  <c r="AH57" i="4"/>
  <c r="AH113" i="4"/>
  <c r="AH159" i="4"/>
  <c r="AH58" i="4"/>
  <c r="AH56" i="4"/>
  <c r="AH55" i="4"/>
  <c r="AH302" i="4"/>
  <c r="AH301" i="4"/>
  <c r="AH299" i="4"/>
  <c r="AH300" i="4"/>
  <c r="AH305" i="4"/>
  <c r="AH306" i="4"/>
  <c r="AH307" i="4"/>
  <c r="AH308" i="4"/>
  <c r="AH304" i="4"/>
  <c r="AH309" i="4"/>
  <c r="AH312" i="4"/>
  <c r="AH313" i="4"/>
  <c r="AH314" i="4"/>
  <c r="AH311" i="4"/>
  <c r="AH310" i="4"/>
  <c r="AH331" i="4"/>
  <c r="AH346" i="4"/>
  <c r="AH344" i="4"/>
  <c r="AH345" i="4"/>
  <c r="AH347" i="4"/>
  <c r="AH335" i="4"/>
  <c r="AH342" i="4"/>
  <c r="AH334" i="4"/>
  <c r="AH332" i="4"/>
  <c r="AH336" i="4"/>
  <c r="AH329" i="4"/>
  <c r="AH337" i="4"/>
  <c r="AH320" i="4"/>
  <c r="AH338" i="4"/>
  <c r="AH339" i="4"/>
  <c r="AH340" i="4"/>
  <c r="AH341" i="4"/>
  <c r="AH322" i="4"/>
  <c r="AH323" i="4"/>
  <c r="AH324" i="4"/>
  <c r="AH325" i="4"/>
  <c r="AH328" i="4"/>
  <c r="AH326" i="4"/>
  <c r="AH330" i="4"/>
  <c r="AH343" i="4"/>
  <c r="AH333" i="4"/>
  <c r="AH327" i="4"/>
  <c r="AH321" i="4"/>
  <c r="AH318" i="4"/>
  <c r="AH319" i="4"/>
  <c r="AH317" i="4"/>
  <c r="AH315" i="4"/>
  <c r="AH316" i="4"/>
  <c r="AH357" i="4"/>
  <c r="AH358" i="4"/>
  <c r="AH352" i="4"/>
  <c r="AH353" i="4"/>
  <c r="AH367" i="4"/>
  <c r="AH368" i="4"/>
  <c r="AH369" i="4"/>
  <c r="AH362" i="4"/>
  <c r="AH348" i="4"/>
  <c r="AH359" i="4"/>
  <c r="AH360" i="4"/>
  <c r="AH361" i="4"/>
  <c r="AH363" i="4"/>
  <c r="AH364" i="4"/>
  <c r="AH365" i="4"/>
  <c r="AH349" i="4"/>
  <c r="AH350" i="4"/>
  <c r="AH354" i="4"/>
  <c r="AH355" i="4"/>
  <c r="AH356" i="4"/>
  <c r="AH366" i="4"/>
  <c r="AH351" i="4"/>
  <c r="AH375" i="4"/>
  <c r="AH371" i="4"/>
  <c r="AH379" i="4"/>
  <c r="AH370" i="4"/>
  <c r="AH372" i="4"/>
  <c r="AH374" i="4"/>
  <c r="AH377" i="4"/>
  <c r="AH373" i="4"/>
  <c r="AH376" i="4"/>
  <c r="AH381" i="4"/>
  <c r="AH378" i="4"/>
  <c r="AH383" i="4"/>
  <c r="AH384" i="4"/>
  <c r="AH385" i="4"/>
  <c r="AH386" i="4"/>
  <c r="AH382" i="4"/>
  <c r="AH390" i="4"/>
  <c r="AH389" i="4"/>
  <c r="AH404" i="4"/>
  <c r="AH388" i="4"/>
  <c r="AH407" i="4"/>
  <c r="AH396" i="4"/>
  <c r="AH391" i="4"/>
  <c r="AH392" i="4"/>
  <c r="AH393" i="4"/>
  <c r="AH394" i="4"/>
  <c r="AH400" i="4"/>
  <c r="AH402" i="4"/>
  <c r="AH403" i="4"/>
  <c r="AH398" i="4"/>
  <c r="AH399" i="4"/>
  <c r="AH406" i="4"/>
  <c r="AH409" i="4"/>
  <c r="AH410" i="4"/>
  <c r="AH411" i="4"/>
  <c r="AH395" i="4"/>
  <c r="AH397" i="4"/>
  <c r="AH405" i="4"/>
  <c r="AH387" i="4"/>
  <c r="AH408" i="4"/>
  <c r="AH401" i="4"/>
  <c r="AH77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R17" i="2"/>
  <c r="R38" i="2"/>
  <c r="T18" i="2"/>
  <c r="U18" i="2"/>
  <c r="T24" i="2"/>
  <c r="U24" i="2"/>
  <c r="V24" i="2"/>
  <c r="K29" i="2"/>
  <c r="T29" i="2"/>
  <c r="U29" i="2"/>
  <c r="V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N88" i="4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74" i="1"/>
  <c r="BA73" i="1"/>
  <c r="BA114" i="1"/>
  <c r="BA112" i="1"/>
  <c r="BA116" i="1"/>
  <c r="BA117" i="1"/>
  <c r="BA118" i="1"/>
  <c r="BA119" i="1"/>
  <c r="BA217" i="1"/>
  <c r="BA228" i="1"/>
  <c r="BA229" i="1"/>
  <c r="BA292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69" i="1"/>
  <c r="BA70" i="1"/>
  <c r="BA71" i="1"/>
  <c r="BA72" i="1"/>
  <c r="BA80" i="1"/>
  <c r="BA81" i="1"/>
  <c r="BA82" i="1"/>
  <c r="BA83" i="1"/>
  <c r="BA84" i="1"/>
  <c r="BA85" i="1"/>
  <c r="BA86" i="1"/>
  <c r="BA87" i="1"/>
  <c r="BA88" i="1"/>
  <c r="BA89" i="1"/>
  <c r="BA92" i="1"/>
  <c r="BA93" i="1"/>
  <c r="BA95" i="1"/>
  <c r="BA96" i="1"/>
  <c r="BA91" i="1"/>
  <c r="BA98" i="1"/>
  <c r="BA94" i="1"/>
  <c r="BA90" i="1"/>
  <c r="BA99" i="1"/>
  <c r="BA97" i="1"/>
  <c r="BA106" i="1"/>
  <c r="BA121" i="1"/>
  <c r="BA113" i="1"/>
  <c r="BA107" i="1"/>
  <c r="BA120" i="1"/>
  <c r="BA108" i="1"/>
  <c r="BA109" i="1"/>
  <c r="BA110" i="1"/>
  <c r="BA111" i="1"/>
  <c r="BA124" i="1"/>
  <c r="BA126" i="1"/>
  <c r="BA127" i="1"/>
  <c r="BA125" i="1"/>
  <c r="BA140" i="1"/>
  <c r="BA141" i="1"/>
  <c r="BA144" i="1"/>
  <c r="BA145" i="1"/>
  <c r="BA152" i="1"/>
  <c r="BA154" i="1"/>
  <c r="BA155" i="1"/>
  <c r="BA156" i="1"/>
  <c r="BA305" i="1"/>
  <c r="BA309" i="1"/>
  <c r="BA308" i="1"/>
  <c r="BA307" i="1"/>
  <c r="BA306" i="1"/>
  <c r="BA162" i="1"/>
  <c r="BA163" i="1"/>
  <c r="BA165" i="1"/>
  <c r="BA164" i="1"/>
  <c r="BA168" i="1"/>
  <c r="BA169" i="1"/>
  <c r="BA175" i="1"/>
  <c r="BA174" i="1"/>
  <c r="BA173" i="1"/>
  <c r="BA180" i="1"/>
  <c r="BA181" i="1"/>
  <c r="BA310" i="1"/>
  <c r="BA312" i="1"/>
  <c r="BA311" i="1"/>
  <c r="BA313" i="1"/>
  <c r="BA326" i="1"/>
  <c r="BA327" i="1"/>
  <c r="BA328" i="1"/>
  <c r="BA329" i="1"/>
  <c r="BA330" i="1"/>
  <c r="BA331" i="1"/>
  <c r="BA185" i="1"/>
  <c r="BA186" i="1"/>
  <c r="BA187" i="1"/>
  <c r="BA188" i="1"/>
  <c r="BA189" i="1"/>
  <c r="BA190" i="1"/>
  <c r="BA201" i="1"/>
  <c r="BA202" i="1"/>
  <c r="BA205" i="1"/>
  <c r="BA204" i="1"/>
  <c r="BA203" i="1"/>
  <c r="BA207" i="1"/>
  <c r="BA208" i="1"/>
  <c r="BA209" i="1"/>
  <c r="BA210" i="1"/>
  <c r="BA211" i="1"/>
  <c r="BA212" i="1"/>
  <c r="BA213" i="1"/>
  <c r="BA215" i="1"/>
  <c r="BA216" i="1"/>
  <c r="BA220" i="1"/>
  <c r="BA222" i="1"/>
  <c r="BA221" i="1"/>
  <c r="BA223" i="1"/>
  <c r="BA224" i="1"/>
  <c r="BA231" i="1"/>
  <c r="BA232" i="1"/>
  <c r="BA233" i="1"/>
  <c r="BA225" i="1"/>
  <c r="BA226" i="1"/>
  <c r="BA246" i="1"/>
  <c r="BA247" i="1"/>
  <c r="BA251" i="1"/>
  <c r="BA252" i="1"/>
  <c r="BA253" i="1"/>
  <c r="BA254" i="1"/>
  <c r="BA255" i="1"/>
  <c r="BA256" i="1"/>
  <c r="BA257" i="1"/>
  <c r="BA260" i="1"/>
  <c r="BA262" i="1"/>
  <c r="BA261" i="1"/>
  <c r="BA263" i="1"/>
  <c r="BA264" i="1"/>
  <c r="BA265" i="1"/>
  <c r="BA266" i="1"/>
  <c r="BA267" i="1"/>
  <c r="BA268" i="1"/>
  <c r="BA289" i="1"/>
  <c r="BA290" i="1"/>
  <c r="BA338" i="1"/>
  <c r="BA340" i="1"/>
  <c r="BA339" i="1"/>
  <c r="BA342" i="1"/>
  <c r="BA343" i="1"/>
  <c r="BA344" i="1"/>
  <c r="BA345" i="1"/>
  <c r="BA341" i="1"/>
  <c r="BA291" i="1"/>
  <c r="BA29" i="1"/>
  <c r="AZ29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B140" i="1"/>
  <c r="AZ140" i="1"/>
  <c r="BB229" i="1"/>
  <c r="BB4" i="1"/>
  <c r="BB13" i="1"/>
  <c r="BB226" i="1"/>
  <c r="BB228" i="1"/>
  <c r="BB231" i="1"/>
  <c r="BB232" i="1"/>
  <c r="BB233" i="1"/>
  <c r="BB246" i="1"/>
  <c r="BB42" i="1"/>
  <c r="BB43" i="1"/>
  <c r="BB44" i="1"/>
  <c r="BB45" i="1"/>
  <c r="BB46" i="1"/>
  <c r="BB47" i="1"/>
  <c r="BB69" i="1"/>
  <c r="BB70" i="1"/>
  <c r="BB71" i="1"/>
  <c r="BB72" i="1"/>
  <c r="BB73" i="1"/>
  <c r="BB74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6" i="1"/>
  <c r="BB107" i="1"/>
  <c r="BB108" i="1"/>
  <c r="BB109" i="1"/>
  <c r="BB110" i="1"/>
  <c r="BB111" i="1"/>
  <c r="BB112" i="1"/>
  <c r="BB113" i="1"/>
  <c r="BB114" i="1"/>
  <c r="BB116" i="1"/>
  <c r="BB117" i="1"/>
  <c r="BB118" i="1"/>
  <c r="BB119" i="1"/>
  <c r="BB120" i="1"/>
  <c r="BB121" i="1"/>
  <c r="BB124" i="1"/>
  <c r="BB125" i="1"/>
  <c r="BB126" i="1"/>
  <c r="BB127" i="1"/>
  <c r="BB144" i="1"/>
  <c r="BB145" i="1"/>
  <c r="BB152" i="1"/>
  <c r="BB154" i="1"/>
  <c r="BB155" i="1"/>
  <c r="BB156" i="1"/>
  <c r="BB305" i="1"/>
  <c r="BB306" i="1"/>
  <c r="BB307" i="1"/>
  <c r="BB308" i="1"/>
  <c r="BB309" i="1"/>
  <c r="BB162" i="1"/>
  <c r="BB163" i="1"/>
  <c r="BB164" i="1"/>
  <c r="BB165" i="1"/>
  <c r="BB168" i="1"/>
  <c r="BB169" i="1"/>
  <c r="BB173" i="1"/>
  <c r="BB174" i="1"/>
  <c r="BB175" i="1"/>
  <c r="BB180" i="1"/>
  <c r="BB181" i="1"/>
  <c r="BB310" i="1"/>
  <c r="BB311" i="1"/>
  <c r="BB312" i="1"/>
  <c r="BB313" i="1"/>
  <c r="BB326" i="1"/>
  <c r="BB327" i="1"/>
  <c r="BB328" i="1"/>
  <c r="BB329" i="1"/>
  <c r="BB330" i="1"/>
  <c r="BB331" i="1"/>
  <c r="BB185" i="1"/>
  <c r="BB186" i="1"/>
  <c r="BB187" i="1"/>
  <c r="BB188" i="1"/>
  <c r="BB189" i="1"/>
  <c r="BB190" i="1"/>
  <c r="BB201" i="1"/>
  <c r="BB202" i="1"/>
  <c r="BB203" i="1"/>
  <c r="BB204" i="1"/>
  <c r="BB205" i="1"/>
  <c r="BB207" i="1"/>
  <c r="BB208" i="1"/>
  <c r="BB209" i="1"/>
  <c r="BB210" i="1"/>
  <c r="BB211" i="1"/>
  <c r="BB212" i="1"/>
  <c r="BB213" i="1"/>
  <c r="BB215" i="1"/>
  <c r="BB216" i="1"/>
  <c r="BB217" i="1"/>
  <c r="BB220" i="1"/>
  <c r="BB221" i="1"/>
  <c r="BB222" i="1"/>
  <c r="BB223" i="1"/>
  <c r="BB224" i="1"/>
  <c r="BB225" i="1"/>
  <c r="BB39" i="1"/>
  <c r="BB40" i="1"/>
  <c r="BB41" i="1"/>
  <c r="AZ39" i="1"/>
  <c r="AZ228" i="1"/>
  <c r="AZ229" i="1"/>
  <c r="AZ231" i="1"/>
  <c r="AZ232" i="1"/>
  <c r="AZ233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BC175" i="1"/>
  <c r="BC174" i="1"/>
  <c r="BC38" i="1"/>
  <c r="BC99" i="1"/>
  <c r="BC233" i="1"/>
  <c r="BC313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261" i="4"/>
  <c r="AF274" i="4"/>
  <c r="AF271" i="4"/>
  <c r="AF292" i="4"/>
  <c r="AF298" i="4"/>
  <c r="AF275" i="4"/>
  <c r="AF277" i="4"/>
  <c r="AF293" i="4"/>
  <c r="AF276" i="4"/>
  <c r="AF269" i="4"/>
  <c r="AF265" i="4"/>
  <c r="AF2" i="4"/>
  <c r="AF289" i="4"/>
  <c r="AF280" i="4"/>
  <c r="AF282" i="4"/>
  <c r="AF287" i="4"/>
  <c r="AF291" i="4"/>
  <c r="AF3" i="4"/>
  <c r="AF279" i="4"/>
  <c r="AF281" i="4"/>
  <c r="AF285" i="4"/>
  <c r="AF286" i="4"/>
  <c r="AF5" i="4"/>
  <c r="AF4" i="4"/>
  <c r="AF290" i="4"/>
  <c r="AF288" i="4"/>
  <c r="AF8" i="4"/>
  <c r="AF294" i="4"/>
  <c r="AF295" i="4"/>
  <c r="AF273" i="4"/>
  <c r="AF268" i="4"/>
  <c r="AF7" i="4"/>
  <c r="AF6" i="4"/>
  <c r="AF10" i="4"/>
  <c r="AF11" i="4"/>
  <c r="AF30" i="4"/>
  <c r="AF33" i="4"/>
  <c r="AF17" i="4"/>
  <c r="AF18" i="4"/>
  <c r="AF32" i="4"/>
  <c r="AF31" i="4"/>
  <c r="AF15" i="4"/>
  <c r="AF25" i="4"/>
  <c r="AF9" i="4"/>
  <c r="AF26" i="4"/>
  <c r="AF20" i="4"/>
  <c r="AF24" i="4"/>
  <c r="AF19" i="4"/>
  <c r="AF35" i="4"/>
  <c r="AF34" i="4"/>
  <c r="AF14" i="4"/>
  <c r="AF23" i="4"/>
  <c r="AF12" i="4"/>
  <c r="AF278" i="4"/>
  <c r="AF13" i="4"/>
  <c r="AF27" i="4"/>
  <c r="AF28" i="4"/>
  <c r="AF29" i="4"/>
  <c r="AF16" i="4"/>
  <c r="AF21" i="4"/>
  <c r="AF22" i="4"/>
  <c r="AF181" i="4"/>
  <c r="AF182" i="4"/>
  <c r="AF184" i="4"/>
  <c r="AF185" i="4"/>
  <c r="AF140" i="4"/>
  <c r="AF135" i="4"/>
  <c r="AF147" i="4"/>
  <c r="AF127" i="4"/>
  <c r="AF131" i="4"/>
  <c r="AF146" i="4"/>
  <c r="AF52" i="4"/>
  <c r="AF90" i="4"/>
  <c r="AF50" i="4"/>
  <c r="AF116" i="4"/>
  <c r="AF93" i="4"/>
  <c r="AF125" i="4"/>
  <c r="AF91" i="4"/>
  <c r="AF82" i="4"/>
  <c r="AF84" i="4"/>
  <c r="AF251" i="4"/>
  <c r="AF80" i="4"/>
  <c r="AF51" i="4"/>
  <c r="AF48" i="4"/>
  <c r="AF169" i="4"/>
  <c r="AF170" i="4"/>
  <c r="AF234" i="4"/>
  <c r="AF89" i="4"/>
  <c r="AF96" i="4"/>
  <c r="AF103" i="4"/>
  <c r="AF94" i="4"/>
  <c r="AF221" i="4"/>
  <c r="AF79" i="4"/>
  <c r="AF81" i="4"/>
  <c r="AF233" i="4"/>
  <c r="AF236" i="4"/>
  <c r="AF239" i="4"/>
  <c r="AF202" i="4"/>
  <c r="AF235" i="4"/>
  <c r="AF166" i="4"/>
  <c r="AF167" i="4"/>
  <c r="AF238" i="4"/>
  <c r="AF178" i="4"/>
  <c r="AF137" i="4"/>
  <c r="AF115" i="4"/>
  <c r="AF165" i="4"/>
  <c r="AF237" i="4"/>
  <c r="AF130" i="4"/>
  <c r="AF76" i="4"/>
  <c r="AF104" i="4"/>
  <c r="AF123" i="4"/>
  <c r="AF138" i="4"/>
  <c r="AF180" i="4"/>
  <c r="AF75" i="4"/>
  <c r="AF102" i="4"/>
  <c r="AF133" i="4"/>
  <c r="AF232" i="4"/>
  <c r="AF101" i="4"/>
  <c r="AF267" i="4"/>
  <c r="AF129" i="4"/>
  <c r="AF143" i="4"/>
  <c r="AF157" i="4"/>
  <c r="AF158" i="4"/>
  <c r="AF197" i="4"/>
  <c r="AF206" i="4"/>
  <c r="AF207" i="4"/>
  <c r="AF212" i="4"/>
  <c r="AF227" i="4"/>
  <c r="AF85" i="4"/>
  <c r="AF121" i="4"/>
  <c r="AF156" i="4"/>
  <c r="AF211" i="4"/>
  <c r="AF117" i="4"/>
  <c r="AF210" i="4"/>
  <c r="AF73" i="4"/>
  <c r="AF128" i="4"/>
  <c r="AF228" i="4"/>
  <c r="AF108" i="4"/>
  <c r="AF209" i="4"/>
  <c r="AF215" i="4"/>
  <c r="AF72" i="4"/>
  <c r="AF124" i="4"/>
  <c r="AF139" i="4"/>
  <c r="AF176" i="4"/>
  <c r="AF109" i="4"/>
  <c r="AF110" i="4"/>
  <c r="AF112" i="4"/>
  <c r="AF187" i="4"/>
  <c r="AF188" i="4"/>
  <c r="AF189" i="4"/>
  <c r="AF160" i="4"/>
  <c r="AF242" i="4"/>
  <c r="AF244" i="4"/>
  <c r="AF74" i="4"/>
  <c r="AF155" i="4"/>
  <c r="AF177" i="4"/>
  <c r="AF161" i="4"/>
  <c r="AF243" i="4"/>
  <c r="AF198" i="4"/>
  <c r="AF241" i="4"/>
  <c r="AF245" i="4"/>
  <c r="AF247" i="4"/>
  <c r="AF132" i="4"/>
  <c r="AF250" i="4"/>
  <c r="AF149" i="4"/>
  <c r="AF248" i="4"/>
  <c r="AF119" i="4"/>
  <c r="AF224" i="4"/>
  <c r="AF69" i="4"/>
  <c r="AF61" i="4"/>
  <c r="AF62" i="4"/>
  <c r="AF151" i="4"/>
  <c r="AF66" i="4"/>
  <c r="AF38" i="4"/>
  <c r="AF39" i="4"/>
  <c r="AF40" i="4"/>
  <c r="AF111" i="4"/>
  <c r="AF36" i="4"/>
  <c r="AF63" i="4"/>
  <c r="AF64" i="4"/>
  <c r="AF113" i="4"/>
  <c r="AF58" i="4"/>
  <c r="AF55" i="4"/>
  <c r="AF77" i="4"/>
  <c r="AF179" i="4"/>
  <c r="AF105" i="4"/>
  <c r="AF136" i="4"/>
  <c r="AF191" i="4"/>
  <c r="AF231" i="4"/>
  <c r="AF172" i="4"/>
  <c r="AF217" i="4"/>
  <c r="AF126" i="4"/>
  <c r="AF86" i="4"/>
  <c r="AF114" i="4"/>
  <c r="AF246" i="4"/>
  <c r="AF60" i="4"/>
  <c r="AF183" i="4"/>
  <c r="AF264" i="4"/>
  <c r="AF220" i="4"/>
  <c r="AF71" i="4"/>
  <c r="AF190" i="4"/>
  <c r="AF145" i="4"/>
  <c r="AF134" i="4"/>
  <c r="AF78" i="4"/>
  <c r="AF218" i="4"/>
  <c r="AF87" i="4"/>
  <c r="AF144" i="4"/>
  <c r="AF214" i="4"/>
  <c r="AF46" i="4"/>
  <c r="AF65" i="4"/>
  <c r="AF106" i="4"/>
  <c r="AF153" i="4"/>
  <c r="AF171" i="4"/>
  <c r="AF193" i="4"/>
  <c r="AF122" i="4"/>
  <c r="AF152" i="4"/>
  <c r="AF192" i="4"/>
  <c r="AF45" i="4"/>
  <c r="AF47" i="4"/>
  <c r="AF41" i="4"/>
  <c r="AF43" i="4"/>
  <c r="AF272" i="4"/>
  <c r="AF142" i="4"/>
  <c r="AF194" i="4"/>
  <c r="AF148" i="4"/>
  <c r="AF196" i="4"/>
  <c r="AF118" i="4"/>
  <c r="AF240" i="4"/>
  <c r="AF225" i="4"/>
  <c r="AF223" i="4"/>
  <c r="AF222" i="4"/>
  <c r="AF120" i="4"/>
  <c r="AF174" i="4"/>
  <c r="AF226" i="4"/>
  <c r="AF97" i="4"/>
  <c r="AF59" i="4"/>
  <c r="AF175" i="4"/>
  <c r="AF186" i="4"/>
  <c r="AF173" i="4"/>
  <c r="AF219" i="4"/>
  <c r="AF162" i="4"/>
  <c r="AF163" i="4"/>
  <c r="AF164" i="4"/>
  <c r="AF107" i="4"/>
  <c r="AF168" i="4"/>
  <c r="AF249" i="4"/>
  <c r="AF270" i="4"/>
  <c r="AF83" i="4"/>
  <c r="AF92" i="4"/>
  <c r="AF49" i="4"/>
  <c r="AF88" i="4"/>
  <c r="AF199" i="4"/>
  <c r="AF203" i="4"/>
  <c r="AF204" i="4"/>
  <c r="AF200" i="4"/>
  <c r="AF201" i="4"/>
  <c r="AF100" i="4"/>
  <c r="AF208" i="4"/>
  <c r="AF216" i="4"/>
  <c r="AF70" i="4"/>
  <c r="AF213" i="4"/>
  <c r="AF68" i="4"/>
  <c r="AF67" i="4"/>
  <c r="AF37" i="4"/>
  <c r="AF53" i="4"/>
  <c r="AF54" i="4"/>
  <c r="AF57" i="4"/>
  <c r="AF159" i="4"/>
  <c r="AF56" i="4"/>
  <c r="AF98" i="4"/>
  <c r="AF205" i="4"/>
  <c r="AF42" i="4"/>
  <c r="AF195" i="4"/>
  <c r="AF252" i="4"/>
  <c r="AF266" i="4"/>
  <c r="AF256" i="4"/>
  <c r="AF99" i="4"/>
  <c r="AF141" i="4"/>
  <c r="AF253" i="4"/>
  <c r="AF257" i="4"/>
  <c r="AF44" i="4"/>
  <c r="AF255" i="4"/>
  <c r="AF254" i="4"/>
  <c r="AF154" i="4"/>
  <c r="AF259" i="4"/>
  <c r="AF283" i="4"/>
  <c r="AF284" i="4"/>
  <c r="AF258" i="4"/>
  <c r="AF260" i="4"/>
  <c r="AF262" i="4"/>
  <c r="AF297" i="4"/>
  <c r="AF150" i="4"/>
  <c r="AF314" i="4"/>
  <c r="AF302" i="4"/>
  <c r="AF299" i="4"/>
  <c r="AF300" i="4"/>
  <c r="AF304" i="4"/>
  <c r="AF309" i="4"/>
  <c r="AF312" i="4"/>
  <c r="AF313" i="4"/>
  <c r="AF305" i="4"/>
  <c r="AF306" i="4"/>
  <c r="AF307" i="4"/>
  <c r="AF311" i="4"/>
  <c r="AF310" i="4"/>
  <c r="AF301" i="4"/>
  <c r="AF308" i="4"/>
  <c r="AF342" i="4"/>
  <c r="AF318" i="4"/>
  <c r="AF319" i="4"/>
  <c r="AF346" i="4"/>
  <c r="AF344" i="4"/>
  <c r="AF345" i="4"/>
  <c r="AF320" i="4"/>
  <c r="AF338" i="4"/>
  <c r="AF339" i="4"/>
  <c r="AF340" i="4"/>
  <c r="AF341" i="4"/>
  <c r="AF321" i="4"/>
  <c r="AF347" i="4"/>
  <c r="AF343" i="4"/>
  <c r="AF331" i="4"/>
  <c r="AF334" i="4"/>
  <c r="AF332" i="4"/>
  <c r="AF336" i="4"/>
  <c r="AF333" i="4"/>
  <c r="AF335" i="4"/>
  <c r="AF337" i="4"/>
  <c r="AF328" i="4"/>
  <c r="AF329" i="4"/>
  <c r="AF326" i="4"/>
  <c r="AF327" i="4"/>
  <c r="AF330" i="4"/>
  <c r="AF322" i="4"/>
  <c r="AF323" i="4"/>
  <c r="AF324" i="4"/>
  <c r="AF325" i="4"/>
  <c r="AF317" i="4"/>
  <c r="AF315" i="4"/>
  <c r="AF316" i="4"/>
  <c r="AF352" i="4"/>
  <c r="AF353" i="4"/>
  <c r="AF354" i="4"/>
  <c r="AF355" i="4"/>
  <c r="AF356" i="4"/>
  <c r="AF366" i="4"/>
  <c r="AF350" i="4"/>
  <c r="AF357" i="4"/>
  <c r="AF351" i="4"/>
  <c r="AF348" i="4"/>
  <c r="AF359" i="4"/>
  <c r="AF360" i="4"/>
  <c r="AF361" i="4"/>
  <c r="AF363" i="4"/>
  <c r="AF364" i="4"/>
  <c r="AF365" i="4"/>
  <c r="AF349" i="4"/>
  <c r="AF367" i="4"/>
  <c r="AF368" i="4"/>
  <c r="AF369" i="4"/>
  <c r="AF358" i="4"/>
  <c r="AF362" i="4"/>
  <c r="AF375" i="4"/>
  <c r="AF371" i="4"/>
  <c r="AF379" i="4"/>
  <c r="AF370" i="4"/>
  <c r="AF372" i="4"/>
  <c r="AF374" i="4"/>
  <c r="AF377" i="4"/>
  <c r="AF373" i="4"/>
  <c r="AF376" i="4"/>
  <c r="AF378" i="4"/>
  <c r="AF381" i="4"/>
  <c r="AF384" i="4"/>
  <c r="AF386" i="4"/>
  <c r="AF385" i="4"/>
  <c r="AF382" i="4"/>
  <c r="AF383" i="4"/>
  <c r="AF390" i="4"/>
  <c r="AF405" i="4"/>
  <c r="AF408" i="4"/>
  <c r="AF391" i="4"/>
  <c r="AF392" i="4"/>
  <c r="AF393" i="4"/>
  <c r="AF394" i="4"/>
  <c r="AF400" i="4"/>
  <c r="AF402" i="4"/>
  <c r="AF403" i="4"/>
  <c r="AF407" i="4"/>
  <c r="AF401" i="4"/>
  <c r="AF389" i="4"/>
  <c r="AF387" i="4"/>
  <c r="AF388" i="4"/>
  <c r="AF396" i="4"/>
  <c r="AF397" i="4"/>
  <c r="AF398" i="4"/>
  <c r="AF399" i="4"/>
  <c r="AF404" i="4"/>
  <c r="AF406" i="4"/>
  <c r="AF409" i="4"/>
  <c r="AF410" i="4"/>
  <c r="AF411" i="4"/>
  <c r="AF395" i="4"/>
  <c r="AF263" i="4"/>
  <c r="AE252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52" i="1"/>
  <c r="BC152" i="1"/>
  <c r="AZ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K35" i="2"/>
  <c r="K199" i="4"/>
  <c r="K34" i="2"/>
  <c r="K32" i="2"/>
  <c r="K203" i="4"/>
  <c r="K33" i="2"/>
  <c r="K8" i="2"/>
  <c r="K16" i="2"/>
  <c r="K204" i="4"/>
  <c r="K31" i="2"/>
  <c r="K200" i="4"/>
  <c r="K201" i="4"/>
  <c r="K16" i="4"/>
  <c r="K29" i="4"/>
  <c r="AL181" i="4"/>
  <c r="AL263" i="4"/>
  <c r="AL182" i="4"/>
  <c r="AL184" i="4"/>
  <c r="AL185" i="4"/>
  <c r="AL140" i="4"/>
  <c r="AL135" i="4"/>
  <c r="AL147" i="4"/>
  <c r="AL131" i="4"/>
  <c r="AL146" i="4"/>
  <c r="AL269" i="4"/>
  <c r="AL274" i="4"/>
  <c r="AL52" i="4"/>
  <c r="AL265" i="4"/>
  <c r="AL90" i="4"/>
  <c r="AL10" i="4"/>
  <c r="AL261" i="4"/>
  <c r="AL50" i="4"/>
  <c r="AL116" i="4"/>
  <c r="AL83" i="4"/>
  <c r="AL93" i="4"/>
  <c r="AL125" i="4"/>
  <c r="AL266" i="4"/>
  <c r="AL91" i="4"/>
  <c r="AL92" i="4"/>
  <c r="AL11" i="4"/>
  <c r="AL82" i="4"/>
  <c r="AL259" i="4"/>
  <c r="AL49" i="4"/>
  <c r="AL260" i="4"/>
  <c r="AL169" i="4"/>
  <c r="AL170" i="4"/>
  <c r="AL30" i="4"/>
  <c r="AL33" i="4"/>
  <c r="AL283" i="4"/>
  <c r="AL234" i="4"/>
  <c r="AL17" i="4"/>
  <c r="AL18" i="4"/>
  <c r="AL29" i="4"/>
  <c r="AL89" i="4"/>
  <c r="AL32" i="4"/>
  <c r="AL96" i="4"/>
  <c r="AL103" i="4"/>
  <c r="AL94" i="4"/>
  <c r="AL221" i="4"/>
  <c r="AL256" i="4"/>
  <c r="AL88" i="4"/>
  <c r="AL79" i="4"/>
  <c r="AL81" i="4"/>
  <c r="AL199" i="4"/>
  <c r="AL203" i="4"/>
  <c r="AL204" i="4"/>
  <c r="AL233" i="4"/>
  <c r="AL236" i="4"/>
  <c r="AL2" i="4"/>
  <c r="AL239" i="4"/>
  <c r="AL284" i="4"/>
  <c r="AL200" i="4"/>
  <c r="AL202" i="4"/>
  <c r="AL235" i="4"/>
  <c r="AL166" i="4"/>
  <c r="AL167" i="4"/>
  <c r="AL238" i="4"/>
  <c r="AL201" i="4"/>
  <c r="AL31" i="4"/>
  <c r="AL178" i="4"/>
  <c r="AL258" i="4"/>
  <c r="AL137" i="4"/>
  <c r="AL115" i="4"/>
  <c r="AL15" i="4"/>
  <c r="AL25" i="4"/>
  <c r="AL165" i="4"/>
  <c r="AL76" i="4"/>
  <c r="AL104" i="4"/>
  <c r="AL123" i="4"/>
  <c r="AL138" i="4"/>
  <c r="AL180" i="4"/>
  <c r="AL75" i="4"/>
  <c r="AL102" i="4"/>
  <c r="AL100" i="4"/>
  <c r="AL133" i="4"/>
  <c r="AL232" i="4"/>
  <c r="AL101" i="4"/>
  <c r="AL267" i="4"/>
  <c r="AL129" i="4"/>
  <c r="AL143" i="4"/>
  <c r="AL157" i="4"/>
  <c r="AL158" i="4"/>
  <c r="AL197" i="4"/>
  <c r="AL206" i="4"/>
  <c r="AL207" i="4"/>
  <c r="AL208" i="4"/>
  <c r="AL212" i="4"/>
  <c r="AL216" i="4"/>
  <c r="AL227" i="4"/>
  <c r="AL85" i="4"/>
  <c r="AL121" i="4"/>
  <c r="AL156" i="4"/>
  <c r="AL211" i="4"/>
  <c r="AL70" i="4"/>
  <c r="AL9" i="4"/>
  <c r="AL117" i="4"/>
  <c r="AL210" i="4"/>
  <c r="AL26" i="4"/>
  <c r="AL73" i="4"/>
  <c r="AL128" i="4"/>
  <c r="AL228" i="4"/>
  <c r="AL108" i="4"/>
  <c r="AL209" i="4"/>
  <c r="AL213" i="4"/>
  <c r="AL215" i="4"/>
  <c r="AL72" i="4"/>
  <c r="AL124" i="4"/>
  <c r="AL139" i="4"/>
  <c r="AL176" i="4"/>
  <c r="AL109" i="4"/>
  <c r="AL20" i="4"/>
  <c r="AL21" i="4"/>
  <c r="AL22" i="4"/>
  <c r="AL24" i="4"/>
  <c r="AL99" i="4"/>
  <c r="AL141" i="4"/>
  <c r="AL110" i="4"/>
  <c r="AL112" i="4"/>
  <c r="AL187" i="4"/>
  <c r="AL188" i="4"/>
  <c r="AL189" i="4"/>
  <c r="AL289" i="4"/>
  <c r="AL160" i="4"/>
  <c r="AL280" i="4"/>
  <c r="AL282" i="4"/>
  <c r="AL287" i="4"/>
  <c r="AL291" i="4"/>
  <c r="AL3" i="4"/>
  <c r="AL279" i="4"/>
  <c r="AL281" i="4"/>
  <c r="AL292" i="4"/>
  <c r="AL19" i="4"/>
  <c r="AL242" i="4"/>
  <c r="AL244" i="4"/>
  <c r="AL74" i="4"/>
  <c r="AL155" i="4"/>
  <c r="AL177" i="4"/>
  <c r="AL285" i="4"/>
  <c r="AL286" i="4"/>
  <c r="AL161" i="4"/>
  <c r="AL297" i="4"/>
  <c r="AL243" i="4"/>
  <c r="AL198" i="4"/>
  <c r="AL241" i="4"/>
  <c r="AL245" i="4"/>
  <c r="AL247" i="4"/>
  <c r="AL132" i="4"/>
  <c r="AL5" i="4"/>
  <c r="AL250" i="4"/>
  <c r="AL149" i="4"/>
  <c r="AL275" i="4"/>
  <c r="AL68" i="4"/>
  <c r="AL248" i="4"/>
  <c r="AL7" i="4"/>
  <c r="AL119" i="4"/>
  <c r="AL35" i="4"/>
  <c r="AL67" i="4"/>
  <c r="AL6" i="4"/>
  <c r="AL224" i="4"/>
  <c r="AL69" i="4"/>
  <c r="AL61" i="4"/>
  <c r="AL62" i="4"/>
  <c r="AL151" i="4"/>
  <c r="AL66" i="4"/>
  <c r="AL4" i="4"/>
  <c r="AL38" i="4"/>
  <c r="AL37" i="4"/>
  <c r="AL39" i="4"/>
  <c r="AL40" i="4"/>
  <c r="AL111" i="4"/>
  <c r="AL36" i="4"/>
  <c r="AL290" i="4"/>
  <c r="AL53" i="4"/>
  <c r="AL63" i="4"/>
  <c r="AL253" i="4"/>
  <c r="AL64" i="4"/>
  <c r="AL54" i="4"/>
  <c r="AL57" i="4"/>
  <c r="AL113" i="4"/>
  <c r="AL159" i="4"/>
  <c r="AL58" i="4"/>
  <c r="AL55" i="4"/>
  <c r="AL98" i="4"/>
  <c r="AL77" i="4"/>
  <c r="AL179" i="4"/>
  <c r="AL105" i="4"/>
  <c r="AL136" i="4"/>
  <c r="AL257" i="4"/>
  <c r="AL191" i="4"/>
  <c r="AL231" i="4"/>
  <c r="AL34" i="4"/>
  <c r="AL172" i="4"/>
  <c r="AL217" i="4"/>
  <c r="AL126" i="4"/>
  <c r="AL86" i="4"/>
  <c r="AL14" i="4"/>
  <c r="AL114" i="4"/>
  <c r="AL246" i="4"/>
  <c r="AL60" i="4"/>
  <c r="AL183" i="4"/>
  <c r="AL264" i="4"/>
  <c r="AL220" i="4"/>
  <c r="AL71" i="4"/>
  <c r="AL190" i="4"/>
  <c r="AL145" i="4"/>
  <c r="AL134" i="4"/>
  <c r="AL78" i="4"/>
  <c r="AL218" i="4"/>
  <c r="AL87" i="4"/>
  <c r="AL144" i="4"/>
  <c r="AL214" i="4"/>
  <c r="AL23" i="4"/>
  <c r="AL277" i="4"/>
  <c r="AL46" i="4"/>
  <c r="AL65" i="4"/>
  <c r="AL171" i="4"/>
  <c r="AL12" i="4"/>
  <c r="AL193" i="4"/>
  <c r="AL8" i="4"/>
  <c r="AL205" i="4"/>
  <c r="AL122" i="4"/>
  <c r="AL152" i="4"/>
  <c r="AL192" i="4"/>
  <c r="AL45" i="4"/>
  <c r="AL47" i="4"/>
  <c r="AL41" i="4"/>
  <c r="AL43" i="4"/>
  <c r="AL42" i="4"/>
  <c r="AL278" i="4"/>
  <c r="AL262" i="4"/>
  <c r="AL294" i="4"/>
  <c r="AL295" i="4"/>
  <c r="AL272" i="4"/>
  <c r="AL271" i="4"/>
  <c r="AL142" i="4"/>
  <c r="AL194" i="4"/>
  <c r="AL195" i="4"/>
  <c r="AL148" i="4"/>
  <c r="AL196" i="4"/>
  <c r="AL273" i="4"/>
  <c r="AL276" i="4"/>
  <c r="AL118" i="4"/>
  <c r="AL240" i="4"/>
  <c r="AL225" i="4"/>
  <c r="AL150" i="4"/>
  <c r="AL223" i="4"/>
  <c r="AL222" i="4"/>
  <c r="AL120" i="4"/>
  <c r="AL254" i="4"/>
  <c r="AL174" i="4"/>
  <c r="AL226" i="4"/>
  <c r="AL97" i="4"/>
  <c r="AL59" i="4"/>
  <c r="AL175" i="4"/>
  <c r="AL186" i="4"/>
  <c r="AL173" i="4"/>
  <c r="AL219" i="4"/>
  <c r="AL162" i="4"/>
  <c r="AL163" i="4"/>
  <c r="AL164" i="4"/>
  <c r="AL107" i="4"/>
  <c r="AL168" i="4"/>
  <c r="AL249" i="4"/>
  <c r="AL27" i="4"/>
  <c r="AL28" i="4"/>
  <c r="AL268" i="4"/>
  <c r="AL154" i="4"/>
  <c r="AL270" i="4"/>
  <c r="AL302" i="4"/>
  <c r="AL301" i="4"/>
  <c r="AL299" i="4"/>
  <c r="AL300" i="4"/>
  <c r="AL304" i="4"/>
  <c r="AL309" i="4"/>
  <c r="AL312" i="4"/>
  <c r="AL313" i="4"/>
  <c r="AL314" i="4"/>
  <c r="AL305" i="4"/>
  <c r="AL306" i="4"/>
  <c r="AL307" i="4"/>
  <c r="AL308" i="4"/>
  <c r="AL311" i="4"/>
  <c r="AL310" i="4"/>
  <c r="AL346" i="4"/>
  <c r="AL344" i="4"/>
  <c r="AL345" i="4"/>
  <c r="AL342" i="4"/>
  <c r="AL320" i="4"/>
  <c r="AL322" i="4"/>
  <c r="AL323" i="4"/>
  <c r="AL324" i="4"/>
  <c r="AL325" i="4"/>
  <c r="AL338" i="4"/>
  <c r="AL339" i="4"/>
  <c r="AL340" i="4"/>
  <c r="AL341" i="4"/>
  <c r="AL321" i="4"/>
  <c r="AL318" i="4"/>
  <c r="AL319" i="4"/>
  <c r="AL331" i="4"/>
  <c r="AL347" i="4"/>
  <c r="AL334" i="4"/>
  <c r="AL332" i="4"/>
  <c r="AL336" i="4"/>
  <c r="AL343" i="4"/>
  <c r="AL333" i="4"/>
  <c r="AL317" i="4"/>
  <c r="AL315" i="4"/>
  <c r="AL316" i="4"/>
  <c r="AL335" i="4"/>
  <c r="AL328" i="4"/>
  <c r="AL329" i="4"/>
  <c r="AL326" i="4"/>
  <c r="AL327" i="4"/>
  <c r="AL330" i="4"/>
  <c r="AL337" i="4"/>
  <c r="AL357" i="4"/>
  <c r="AL348" i="4"/>
  <c r="AL352" i="4"/>
  <c r="AL353" i="4"/>
  <c r="AL358" i="4"/>
  <c r="AL359" i="4"/>
  <c r="AL360" i="4"/>
  <c r="AL361" i="4"/>
  <c r="AL362" i="4"/>
  <c r="AL363" i="4"/>
  <c r="AL364" i="4"/>
  <c r="AL365" i="4"/>
  <c r="AL367" i="4"/>
  <c r="AL368" i="4"/>
  <c r="AL369" i="4"/>
  <c r="AL354" i="4"/>
  <c r="AL355" i="4"/>
  <c r="AL356" i="4"/>
  <c r="AL366" i="4"/>
  <c r="AL351" i="4"/>
  <c r="AL349" i="4"/>
  <c r="AL350" i="4"/>
  <c r="AL375" i="4"/>
  <c r="AL371" i="4"/>
  <c r="AL379" i="4"/>
  <c r="AL370" i="4"/>
  <c r="AL372" i="4"/>
  <c r="AL374" i="4"/>
  <c r="AL377" i="4"/>
  <c r="AL381" i="4"/>
  <c r="AL373" i="4"/>
  <c r="AL376" i="4"/>
  <c r="AL378" i="4"/>
  <c r="AL386" i="4"/>
  <c r="AL385" i="4"/>
  <c r="AL384" i="4"/>
  <c r="AL383" i="4"/>
  <c r="AL382" i="4"/>
  <c r="AL390" i="4"/>
  <c r="AL405" i="4"/>
  <c r="AL408" i="4"/>
  <c r="AL391" i="4"/>
  <c r="AL392" i="4"/>
  <c r="AL393" i="4"/>
  <c r="AL394" i="4"/>
  <c r="AL400" i="4"/>
  <c r="AL402" i="4"/>
  <c r="AL403" i="4"/>
  <c r="AL407" i="4"/>
  <c r="AL401" i="4"/>
  <c r="AL389" i="4"/>
  <c r="AL387" i="4"/>
  <c r="AL388" i="4"/>
  <c r="AL396" i="4"/>
  <c r="AL397" i="4"/>
  <c r="AL398" i="4"/>
  <c r="AL399" i="4"/>
  <c r="AL404" i="4"/>
  <c r="AL406" i="4"/>
  <c r="AL409" i="4"/>
  <c r="AL410" i="4"/>
  <c r="AL411" i="4"/>
  <c r="AL395" i="4"/>
  <c r="AL127" i="4"/>
  <c r="AL84" i="4"/>
  <c r="AL251" i="4"/>
  <c r="AL80" i="4"/>
  <c r="AL51" i="4"/>
  <c r="AL48" i="4"/>
  <c r="AL298" i="4"/>
  <c r="AL237" i="4"/>
  <c r="AL16" i="4"/>
  <c r="AL130" i="4"/>
  <c r="AL106" i="4"/>
  <c r="AL153" i="4"/>
  <c r="AL288" i="4"/>
  <c r="AL44" i="4"/>
  <c r="AL293" i="4"/>
  <c r="AL255" i="4"/>
  <c r="AL13" i="4"/>
  <c r="AL252" i="4"/>
  <c r="F88" i="4"/>
  <c r="F89" i="4"/>
  <c r="E89" i="4"/>
  <c r="E88" i="4"/>
  <c r="M88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54" i="1"/>
  <c r="BC154" i="1"/>
  <c r="AZ155" i="1"/>
  <c r="BC155" i="1"/>
  <c r="BC232" i="1"/>
  <c r="AZ223" i="1"/>
  <c r="BC223" i="1"/>
  <c r="AZ222" i="1"/>
  <c r="BC222" i="1"/>
  <c r="AZ99" i="1"/>
  <c r="AZ345" i="1"/>
  <c r="BC345" i="1"/>
  <c r="BB345" i="1"/>
  <c r="AZ344" i="1"/>
  <c r="BC344" i="1"/>
  <c r="BB344" i="1"/>
  <c r="AZ205" i="1"/>
  <c r="BC205" i="1"/>
  <c r="AZ204" i="1"/>
  <c r="BC204" i="1"/>
  <c r="AZ43" i="1"/>
  <c r="BC43" i="1"/>
  <c r="AZ42" i="1"/>
  <c r="BC42" i="1"/>
  <c r="AZ41" i="1"/>
  <c r="BC41" i="1"/>
  <c r="AZ40" i="1"/>
  <c r="BC40" i="1"/>
  <c r="BC39" i="1"/>
  <c r="AZ121" i="1"/>
  <c r="BC121" i="1"/>
  <c r="AZ120" i="1"/>
  <c r="BC120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69" i="1"/>
  <c r="AZ70" i="1"/>
  <c r="AZ71" i="1"/>
  <c r="AZ72" i="1"/>
  <c r="AZ73" i="1"/>
  <c r="AZ74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106" i="1"/>
  <c r="AZ107" i="1"/>
  <c r="AZ108" i="1"/>
  <c r="AZ109" i="1"/>
  <c r="AZ110" i="1"/>
  <c r="AZ111" i="1"/>
  <c r="AZ112" i="1"/>
  <c r="AZ113" i="1"/>
  <c r="AZ114" i="1"/>
  <c r="AZ116" i="1"/>
  <c r="AZ117" i="1"/>
  <c r="AZ118" i="1"/>
  <c r="AZ119" i="1"/>
  <c r="AZ124" i="1"/>
  <c r="AZ125" i="1"/>
  <c r="AZ126" i="1"/>
  <c r="AZ127" i="1"/>
  <c r="AZ144" i="1"/>
  <c r="AZ145" i="1"/>
  <c r="AZ162" i="1"/>
  <c r="AZ163" i="1"/>
  <c r="AZ164" i="1"/>
  <c r="AZ165" i="1"/>
  <c r="AZ168" i="1"/>
  <c r="AZ169" i="1"/>
  <c r="AZ173" i="1"/>
  <c r="AZ174" i="1"/>
  <c r="AZ175" i="1"/>
  <c r="AZ180" i="1"/>
  <c r="AZ181" i="1"/>
  <c r="AZ185" i="1"/>
  <c r="AZ186" i="1"/>
  <c r="AZ187" i="1"/>
  <c r="AZ188" i="1"/>
  <c r="AZ189" i="1"/>
  <c r="AZ190" i="1"/>
  <c r="AZ201" i="1"/>
  <c r="AZ202" i="1"/>
  <c r="AZ203" i="1"/>
  <c r="AZ207" i="1"/>
  <c r="AZ208" i="1"/>
  <c r="AZ209" i="1"/>
  <c r="AZ210" i="1"/>
  <c r="AZ211" i="1"/>
  <c r="AZ212" i="1"/>
  <c r="AZ213" i="1"/>
  <c r="AZ215" i="1"/>
  <c r="AZ216" i="1"/>
  <c r="AZ217" i="1"/>
  <c r="AZ220" i="1"/>
  <c r="AZ221" i="1"/>
  <c r="AZ224" i="1"/>
  <c r="AZ225" i="1"/>
  <c r="AZ226" i="1"/>
  <c r="AZ246" i="1"/>
  <c r="AZ247" i="1"/>
  <c r="AZ251" i="1"/>
  <c r="AZ252" i="1"/>
  <c r="AZ253" i="1"/>
  <c r="AZ254" i="1"/>
  <c r="AZ255" i="1"/>
  <c r="AZ256" i="1"/>
  <c r="AZ257" i="1"/>
  <c r="AZ260" i="1"/>
  <c r="AZ261" i="1"/>
  <c r="AZ262" i="1"/>
  <c r="AZ263" i="1"/>
  <c r="AZ264" i="1"/>
  <c r="AZ265" i="1"/>
  <c r="AZ266" i="1"/>
  <c r="AZ267" i="1"/>
  <c r="AZ268" i="1"/>
  <c r="AZ289" i="1"/>
  <c r="AZ290" i="1"/>
  <c r="AZ291" i="1"/>
  <c r="AZ292" i="1"/>
  <c r="AZ305" i="1"/>
  <c r="AZ306" i="1"/>
  <c r="AZ307" i="1"/>
  <c r="AZ308" i="1"/>
  <c r="AZ309" i="1"/>
  <c r="AZ310" i="1"/>
  <c r="AZ311" i="1"/>
  <c r="AZ312" i="1"/>
  <c r="AZ313" i="1"/>
  <c r="AZ326" i="1"/>
  <c r="AZ327" i="1"/>
  <c r="AZ328" i="1"/>
  <c r="AZ329" i="1"/>
  <c r="AZ330" i="1"/>
  <c r="AZ331" i="1"/>
  <c r="AZ338" i="1"/>
  <c r="AZ339" i="1"/>
  <c r="AZ340" i="1"/>
  <c r="AZ341" i="1"/>
  <c r="AZ342" i="1"/>
  <c r="AZ343" i="1"/>
  <c r="AZ2" i="1"/>
  <c r="BC45" i="1"/>
  <c r="BC44" i="1"/>
  <c r="BC209" i="1"/>
  <c r="BB343" i="1"/>
  <c r="BC343" i="1"/>
  <c r="BB342" i="1"/>
  <c r="BC342" i="1"/>
  <c r="BB341" i="1"/>
  <c r="BC341" i="1"/>
  <c r="BB340" i="1"/>
  <c r="BC340" i="1"/>
  <c r="BB339" i="1"/>
  <c r="BC339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B338" i="1"/>
  <c r="BC338" i="1"/>
  <c r="BC331" i="1"/>
  <c r="BC330" i="1"/>
  <c r="BC329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C328" i="1"/>
  <c r="BC327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C326" i="1"/>
  <c r="BC312" i="1"/>
  <c r="BC311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C310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C309" i="1"/>
  <c r="BC308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C307" i="1"/>
  <c r="BC306" i="1"/>
  <c r="BC305" i="1"/>
  <c r="BB292" i="1"/>
  <c r="BC292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B291" i="1"/>
  <c r="BC291" i="1"/>
  <c r="BB290" i="1"/>
  <c r="BC290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B289" i="1"/>
  <c r="BC289" i="1"/>
  <c r="BB268" i="1"/>
  <c r="BC268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B267" i="1"/>
  <c r="BC267" i="1"/>
  <c r="BB266" i="1"/>
  <c r="BC266" i="1"/>
  <c r="BB265" i="1"/>
  <c r="BC265" i="1"/>
  <c r="BB264" i="1"/>
  <c r="BC264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B263" i="1"/>
  <c r="BC263" i="1"/>
  <c r="BB262" i="1"/>
  <c r="BC262" i="1"/>
  <c r="BB261" i="1"/>
  <c r="BC261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B260" i="1"/>
  <c r="BC260" i="1"/>
  <c r="BB257" i="1"/>
  <c r="BC257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B256" i="1"/>
  <c r="BC256" i="1"/>
  <c r="BB255" i="1"/>
  <c r="BC255" i="1"/>
  <c r="BB254" i="1"/>
  <c r="BC254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B253" i="1"/>
  <c r="BC253" i="1"/>
  <c r="BB252" i="1"/>
  <c r="BC252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B251" i="1"/>
  <c r="BC251" i="1"/>
  <c r="BB247" i="1"/>
  <c r="BC247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C246" i="1"/>
  <c r="BC231" i="1"/>
  <c r="BC229" i="1"/>
  <c r="BC228" i="1"/>
  <c r="BC226" i="1"/>
  <c r="BC225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C224" i="1"/>
  <c r="BC221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C220" i="1"/>
  <c r="BC217" i="1"/>
  <c r="BC216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C215" i="1"/>
  <c r="BC213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C212" i="1"/>
  <c r="BC211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C210" i="1"/>
  <c r="BC208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C207" i="1"/>
  <c r="BC203" i="1"/>
  <c r="BC202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C201" i="1"/>
  <c r="BC190" i="1"/>
  <c r="BC189" i="1"/>
  <c r="BC188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C187" i="1"/>
  <c r="BC186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C185" i="1"/>
  <c r="BC181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C180" i="1"/>
  <c r="BC169" i="1"/>
  <c r="BC168" i="1"/>
  <c r="BC165" i="1"/>
  <c r="BC164" i="1"/>
  <c r="BC163" i="1"/>
  <c r="BC162" i="1"/>
  <c r="BC145" i="1"/>
  <c r="BC144" i="1"/>
  <c r="BC127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C126" i="1"/>
  <c r="BC125" i="1"/>
  <c r="BC124" i="1"/>
  <c r="BC119" i="1"/>
  <c r="BC118" i="1"/>
  <c r="BC117" i="1"/>
  <c r="BC116" i="1"/>
  <c r="BC114" i="1"/>
  <c r="BC113" i="1"/>
  <c r="BC112" i="1"/>
  <c r="BC111" i="1"/>
  <c r="BC110" i="1"/>
  <c r="BC109" i="1"/>
  <c r="BC108" i="1"/>
  <c r="BC107" i="1"/>
  <c r="BC106" i="1"/>
  <c r="BC98" i="1"/>
  <c r="BC97" i="1"/>
  <c r="BC96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4" i="1"/>
  <c r="BC73" i="1"/>
  <c r="BC72" i="1"/>
  <c r="BC71" i="1"/>
  <c r="BC70" i="1"/>
  <c r="BC69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08" i="4"/>
  <c r="AI205" i="4"/>
  <c r="U205" i="4" a="1"/>
  <c r="U205" i="4"/>
  <c r="AI7" i="4"/>
  <c r="AI6" i="4"/>
  <c r="G39" i="3"/>
  <c r="G40" i="3"/>
  <c r="G41" i="3"/>
  <c r="T205" i="4" a="1"/>
  <c r="T205" i="4"/>
  <c r="T7" i="4" a="1"/>
  <c r="T7" i="4"/>
  <c r="T6" i="4" a="1"/>
  <c r="T6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4" i="4"/>
  <c r="R346" i="4"/>
  <c r="R344" i="4"/>
  <c r="R345" i="4"/>
  <c r="R330" i="4"/>
  <c r="R342" i="4"/>
  <c r="R318" i="4"/>
  <c r="R319" i="4"/>
  <c r="R336" i="4"/>
  <c r="R340" i="4"/>
  <c r="R338" i="4"/>
  <c r="R339" i="4"/>
  <c r="R316" i="4"/>
  <c r="R328" i="4"/>
  <c r="R317" i="4"/>
  <c r="R321" i="4"/>
  <c r="R332" i="4"/>
  <c r="R322" i="4"/>
  <c r="R50" i="2"/>
  <c r="R348" i="4"/>
  <c r="R326" i="4"/>
  <c r="R349" i="4"/>
  <c r="R364" i="4"/>
  <c r="R358" i="4"/>
  <c r="R361" i="4"/>
  <c r="R357" i="4"/>
  <c r="R363" i="4"/>
  <c r="R365" i="4"/>
  <c r="R320" i="4"/>
  <c r="R362" i="4"/>
  <c r="R360" i="4"/>
  <c r="R369" i="4"/>
  <c r="R359" i="4"/>
  <c r="R367" i="4"/>
  <c r="R368" i="4"/>
  <c r="R36" i="2"/>
  <c r="R164" i="4"/>
  <c r="R163" i="4"/>
  <c r="R323" i="4"/>
  <c r="R162" i="4"/>
  <c r="R343" i="4"/>
  <c r="R350" i="4"/>
  <c r="R337" i="4"/>
  <c r="R327" i="4"/>
  <c r="R331" i="4"/>
  <c r="R341" i="4"/>
  <c r="R329" i="4"/>
  <c r="R28" i="4"/>
  <c r="R352" i="4"/>
  <c r="R249" i="4"/>
  <c r="R27" i="4"/>
  <c r="R353" i="4"/>
  <c r="R324" i="4"/>
  <c r="R107" i="4"/>
  <c r="R37" i="2"/>
  <c r="R168" i="4"/>
  <c r="R370" i="4"/>
  <c r="R378" i="4"/>
  <c r="R333" i="4"/>
  <c r="R335" i="4"/>
  <c r="R141" i="4"/>
  <c r="R377" i="4"/>
  <c r="R372" i="4"/>
  <c r="R375" i="4"/>
  <c r="R381" i="4"/>
  <c r="R379" i="4"/>
  <c r="R371" i="4"/>
  <c r="R374" i="4"/>
  <c r="R373" i="4"/>
  <c r="R325" i="4"/>
  <c r="R376" i="4"/>
  <c r="R299" i="4"/>
  <c r="R310" i="4"/>
  <c r="R307" i="4"/>
  <c r="R300" i="4"/>
  <c r="R286" i="4"/>
  <c r="R311" i="4"/>
  <c r="R306" i="4"/>
  <c r="R309" i="4"/>
  <c r="R308" i="4"/>
  <c r="R301" i="4"/>
  <c r="R99" i="4"/>
  <c r="R305" i="4"/>
  <c r="R312" i="4"/>
  <c r="R313" i="4"/>
  <c r="R302" i="4"/>
  <c r="R304" i="4"/>
  <c r="R314" i="4"/>
  <c r="R176" i="4"/>
  <c r="R268" i="4"/>
  <c r="R98" i="4"/>
  <c r="R216" i="4"/>
  <c r="R217" i="4"/>
  <c r="R297" i="4"/>
  <c r="R62" i="4"/>
  <c r="R97" i="4"/>
  <c r="R206" i="4"/>
  <c r="R187" i="4"/>
  <c r="R282" i="4"/>
  <c r="R47" i="4"/>
  <c r="R277" i="4"/>
  <c r="R218" i="4"/>
  <c r="R41" i="4"/>
  <c r="R26" i="4"/>
  <c r="R195" i="4"/>
  <c r="R279" i="4"/>
  <c r="R194" i="4"/>
  <c r="R10" i="2"/>
  <c r="R55" i="4"/>
  <c r="R198" i="4"/>
  <c r="R56" i="4"/>
  <c r="R192" i="4"/>
  <c r="R202" i="4"/>
  <c r="R96" i="4"/>
  <c r="R271" i="4"/>
  <c r="R203" i="4"/>
  <c r="R294" i="4"/>
  <c r="R66" i="4"/>
  <c r="R73" i="4"/>
  <c r="R8" i="4"/>
  <c r="R259" i="4"/>
  <c r="R3" i="4"/>
  <c r="R142" i="4"/>
  <c r="R201" i="4"/>
  <c r="R7" i="4"/>
  <c r="R129" i="4"/>
  <c r="R295" i="4"/>
  <c r="R234" i="4"/>
  <c r="R42" i="4"/>
  <c r="R43" i="4"/>
  <c r="R111" i="4"/>
  <c r="R125" i="4"/>
  <c r="R139" i="4"/>
  <c r="R193" i="4"/>
  <c r="R74" i="4"/>
  <c r="R91" i="4"/>
  <c r="R285" i="4"/>
  <c r="R288" i="4"/>
  <c r="R23" i="4"/>
  <c r="R24" i="4"/>
  <c r="R34" i="4"/>
  <c r="R65" i="4"/>
  <c r="R93" i="4"/>
  <c r="R123" i="4"/>
  <c r="R170" i="4"/>
  <c r="R6" i="4"/>
  <c r="R208" i="4"/>
  <c r="R355" i="4"/>
  <c r="R289" i="4"/>
  <c r="R231" i="4"/>
  <c r="R242" i="4"/>
  <c r="R2" i="4"/>
  <c r="R204" i="4"/>
  <c r="R37" i="4"/>
  <c r="R67" i="4"/>
  <c r="R33" i="4"/>
  <c r="R260" i="4"/>
  <c r="R112" i="4"/>
  <c r="R26" i="2"/>
  <c r="R191" i="4"/>
  <c r="R287" i="4"/>
  <c r="R290" i="4"/>
  <c r="R199" i="4"/>
  <c r="R200" i="4"/>
  <c r="R237" i="4"/>
  <c r="R258" i="4"/>
  <c r="R4" i="4"/>
  <c r="R284" i="4"/>
  <c r="R5" i="4"/>
  <c r="R315" i="4"/>
  <c r="R264" i="4"/>
  <c r="R69" i="4"/>
  <c r="R78" i="4"/>
  <c r="R11" i="4"/>
  <c r="R155" i="4"/>
  <c r="R263" i="4"/>
  <c r="R52" i="4"/>
  <c r="R61" i="4"/>
  <c r="R9" i="4"/>
  <c r="R148" i="4"/>
  <c r="R250" i="4"/>
  <c r="R103" i="4"/>
  <c r="R196" i="4"/>
  <c r="R214" i="4"/>
  <c r="R145" i="4"/>
  <c r="R235" i="4"/>
  <c r="R354" i="4"/>
  <c r="R45" i="4"/>
  <c r="R273" i="4"/>
  <c r="R153" i="4"/>
  <c r="R244" i="4"/>
  <c r="R68" i="4"/>
  <c r="R266" i="4"/>
  <c r="R133" i="4"/>
  <c r="R137" i="4"/>
  <c r="R161" i="4"/>
  <c r="R212" i="4"/>
  <c r="R232" i="4"/>
  <c r="R236" i="4"/>
  <c r="R80" i="4"/>
  <c r="R189" i="4"/>
  <c r="R245" i="4"/>
  <c r="R247" i="4"/>
  <c r="R72" i="4"/>
  <c r="R87" i="4"/>
  <c r="R278" i="4"/>
  <c r="R243" i="4"/>
  <c r="R246" i="4"/>
  <c r="R38" i="4"/>
  <c r="R63" i="4"/>
  <c r="R76" i="4"/>
  <c r="R255" i="4"/>
  <c r="R165" i="4"/>
  <c r="R283" i="4"/>
  <c r="R292" i="4"/>
  <c r="R36" i="4"/>
  <c r="R82" i="4"/>
  <c r="R86" i="4"/>
  <c r="R10" i="4"/>
  <c r="R108" i="4"/>
  <c r="R14" i="4"/>
  <c r="R126" i="4"/>
  <c r="R21" i="4"/>
  <c r="R22" i="4"/>
  <c r="R293" i="4"/>
  <c r="R222" i="4"/>
  <c r="R77" i="4"/>
  <c r="R92" i="4"/>
  <c r="R94" i="4"/>
  <c r="R267" i="4"/>
  <c r="R205" i="4"/>
  <c r="R238" i="4"/>
  <c r="R35" i="4"/>
  <c r="R57" i="4"/>
  <c r="R210" i="4"/>
  <c r="R44" i="4"/>
  <c r="R265" i="4"/>
  <c r="R177" i="4"/>
  <c r="R20" i="4"/>
  <c r="R58" i="4"/>
  <c r="R79" i="4"/>
  <c r="R81" i="4"/>
  <c r="R84" i="4"/>
  <c r="R128" i="4"/>
  <c r="R19" i="4"/>
  <c r="R207" i="4"/>
  <c r="R209" i="4"/>
  <c r="R219" i="4"/>
  <c r="R253" i="4"/>
  <c r="R113" i="4"/>
  <c r="R117" i="4"/>
  <c r="R275" i="4"/>
  <c r="R220" i="4"/>
  <c r="R241" i="4"/>
  <c r="R71" i="4"/>
  <c r="R252" i="4"/>
  <c r="R262" i="4"/>
  <c r="R124" i="4"/>
  <c r="R132" i="4"/>
  <c r="R281" i="4"/>
  <c r="R25" i="4"/>
  <c r="R46" i="4"/>
  <c r="R70" i="4"/>
  <c r="R261" i="4"/>
  <c r="R159" i="4"/>
  <c r="R280" i="4"/>
  <c r="R138" i="4"/>
  <c r="R248" i="4"/>
  <c r="R53" i="4"/>
  <c r="R83" i="4"/>
  <c r="R119" i="4"/>
  <c r="R190" i="4"/>
  <c r="R157" i="4"/>
  <c r="R158" i="4"/>
  <c r="R188" i="4"/>
  <c r="R257" i="4"/>
  <c r="R54" i="4"/>
  <c r="R60" i="4"/>
  <c r="R104" i="4"/>
  <c r="R105" i="4"/>
  <c r="R106" i="4"/>
  <c r="R90" i="4"/>
  <c r="R109" i="4"/>
  <c r="R166" i="4"/>
  <c r="R211" i="4"/>
  <c r="R213" i="4"/>
  <c r="R251" i="4"/>
  <c r="R272" i="4"/>
  <c r="R122" i="4"/>
  <c r="R160" i="4"/>
  <c r="R39" i="4"/>
  <c r="R85" i="4"/>
  <c r="R228" i="4"/>
  <c r="R298" i="4"/>
  <c r="R40" i="4"/>
  <c r="R75" i="4"/>
  <c r="R110" i="4"/>
  <c r="R130" i="4"/>
  <c r="R152" i="4"/>
  <c r="R197" i="4"/>
  <c r="R215" i="4"/>
  <c r="R239" i="4"/>
  <c r="R50" i="4"/>
  <c r="R254" i="4"/>
  <c r="R100" i="4"/>
  <c r="R226" i="4"/>
  <c r="R227" i="4"/>
  <c r="R48" i="4"/>
  <c r="R102" i="4"/>
  <c r="R144" i="4"/>
  <c r="R120" i="4"/>
  <c r="R15" i="4"/>
  <c r="R143" i="4"/>
  <c r="R146" i="4"/>
  <c r="R151" i="4"/>
  <c r="R167" i="4"/>
  <c r="R169" i="4"/>
  <c r="R49" i="4"/>
  <c r="R51" i="4"/>
  <c r="R115" i="4"/>
  <c r="R121" i="4"/>
  <c r="R156" i="4"/>
  <c r="R64" i="4"/>
  <c r="R101" i="4"/>
  <c r="R256" i="4"/>
  <c r="R136" i="4"/>
  <c r="R140" i="4"/>
  <c r="R276" i="4"/>
  <c r="R118" i="4"/>
  <c r="R134" i="4"/>
  <c r="R149" i="4"/>
  <c r="Z355" i="4"/>
  <c r="Z356" i="4"/>
  <c r="Z366" i="4"/>
  <c r="U2" i="12"/>
  <c r="R240" i="4"/>
  <c r="R223" i="4"/>
  <c r="R114" i="4"/>
  <c r="R347" i="4"/>
  <c r="Q2" i="12"/>
  <c r="O2" i="12"/>
  <c r="N387" i="4"/>
  <c r="N408" i="4"/>
  <c r="M2" i="12"/>
  <c r="K2" i="12"/>
  <c r="J77" i="4"/>
  <c r="J171" i="4"/>
  <c r="J217" i="4"/>
  <c r="J218" i="4"/>
  <c r="J240" i="4"/>
  <c r="J76" i="4"/>
  <c r="J79" i="4"/>
  <c r="J266" i="4"/>
  <c r="J81" i="4"/>
  <c r="J82" i="4"/>
  <c r="J258" i="4"/>
  <c r="J259" i="4"/>
  <c r="J84" i="4"/>
  <c r="J260" i="4"/>
  <c r="J87" i="4"/>
  <c r="J10" i="4"/>
  <c r="J11" i="4"/>
  <c r="J91" i="4"/>
  <c r="J92" i="4"/>
  <c r="J261" i="4"/>
  <c r="J104" i="4"/>
  <c r="J105" i="4"/>
  <c r="J106" i="4"/>
  <c r="J123" i="4"/>
  <c r="J126" i="4"/>
  <c r="J137" i="4"/>
  <c r="J138" i="4"/>
  <c r="J169" i="4"/>
  <c r="J220" i="4"/>
  <c r="J251" i="4"/>
  <c r="J75" i="4"/>
  <c r="J80" i="4"/>
  <c r="J83" i="4"/>
  <c r="J93" i="4"/>
  <c r="J102" i="4"/>
  <c r="J115" i="4"/>
  <c r="J144" i="4"/>
  <c r="J26" i="2"/>
  <c r="J100" i="4"/>
  <c r="J133" i="4"/>
  <c r="J232" i="4"/>
  <c r="J101" i="4"/>
  <c r="J107" i="4"/>
  <c r="J267" i="4"/>
  <c r="J129" i="4"/>
  <c r="J143" i="4"/>
  <c r="J157" i="4"/>
  <c r="J158" i="4"/>
  <c r="J166" i="4"/>
  <c r="J168" i="4"/>
  <c r="J170" i="4"/>
  <c r="J197" i="4"/>
  <c r="J206" i="4"/>
  <c r="J207" i="4"/>
  <c r="J208" i="4"/>
  <c r="J212" i="4"/>
  <c r="J216" i="4"/>
  <c r="J227" i="4"/>
  <c r="J249" i="4"/>
  <c r="J85" i="4"/>
  <c r="J156" i="4"/>
  <c r="J211" i="4"/>
  <c r="J30" i="4"/>
  <c r="J70" i="4"/>
  <c r="J9" i="4"/>
  <c r="J12" i="4"/>
  <c r="J117" i="4"/>
  <c r="J15" i="4"/>
  <c r="J125" i="4"/>
  <c r="J130" i="4"/>
  <c r="J136" i="4"/>
  <c r="J165" i="4"/>
  <c r="J167" i="4"/>
  <c r="J210" i="4"/>
  <c r="J25" i="4"/>
  <c r="J239" i="4"/>
  <c r="J73" i="4"/>
  <c r="J86" i="4"/>
  <c r="J269" i="4"/>
  <c r="J128" i="4"/>
  <c r="J153" i="4"/>
  <c r="J228" i="4"/>
  <c r="J71" i="4"/>
  <c r="J108" i="4"/>
  <c r="J209" i="4"/>
  <c r="J257" i="4"/>
  <c r="J214" i="4"/>
  <c r="J225" i="4"/>
  <c r="J238" i="4"/>
  <c r="J33" i="4"/>
  <c r="J72" i="4"/>
  <c r="J14" i="4"/>
  <c r="J124" i="4"/>
  <c r="J139" i="4"/>
  <c r="J150" i="4"/>
  <c r="J176" i="4"/>
  <c r="J283" i="4"/>
  <c r="J284" i="4"/>
  <c r="J199" i="4"/>
  <c r="J201" i="4"/>
  <c r="J202" i="4"/>
  <c r="J204" i="4"/>
  <c r="J31" i="4"/>
  <c r="J233" i="4"/>
  <c r="J234" i="4"/>
  <c r="J235" i="4"/>
  <c r="J237" i="4"/>
  <c r="J109" i="4"/>
  <c r="J190" i="4"/>
  <c r="J288" i="4"/>
  <c r="J20" i="4"/>
  <c r="J22" i="4"/>
  <c r="J23" i="4"/>
  <c r="J24" i="4"/>
  <c r="J28" i="4"/>
  <c r="J98" i="4"/>
  <c r="J141" i="4"/>
  <c r="J97" i="4"/>
  <c r="J110" i="4"/>
  <c r="J112" i="4"/>
  <c r="J187" i="4"/>
  <c r="J188" i="4"/>
  <c r="J189" i="4"/>
  <c r="J289" i="4"/>
  <c r="J223" i="4"/>
  <c r="J236" i="4"/>
  <c r="J50" i="4"/>
  <c r="J160" i="4"/>
  <c r="J280" i="4"/>
  <c r="J282" i="4"/>
  <c r="J193" i="4"/>
  <c r="J287" i="4"/>
  <c r="J291" i="4"/>
  <c r="J294" i="4"/>
  <c r="J295" i="4"/>
  <c r="J51" i="4"/>
  <c r="J3" i="4"/>
  <c r="J279" i="4"/>
  <c r="J16" i="4"/>
  <c r="J17" i="4"/>
  <c r="J18" i="4"/>
  <c r="J281" i="4"/>
  <c r="J292" i="4"/>
  <c r="J19" i="4"/>
  <c r="J8" i="4"/>
  <c r="J242" i="4"/>
  <c r="J244" i="4"/>
  <c r="J48" i="4"/>
  <c r="J74" i="4"/>
  <c r="J155" i="4"/>
  <c r="J177" i="4"/>
  <c r="J191" i="4"/>
  <c r="J285" i="4"/>
  <c r="J286" i="4"/>
  <c r="J29" i="4"/>
  <c r="J49" i="4"/>
  <c r="J2" i="4"/>
  <c r="J161" i="4"/>
  <c r="J231" i="4"/>
  <c r="J297" i="4"/>
  <c r="J32" i="4"/>
  <c r="J243" i="4"/>
  <c r="J273" i="4"/>
  <c r="J198" i="4"/>
  <c r="J241" i="4"/>
  <c r="J245" i="4"/>
  <c r="J246" i="4"/>
  <c r="J247" i="4"/>
  <c r="J122" i="4"/>
  <c r="J152" i="4"/>
  <c r="J5" i="4"/>
  <c r="J116" i="4"/>
  <c r="J192" i="4"/>
  <c r="J250" i="4"/>
  <c r="J44" i="4"/>
  <c r="J194" i="4"/>
  <c r="J96" i="4"/>
  <c r="J275" i="4"/>
  <c r="J277" i="4"/>
  <c r="J103" i="4"/>
  <c r="J118" i="4"/>
  <c r="J68" i="4"/>
  <c r="J293" i="4"/>
  <c r="J248" i="4"/>
  <c r="J34" i="4"/>
  <c r="J94" i="4"/>
  <c r="J148" i="4"/>
  <c r="J46" i="4"/>
  <c r="J7" i="4"/>
  <c r="J119" i="4"/>
  <c r="J35" i="4"/>
  <c r="J6" i="4"/>
  <c r="J45" i="4"/>
  <c r="J47" i="4"/>
  <c r="J60" i="4"/>
  <c r="J69" i="4"/>
  <c r="J41" i="4"/>
  <c r="J61" i="4"/>
  <c r="J196" i="4"/>
  <c r="J10" i="2"/>
  <c r="J120" i="4"/>
  <c r="J221" i="4"/>
  <c r="J62" i="4"/>
  <c r="J43" i="4"/>
  <c r="J66" i="4"/>
  <c r="J38" i="4"/>
  <c r="J78" i="4"/>
  <c r="J37" i="4"/>
  <c r="J42" i="4"/>
  <c r="J39" i="4"/>
  <c r="J270" i="4"/>
  <c r="J40" i="4"/>
  <c r="J111" i="4"/>
  <c r="J13" i="2"/>
  <c r="J256" i="4"/>
  <c r="J262" i="4"/>
  <c r="J36" i="4"/>
  <c r="J290" i="4"/>
  <c r="J255" i="4"/>
  <c r="J65" i="4"/>
  <c r="J53" i="4"/>
  <c r="J63" i="4"/>
  <c r="J253" i="4"/>
  <c r="J64" i="4"/>
  <c r="J54" i="4"/>
  <c r="J57" i="4"/>
  <c r="J113" i="4"/>
  <c r="J159" i="4"/>
  <c r="J58" i="4"/>
  <c r="J55" i="4"/>
  <c r="I2" i="12"/>
  <c r="H19" i="4"/>
  <c r="H198" i="4"/>
  <c r="G2" i="12"/>
  <c r="F252" i="4"/>
  <c r="F46" i="2"/>
  <c r="F52" i="4"/>
  <c r="F264" i="4"/>
  <c r="F265" i="4"/>
  <c r="F79" i="4"/>
  <c r="F266" i="4"/>
  <c r="F81" i="4"/>
  <c r="F82" i="4"/>
  <c r="F258" i="4"/>
  <c r="F259" i="4"/>
  <c r="F84" i="4"/>
  <c r="F260" i="4"/>
  <c r="F90" i="4"/>
  <c r="F10" i="4"/>
  <c r="F11" i="4"/>
  <c r="F91" i="4"/>
  <c r="F92" i="4"/>
  <c r="F261" i="4"/>
  <c r="F123" i="4"/>
  <c r="F169" i="4"/>
  <c r="F298" i="4"/>
  <c r="F251" i="4"/>
  <c r="F80" i="4"/>
  <c r="F83" i="4"/>
  <c r="F93" i="4"/>
  <c r="F115" i="4"/>
  <c r="F133" i="4"/>
  <c r="F232" i="4"/>
  <c r="F107" i="4"/>
  <c r="F166" i="4"/>
  <c r="F37" i="2"/>
  <c r="F168" i="4"/>
  <c r="F170" i="4"/>
  <c r="F206" i="4"/>
  <c r="F216" i="4"/>
  <c r="F249" i="4"/>
  <c r="F30" i="4"/>
  <c r="F70" i="4"/>
  <c r="F125" i="4"/>
  <c r="F131" i="4"/>
  <c r="F136" i="4"/>
  <c r="F165" i="4"/>
  <c r="F167" i="4"/>
  <c r="F12" i="2"/>
  <c r="F59" i="4"/>
  <c r="F73" i="4"/>
  <c r="F140" i="4"/>
  <c r="F257" i="4"/>
  <c r="F225" i="4"/>
  <c r="F238" i="4"/>
  <c r="F33" i="4"/>
  <c r="F72" i="4"/>
  <c r="F124" i="4"/>
  <c r="F176" i="4"/>
  <c r="F283" i="4"/>
  <c r="F284" i="4"/>
  <c r="F199" i="4"/>
  <c r="F200" i="4"/>
  <c r="F201" i="4"/>
  <c r="F202" i="4"/>
  <c r="F203" i="4"/>
  <c r="F204" i="4"/>
  <c r="F31" i="4"/>
  <c r="F233" i="4"/>
  <c r="F234" i="4"/>
  <c r="F235" i="4"/>
  <c r="F237" i="4"/>
  <c r="F109" i="4"/>
  <c r="F190" i="4"/>
  <c r="F288" i="4"/>
  <c r="F20" i="4"/>
  <c r="F21" i="4"/>
  <c r="F22" i="4"/>
  <c r="F23" i="4"/>
  <c r="F24" i="4"/>
  <c r="F27" i="4"/>
  <c r="F28" i="4"/>
  <c r="F98" i="4"/>
  <c r="F99" i="4"/>
  <c r="F141" i="4"/>
  <c r="F97" i="4"/>
  <c r="F110" i="4"/>
  <c r="F112" i="4"/>
  <c r="F187" i="4"/>
  <c r="F188" i="4"/>
  <c r="F189" i="4"/>
  <c r="F289" i="4"/>
  <c r="F236" i="4"/>
  <c r="F50" i="4"/>
  <c r="F160" i="4"/>
  <c r="F280" i="4"/>
  <c r="F282" i="4"/>
  <c r="F193" i="4"/>
  <c r="F287" i="4"/>
  <c r="F291" i="4"/>
  <c r="F294" i="4"/>
  <c r="F295" i="4"/>
  <c r="F51" i="4"/>
  <c r="F3" i="4"/>
  <c r="F279" i="4"/>
  <c r="F16" i="4"/>
  <c r="F17" i="4"/>
  <c r="F18" i="4"/>
  <c r="F174" i="4"/>
  <c r="F175" i="4"/>
  <c r="F281" i="4"/>
  <c r="F292" i="4"/>
  <c r="F19" i="4"/>
  <c r="F8" i="4"/>
  <c r="F242" i="4"/>
  <c r="F244" i="4"/>
  <c r="F48" i="4"/>
  <c r="F74" i="4"/>
  <c r="F268" i="4"/>
  <c r="F135" i="4"/>
  <c r="F147" i="4"/>
  <c r="F155" i="4"/>
  <c r="F186" i="4"/>
  <c r="F191" i="4"/>
  <c r="F285" i="4"/>
  <c r="F173" i="4"/>
  <c r="F286" i="4"/>
  <c r="F29" i="4"/>
  <c r="F49" i="4"/>
  <c r="F2" i="4"/>
  <c r="F154" i="4"/>
  <c r="F161" i="4"/>
  <c r="F231" i="4"/>
  <c r="F297" i="4"/>
  <c r="F32" i="4"/>
  <c r="F243" i="4"/>
  <c r="F13" i="2"/>
  <c r="F274" i="4"/>
  <c r="F273" i="4"/>
  <c r="F198" i="4"/>
  <c r="F205" i="4"/>
  <c r="F241" i="4"/>
  <c r="F245" i="4"/>
  <c r="F246" i="4"/>
  <c r="F247" i="4"/>
  <c r="F132" i="4"/>
  <c r="F122" i="4"/>
  <c r="F145" i="4"/>
  <c r="F152" i="4"/>
  <c r="F116" i="4"/>
  <c r="F192" i="4"/>
  <c r="F250" i="4"/>
  <c r="F44" i="4"/>
  <c r="F194" i="4"/>
  <c r="F222" i="4"/>
  <c r="F134" i="4"/>
  <c r="F149" i="4"/>
  <c r="F96" i="4"/>
  <c r="F195" i="4"/>
  <c r="F275" i="4"/>
  <c r="F277" i="4"/>
  <c r="F118" i="4"/>
  <c r="F68" i="4"/>
  <c r="F293" i="4"/>
  <c r="F248" i="4"/>
  <c r="F34" i="4"/>
  <c r="F94" i="4"/>
  <c r="F46" i="4"/>
  <c r="F7" i="4"/>
  <c r="F119" i="4"/>
  <c r="F35" i="4"/>
  <c r="F67" i="4"/>
  <c r="F6" i="4"/>
  <c r="F45" i="4"/>
  <c r="F47" i="4"/>
  <c r="F60" i="4"/>
  <c r="F69" i="4"/>
  <c r="F41" i="4"/>
  <c r="F61" i="4"/>
  <c r="F10" i="2"/>
  <c r="F120" i="4"/>
  <c r="F221" i="4"/>
  <c r="F62" i="4"/>
  <c r="F151" i="4"/>
  <c r="F43" i="4"/>
  <c r="F66" i="4"/>
  <c r="F4" i="4"/>
  <c r="F38" i="4"/>
  <c r="F78" i="4"/>
  <c r="F37" i="4"/>
  <c r="F42" i="4"/>
  <c r="F254" i="4"/>
  <c r="F39" i="4"/>
  <c r="F40" i="4"/>
  <c r="F111" i="4"/>
  <c r="F278" i="4"/>
  <c r="F256" i="4"/>
  <c r="F262" i="4"/>
  <c r="F36" i="4"/>
  <c r="F290" i="4"/>
  <c r="F255" i="4"/>
  <c r="F65" i="4"/>
  <c r="F53" i="4"/>
  <c r="F63" i="4"/>
  <c r="F253" i="4"/>
  <c r="F64" i="4"/>
  <c r="F54" i="4"/>
  <c r="F57" i="4"/>
  <c r="F113" i="4"/>
  <c r="F50" i="2"/>
  <c r="F159" i="4"/>
  <c r="F58" i="4"/>
  <c r="F55" i="4"/>
  <c r="F56" i="4"/>
  <c r="F299" i="4"/>
  <c r="F300" i="4"/>
  <c r="F301" i="4"/>
  <c r="F302" i="4"/>
  <c r="F305" i="4"/>
  <c r="F306" i="4"/>
  <c r="F307" i="4"/>
  <c r="F308" i="4"/>
  <c r="F304" i="4"/>
  <c r="F309" i="4"/>
  <c r="F312" i="4"/>
  <c r="F313" i="4"/>
  <c r="F314" i="4"/>
  <c r="F310" i="4"/>
  <c r="F51" i="2"/>
  <c r="F311" i="4"/>
  <c r="F331" i="4"/>
  <c r="F346" i="4"/>
  <c r="F344" i="4"/>
  <c r="F345" i="4"/>
  <c r="F335" i="4"/>
  <c r="F347" i="4"/>
  <c r="F334" i="4"/>
  <c r="F342" i="4"/>
  <c r="F327" i="4"/>
  <c r="F329" i="4"/>
  <c r="F332" i="4"/>
  <c r="F337" i="4"/>
  <c r="F336" i="4"/>
  <c r="F320" i="4"/>
  <c r="F322" i="4"/>
  <c r="F323" i="4"/>
  <c r="F324" i="4"/>
  <c r="F325" i="4"/>
  <c r="F326" i="4"/>
  <c r="F328" i="4"/>
  <c r="F330" i="4"/>
  <c r="F338" i="4"/>
  <c r="F339" i="4"/>
  <c r="F340" i="4"/>
  <c r="F341" i="4"/>
  <c r="F343" i="4"/>
  <c r="F333" i="4"/>
  <c r="F321" i="4"/>
  <c r="F318" i="4"/>
  <c r="F319" i="4"/>
  <c r="F317" i="4"/>
  <c r="F315" i="4"/>
  <c r="F316" i="4"/>
  <c r="F357" i="4"/>
  <c r="F348" i="4"/>
  <c r="F352" i="4"/>
  <c r="F353" i="4"/>
  <c r="F358" i="4"/>
  <c r="F359" i="4"/>
  <c r="F360" i="4"/>
  <c r="F361" i="4"/>
  <c r="F362" i="4"/>
  <c r="F363" i="4"/>
  <c r="F364" i="4"/>
  <c r="F365" i="4"/>
  <c r="F367" i="4"/>
  <c r="F368" i="4"/>
  <c r="F369" i="4"/>
  <c r="F349" i="4"/>
  <c r="F350" i="4"/>
  <c r="F351" i="4"/>
  <c r="F354" i="4"/>
  <c r="F355" i="4"/>
  <c r="F356" i="4"/>
  <c r="F366" i="4"/>
  <c r="F370" i="4"/>
  <c r="F371" i="4"/>
  <c r="F372" i="4"/>
  <c r="F373" i="4"/>
  <c r="F374" i="4"/>
  <c r="F375" i="4"/>
  <c r="F376" i="4"/>
  <c r="F377" i="4"/>
  <c r="F379" i="4"/>
  <c r="F378" i="4"/>
  <c r="F381" i="4"/>
  <c r="F390" i="4"/>
  <c r="F389" i="4"/>
  <c r="F387" i="4"/>
  <c r="F388" i="4"/>
  <c r="F391" i="4"/>
  <c r="F392" i="4"/>
  <c r="F393" i="4"/>
  <c r="F394" i="4"/>
  <c r="F395" i="4"/>
  <c r="F396" i="4"/>
  <c r="F397" i="4"/>
  <c r="F398" i="4"/>
  <c r="F399" i="4"/>
  <c r="F400" i="4"/>
  <c r="F402" i="4"/>
  <c r="F403" i="4"/>
  <c r="F404" i="4"/>
  <c r="F405" i="4"/>
  <c r="F406" i="4"/>
  <c r="F407" i="4"/>
  <c r="F408" i="4"/>
  <c r="F409" i="4"/>
  <c r="F410" i="4"/>
  <c r="F411" i="4"/>
  <c r="F401" i="4"/>
  <c r="E2" i="12"/>
  <c r="C2" i="12"/>
  <c r="E252" i="4"/>
  <c r="E46" i="2"/>
  <c r="E52" i="4"/>
  <c r="E264" i="4"/>
  <c r="E265" i="4"/>
  <c r="E79" i="4"/>
  <c r="E266" i="4"/>
  <c r="E81" i="4"/>
  <c r="E82" i="4"/>
  <c r="E258" i="4"/>
  <c r="E259" i="4"/>
  <c r="E84" i="4"/>
  <c r="E260" i="4"/>
  <c r="E90" i="4"/>
  <c r="E10" i="4"/>
  <c r="E11" i="4"/>
  <c r="E91" i="4"/>
  <c r="E92" i="4"/>
  <c r="E261" i="4"/>
  <c r="E123" i="4"/>
  <c r="E169" i="4"/>
  <c r="E298" i="4"/>
  <c r="E251" i="4"/>
  <c r="E80" i="4"/>
  <c r="E83" i="4"/>
  <c r="E93" i="4"/>
  <c r="E115" i="4"/>
  <c r="E133" i="4"/>
  <c r="E232" i="4"/>
  <c r="E107" i="4"/>
  <c r="E166" i="4"/>
  <c r="E37" i="2"/>
  <c r="E168" i="4"/>
  <c r="E170" i="4"/>
  <c r="E206" i="4"/>
  <c r="E216" i="4"/>
  <c r="E249" i="4"/>
  <c r="E30" i="4"/>
  <c r="E70" i="4"/>
  <c r="E125" i="4"/>
  <c r="E131" i="4"/>
  <c r="E136" i="4"/>
  <c r="E165" i="4"/>
  <c r="E167" i="4"/>
  <c r="E12" i="2"/>
  <c r="E59" i="4"/>
  <c r="E73" i="4"/>
  <c r="E140" i="4"/>
  <c r="E257" i="4"/>
  <c r="E225" i="4"/>
  <c r="E238" i="4"/>
  <c r="E33" i="4"/>
  <c r="E72" i="4"/>
  <c r="E124" i="4"/>
  <c r="E176" i="4"/>
  <c r="E283" i="4"/>
  <c r="E284" i="4"/>
  <c r="E199" i="4"/>
  <c r="E200" i="4"/>
  <c r="E201" i="4"/>
  <c r="E202" i="4"/>
  <c r="E203" i="4"/>
  <c r="E204" i="4"/>
  <c r="E31" i="4"/>
  <c r="E233" i="4"/>
  <c r="E234" i="4"/>
  <c r="E235" i="4"/>
  <c r="E237" i="4"/>
  <c r="E109" i="4"/>
  <c r="E190" i="4"/>
  <c r="E288" i="4"/>
  <c r="E20" i="4"/>
  <c r="E21" i="4"/>
  <c r="E22" i="4"/>
  <c r="E23" i="4"/>
  <c r="E24" i="4"/>
  <c r="E27" i="4"/>
  <c r="E28" i="4"/>
  <c r="E98" i="4"/>
  <c r="E99" i="4"/>
  <c r="E141" i="4"/>
  <c r="E97" i="4"/>
  <c r="E110" i="4"/>
  <c r="E112" i="4"/>
  <c r="E187" i="4"/>
  <c r="E188" i="4"/>
  <c r="E189" i="4"/>
  <c r="E289" i="4"/>
  <c r="E236" i="4"/>
  <c r="E50" i="4"/>
  <c r="E160" i="4"/>
  <c r="E280" i="4"/>
  <c r="E282" i="4"/>
  <c r="E193" i="4"/>
  <c r="E287" i="4"/>
  <c r="E291" i="4"/>
  <c r="E294" i="4"/>
  <c r="E295" i="4"/>
  <c r="E51" i="4"/>
  <c r="E3" i="4"/>
  <c r="E279" i="4"/>
  <c r="E16" i="4"/>
  <c r="E17" i="4"/>
  <c r="E18" i="4"/>
  <c r="E174" i="4"/>
  <c r="E175" i="4"/>
  <c r="E281" i="4"/>
  <c r="E292" i="4"/>
  <c r="E19" i="4"/>
  <c r="E8" i="4"/>
  <c r="E242" i="4"/>
  <c r="E244" i="4"/>
  <c r="E48" i="4"/>
  <c r="E74" i="4"/>
  <c r="E268" i="4"/>
  <c r="E135" i="4"/>
  <c r="E147" i="4"/>
  <c r="E155" i="4"/>
  <c r="E186" i="4"/>
  <c r="E191" i="4"/>
  <c r="E285" i="4"/>
  <c r="E173" i="4"/>
  <c r="E286" i="4"/>
  <c r="E29" i="4"/>
  <c r="E49" i="4"/>
  <c r="E2" i="4"/>
  <c r="E154" i="4"/>
  <c r="E161" i="4"/>
  <c r="E231" i="4"/>
  <c r="E297" i="4"/>
  <c r="E32" i="4"/>
  <c r="E243" i="4"/>
  <c r="E13" i="2"/>
  <c r="E274" i="4"/>
  <c r="E273" i="4"/>
  <c r="E198" i="4"/>
  <c r="E205" i="4"/>
  <c r="E241" i="4"/>
  <c r="E245" i="4"/>
  <c r="E246" i="4"/>
  <c r="E247" i="4"/>
  <c r="E132" i="4"/>
  <c r="E122" i="4"/>
  <c r="E145" i="4"/>
  <c r="E152" i="4"/>
  <c r="E116" i="4"/>
  <c r="E192" i="4"/>
  <c r="E250" i="4"/>
  <c r="E44" i="4"/>
  <c r="E194" i="4"/>
  <c r="E222" i="4"/>
  <c r="E134" i="4"/>
  <c r="E149" i="4"/>
  <c r="E96" i="4"/>
  <c r="E195" i="4"/>
  <c r="E275" i="4"/>
  <c r="E277" i="4"/>
  <c r="E118" i="4"/>
  <c r="E68" i="4"/>
  <c r="E293" i="4"/>
  <c r="E248" i="4"/>
  <c r="E34" i="4"/>
  <c r="E94" i="4"/>
  <c r="E46" i="4"/>
  <c r="E7" i="4"/>
  <c r="E119" i="4"/>
  <c r="E35" i="4"/>
  <c r="E67" i="4"/>
  <c r="E6" i="4"/>
  <c r="E45" i="4"/>
  <c r="E47" i="4"/>
  <c r="E60" i="4"/>
  <c r="E69" i="4"/>
  <c r="E41" i="4"/>
  <c r="E61" i="4"/>
  <c r="E10" i="2"/>
  <c r="E120" i="4"/>
  <c r="E221" i="4"/>
  <c r="E62" i="4"/>
  <c r="E151" i="4"/>
  <c r="E43" i="4"/>
  <c r="E66" i="4"/>
  <c r="E4" i="4"/>
  <c r="E38" i="4"/>
  <c r="E78" i="4"/>
  <c r="E37" i="4"/>
  <c r="E42" i="4"/>
  <c r="E254" i="4"/>
  <c r="E39" i="4"/>
  <c r="E40" i="4"/>
  <c r="E111" i="4"/>
  <c r="E278" i="4"/>
  <c r="E256" i="4"/>
  <c r="E262" i="4"/>
  <c r="E36" i="4"/>
  <c r="E290" i="4"/>
  <c r="E255" i="4"/>
  <c r="E65" i="4"/>
  <c r="E53" i="4"/>
  <c r="E63" i="4"/>
  <c r="E253" i="4"/>
  <c r="E64" i="4"/>
  <c r="E54" i="4"/>
  <c r="E57" i="4"/>
  <c r="E113" i="4"/>
  <c r="E50" i="2"/>
  <c r="E159" i="4"/>
  <c r="E58" i="4"/>
  <c r="E55" i="4"/>
  <c r="E56" i="4"/>
  <c r="E299" i="4"/>
  <c r="E300" i="4"/>
  <c r="E301" i="4"/>
  <c r="E302" i="4"/>
  <c r="E305" i="4"/>
  <c r="E306" i="4"/>
  <c r="E307" i="4"/>
  <c r="E308" i="4"/>
  <c r="E304" i="4"/>
  <c r="E309" i="4"/>
  <c r="E312" i="4"/>
  <c r="E313" i="4"/>
  <c r="E314" i="4"/>
  <c r="E310" i="4"/>
  <c r="E51" i="2"/>
  <c r="E311" i="4"/>
  <c r="E331" i="4"/>
  <c r="E346" i="4"/>
  <c r="E344" i="4"/>
  <c r="E345" i="4"/>
  <c r="E335" i="4"/>
  <c r="E347" i="4"/>
  <c r="E334" i="4"/>
  <c r="E342" i="4"/>
  <c r="E327" i="4"/>
  <c r="E329" i="4"/>
  <c r="E332" i="4"/>
  <c r="E337" i="4"/>
  <c r="E336" i="4"/>
  <c r="E320" i="4"/>
  <c r="E322" i="4"/>
  <c r="E323" i="4"/>
  <c r="E324" i="4"/>
  <c r="E325" i="4"/>
  <c r="E326" i="4"/>
  <c r="E328" i="4"/>
  <c r="E330" i="4"/>
  <c r="E338" i="4"/>
  <c r="E339" i="4"/>
  <c r="E340" i="4"/>
  <c r="E341" i="4"/>
  <c r="E343" i="4"/>
  <c r="E333" i="4"/>
  <c r="E321" i="4"/>
  <c r="E318" i="4"/>
  <c r="E319" i="4"/>
  <c r="E317" i="4"/>
  <c r="E315" i="4"/>
  <c r="E316" i="4"/>
  <c r="E357" i="4"/>
  <c r="E348" i="4"/>
  <c r="E352" i="4"/>
  <c r="E353" i="4"/>
  <c r="E358" i="4"/>
  <c r="E359" i="4"/>
  <c r="E360" i="4"/>
  <c r="E361" i="4"/>
  <c r="E362" i="4"/>
  <c r="E363" i="4"/>
  <c r="E364" i="4"/>
  <c r="E365" i="4"/>
  <c r="E367" i="4"/>
  <c r="E368" i="4"/>
  <c r="E369" i="4"/>
  <c r="E349" i="4"/>
  <c r="E350" i="4"/>
  <c r="E351" i="4"/>
  <c r="E354" i="4"/>
  <c r="E355" i="4"/>
  <c r="E356" i="4"/>
  <c r="E366" i="4"/>
  <c r="E370" i="4"/>
  <c r="E371" i="4"/>
  <c r="E372" i="4"/>
  <c r="E373" i="4"/>
  <c r="E374" i="4"/>
  <c r="E375" i="4"/>
  <c r="E376" i="4"/>
  <c r="E377" i="4"/>
  <c r="E379" i="4"/>
  <c r="E378" i="4"/>
  <c r="E381" i="4"/>
  <c r="E390" i="4"/>
  <c r="E389" i="4"/>
  <c r="E387" i="4"/>
  <c r="E388" i="4"/>
  <c r="E391" i="4"/>
  <c r="E392" i="4"/>
  <c r="E393" i="4"/>
  <c r="E394" i="4"/>
  <c r="E395" i="4"/>
  <c r="E396" i="4"/>
  <c r="E397" i="4"/>
  <c r="E398" i="4"/>
  <c r="E399" i="4"/>
  <c r="E400" i="4"/>
  <c r="E402" i="4"/>
  <c r="E403" i="4"/>
  <c r="E404" i="4"/>
  <c r="E405" i="4"/>
  <c r="E406" i="4"/>
  <c r="E407" i="4"/>
  <c r="E408" i="4"/>
  <c r="E409" i="4"/>
  <c r="E410" i="4"/>
  <c r="E411" i="4"/>
  <c r="E401" i="4"/>
  <c r="D2" i="12"/>
  <c r="F2" i="12"/>
  <c r="I77" i="4"/>
  <c r="I171" i="4"/>
  <c r="I217" i="4"/>
  <c r="I218" i="4"/>
  <c r="I240" i="4"/>
  <c r="I76" i="4"/>
  <c r="I79" i="4"/>
  <c r="I266" i="4"/>
  <c r="I81" i="4"/>
  <c r="I82" i="4"/>
  <c r="I258" i="4"/>
  <c r="I259" i="4"/>
  <c r="I84" i="4"/>
  <c r="I260" i="4"/>
  <c r="I87" i="4"/>
  <c r="I10" i="4"/>
  <c r="I11" i="4"/>
  <c r="I91" i="4"/>
  <c r="I92" i="4"/>
  <c r="I261" i="4"/>
  <c r="I104" i="4"/>
  <c r="I105" i="4"/>
  <c r="I106" i="4"/>
  <c r="I123" i="4"/>
  <c r="I126" i="4"/>
  <c r="I137" i="4"/>
  <c r="I138" i="4"/>
  <c r="I169" i="4"/>
  <c r="I220" i="4"/>
  <c r="I251" i="4"/>
  <c r="I75" i="4"/>
  <c r="I80" i="4"/>
  <c r="I83" i="4"/>
  <c r="I93" i="4"/>
  <c r="I102" i="4"/>
  <c r="I115" i="4"/>
  <c r="I144" i="4"/>
  <c r="I26" i="2"/>
  <c r="I100" i="4"/>
  <c r="I133" i="4"/>
  <c r="I232" i="4"/>
  <c r="I101" i="4"/>
  <c r="I267" i="4"/>
  <c r="I129" i="4"/>
  <c r="I143" i="4"/>
  <c r="I157" i="4"/>
  <c r="I158" i="4"/>
  <c r="I166" i="4"/>
  <c r="I170" i="4"/>
  <c r="I197" i="4"/>
  <c r="I206" i="4"/>
  <c r="I207" i="4"/>
  <c r="I208" i="4"/>
  <c r="I212" i="4"/>
  <c r="I216" i="4"/>
  <c r="I227" i="4"/>
  <c r="I85" i="4"/>
  <c r="I156" i="4"/>
  <c r="I211" i="4"/>
  <c r="I30" i="4"/>
  <c r="I70" i="4"/>
  <c r="I9" i="4"/>
  <c r="I12" i="4"/>
  <c r="I117" i="4"/>
  <c r="I15" i="4"/>
  <c r="I125" i="4"/>
  <c r="I130" i="4"/>
  <c r="I136" i="4"/>
  <c r="I165" i="4"/>
  <c r="I167" i="4"/>
  <c r="I210" i="4"/>
  <c r="I25" i="4"/>
  <c r="I26" i="4"/>
  <c r="I239" i="4"/>
  <c r="I73" i="4"/>
  <c r="I86" i="4"/>
  <c r="I269" i="4"/>
  <c r="I128" i="4"/>
  <c r="I153" i="4"/>
  <c r="I228" i="4"/>
  <c r="I71" i="4"/>
  <c r="I108" i="4"/>
  <c r="I209" i="4"/>
  <c r="I257" i="4"/>
  <c r="I214" i="4"/>
  <c r="I225" i="4"/>
  <c r="I238" i="4"/>
  <c r="I33" i="4"/>
  <c r="I72" i="4"/>
  <c r="I14" i="4"/>
  <c r="I124" i="4"/>
  <c r="I139" i="4"/>
  <c r="I150" i="4"/>
  <c r="I176" i="4"/>
  <c r="I283" i="4"/>
  <c r="I284" i="4"/>
  <c r="I199" i="4"/>
  <c r="I201" i="4"/>
  <c r="I202" i="4"/>
  <c r="I204" i="4"/>
  <c r="I31" i="4"/>
  <c r="I233" i="4"/>
  <c r="I234" i="4"/>
  <c r="I235" i="4"/>
  <c r="I237" i="4"/>
  <c r="I109" i="4"/>
  <c r="I190" i="4"/>
  <c r="I288" i="4"/>
  <c r="I20" i="4"/>
  <c r="I22" i="4"/>
  <c r="I23" i="4"/>
  <c r="I24" i="4"/>
  <c r="I28" i="4"/>
  <c r="I98" i="4"/>
  <c r="I141" i="4"/>
  <c r="I97" i="4"/>
  <c r="I110" i="4"/>
  <c r="I112" i="4"/>
  <c r="I187" i="4"/>
  <c r="I188" i="4"/>
  <c r="I189" i="4"/>
  <c r="I289" i="4"/>
  <c r="I236" i="4"/>
  <c r="I50" i="4"/>
  <c r="I160" i="4"/>
  <c r="I280" i="4"/>
  <c r="I282" i="4"/>
  <c r="I193" i="4"/>
  <c r="I287" i="4"/>
  <c r="I291" i="4"/>
  <c r="I294" i="4"/>
  <c r="I295" i="4"/>
  <c r="I51" i="4"/>
  <c r="I3" i="4"/>
  <c r="I279" i="4"/>
  <c r="I16" i="4"/>
  <c r="I17" i="4"/>
  <c r="I18" i="4"/>
  <c r="I281" i="4"/>
  <c r="I292" i="4"/>
  <c r="I19" i="4"/>
  <c r="I8" i="4"/>
  <c r="I242" i="4"/>
  <c r="I244" i="4"/>
  <c r="I48" i="4"/>
  <c r="I74" i="4"/>
  <c r="I155" i="4"/>
  <c r="I177" i="4"/>
  <c r="I191" i="4"/>
  <c r="I285" i="4"/>
  <c r="I286" i="4"/>
  <c r="I29" i="4"/>
  <c r="I49" i="4"/>
  <c r="I2" i="4"/>
  <c r="I161" i="4"/>
  <c r="I231" i="4"/>
  <c r="I297" i="4"/>
  <c r="I32" i="4"/>
  <c r="I243" i="4"/>
  <c r="I273" i="4"/>
  <c r="I198" i="4"/>
  <c r="I241" i="4"/>
  <c r="I245" i="4"/>
  <c r="I246" i="4"/>
  <c r="I247" i="4"/>
  <c r="I122" i="4"/>
  <c r="I152" i="4"/>
  <c r="I5" i="4"/>
  <c r="I116" i="4"/>
  <c r="I192" i="4"/>
  <c r="I250" i="4"/>
  <c r="I44" i="4"/>
  <c r="I194" i="4"/>
  <c r="I96" i="4"/>
  <c r="I275" i="4"/>
  <c r="I277" i="4"/>
  <c r="I103" i="4"/>
  <c r="I118" i="4"/>
  <c r="I68" i="4"/>
  <c r="I293" i="4"/>
  <c r="I248" i="4"/>
  <c r="I34" i="4"/>
  <c r="I94" i="4"/>
  <c r="I148" i="4"/>
  <c r="I46" i="4"/>
  <c r="I7" i="4"/>
  <c r="I119" i="4"/>
  <c r="I35" i="4"/>
  <c r="I6" i="4"/>
  <c r="I45" i="4"/>
  <c r="I47" i="4"/>
  <c r="I60" i="4"/>
  <c r="I69" i="4"/>
  <c r="I41" i="4"/>
  <c r="I61" i="4"/>
  <c r="I196" i="4"/>
  <c r="I10" i="2"/>
  <c r="I120" i="4"/>
  <c r="I221" i="4"/>
  <c r="I62" i="4"/>
  <c r="I43" i="4"/>
  <c r="I66" i="4"/>
  <c r="I38" i="4"/>
  <c r="I78" i="4"/>
  <c r="I37" i="4"/>
  <c r="I42" i="4"/>
  <c r="I39" i="4"/>
  <c r="I270" i="4"/>
  <c r="I40" i="4"/>
  <c r="I111" i="4"/>
  <c r="I13" i="2"/>
  <c r="I256" i="4"/>
  <c r="I262" i="4"/>
  <c r="I36" i="4"/>
  <c r="I290" i="4"/>
  <c r="I255" i="4"/>
  <c r="I65" i="4"/>
  <c r="I53" i="4"/>
  <c r="I63" i="4"/>
  <c r="I253" i="4"/>
  <c r="I64" i="4"/>
  <c r="I54" i="4"/>
  <c r="I57" i="4"/>
  <c r="I113" i="4"/>
  <c r="I159" i="4"/>
  <c r="I58" i="4"/>
  <c r="I55" i="4"/>
  <c r="H2" i="12"/>
  <c r="J2" i="12"/>
  <c r="M59" i="4"/>
  <c r="M174" i="4"/>
  <c r="M127" i="4"/>
  <c r="M135" i="4"/>
  <c r="M147" i="4"/>
  <c r="M186" i="4"/>
  <c r="M173" i="4"/>
  <c r="M89" i="4"/>
  <c r="M390" i="4"/>
  <c r="M389" i="4"/>
  <c r="M387" i="4"/>
  <c r="M388" i="4"/>
  <c r="M391" i="4"/>
  <c r="M392" i="4"/>
  <c r="M393" i="4"/>
  <c r="M394" i="4"/>
  <c r="M395" i="4"/>
  <c r="M396" i="4"/>
  <c r="M397" i="4"/>
  <c r="M398" i="4"/>
  <c r="M399" i="4"/>
  <c r="M400" i="4"/>
  <c r="M402" i="4"/>
  <c r="M403" i="4"/>
  <c r="M404" i="4"/>
  <c r="M405" i="4"/>
  <c r="M406" i="4"/>
  <c r="M407" i="4"/>
  <c r="M408" i="4"/>
  <c r="M409" i="4"/>
  <c r="M410" i="4"/>
  <c r="M411" i="4"/>
  <c r="M401" i="4"/>
  <c r="L2" i="12"/>
  <c r="N2" i="12"/>
  <c r="Q240" i="4"/>
  <c r="Q223" i="4"/>
  <c r="Q114" i="4"/>
  <c r="P2" i="12"/>
  <c r="R2" i="12"/>
  <c r="V2" i="12"/>
  <c r="Y327" i="4"/>
  <c r="Y366" i="4"/>
  <c r="B383" i="4"/>
  <c r="C383" i="4"/>
  <c r="B384" i="4"/>
  <c r="C384" i="4"/>
  <c r="B386" i="4"/>
  <c r="C386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6" i="4"/>
  <c r="AI307" i="4"/>
  <c r="AI308" i="4"/>
  <c r="AI309" i="4"/>
  <c r="AI312" i="4"/>
  <c r="AI313" i="4"/>
  <c r="AI314" i="4"/>
  <c r="AI310" i="4"/>
  <c r="AI311" i="4"/>
  <c r="AI331" i="4"/>
  <c r="AI346" i="4"/>
  <c r="AI344" i="4"/>
  <c r="AI345" i="4"/>
  <c r="AI335" i="4"/>
  <c r="AI347" i="4"/>
  <c r="AI334" i="4"/>
  <c r="AI342" i="4"/>
  <c r="AI327" i="4"/>
  <c r="AI329" i="4"/>
  <c r="AI332" i="4"/>
  <c r="AI337" i="4"/>
  <c r="AI336" i="4"/>
  <c r="AI320" i="4"/>
  <c r="AI322" i="4"/>
  <c r="AI323" i="4"/>
  <c r="AI324" i="4"/>
  <c r="AI325" i="4"/>
  <c r="AI326" i="4"/>
  <c r="AI328" i="4"/>
  <c r="AI330" i="4"/>
  <c r="AI338" i="4"/>
  <c r="AI339" i="4"/>
  <c r="AI340" i="4"/>
  <c r="AI341" i="4"/>
  <c r="AI343" i="4"/>
  <c r="AI333" i="4"/>
  <c r="AI321" i="4"/>
  <c r="AI318" i="4"/>
  <c r="AI319" i="4"/>
  <c r="AI317" i="4"/>
  <c r="AI315" i="4"/>
  <c r="AI316" i="4"/>
  <c r="AI357" i="4"/>
  <c r="AI348" i="4"/>
  <c r="AI352" i="4"/>
  <c r="AI353" i="4"/>
  <c r="AI358" i="4"/>
  <c r="AI359" i="4"/>
  <c r="AI360" i="4"/>
  <c r="AI361" i="4"/>
  <c r="AI362" i="4"/>
  <c r="AI363" i="4"/>
  <c r="AI364" i="4"/>
  <c r="AI365" i="4"/>
  <c r="AI367" i="4"/>
  <c r="AI368" i="4"/>
  <c r="AI369" i="4"/>
  <c r="AI349" i="4"/>
  <c r="AI350" i="4"/>
  <c r="AI351" i="4"/>
  <c r="AI354" i="4"/>
  <c r="AI355" i="4"/>
  <c r="AI356" i="4"/>
  <c r="AI366" i="4"/>
  <c r="AI370" i="4"/>
  <c r="AI371" i="4"/>
  <c r="AI372" i="4"/>
  <c r="AI373" i="4"/>
  <c r="AI374" i="4"/>
  <c r="AI375" i="4"/>
  <c r="AI376" i="4"/>
  <c r="AI377" i="4"/>
  <c r="AI379" i="4"/>
  <c r="AI378" i="4"/>
  <c r="AI381" i="4"/>
  <c r="AI383" i="4"/>
  <c r="AI384" i="4"/>
  <c r="AI385" i="4"/>
  <c r="AI386" i="4"/>
  <c r="AI382" i="4"/>
  <c r="AI390" i="4"/>
  <c r="AI389" i="4"/>
  <c r="AI387" i="4"/>
  <c r="AI388" i="4"/>
  <c r="AI391" i="4"/>
  <c r="AI392" i="4"/>
  <c r="AI393" i="4"/>
  <c r="AI394" i="4"/>
  <c r="AI395" i="4"/>
  <c r="AI396" i="4"/>
  <c r="AI397" i="4"/>
  <c r="AI398" i="4"/>
  <c r="AI399" i="4"/>
  <c r="AI400" i="4"/>
  <c r="AI402" i="4"/>
  <c r="AI403" i="4"/>
  <c r="AI404" i="4"/>
  <c r="AI405" i="4"/>
  <c r="AI406" i="4"/>
  <c r="AI407" i="4"/>
  <c r="AI408" i="4"/>
  <c r="AI409" i="4"/>
  <c r="AI410" i="4"/>
  <c r="AI411" i="4"/>
  <c r="AI40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181" i="4"/>
  <c r="AC263" i="4"/>
  <c r="AC127" i="4"/>
  <c r="AC135" i="4"/>
  <c r="AC140" i="4"/>
  <c r="AC147" i="4"/>
  <c r="AC182" i="4"/>
  <c r="AC184" i="4"/>
  <c r="AC185" i="4"/>
  <c r="AC269" i="4"/>
  <c r="AC274" i="4"/>
  <c r="AC131" i="4"/>
  <c r="AC146" i="4"/>
  <c r="AC48" i="4"/>
  <c r="AC49" i="4"/>
  <c r="AC50" i="4"/>
  <c r="AC51" i="4"/>
  <c r="AC52" i="4"/>
  <c r="AC265" i="4"/>
  <c r="AC266" i="4"/>
  <c r="AC80" i="4"/>
  <c r="AC82" i="4"/>
  <c r="AC83" i="4"/>
  <c r="AC259" i="4"/>
  <c r="AC84" i="4"/>
  <c r="AC260" i="4"/>
  <c r="AC90" i="4"/>
  <c r="AC10" i="4"/>
  <c r="AC11" i="4"/>
  <c r="AC91" i="4"/>
  <c r="AC92" i="4"/>
  <c r="AC93" i="4"/>
  <c r="AC261" i="4"/>
  <c r="AC116" i="4"/>
  <c r="AC125" i="4"/>
  <c r="AC298" i="4"/>
  <c r="AC251" i="4"/>
  <c r="AC79" i="4"/>
  <c r="AC81" i="4"/>
  <c r="AC258" i="4"/>
  <c r="AC88" i="4"/>
  <c r="AC89" i="4"/>
  <c r="AC94" i="4"/>
  <c r="AC96" i="4"/>
  <c r="AC103" i="4"/>
  <c r="AC2" i="4"/>
  <c r="AC115" i="4"/>
  <c r="AC15" i="4"/>
  <c r="AC130" i="4"/>
  <c r="AC137" i="4"/>
  <c r="AC256" i="4"/>
  <c r="AC16" i="4"/>
  <c r="AC17" i="4"/>
  <c r="AC18" i="4"/>
  <c r="AC165" i="4"/>
  <c r="AC166" i="4"/>
  <c r="AC167" i="4"/>
  <c r="AC169" i="4"/>
  <c r="AC170" i="4"/>
  <c r="AC178" i="4"/>
  <c r="AC283" i="4"/>
  <c r="AC284" i="4"/>
  <c r="AC199" i="4"/>
  <c r="AC200" i="4"/>
  <c r="AC201" i="4"/>
  <c r="AC202" i="4"/>
  <c r="AC203" i="4"/>
  <c r="AC204" i="4"/>
  <c r="AC25" i="4"/>
  <c r="AC221" i="4"/>
  <c r="AC29" i="4"/>
  <c r="AC30" i="4"/>
  <c r="AC31" i="4"/>
  <c r="AC233" i="4"/>
  <c r="AC32" i="4"/>
  <c r="AC234" i="4"/>
  <c r="AC235" i="4"/>
  <c r="AC236" i="4"/>
  <c r="AC237" i="4"/>
  <c r="AC238" i="4"/>
  <c r="AC239" i="4"/>
  <c r="AC33" i="4"/>
  <c r="AC36" i="4"/>
  <c r="AC37" i="4"/>
  <c r="AC38" i="4"/>
  <c r="AC39" i="4"/>
  <c r="AC40" i="4"/>
  <c r="AC44" i="4"/>
  <c r="AC46" i="4"/>
  <c r="AC264" i="4"/>
  <c r="AC53" i="4"/>
  <c r="AC54" i="4"/>
  <c r="AC55" i="4"/>
  <c r="AC56" i="4"/>
  <c r="AC57" i="4"/>
  <c r="AC58" i="4"/>
  <c r="AC60" i="4"/>
  <c r="AC61" i="4"/>
  <c r="AC62" i="4"/>
  <c r="AC63" i="4"/>
  <c r="AC64" i="4"/>
  <c r="AC65" i="4"/>
  <c r="AC66" i="4"/>
  <c r="AC67" i="4"/>
  <c r="AC68" i="4"/>
  <c r="AC69" i="4"/>
  <c r="AC70" i="4"/>
  <c r="AC9" i="4"/>
  <c r="AC71" i="4"/>
  <c r="AC72" i="4"/>
  <c r="AC73" i="4"/>
  <c r="AC74" i="4"/>
  <c r="AC75" i="4"/>
  <c r="AC76" i="4"/>
  <c r="AC77" i="4"/>
  <c r="AC78" i="4"/>
  <c r="AC85" i="4"/>
  <c r="AC86" i="4"/>
  <c r="AC87" i="4"/>
  <c r="AC253" i="4"/>
  <c r="AC98" i="4"/>
  <c r="AC99" i="4"/>
  <c r="AC100" i="4"/>
  <c r="AC101" i="4"/>
  <c r="AC102" i="4"/>
  <c r="AC104" i="4"/>
  <c r="AC105" i="4"/>
  <c r="AC106" i="4"/>
  <c r="AC108" i="4"/>
  <c r="AC109" i="4"/>
  <c r="AC110" i="4"/>
  <c r="AC111" i="4"/>
  <c r="AC112" i="4"/>
  <c r="AC113" i="4"/>
  <c r="AC114" i="4"/>
  <c r="AC267" i="4"/>
  <c r="AC14" i="4"/>
  <c r="AC117" i="4"/>
  <c r="AC119" i="4"/>
  <c r="AC121" i="4"/>
  <c r="AC123" i="4"/>
  <c r="AC124" i="4"/>
  <c r="AC126" i="4"/>
  <c r="AC128" i="4"/>
  <c r="AC129" i="4"/>
  <c r="AC3" i="4"/>
  <c r="AC132" i="4"/>
  <c r="AC4" i="4"/>
  <c r="AC133" i="4"/>
  <c r="AC134" i="4"/>
  <c r="AC136" i="4"/>
  <c r="AC138" i="4"/>
  <c r="AC139" i="4"/>
  <c r="AC141" i="4"/>
  <c r="AC143" i="4"/>
  <c r="AC144" i="4"/>
  <c r="AC275" i="4"/>
  <c r="AC145" i="4"/>
  <c r="AC277" i="4"/>
  <c r="AC149" i="4"/>
  <c r="AC279" i="4"/>
  <c r="AC151" i="4"/>
  <c r="AC153" i="4"/>
  <c r="AC155" i="4"/>
  <c r="AC156" i="4"/>
  <c r="AC157" i="4"/>
  <c r="AC158" i="4"/>
  <c r="AC159" i="4"/>
  <c r="AC160" i="4"/>
  <c r="AC255" i="4"/>
  <c r="AC161" i="4"/>
  <c r="AC172" i="4"/>
  <c r="AC176" i="4"/>
  <c r="AC177" i="4"/>
  <c r="AC179" i="4"/>
  <c r="AC180" i="4"/>
  <c r="AC183" i="4"/>
  <c r="AC187" i="4"/>
  <c r="AC188" i="4"/>
  <c r="AC189" i="4"/>
  <c r="AC190" i="4"/>
  <c r="AC280" i="4"/>
  <c r="AC281" i="4"/>
  <c r="AC282" i="4"/>
  <c r="AC191" i="4"/>
  <c r="AC285" i="4"/>
  <c r="AC286" i="4"/>
  <c r="AC5" i="4"/>
  <c r="AC287" i="4"/>
  <c r="AC288" i="4"/>
  <c r="AC289" i="4"/>
  <c r="AC290" i="4"/>
  <c r="AC291" i="4"/>
  <c r="AC197" i="4"/>
  <c r="AC292" i="4"/>
  <c r="AC198" i="4"/>
  <c r="AC19" i="4"/>
  <c r="AC20" i="4"/>
  <c r="AC21" i="4"/>
  <c r="AC22" i="4"/>
  <c r="AC23" i="4"/>
  <c r="AC24" i="4"/>
  <c r="AC6" i="4"/>
  <c r="AC7" i="4"/>
  <c r="AC206" i="4"/>
  <c r="AC207" i="4"/>
  <c r="AC293" i="4"/>
  <c r="AC208" i="4"/>
  <c r="AC209" i="4"/>
  <c r="AC210" i="4"/>
  <c r="AC257" i="4"/>
  <c r="AC211" i="4"/>
  <c r="AC212" i="4"/>
  <c r="AC213" i="4"/>
  <c r="AC214" i="4"/>
  <c r="AC215" i="4"/>
  <c r="AC216" i="4"/>
  <c r="AC26" i="4"/>
  <c r="AC217" i="4"/>
  <c r="AC218" i="4"/>
  <c r="AC220" i="4"/>
  <c r="AC224" i="4"/>
  <c r="AC227" i="4"/>
  <c r="AC228" i="4"/>
  <c r="AC231" i="4"/>
  <c r="AC297" i="4"/>
  <c r="AC232" i="4"/>
  <c r="AC241" i="4"/>
  <c r="AC242" i="4"/>
  <c r="AC243" i="4"/>
  <c r="AC244" i="4"/>
  <c r="AC245" i="4"/>
  <c r="AC246" i="4"/>
  <c r="AC247" i="4"/>
  <c r="AC248" i="4"/>
  <c r="AC34" i="4"/>
  <c r="AC35" i="4"/>
  <c r="AC250" i="4"/>
  <c r="AC41" i="4"/>
  <c r="AC42" i="4"/>
  <c r="AC43" i="4"/>
  <c r="AC45" i="4"/>
  <c r="AC47" i="4"/>
  <c r="AC262" i="4"/>
  <c r="AC12" i="4"/>
  <c r="AC13" i="4"/>
  <c r="AC122" i="4"/>
  <c r="AC278" i="4"/>
  <c r="AC152" i="4"/>
  <c r="AC171" i="4"/>
  <c r="AC192" i="4"/>
  <c r="AC193" i="4"/>
  <c r="AC205" i="4"/>
  <c r="AC8" i="4"/>
  <c r="AC271" i="4"/>
  <c r="AC272" i="4"/>
  <c r="AC142" i="4"/>
  <c r="AC148" i="4"/>
  <c r="AC194" i="4"/>
  <c r="AC195" i="4"/>
  <c r="AC196" i="4"/>
  <c r="AC294" i="4"/>
  <c r="AC295" i="4"/>
  <c r="AC118" i="4"/>
  <c r="AC273" i="4"/>
  <c r="AC276" i="4"/>
  <c r="AC120" i="4"/>
  <c r="AC254" i="4"/>
  <c r="AC150" i="4"/>
  <c r="AC222" i="4"/>
  <c r="AC223" i="4"/>
  <c r="AC225" i="4"/>
  <c r="AC240" i="4"/>
  <c r="AC97" i="4"/>
  <c r="AC174" i="4"/>
  <c r="AC226" i="4"/>
  <c r="AC59" i="4"/>
  <c r="AC173" i="4"/>
  <c r="AC175" i="4"/>
  <c r="AC186" i="4"/>
  <c r="AC219" i="4"/>
  <c r="AC107" i="4"/>
  <c r="AC162" i="4"/>
  <c r="AC163" i="4"/>
  <c r="AC164" i="4"/>
  <c r="AC168" i="4"/>
  <c r="AC27" i="4"/>
  <c r="AC28" i="4"/>
  <c r="AC249" i="4"/>
  <c r="AC268" i="4"/>
  <c r="AC154" i="4"/>
  <c r="AC270" i="4"/>
  <c r="AC302" i="4"/>
  <c r="AC301" i="4"/>
  <c r="AC299" i="4"/>
  <c r="AC300" i="4"/>
  <c r="AC304" i="4"/>
  <c r="AC309" i="4"/>
  <c r="AC312" i="4"/>
  <c r="AC313" i="4"/>
  <c r="AC314" i="4"/>
  <c r="AC305" i="4"/>
  <c r="AC306" i="4"/>
  <c r="AC307" i="4"/>
  <c r="AC308" i="4"/>
  <c r="AC311" i="4"/>
  <c r="AC310" i="4"/>
  <c r="AC318" i="4"/>
  <c r="AC319" i="4"/>
  <c r="AC320" i="4"/>
  <c r="AC321" i="4"/>
  <c r="AC322" i="4"/>
  <c r="AC323" i="4"/>
  <c r="AC324" i="4"/>
  <c r="AC325" i="4"/>
  <c r="AC338" i="4"/>
  <c r="AC339" i="4"/>
  <c r="AC340" i="4"/>
  <c r="AC341" i="4"/>
  <c r="AC342" i="4"/>
  <c r="AC344" i="4"/>
  <c r="AC345" i="4"/>
  <c r="AC346" i="4"/>
  <c r="AC315" i="4"/>
  <c r="AC316" i="4"/>
  <c r="AC317" i="4"/>
  <c r="AC331" i="4"/>
  <c r="AC332" i="4"/>
  <c r="AC333" i="4"/>
  <c r="AC334" i="4"/>
  <c r="AC343" i="4"/>
  <c r="AC336" i="4"/>
  <c r="AC347" i="4"/>
  <c r="AC335" i="4"/>
  <c r="AC328" i="4"/>
  <c r="AC326" i="4"/>
  <c r="AC327" i="4"/>
  <c r="AC329" i="4"/>
  <c r="AC330" i="4"/>
  <c r="AC337" i="4"/>
  <c r="AC348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51" i="4"/>
  <c r="AC349" i="4"/>
  <c r="AC350" i="4"/>
  <c r="AC375" i="4"/>
  <c r="AC371" i="4"/>
  <c r="AC379" i="4"/>
  <c r="AC370" i="4"/>
  <c r="AC372" i="4"/>
  <c r="AC374" i="4"/>
  <c r="AC377" i="4"/>
  <c r="AC381" i="4"/>
  <c r="AC373" i="4"/>
  <c r="AC376" i="4"/>
  <c r="AC378" i="4"/>
  <c r="AC386" i="4"/>
  <c r="AC385" i="4"/>
  <c r="AC384" i="4"/>
  <c r="AC383" i="4"/>
  <c r="AC382" i="4"/>
  <c r="AC390" i="4"/>
  <c r="AC405" i="4"/>
  <c r="AC408" i="4"/>
  <c r="AC391" i="4"/>
  <c r="AC392" i="4"/>
  <c r="AC393" i="4"/>
  <c r="AC394" i="4"/>
  <c r="AC400" i="4"/>
  <c r="AC401" i="4"/>
  <c r="AC402" i="4"/>
  <c r="AC403" i="4"/>
  <c r="AC407" i="4"/>
  <c r="AC387" i="4"/>
  <c r="AC388" i="4"/>
  <c r="AC389" i="4"/>
  <c r="AC396" i="4"/>
  <c r="AC397" i="4"/>
  <c r="AC398" i="4"/>
  <c r="AC399" i="4"/>
  <c r="AC404" i="4"/>
  <c r="AC406" i="4"/>
  <c r="AC409" i="4"/>
  <c r="AC410" i="4"/>
  <c r="AC411" i="4"/>
  <c r="AC395" i="4"/>
  <c r="AC252" i="4"/>
  <c r="AD252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181" i="4"/>
  <c r="AD263" i="4"/>
  <c r="AD127" i="4"/>
  <c r="AD135" i="4"/>
  <c r="AD140" i="4"/>
  <c r="AD147" i="4"/>
  <c r="AD182" i="4"/>
  <c r="AD184" i="4"/>
  <c r="AD185" i="4"/>
  <c r="AD269" i="4"/>
  <c r="AD274" i="4"/>
  <c r="AD131" i="4"/>
  <c r="AD146" i="4"/>
  <c r="AD48" i="4"/>
  <c r="AD49" i="4"/>
  <c r="AD50" i="4"/>
  <c r="AD51" i="4"/>
  <c r="AD52" i="4"/>
  <c r="AD265" i="4"/>
  <c r="AD266" i="4"/>
  <c r="AD80" i="4"/>
  <c r="AD82" i="4"/>
  <c r="AD83" i="4"/>
  <c r="AD259" i="4"/>
  <c r="AD84" i="4"/>
  <c r="AD260" i="4"/>
  <c r="AD90" i="4"/>
  <c r="AD10" i="4"/>
  <c r="AD11" i="4"/>
  <c r="AD91" i="4"/>
  <c r="AD92" i="4"/>
  <c r="AD93" i="4"/>
  <c r="AD261" i="4"/>
  <c r="AD116" i="4"/>
  <c r="AD125" i="4"/>
  <c r="AD298" i="4"/>
  <c r="AD251" i="4"/>
  <c r="AD79" i="4"/>
  <c r="AD81" i="4"/>
  <c r="AD258" i="4"/>
  <c r="AD88" i="4"/>
  <c r="AD89" i="4"/>
  <c r="AD94" i="4"/>
  <c r="AD96" i="4"/>
  <c r="AD103" i="4"/>
  <c r="AD2" i="4"/>
  <c r="AD115" i="4"/>
  <c r="AD15" i="4"/>
  <c r="AD130" i="4"/>
  <c r="AD137" i="4"/>
  <c r="AD256" i="4"/>
  <c r="AD16" i="4"/>
  <c r="AD17" i="4"/>
  <c r="AD18" i="4"/>
  <c r="AD165" i="4"/>
  <c r="AD166" i="4"/>
  <c r="AD167" i="4"/>
  <c r="AD169" i="4"/>
  <c r="AD170" i="4"/>
  <c r="AD178" i="4"/>
  <c r="AD283" i="4"/>
  <c r="AD284" i="4"/>
  <c r="AD199" i="4"/>
  <c r="AD200" i="4"/>
  <c r="AD201" i="4"/>
  <c r="AD202" i="4"/>
  <c r="AD203" i="4"/>
  <c r="AD204" i="4"/>
  <c r="AD25" i="4"/>
  <c r="AD221" i="4"/>
  <c r="AD29" i="4"/>
  <c r="AD30" i="4"/>
  <c r="AD31" i="4"/>
  <c r="AD233" i="4"/>
  <c r="AD32" i="4"/>
  <c r="AD234" i="4"/>
  <c r="AD235" i="4"/>
  <c r="AD236" i="4"/>
  <c r="AD237" i="4"/>
  <c r="AD238" i="4"/>
  <c r="AD239" i="4"/>
  <c r="AD33" i="4"/>
  <c r="AD36" i="4"/>
  <c r="AD37" i="4"/>
  <c r="AD38" i="4"/>
  <c r="AD39" i="4"/>
  <c r="AD40" i="4"/>
  <c r="AD44" i="4"/>
  <c r="AD46" i="4"/>
  <c r="AD264" i="4"/>
  <c r="AD53" i="4"/>
  <c r="AD54" i="4"/>
  <c r="AD55" i="4"/>
  <c r="AD56" i="4"/>
  <c r="AD57" i="4"/>
  <c r="AD58" i="4"/>
  <c r="AD60" i="4"/>
  <c r="AD61" i="4"/>
  <c r="AD62" i="4"/>
  <c r="AD63" i="4"/>
  <c r="AD64" i="4"/>
  <c r="AD65" i="4"/>
  <c r="AD66" i="4"/>
  <c r="AD67" i="4"/>
  <c r="AD68" i="4"/>
  <c r="AD69" i="4"/>
  <c r="AD70" i="4"/>
  <c r="AD9" i="4"/>
  <c r="AD71" i="4"/>
  <c r="AD72" i="4"/>
  <c r="AD73" i="4"/>
  <c r="AD74" i="4"/>
  <c r="AD75" i="4"/>
  <c r="AD76" i="4"/>
  <c r="AD77" i="4"/>
  <c r="AD78" i="4"/>
  <c r="AD85" i="4"/>
  <c r="AD86" i="4"/>
  <c r="AD87" i="4"/>
  <c r="AD253" i="4"/>
  <c r="AD98" i="4"/>
  <c r="AD99" i="4"/>
  <c r="AD100" i="4"/>
  <c r="AD101" i="4"/>
  <c r="AD102" i="4"/>
  <c r="AD104" i="4"/>
  <c r="AD105" i="4"/>
  <c r="AD106" i="4"/>
  <c r="AD108" i="4"/>
  <c r="AD109" i="4"/>
  <c r="AD110" i="4"/>
  <c r="AD111" i="4"/>
  <c r="AD112" i="4"/>
  <c r="AD113" i="4"/>
  <c r="AD114" i="4"/>
  <c r="AD267" i="4"/>
  <c r="AD14" i="4"/>
  <c r="AD117" i="4"/>
  <c r="AD119" i="4"/>
  <c r="AD121" i="4"/>
  <c r="AD123" i="4"/>
  <c r="AD124" i="4"/>
  <c r="AD126" i="4"/>
  <c r="AD128" i="4"/>
  <c r="AD129" i="4"/>
  <c r="AD3" i="4"/>
  <c r="AD132" i="4"/>
  <c r="AD4" i="4"/>
  <c r="AD133" i="4"/>
  <c r="AD134" i="4"/>
  <c r="AD136" i="4"/>
  <c r="AD138" i="4"/>
  <c r="AD139" i="4"/>
  <c r="AD141" i="4"/>
  <c r="AD143" i="4"/>
  <c r="AD144" i="4"/>
  <c r="AD275" i="4"/>
  <c r="AD145" i="4"/>
  <c r="AD277" i="4"/>
  <c r="AD149" i="4"/>
  <c r="AD279" i="4"/>
  <c r="AD151" i="4"/>
  <c r="AD153" i="4"/>
  <c r="AD155" i="4"/>
  <c r="AD156" i="4"/>
  <c r="AD157" i="4"/>
  <c r="AD158" i="4"/>
  <c r="AD159" i="4"/>
  <c r="AD160" i="4"/>
  <c r="AD255" i="4"/>
  <c r="AD161" i="4"/>
  <c r="AD172" i="4"/>
  <c r="AD176" i="4"/>
  <c r="AD177" i="4"/>
  <c r="AD179" i="4"/>
  <c r="AD180" i="4"/>
  <c r="AD183" i="4"/>
  <c r="AD187" i="4"/>
  <c r="AD188" i="4"/>
  <c r="AD189" i="4"/>
  <c r="AD190" i="4"/>
  <c r="AD280" i="4"/>
  <c r="AD281" i="4"/>
  <c r="AD282" i="4"/>
  <c r="AD191" i="4"/>
  <c r="AD285" i="4"/>
  <c r="AD286" i="4"/>
  <c r="AD5" i="4"/>
  <c r="AD287" i="4"/>
  <c r="AD288" i="4"/>
  <c r="AD289" i="4"/>
  <c r="AD290" i="4"/>
  <c r="AD291" i="4"/>
  <c r="AD197" i="4"/>
  <c r="AD292" i="4"/>
  <c r="AD198" i="4"/>
  <c r="AD19" i="4"/>
  <c r="AD20" i="4"/>
  <c r="AD21" i="4"/>
  <c r="AD22" i="4"/>
  <c r="AD23" i="4"/>
  <c r="AD24" i="4"/>
  <c r="AD6" i="4"/>
  <c r="AD7" i="4"/>
  <c r="AD206" i="4"/>
  <c r="AD207" i="4"/>
  <c r="AD293" i="4"/>
  <c r="AD208" i="4"/>
  <c r="AD209" i="4"/>
  <c r="AD210" i="4"/>
  <c r="AD257" i="4"/>
  <c r="AD211" i="4"/>
  <c r="AD212" i="4"/>
  <c r="AD213" i="4"/>
  <c r="AD214" i="4"/>
  <c r="AD215" i="4"/>
  <c r="AD216" i="4"/>
  <c r="AD26" i="4"/>
  <c r="AD217" i="4"/>
  <c r="AD218" i="4"/>
  <c r="AD220" i="4"/>
  <c r="AD224" i="4"/>
  <c r="AD227" i="4"/>
  <c r="AD228" i="4"/>
  <c r="AD231" i="4"/>
  <c r="AD297" i="4"/>
  <c r="AD232" i="4"/>
  <c r="AD241" i="4"/>
  <c r="AD242" i="4"/>
  <c r="AD243" i="4"/>
  <c r="AD244" i="4"/>
  <c r="AD245" i="4"/>
  <c r="AD246" i="4"/>
  <c r="AD247" i="4"/>
  <c r="AD248" i="4"/>
  <c r="AD34" i="4"/>
  <c r="AD35" i="4"/>
  <c r="AD250" i="4"/>
  <c r="AD41" i="4"/>
  <c r="AD42" i="4"/>
  <c r="AD43" i="4"/>
  <c r="AD45" i="4"/>
  <c r="AD47" i="4"/>
  <c r="AD262" i="4"/>
  <c r="AD12" i="4"/>
  <c r="AD13" i="4"/>
  <c r="AD122" i="4"/>
  <c r="AD278" i="4"/>
  <c r="AD152" i="4"/>
  <c r="AD171" i="4"/>
  <c r="AD192" i="4"/>
  <c r="AD193" i="4"/>
  <c r="AD205" i="4"/>
  <c r="AD8" i="4"/>
  <c r="AD271" i="4"/>
  <c r="AD272" i="4"/>
  <c r="AD142" i="4"/>
  <c r="AD148" i="4"/>
  <c r="AD194" i="4"/>
  <c r="AD195" i="4"/>
  <c r="AD196" i="4"/>
  <c r="AD294" i="4"/>
  <c r="AD295" i="4"/>
  <c r="AD118" i="4"/>
  <c r="AD273" i="4"/>
  <c r="AD276" i="4"/>
  <c r="AD120" i="4"/>
  <c r="AD254" i="4"/>
  <c r="AD150" i="4"/>
  <c r="AD222" i="4"/>
  <c r="AD223" i="4"/>
  <c r="AD225" i="4"/>
  <c r="AD240" i="4"/>
  <c r="AD97" i="4"/>
  <c r="AD174" i="4"/>
  <c r="AD226" i="4"/>
  <c r="AD59" i="4"/>
  <c r="AD173" i="4"/>
  <c r="AD175" i="4"/>
  <c r="AD186" i="4"/>
  <c r="AD219" i="4"/>
  <c r="AD107" i="4"/>
  <c r="AD162" i="4"/>
  <c r="AD163" i="4"/>
  <c r="AD164" i="4"/>
  <c r="AD168" i="4"/>
  <c r="AD27" i="4"/>
  <c r="AD28" i="4"/>
  <c r="AD249" i="4"/>
  <c r="AD268" i="4"/>
  <c r="AD154" i="4"/>
  <c r="AD270" i="4"/>
  <c r="AD302" i="4"/>
  <c r="AD301" i="4"/>
  <c r="AD299" i="4"/>
  <c r="AD300" i="4"/>
  <c r="AD304" i="4"/>
  <c r="AD309" i="4"/>
  <c r="AD312" i="4"/>
  <c r="AD313" i="4"/>
  <c r="AD314" i="4"/>
  <c r="AD305" i="4"/>
  <c r="AD306" i="4"/>
  <c r="AD307" i="4"/>
  <c r="AD308" i="4"/>
  <c r="AD311" i="4"/>
  <c r="AD310" i="4"/>
  <c r="AD318" i="4"/>
  <c r="AD319" i="4"/>
  <c r="AD320" i="4"/>
  <c r="AD321" i="4"/>
  <c r="AD322" i="4"/>
  <c r="AD323" i="4"/>
  <c r="AD324" i="4"/>
  <c r="AD325" i="4"/>
  <c r="AD338" i="4"/>
  <c r="AD339" i="4"/>
  <c r="AD340" i="4"/>
  <c r="AD341" i="4"/>
  <c r="AD342" i="4"/>
  <c r="AD344" i="4"/>
  <c r="AD345" i="4"/>
  <c r="AD346" i="4"/>
  <c r="AD315" i="4"/>
  <c r="AD316" i="4"/>
  <c r="AD317" i="4"/>
  <c r="AD331" i="4"/>
  <c r="AD332" i="4"/>
  <c r="AD333" i="4"/>
  <c r="AD334" i="4"/>
  <c r="AD343" i="4"/>
  <c r="AD336" i="4"/>
  <c r="AD347" i="4"/>
  <c r="AD335" i="4"/>
  <c r="AD328" i="4"/>
  <c r="AD326" i="4"/>
  <c r="AD327" i="4"/>
  <c r="AD329" i="4"/>
  <c r="AD330" i="4"/>
  <c r="AD337" i="4"/>
  <c r="AD348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51" i="4"/>
  <c r="AD349" i="4"/>
  <c r="AD350" i="4"/>
  <c r="AD375" i="4"/>
  <c r="AD371" i="4"/>
  <c r="AD379" i="4"/>
  <c r="AD370" i="4"/>
  <c r="AD372" i="4"/>
  <c r="AD374" i="4"/>
  <c r="AD377" i="4"/>
  <c r="AD381" i="4"/>
  <c r="AD373" i="4"/>
  <c r="AD376" i="4"/>
  <c r="AD378" i="4"/>
  <c r="AD386" i="4"/>
  <c r="AD385" i="4"/>
  <c r="AD384" i="4"/>
  <c r="AD383" i="4"/>
  <c r="AD382" i="4"/>
  <c r="AD390" i="4"/>
  <c r="AD405" i="4"/>
  <c r="AD408" i="4"/>
  <c r="AD391" i="4"/>
  <c r="AD392" i="4"/>
  <c r="AD393" i="4"/>
  <c r="AD394" i="4"/>
  <c r="AD400" i="4"/>
  <c r="AD401" i="4"/>
  <c r="AD402" i="4"/>
  <c r="AD403" i="4"/>
  <c r="AD407" i="4"/>
  <c r="AD387" i="4"/>
  <c r="AD388" i="4"/>
  <c r="AD389" i="4"/>
  <c r="AD396" i="4"/>
  <c r="AD397" i="4"/>
  <c r="AD398" i="4"/>
  <c r="AD399" i="4"/>
  <c r="AD404" i="4"/>
  <c r="AD406" i="4"/>
  <c r="AD409" i="4"/>
  <c r="AD410" i="4"/>
  <c r="AD411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76" i="4"/>
  <c r="AE127" i="4"/>
  <c r="AE135" i="4"/>
  <c r="AE147" i="4"/>
  <c r="AE172" i="4"/>
  <c r="AE101" i="4"/>
  <c r="AE102" i="4"/>
  <c r="AE144" i="4"/>
  <c r="AE151" i="4"/>
  <c r="AE222" i="4"/>
  <c r="AE46" i="4"/>
  <c r="AE51" i="4"/>
  <c r="AE63" i="4"/>
  <c r="AE100" i="4"/>
  <c r="AE270" i="4"/>
  <c r="AE118" i="4"/>
  <c r="AE120" i="4"/>
  <c r="AE132" i="4"/>
  <c r="AE145" i="4"/>
  <c r="AE154" i="4"/>
  <c r="AE171" i="4"/>
  <c r="AE179" i="4"/>
  <c r="AE180" i="4"/>
  <c r="AE181" i="4"/>
  <c r="AE234" i="4"/>
  <c r="AE237" i="4"/>
  <c r="AE39" i="4"/>
  <c r="AE44" i="4"/>
  <c r="AE45" i="4"/>
  <c r="AE53" i="4"/>
  <c r="AE54" i="4"/>
  <c r="AE55" i="4"/>
  <c r="AE56" i="4"/>
  <c r="AE57" i="4"/>
  <c r="AE58" i="4"/>
  <c r="AE66" i="4"/>
  <c r="AE67" i="4"/>
  <c r="AE68" i="4"/>
  <c r="AE253" i="4"/>
  <c r="AE272" i="4"/>
  <c r="AE134" i="4"/>
  <c r="AE149" i="4"/>
  <c r="AE279" i="4"/>
  <c r="AE159" i="4"/>
  <c r="AE16" i="4"/>
  <c r="AE226" i="4"/>
  <c r="AE27" i="4"/>
  <c r="AE28" i="4"/>
  <c r="AE241" i="4"/>
  <c r="AE242" i="4"/>
  <c r="AE243" i="4"/>
  <c r="AE244" i="4"/>
  <c r="AE245" i="4"/>
  <c r="AE246" i="4"/>
  <c r="AE247" i="4"/>
  <c r="AE262" i="4"/>
  <c r="AE40" i="4"/>
  <c r="AE48" i="4"/>
  <c r="AE60" i="4"/>
  <c r="AE61" i="4"/>
  <c r="AE62" i="4"/>
  <c r="AE69" i="4"/>
  <c r="AE88" i="4"/>
  <c r="AE89" i="4"/>
  <c r="AE107" i="4"/>
  <c r="AE114" i="4"/>
  <c r="AE119" i="4"/>
  <c r="AE122" i="4"/>
  <c r="AE273" i="4"/>
  <c r="AE130" i="4"/>
  <c r="AE3" i="4"/>
  <c r="AE4" i="4"/>
  <c r="AE254" i="4"/>
  <c r="AE138" i="4"/>
  <c r="AE148" i="4"/>
  <c r="AE152" i="4"/>
  <c r="AE160" i="4"/>
  <c r="AE255" i="4"/>
  <c r="AE162" i="4"/>
  <c r="AE163" i="4"/>
  <c r="AE164" i="4"/>
  <c r="AE17" i="4"/>
  <c r="AE18" i="4"/>
  <c r="AE168" i="4"/>
  <c r="AE292" i="4"/>
  <c r="AE198" i="4"/>
  <c r="AE19" i="4"/>
  <c r="AE20" i="4"/>
  <c r="AE21" i="4"/>
  <c r="AE22" i="4"/>
  <c r="AE205" i="4"/>
  <c r="AE23" i="4"/>
  <c r="AE24" i="4"/>
  <c r="AE293" i="4"/>
  <c r="AE221" i="4"/>
  <c r="AE248" i="4"/>
  <c r="AE249" i="4"/>
  <c r="AE250" i="4"/>
  <c r="AE36" i="4"/>
  <c r="AE37" i="4"/>
  <c r="AE38" i="4"/>
  <c r="AE49" i="4"/>
  <c r="AE64" i="4"/>
  <c r="AE65" i="4"/>
  <c r="AE113" i="4"/>
  <c r="AE278" i="4"/>
  <c r="AE256" i="4"/>
  <c r="AE176" i="4"/>
  <c r="AE177" i="4"/>
  <c r="AE178" i="4"/>
  <c r="AE225" i="4"/>
  <c r="AE29" i="4"/>
  <c r="AE30" i="4"/>
  <c r="AE31" i="4"/>
  <c r="AE32" i="4"/>
  <c r="AE42" i="4"/>
  <c r="AE50" i="4"/>
  <c r="AE87" i="4"/>
  <c r="AE108" i="4"/>
  <c r="AE109" i="4"/>
  <c r="AE110" i="4"/>
  <c r="AE2" i="4"/>
  <c r="AE268" i="4"/>
  <c r="AE14" i="4"/>
  <c r="AE274" i="4"/>
  <c r="AE131" i="4"/>
  <c r="AE182" i="4"/>
  <c r="AE183" i="4"/>
  <c r="AE184" i="4"/>
  <c r="AE185" i="4"/>
  <c r="AE283" i="4"/>
  <c r="AE284" i="4"/>
  <c r="AE5" i="4"/>
  <c r="AE201" i="4"/>
  <c r="AE202" i="4"/>
  <c r="AE203" i="4"/>
  <c r="AE204" i="4"/>
  <c r="AE211" i="4"/>
  <c r="AE233" i="4"/>
  <c r="AE235" i="4"/>
  <c r="AE236" i="4"/>
  <c r="AE238" i="4"/>
  <c r="AE41" i="4"/>
  <c r="AE43" i="4"/>
  <c r="AE47" i="4"/>
  <c r="AE59" i="4"/>
  <c r="AE78" i="4"/>
  <c r="AE261" i="4"/>
  <c r="AE99" i="4"/>
  <c r="AE103" i="4"/>
  <c r="AE111" i="4"/>
  <c r="AE12" i="4"/>
  <c r="AE13" i="4"/>
  <c r="AE271" i="4"/>
  <c r="AE141" i="4"/>
  <c r="AE275" i="4"/>
  <c r="AE277" i="4"/>
  <c r="AE173" i="4"/>
  <c r="AE174" i="4"/>
  <c r="AE175" i="4"/>
  <c r="AE186" i="4"/>
  <c r="AE187" i="4"/>
  <c r="AE188" i="4"/>
  <c r="AE189" i="4"/>
  <c r="AE190" i="4"/>
  <c r="AE280" i="4"/>
  <c r="AE281" i="4"/>
  <c r="AE282" i="4"/>
  <c r="AE287" i="4"/>
  <c r="AE288" i="4"/>
  <c r="AE289" i="4"/>
  <c r="AE290" i="4"/>
  <c r="AE199" i="4"/>
  <c r="AE200" i="4"/>
  <c r="AE224" i="4"/>
  <c r="AE8" i="4"/>
  <c r="AE33" i="4"/>
  <c r="AE34" i="4"/>
  <c r="AE35" i="4"/>
  <c r="AE26" i="4"/>
  <c r="AE217" i="4"/>
  <c r="AE218" i="4"/>
  <c r="AE75" i="4"/>
  <c r="AE76" i="4"/>
  <c r="AE77" i="4"/>
  <c r="AE86" i="4"/>
  <c r="AE115" i="4"/>
  <c r="AE117" i="4"/>
  <c r="AE126" i="4"/>
  <c r="AE155" i="4"/>
  <c r="AE156" i="4"/>
  <c r="AE191" i="4"/>
  <c r="AE197" i="4"/>
  <c r="AE219" i="4"/>
  <c r="AE220" i="4"/>
  <c r="AE294" i="4"/>
  <c r="AE295" i="4"/>
  <c r="AE216" i="4"/>
  <c r="AE74" i="4"/>
  <c r="AE94" i="4"/>
  <c r="AE140" i="4"/>
  <c r="AE192" i="4"/>
  <c r="AE193" i="4"/>
  <c r="AE285" i="4"/>
  <c r="AE286" i="4"/>
  <c r="AE231" i="4"/>
  <c r="AE104" i="4"/>
  <c r="AE112" i="4"/>
  <c r="AE136" i="4"/>
  <c r="AE137" i="4"/>
  <c r="AE150" i="4"/>
  <c r="AE161" i="4"/>
  <c r="AE6" i="4"/>
  <c r="AE7" i="4"/>
  <c r="AE206" i="4"/>
  <c r="AE71" i="4"/>
  <c r="AE105" i="4"/>
  <c r="AE106" i="4"/>
  <c r="AE128" i="4"/>
  <c r="AE139" i="4"/>
  <c r="AE142" i="4"/>
  <c r="AE194" i="4"/>
  <c r="AE195" i="4"/>
  <c r="AE196" i="4"/>
  <c r="AE207" i="4"/>
  <c r="AE209" i="4"/>
  <c r="AE210" i="4"/>
  <c r="AE228" i="4"/>
  <c r="AE52" i="4"/>
  <c r="AE70" i="4"/>
  <c r="AE9" i="4"/>
  <c r="AE72" i="4"/>
  <c r="AE73" i="4"/>
  <c r="AE85" i="4"/>
  <c r="AE90" i="4"/>
  <c r="AE121" i="4"/>
  <c r="AE15" i="4"/>
  <c r="AE123" i="4"/>
  <c r="AE129" i="4"/>
  <c r="AE143" i="4"/>
  <c r="AE146" i="4"/>
  <c r="AE153" i="4"/>
  <c r="AE165" i="4"/>
  <c r="AE167" i="4"/>
  <c r="AE257" i="4"/>
  <c r="AE25" i="4"/>
  <c r="AE213" i="4"/>
  <c r="AE214" i="4"/>
  <c r="AE215" i="4"/>
  <c r="AE251" i="4"/>
  <c r="AE79" i="4"/>
  <c r="AE80" i="4"/>
  <c r="AE81" i="4"/>
  <c r="AE82" i="4"/>
  <c r="AE83" i="4"/>
  <c r="AE258" i="4"/>
  <c r="AE84" i="4"/>
  <c r="AE264" i="4"/>
  <c r="AE265" i="4"/>
  <c r="AE10" i="4"/>
  <c r="AE11" i="4"/>
  <c r="AE91" i="4"/>
  <c r="AE92" i="4"/>
  <c r="AE93" i="4"/>
  <c r="AE96" i="4"/>
  <c r="AE97" i="4"/>
  <c r="AE98" i="4"/>
  <c r="AE269" i="4"/>
  <c r="AE133" i="4"/>
  <c r="AE157" i="4"/>
  <c r="AE158" i="4"/>
  <c r="AE166" i="4"/>
  <c r="AE297" i="4"/>
  <c r="AE232" i="4"/>
  <c r="AE239" i="4"/>
  <c r="AE240" i="4"/>
  <c r="AE298" i="4"/>
  <c r="AE266" i="4"/>
  <c r="AE259" i="4"/>
  <c r="AE260" i="4"/>
  <c r="AE263" i="4"/>
  <c r="AE124" i="4"/>
  <c r="AE169" i="4"/>
  <c r="AE170" i="4"/>
  <c r="AE208" i="4"/>
  <c r="AE223" i="4"/>
  <c r="AE227" i="4"/>
  <c r="AE125" i="4"/>
  <c r="AE267" i="4"/>
  <c r="AE212" i="4"/>
  <c r="AE291" i="4"/>
  <c r="AE312" i="4"/>
  <c r="AE304" i="4"/>
  <c r="AE309" i="4"/>
  <c r="AE313" i="4"/>
  <c r="AE314" i="4"/>
  <c r="AE299" i="4"/>
  <c r="AE300" i="4"/>
  <c r="AE301" i="4"/>
  <c r="AE302" i="4"/>
  <c r="AE311" i="4"/>
  <c r="AE305" i="4"/>
  <c r="AE306" i="4"/>
  <c r="AE307" i="4"/>
  <c r="AE308" i="4"/>
  <c r="AE310" i="4"/>
  <c r="AE321" i="4"/>
  <c r="AE333" i="4"/>
  <c r="AE320" i="4"/>
  <c r="AE322" i="4"/>
  <c r="AE323" i="4"/>
  <c r="AE324" i="4"/>
  <c r="AE332" i="4"/>
  <c r="AE334" i="4"/>
  <c r="AE335" i="4"/>
  <c r="AE338" i="4"/>
  <c r="AE339" i="4"/>
  <c r="AE340" i="4"/>
  <c r="AE341" i="4"/>
  <c r="AE343" i="4"/>
  <c r="AE344" i="4"/>
  <c r="AE345" i="4"/>
  <c r="AE346" i="4"/>
  <c r="AE336" i="4"/>
  <c r="AE347" i="4"/>
  <c r="AE318" i="4"/>
  <c r="AE319" i="4"/>
  <c r="AE326" i="4"/>
  <c r="AE327" i="4"/>
  <c r="AE328" i="4"/>
  <c r="AE329" i="4"/>
  <c r="AE330" i="4"/>
  <c r="AE342" i="4"/>
  <c r="AE331" i="4"/>
  <c r="AE315" i="4"/>
  <c r="AE316" i="4"/>
  <c r="AE317" i="4"/>
  <c r="AE337" i="4"/>
  <c r="AE325" i="4"/>
  <c r="AE358" i="4"/>
  <c r="AE362" i="4"/>
  <c r="AE348" i="4"/>
  <c r="AE357" i="4"/>
  <c r="AE367" i="4"/>
  <c r="AE368" i="4"/>
  <c r="AE369" i="4"/>
  <c r="AE351" i="4"/>
  <c r="AE366" i="4"/>
  <c r="AE349" i="4"/>
  <c r="AE350" i="4"/>
  <c r="AE359" i="4"/>
  <c r="AE360" i="4"/>
  <c r="AE352" i="4"/>
  <c r="AE353" i="4"/>
  <c r="AE355" i="4"/>
  <c r="AE354" i="4"/>
  <c r="AE356" i="4"/>
  <c r="AE361" i="4"/>
  <c r="AE363" i="4"/>
  <c r="AE364" i="4"/>
  <c r="AE365" i="4"/>
  <c r="AE374" i="4"/>
  <c r="AE375" i="4"/>
  <c r="AE378" i="4"/>
  <c r="AE372" i="4"/>
  <c r="AE373" i="4"/>
  <c r="AE376" i="4"/>
  <c r="AE377" i="4"/>
  <c r="AE371" i="4"/>
  <c r="AE379" i="4"/>
  <c r="AE370" i="4"/>
  <c r="AE381" i="4"/>
  <c r="AE382" i="4"/>
  <c r="AE386" i="4"/>
  <c r="AE383" i="4"/>
  <c r="AE385" i="4"/>
  <c r="AE384" i="4"/>
  <c r="AE401" i="4"/>
  <c r="AE388" i="4"/>
  <c r="AE389" i="4"/>
  <c r="AE390" i="4"/>
  <c r="AE396" i="4"/>
  <c r="AE397" i="4"/>
  <c r="AE398" i="4"/>
  <c r="AE404" i="4"/>
  <c r="AE405" i="4"/>
  <c r="AE387" i="4"/>
  <c r="AE391" i="4"/>
  <c r="AE392" i="4"/>
  <c r="AE393" i="4"/>
  <c r="AE394" i="4"/>
  <c r="AE395" i="4"/>
  <c r="AE399" i="4"/>
  <c r="AE400" i="4"/>
  <c r="AE402" i="4"/>
  <c r="AE403" i="4"/>
  <c r="AE406" i="4"/>
  <c r="AE407" i="4"/>
  <c r="AE408" i="4"/>
  <c r="AE409" i="4"/>
  <c r="AE410" i="4"/>
  <c r="AE411" i="4"/>
  <c r="AE11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5" i="4"/>
  <c r="AG384" i="4"/>
  <c r="AG382" i="4"/>
  <c r="AG383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J299" i="4"/>
  <c r="AJ300" i="4"/>
  <c r="AJ301" i="4"/>
  <c r="AJ302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7" i="4"/>
  <c r="AJ338" i="4"/>
  <c r="AJ339" i="4"/>
  <c r="AJ340" i="4"/>
  <c r="AJ341" i="4"/>
  <c r="AJ342" i="4"/>
  <c r="AJ344" i="4"/>
  <c r="AJ345" i="4"/>
  <c r="AJ346" i="4"/>
  <c r="AJ336" i="4"/>
  <c r="AJ347" i="4"/>
  <c r="AJ335" i="4"/>
  <c r="AJ343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1" i="4"/>
  <c r="AJ385" i="4"/>
  <c r="AJ384" i="4"/>
  <c r="AJ382" i="4"/>
  <c r="AJ383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G44" i="4"/>
  <c r="AG61" i="4"/>
  <c r="AG62" i="4"/>
  <c r="AG66" i="4"/>
  <c r="AG67" i="4"/>
  <c r="AG68" i="4"/>
  <c r="AG69" i="4"/>
  <c r="AG94" i="4"/>
  <c r="AG96" i="4"/>
  <c r="AG114" i="4"/>
  <c r="AG275" i="4"/>
  <c r="AG160" i="4"/>
  <c r="AG27" i="4"/>
  <c r="AG28" i="4"/>
  <c r="AG241" i="4"/>
  <c r="AG53" i="4"/>
  <c r="AG54" i="4"/>
  <c r="AG57" i="4"/>
  <c r="AG159" i="4"/>
  <c r="AG119" i="4"/>
  <c r="AG4" i="4"/>
  <c r="AG118" i="4"/>
  <c r="AG272" i="4"/>
  <c r="AG88" i="4"/>
  <c r="AG89" i="4"/>
  <c r="AG274" i="4"/>
  <c r="AG135" i="4"/>
  <c r="AG16" i="4"/>
  <c r="AG17" i="4"/>
  <c r="AG18" i="4"/>
  <c r="AG55" i="4"/>
  <c r="AG56" i="4"/>
  <c r="AG58" i="4"/>
  <c r="AG255" i="4"/>
  <c r="AG256" i="4"/>
  <c r="AG262" i="4"/>
  <c r="AG64" i="4"/>
  <c r="AG65" i="4"/>
  <c r="AG253" i="4"/>
  <c r="AG134" i="4"/>
  <c r="AG148" i="4"/>
  <c r="AG276" i="4"/>
  <c r="AG277" i="4"/>
  <c r="AG154" i="4"/>
  <c r="AG19" i="4"/>
  <c r="AG20" i="4"/>
  <c r="AG22" i="4"/>
  <c r="AG205" i="4"/>
  <c r="AG23" i="4"/>
  <c r="AG24" i="4"/>
  <c r="AG292" i="4"/>
  <c r="AG198" i="4"/>
  <c r="AG21" i="4"/>
  <c r="AG36" i="4"/>
  <c r="AG37" i="4"/>
  <c r="AG38" i="4"/>
  <c r="AG39" i="4"/>
  <c r="AG40" i="4"/>
  <c r="AG45" i="4"/>
  <c r="AG46" i="4"/>
  <c r="AG47" i="4"/>
  <c r="AG60" i="4"/>
  <c r="AG63" i="4"/>
  <c r="AG116" i="4"/>
  <c r="AG120" i="4"/>
  <c r="AG225" i="4"/>
  <c r="AG242" i="4"/>
  <c r="AG243" i="4"/>
  <c r="AG244" i="4"/>
  <c r="AG245" i="4"/>
  <c r="AG246" i="4"/>
  <c r="AG247" i="4"/>
  <c r="AG127" i="4"/>
  <c r="AG147" i="4"/>
  <c r="AG29" i="4"/>
  <c r="AG30" i="4"/>
  <c r="AG31" i="4"/>
  <c r="AG233" i="4"/>
  <c r="AG32" i="4"/>
  <c r="AG59" i="4"/>
  <c r="AG173" i="4"/>
  <c r="AG174" i="4"/>
  <c r="AG186" i="4"/>
  <c r="AG48" i="4"/>
  <c r="AG49" i="4"/>
  <c r="AG50" i="4"/>
  <c r="AG51" i="4"/>
  <c r="AG107" i="4"/>
  <c r="AG163" i="4"/>
  <c r="AG168" i="4"/>
  <c r="AG175" i="4"/>
  <c r="AG223" i="4"/>
  <c r="AG249" i="4"/>
  <c r="AG41" i="4"/>
  <c r="AG42" i="4"/>
  <c r="AG43" i="4"/>
  <c r="AG122" i="4"/>
  <c r="AG254" i="4"/>
  <c r="AG152" i="4"/>
  <c r="AG164" i="4"/>
  <c r="AG109" i="4"/>
  <c r="AG110" i="4"/>
  <c r="AG115" i="4"/>
  <c r="AG269" i="4"/>
  <c r="AG161" i="4"/>
  <c r="AG176" i="4"/>
  <c r="AG283" i="4"/>
  <c r="AG204" i="4"/>
  <c r="AG236" i="4"/>
  <c r="AG238" i="4"/>
  <c r="AG248" i="4"/>
  <c r="AG33" i="4"/>
  <c r="AG250" i="4"/>
  <c r="AG97" i="4"/>
  <c r="AG98" i="4"/>
  <c r="AG103" i="4"/>
  <c r="AG108" i="4"/>
  <c r="AG12" i="4"/>
  <c r="AG137" i="4"/>
  <c r="AG169" i="4"/>
  <c r="AG171" i="4"/>
  <c r="AG182" i="4"/>
  <c r="AG184" i="4"/>
  <c r="AG185" i="4"/>
  <c r="AG188" i="4"/>
  <c r="AG201" i="4"/>
  <c r="AG206" i="4"/>
  <c r="AG75" i="4"/>
  <c r="AG2" i="4"/>
  <c r="AG202" i="4"/>
  <c r="AG203" i="4"/>
  <c r="AG234" i="4"/>
  <c r="AG235" i="4"/>
  <c r="AG34" i="4"/>
  <c r="AG35" i="4"/>
  <c r="AG177" i="4"/>
  <c r="AG284" i="4"/>
  <c r="AG199" i="4"/>
  <c r="AG200" i="4"/>
  <c r="AG220" i="4"/>
  <c r="AG221" i="4"/>
  <c r="AG237" i="4"/>
  <c r="AG101" i="4"/>
  <c r="AG102" i="4"/>
  <c r="AG124" i="4"/>
  <c r="AG131" i="4"/>
  <c r="AG140" i="4"/>
  <c r="AG144" i="4"/>
  <c r="AG146" i="4"/>
  <c r="AG165" i="4"/>
  <c r="AG166" i="4"/>
  <c r="AG167" i="4"/>
  <c r="AG179" i="4"/>
  <c r="AG211" i="4"/>
  <c r="AG216" i="4"/>
  <c r="AG26" i="4"/>
  <c r="AG217" i="4"/>
  <c r="AG218" i="4"/>
  <c r="AG74" i="4"/>
  <c r="AG78" i="4"/>
  <c r="AG99" i="4"/>
  <c r="AG111" i="4"/>
  <c r="AG268" i="4"/>
  <c r="AG271" i="4"/>
  <c r="AG273" i="4"/>
  <c r="AG3" i="4"/>
  <c r="AG132" i="4"/>
  <c r="AG141" i="4"/>
  <c r="AG145" i="4"/>
  <c r="AG149" i="4"/>
  <c r="AG279" i="4"/>
  <c r="AG151" i="4"/>
  <c r="AG155" i="4"/>
  <c r="AG189" i="4"/>
  <c r="AG190" i="4"/>
  <c r="AG280" i="4"/>
  <c r="AG281" i="4"/>
  <c r="AG282" i="4"/>
  <c r="AG191" i="4"/>
  <c r="AG285" i="4"/>
  <c r="AG286" i="4"/>
  <c r="AG5" i="4"/>
  <c r="AG287" i="4"/>
  <c r="AG288" i="4"/>
  <c r="AG289" i="4"/>
  <c r="AG290" i="4"/>
  <c r="AG291" i="4"/>
  <c r="AG6" i="4"/>
  <c r="AG7" i="4"/>
  <c r="AG293" i="4"/>
  <c r="AG294" i="4"/>
  <c r="AG295" i="4"/>
  <c r="AG8" i="4"/>
  <c r="AG231" i="4"/>
  <c r="AG112" i="4"/>
  <c r="AG14" i="4"/>
  <c r="AG117" i="4"/>
  <c r="AG142" i="4"/>
  <c r="AG187" i="4"/>
  <c r="AG192" i="4"/>
  <c r="AG193" i="4"/>
  <c r="AG194" i="4"/>
  <c r="AG195" i="4"/>
  <c r="AG196" i="4"/>
  <c r="AG219" i="4"/>
  <c r="AG222" i="4"/>
  <c r="AG125" i="4"/>
  <c r="AG121" i="4"/>
  <c r="AG139" i="4"/>
  <c r="AG150" i="4"/>
  <c r="AG153" i="4"/>
  <c r="AG213" i="4"/>
  <c r="AG214" i="4"/>
  <c r="AG215" i="4"/>
  <c r="AG224" i="4"/>
  <c r="AG228" i="4"/>
  <c r="AG240" i="4"/>
  <c r="AG263" i="4"/>
  <c r="AG52" i="4"/>
  <c r="AG265" i="4"/>
  <c r="AG79" i="4"/>
  <c r="AG266" i="4"/>
  <c r="AG80" i="4"/>
  <c r="AG81" i="4"/>
  <c r="AG82" i="4"/>
  <c r="AG83" i="4"/>
  <c r="AG258" i="4"/>
  <c r="AG259" i="4"/>
  <c r="AG84" i="4"/>
  <c r="AG260" i="4"/>
  <c r="AG252" i="4"/>
  <c r="AG90" i="4"/>
  <c r="AG10" i="4"/>
  <c r="AG11" i="4"/>
  <c r="AG261" i="4"/>
  <c r="AG113" i="4"/>
  <c r="AG13" i="4"/>
  <c r="AG251" i="4"/>
  <c r="AG264" i="4"/>
  <c r="AG70" i="4"/>
  <c r="AG9" i="4"/>
  <c r="AG71" i="4"/>
  <c r="AG72" i="4"/>
  <c r="AG73" i="4"/>
  <c r="AG76" i="4"/>
  <c r="AG87" i="4"/>
  <c r="AG123" i="4"/>
  <c r="AG126" i="4"/>
  <c r="AG128" i="4"/>
  <c r="AG133" i="4"/>
  <c r="AG138" i="4"/>
  <c r="AG162" i="4"/>
  <c r="AG178" i="4"/>
  <c r="AG181" i="4"/>
  <c r="AG183" i="4"/>
  <c r="AG197" i="4"/>
  <c r="AG297" i="4"/>
  <c r="AG232" i="4"/>
  <c r="AG77" i="4"/>
  <c r="AG91" i="4"/>
  <c r="AG92" i="4"/>
  <c r="AG93" i="4"/>
  <c r="AG104" i="4"/>
  <c r="AG105" i="4"/>
  <c r="AG106" i="4"/>
  <c r="AG170" i="4"/>
  <c r="AG270" i="4"/>
  <c r="AG278" i="4"/>
  <c r="AG298" i="4"/>
  <c r="AG85" i="4"/>
  <c r="AG86" i="4"/>
  <c r="AG267" i="4"/>
  <c r="AG15" i="4"/>
  <c r="AG129" i="4"/>
  <c r="AG130" i="4"/>
  <c r="AG136" i="4"/>
  <c r="AG143" i="4"/>
  <c r="AG156" i="4"/>
  <c r="AG157" i="4"/>
  <c r="AG158" i="4"/>
  <c r="AG172" i="4"/>
  <c r="AG180" i="4"/>
  <c r="AG207" i="4"/>
  <c r="AG208" i="4"/>
  <c r="AG209" i="4"/>
  <c r="AG210" i="4"/>
  <c r="AG257" i="4"/>
  <c r="AG25" i="4"/>
  <c r="AG212" i="4"/>
  <c r="AG226" i="4"/>
  <c r="AG227" i="4"/>
  <c r="AG239" i="4"/>
  <c r="AG299" i="4"/>
  <c r="AG300" i="4"/>
  <c r="AG301" i="4"/>
  <c r="AG302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7" i="4"/>
  <c r="AG338" i="4"/>
  <c r="AG339" i="4"/>
  <c r="AG340" i="4"/>
  <c r="AG341" i="4"/>
  <c r="AG342" i="4"/>
  <c r="AG344" i="4"/>
  <c r="AG345" i="4"/>
  <c r="AG346" i="4"/>
  <c r="AG336" i="4"/>
  <c r="AG347" i="4"/>
  <c r="AG335" i="4"/>
  <c r="AG343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1" i="4"/>
  <c r="AG100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2" i="2"/>
  <c r="AP71" i="2"/>
  <c r="AP73" i="2"/>
  <c r="AP78" i="2"/>
  <c r="AP75" i="2"/>
  <c r="AP74" i="2"/>
  <c r="AP76" i="2"/>
  <c r="AP77" i="2"/>
  <c r="AP79" i="2"/>
  <c r="AP81" i="2"/>
  <c r="AP80" i="2"/>
  <c r="AP82" i="2"/>
  <c r="AP83" i="2"/>
  <c r="AQ72" i="2"/>
  <c r="AQ71" i="2"/>
  <c r="AQ73" i="2"/>
  <c r="AQ78" i="2"/>
  <c r="AQ75" i="2"/>
  <c r="AQ74" i="2"/>
  <c r="AQ76" i="2"/>
  <c r="AQ77" i="2"/>
  <c r="AQ79" i="2"/>
  <c r="AQ81" i="2"/>
  <c r="AQ80" i="2"/>
  <c r="AQ82" i="2"/>
  <c r="AQ83" i="2"/>
  <c r="AR72" i="2"/>
  <c r="AR71" i="2"/>
  <c r="AR73" i="2"/>
  <c r="AR78" i="2"/>
  <c r="AR75" i="2"/>
  <c r="AR74" i="2"/>
  <c r="AR76" i="2"/>
  <c r="AR77" i="2"/>
  <c r="AR79" i="2"/>
  <c r="AR81" i="2"/>
  <c r="AR80" i="2"/>
  <c r="AR82" i="2"/>
  <c r="AR83" i="2"/>
  <c r="AS72" i="2"/>
  <c r="AS71" i="2"/>
  <c r="AS73" i="2"/>
  <c r="AS78" i="2"/>
  <c r="AS75" i="2"/>
  <c r="AS74" i="2"/>
  <c r="AS76" i="2"/>
  <c r="AS77" i="2"/>
  <c r="AS79" i="2"/>
  <c r="AS81" i="2"/>
  <c r="AS80" i="2"/>
  <c r="AS82" i="2"/>
  <c r="AS83" i="2"/>
  <c r="AT72" i="2"/>
  <c r="AT71" i="2"/>
  <c r="AT73" i="2"/>
  <c r="AT78" i="2"/>
  <c r="AT75" i="2"/>
  <c r="AT74" i="2"/>
  <c r="AT76" i="2"/>
  <c r="AT77" i="2"/>
  <c r="AT79" i="2"/>
  <c r="AT81" i="2"/>
  <c r="AT80" i="2"/>
  <c r="AT82" i="2"/>
  <c r="AT83" i="2"/>
  <c r="AU72" i="2"/>
  <c r="AU71" i="2"/>
  <c r="AU73" i="2"/>
  <c r="AU78" i="2"/>
  <c r="AU75" i="2"/>
  <c r="AU74" i="2"/>
  <c r="AU76" i="2"/>
  <c r="AU77" i="2"/>
  <c r="AU79" i="2"/>
  <c r="AU81" i="2"/>
  <c r="AU80" i="2"/>
  <c r="AU82" i="2"/>
  <c r="AU83" i="2"/>
  <c r="AV72" i="2"/>
  <c r="AV71" i="2"/>
  <c r="AV73" i="2"/>
  <c r="AV78" i="2"/>
  <c r="AV75" i="2"/>
  <c r="AV74" i="2"/>
  <c r="AV76" i="2"/>
  <c r="AV77" i="2"/>
  <c r="AV79" i="2"/>
  <c r="AV81" i="2"/>
  <c r="AV80" i="2"/>
  <c r="AV82" i="2"/>
  <c r="AV83" i="2"/>
  <c r="AW72" i="2"/>
  <c r="AW71" i="2"/>
  <c r="AW73" i="2"/>
  <c r="AW78" i="2"/>
  <c r="AW75" i="2"/>
  <c r="AW74" i="2"/>
  <c r="AW76" i="2"/>
  <c r="AW77" i="2"/>
  <c r="AW79" i="2"/>
  <c r="AW81" i="2"/>
  <c r="AW80" i="2"/>
  <c r="AW82" i="2"/>
  <c r="AW83" i="2"/>
  <c r="AX72" i="2"/>
  <c r="AX71" i="2"/>
  <c r="AX73" i="2"/>
  <c r="AX78" i="2"/>
  <c r="AX75" i="2"/>
  <c r="AX74" i="2"/>
  <c r="AX76" i="2"/>
  <c r="AX77" i="2"/>
  <c r="AX79" i="2"/>
  <c r="AX81" i="2"/>
  <c r="AX80" i="2"/>
  <c r="AX82" i="2"/>
  <c r="AX83" i="2"/>
  <c r="AY72" i="2"/>
  <c r="AY71" i="2"/>
  <c r="AY73" i="2"/>
  <c r="AY78" i="2"/>
  <c r="AY75" i="2"/>
  <c r="AY74" i="2"/>
  <c r="AY76" i="2"/>
  <c r="AY77" i="2"/>
  <c r="AY79" i="2"/>
  <c r="AY81" i="2"/>
  <c r="AY80" i="2"/>
  <c r="AY82" i="2"/>
  <c r="AY83" i="2"/>
  <c r="AZ72" i="2"/>
  <c r="AZ71" i="2"/>
  <c r="AZ73" i="2"/>
  <c r="AZ78" i="2"/>
  <c r="AZ75" i="2"/>
  <c r="AZ74" i="2"/>
  <c r="AZ76" i="2"/>
  <c r="AZ77" i="2"/>
  <c r="AZ79" i="2"/>
  <c r="AZ81" i="2"/>
  <c r="AZ80" i="2"/>
  <c r="AZ82" i="2"/>
  <c r="AZ83" i="2"/>
  <c r="BA72" i="2"/>
  <c r="BA71" i="2"/>
  <c r="BA73" i="2"/>
  <c r="BA78" i="2"/>
  <c r="BA75" i="2"/>
  <c r="BA74" i="2"/>
  <c r="BA76" i="2"/>
  <c r="BA77" i="2"/>
  <c r="BA79" i="2"/>
  <c r="BA81" i="2"/>
  <c r="BA80" i="2"/>
  <c r="BA82" i="2"/>
  <c r="BA83" i="2"/>
  <c r="BB72" i="2"/>
  <c r="BB71" i="2"/>
  <c r="BB73" i="2"/>
  <c r="BB78" i="2"/>
  <c r="BB75" i="2"/>
  <c r="BB74" i="2"/>
  <c r="BB76" i="2"/>
  <c r="BB77" i="2"/>
  <c r="BB79" i="2"/>
  <c r="BB81" i="2"/>
  <c r="BB80" i="2"/>
  <c r="BB82" i="2"/>
  <c r="BB83" i="2"/>
  <c r="BC72" i="2"/>
  <c r="BC71" i="2"/>
  <c r="BC73" i="2"/>
  <c r="BC78" i="2"/>
  <c r="BC75" i="2"/>
  <c r="BC74" i="2"/>
  <c r="BC76" i="2"/>
  <c r="BC77" i="2"/>
  <c r="BC79" i="2"/>
  <c r="BC81" i="2"/>
  <c r="BC80" i="2"/>
  <c r="BC82" i="2"/>
  <c r="BC83" i="2"/>
  <c r="BD72" i="2"/>
  <c r="BD71" i="2"/>
  <c r="BD73" i="2"/>
  <c r="BD78" i="2"/>
  <c r="BD75" i="2"/>
  <c r="BD74" i="2"/>
  <c r="BD76" i="2"/>
  <c r="BD77" i="2"/>
  <c r="BD79" i="2"/>
  <c r="BD81" i="2"/>
  <c r="BD80" i="2"/>
  <c r="BD82" i="2"/>
  <c r="BD83" i="2"/>
  <c r="BE78" i="2"/>
  <c r="BE75" i="2"/>
  <c r="BE74" i="2"/>
  <c r="BE76" i="2"/>
  <c r="BE77" i="2"/>
  <c r="BE79" i="2"/>
  <c r="BE81" i="2"/>
  <c r="BE80" i="2"/>
  <c r="BE82" i="2"/>
  <c r="BF78" i="2"/>
  <c r="BF75" i="2"/>
  <c r="BF74" i="2"/>
  <c r="BF76" i="2"/>
  <c r="BF77" i="2"/>
  <c r="BF79" i="2"/>
  <c r="BF81" i="2"/>
  <c r="BF80" i="2"/>
  <c r="BF82" i="2"/>
  <c r="U30" i="2"/>
  <c r="U41" i="2"/>
  <c r="BG78" i="2"/>
  <c r="U37" i="2"/>
  <c r="U5" i="2"/>
  <c r="U22" i="2"/>
  <c r="U25" i="2"/>
  <c r="U38" i="2"/>
  <c r="U43" i="2"/>
  <c r="BG75" i="2"/>
  <c r="BG74" i="2"/>
  <c r="BG76" i="2"/>
  <c r="BG77" i="2"/>
  <c r="BG79" i="2"/>
  <c r="BG81" i="2"/>
  <c r="BG80" i="2"/>
  <c r="BG82" i="2"/>
  <c r="V41" i="2"/>
  <c r="BH78" i="2"/>
  <c r="V37" i="2"/>
  <c r="V22" i="2"/>
  <c r="V25" i="2"/>
  <c r="V38" i="2"/>
  <c r="V43" i="2"/>
  <c r="BH75" i="2"/>
  <c r="BH74" i="2"/>
  <c r="BH76" i="2"/>
  <c r="BH77" i="2"/>
  <c r="BH79" i="2"/>
  <c r="BH81" i="2"/>
  <c r="BH80" i="2"/>
  <c r="BH82" i="2"/>
  <c r="W41" i="2"/>
  <c r="BI78" i="2"/>
  <c r="W37" i="2"/>
  <c r="W5" i="2"/>
  <c r="W38" i="2"/>
  <c r="BI75" i="2"/>
  <c r="BI74" i="2"/>
  <c r="BI76" i="2"/>
  <c r="BI77" i="2"/>
  <c r="BI79" i="2"/>
  <c r="BI81" i="2"/>
  <c r="BI80" i="2"/>
  <c r="BI82" i="2"/>
  <c r="BJ78" i="2"/>
  <c r="BJ75" i="2"/>
  <c r="BJ74" i="2"/>
  <c r="BJ76" i="2"/>
  <c r="BJ77" i="2"/>
  <c r="BJ79" i="2"/>
  <c r="BJ81" i="2"/>
  <c r="BJ80" i="2"/>
  <c r="BJ82" i="2"/>
  <c r="BK78" i="2"/>
  <c r="BK75" i="2"/>
  <c r="BK74" i="2"/>
  <c r="BK76" i="2"/>
  <c r="BK77" i="2"/>
  <c r="BK79" i="2"/>
  <c r="BK81" i="2"/>
  <c r="BK80" i="2"/>
  <c r="BK82" i="2"/>
  <c r="BL78" i="2"/>
  <c r="BL75" i="2"/>
  <c r="BL74" i="2"/>
  <c r="BL76" i="2"/>
  <c r="BL77" i="2"/>
  <c r="BL79" i="2"/>
  <c r="BL81" i="2"/>
  <c r="BL80" i="2"/>
  <c r="BL82" i="2"/>
  <c r="AO72" i="2"/>
  <c r="AO71" i="2"/>
  <c r="AO73" i="2"/>
  <c r="AO78" i="2"/>
  <c r="AO75" i="2"/>
  <c r="AO74" i="2"/>
  <c r="AO76" i="2"/>
  <c r="AO77" i="2"/>
  <c r="AO79" i="2"/>
  <c r="AO81" i="2"/>
  <c r="AO80" i="2"/>
  <c r="AO82" i="2"/>
  <c r="AO83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37" i="4"/>
  <c r="AA38" i="4"/>
  <c r="AA44" i="4"/>
  <c r="AA39" i="4"/>
  <c r="AA40" i="4"/>
  <c r="AA41" i="4"/>
  <c r="AA45" i="4"/>
  <c r="AA42" i="4"/>
  <c r="AA43" i="4"/>
  <c r="AA46" i="4"/>
  <c r="AA47" i="4"/>
  <c r="AA48" i="4"/>
  <c r="AA49" i="4"/>
  <c r="AA50" i="4"/>
  <c r="AA51" i="4"/>
  <c r="AA263" i="4"/>
  <c r="AA52" i="4"/>
  <c r="AA264" i="4"/>
  <c r="AA265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9" i="4"/>
  <c r="AA71" i="4"/>
  <c r="AA72" i="4"/>
  <c r="AA73" i="4"/>
  <c r="AA74" i="4"/>
  <c r="AA75" i="4"/>
  <c r="AA76" i="4"/>
  <c r="AA77" i="4"/>
  <c r="AA78" i="4"/>
  <c r="AA79" i="4"/>
  <c r="AA266" i="4"/>
  <c r="AA80" i="4"/>
  <c r="AA81" i="4"/>
  <c r="AA82" i="4"/>
  <c r="AA83" i="4"/>
  <c r="AA258" i="4"/>
  <c r="AA259" i="4"/>
  <c r="AA84" i="4"/>
  <c r="AA260" i="4"/>
  <c r="AA252" i="4"/>
  <c r="AA85" i="4"/>
  <c r="AA86" i="4"/>
  <c r="AA87" i="4"/>
  <c r="AA88" i="4"/>
  <c r="AA89" i="4"/>
  <c r="AA90" i="4"/>
  <c r="AA10" i="4"/>
  <c r="AA11" i="4"/>
  <c r="AA91" i="4"/>
  <c r="AA92" i="4"/>
  <c r="AA93" i="4"/>
  <c r="AA261" i="4"/>
  <c r="AA94" i="4"/>
  <c r="AA253" i="4"/>
  <c r="AA262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2" i="4"/>
  <c r="AA113" i="4"/>
  <c r="AA114" i="4"/>
  <c r="AA267" i="4"/>
  <c r="AA268" i="4"/>
  <c r="AA12" i="4"/>
  <c r="AA115" i="4"/>
  <c r="AA13" i="4"/>
  <c r="AA269" i="4"/>
  <c r="AA116" i="4"/>
  <c r="AA270" i="4"/>
  <c r="AA271" i="4"/>
  <c r="AA14" i="4"/>
  <c r="AA117" i="4"/>
  <c r="AA118" i="4"/>
  <c r="AA119" i="4"/>
  <c r="AA120" i="4"/>
  <c r="AA272" i="4"/>
  <c r="AA121" i="4"/>
  <c r="AA122" i="4"/>
  <c r="AA15" i="4"/>
  <c r="AA273" i="4"/>
  <c r="AA123" i="4"/>
  <c r="AA124" i="4"/>
  <c r="AA274" i="4"/>
  <c r="AA125" i="4"/>
  <c r="AA126" i="4"/>
  <c r="AA127" i="4"/>
  <c r="AA128" i="4"/>
  <c r="AA129" i="4"/>
  <c r="AA130" i="4"/>
  <c r="AA3" i="4"/>
  <c r="AA131" i="4"/>
  <c r="AA132" i="4"/>
  <c r="AA4" i="4"/>
  <c r="AA133" i="4"/>
  <c r="AA134" i="4"/>
  <c r="AA254" i="4"/>
  <c r="AA135" i="4"/>
  <c r="AA136" i="4"/>
  <c r="AA137" i="4"/>
  <c r="AA138" i="4"/>
  <c r="AA139" i="4"/>
  <c r="AA140" i="4"/>
  <c r="AA141" i="4"/>
  <c r="AA142" i="4"/>
  <c r="AA143" i="4"/>
  <c r="AA144" i="4"/>
  <c r="AA275" i="4"/>
  <c r="AA145" i="4"/>
  <c r="AA146" i="4"/>
  <c r="AA147" i="4"/>
  <c r="AA148" i="4"/>
  <c r="AA276" i="4"/>
  <c r="AA277" i="4"/>
  <c r="AA278" i="4"/>
  <c r="AA149" i="4"/>
  <c r="AA150" i="4"/>
  <c r="AA279" i="4"/>
  <c r="AA151" i="4"/>
  <c r="AA152" i="4"/>
  <c r="AA153" i="4"/>
  <c r="AA154" i="4"/>
  <c r="AA155" i="4"/>
  <c r="AA156" i="4"/>
  <c r="AA157" i="4"/>
  <c r="AA158" i="4"/>
  <c r="AA159" i="4"/>
  <c r="AA160" i="4"/>
  <c r="AA255" i="4"/>
  <c r="AA256" i="4"/>
  <c r="AA161" i="4"/>
  <c r="AA162" i="4"/>
  <c r="AA163" i="4"/>
  <c r="AA164" i="4"/>
  <c r="AA16" i="4"/>
  <c r="AA17" i="4"/>
  <c r="AA18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280" i="4"/>
  <c r="AA281" i="4"/>
  <c r="AA282" i="4"/>
  <c r="AA191" i="4"/>
  <c r="AA192" i="4"/>
  <c r="AA193" i="4"/>
  <c r="AA283" i="4"/>
  <c r="AA284" i="4"/>
  <c r="AA285" i="4"/>
  <c r="AA286" i="4"/>
  <c r="AA5" i="4"/>
  <c r="AA287" i="4"/>
  <c r="AA288" i="4"/>
  <c r="AA289" i="4"/>
  <c r="AA290" i="4"/>
  <c r="AA291" i="4"/>
  <c r="AA194" i="4"/>
  <c r="AA195" i="4"/>
  <c r="AA196" i="4"/>
  <c r="AA197" i="4"/>
  <c r="AA292" i="4"/>
  <c r="AA198" i="4"/>
  <c r="AA19" i="4"/>
  <c r="AA199" i="4"/>
  <c r="AA200" i="4"/>
  <c r="AA201" i="4"/>
  <c r="AA202" i="4"/>
  <c r="AA203" i="4"/>
  <c r="AA204" i="4"/>
  <c r="AA20" i="4"/>
  <c r="AA21" i="4"/>
  <c r="AA22" i="4"/>
  <c r="AA205" i="4"/>
  <c r="AA23" i="4"/>
  <c r="AA24" i="4"/>
  <c r="AA6" i="4"/>
  <c r="AA7" i="4"/>
  <c r="AA206" i="4"/>
  <c r="AA207" i="4"/>
  <c r="AA293" i="4"/>
  <c r="AA208" i="4"/>
  <c r="AA209" i="4"/>
  <c r="AA210" i="4"/>
  <c r="AA257" i="4"/>
  <c r="AA211" i="4"/>
  <c r="AA215" i="4"/>
  <c r="AA216" i="4"/>
  <c r="AA26" i="4"/>
  <c r="AA217" i="4"/>
  <c r="AA218" i="4"/>
  <c r="AA219" i="4"/>
  <c r="AA220" i="4"/>
  <c r="AA221" i="4"/>
  <c r="AA222" i="4"/>
  <c r="AA25" i="4"/>
  <c r="AA223" i="4"/>
  <c r="AA224" i="4"/>
  <c r="AA225" i="4"/>
  <c r="AA226" i="4"/>
  <c r="AA294" i="4"/>
  <c r="AA295" i="4"/>
  <c r="AA8" i="4"/>
  <c r="AA27" i="4"/>
  <c r="AA228" i="4"/>
  <c r="AA231" i="4"/>
  <c r="AA297" i="4"/>
  <c r="AA232" i="4"/>
  <c r="AA212" i="4"/>
  <c r="AA28" i="4"/>
  <c r="AA29" i="4"/>
  <c r="AA30" i="4"/>
  <c r="AA31" i="4"/>
  <c r="AA233" i="4"/>
  <c r="AA32" i="4"/>
  <c r="AA234" i="4"/>
  <c r="AA235" i="4"/>
  <c r="AA236" i="4"/>
  <c r="AA237" i="4"/>
  <c r="AA213" i="4"/>
  <c r="AA214" i="4"/>
  <c r="AA238" i="4"/>
  <c r="AA239" i="4"/>
  <c r="AA240" i="4"/>
  <c r="AA241" i="4"/>
  <c r="AA227" i="4"/>
  <c r="AA242" i="4"/>
  <c r="AA243" i="4"/>
  <c r="AA244" i="4"/>
  <c r="AA245" i="4"/>
  <c r="AA246" i="4"/>
  <c r="AA247" i="4"/>
  <c r="AA248" i="4"/>
  <c r="AA249" i="4"/>
  <c r="AA33" i="4"/>
  <c r="AA298" i="4"/>
  <c r="AA34" i="4"/>
  <c r="AA35" i="4"/>
  <c r="AA250" i="4"/>
  <c r="AA251" i="4"/>
  <c r="AA299" i="4"/>
  <c r="AA300" i="4"/>
  <c r="AA301" i="4"/>
  <c r="AA302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7" i="4"/>
  <c r="AA338" i="4"/>
  <c r="AA339" i="4"/>
  <c r="AA340" i="4"/>
  <c r="AA341" i="4"/>
  <c r="AA342" i="4"/>
  <c r="AA343" i="4"/>
  <c r="AA344" i="4"/>
  <c r="AA345" i="4"/>
  <c r="AA346" i="4"/>
  <c r="AA336" i="4"/>
  <c r="AA347" i="4"/>
  <c r="AA348" i="4"/>
  <c r="AA349" i="4"/>
  <c r="AA366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7" i="4"/>
  <c r="AA368" i="4"/>
  <c r="AA365" i="4"/>
  <c r="AA369" i="4"/>
  <c r="AA370" i="4"/>
  <c r="AA371" i="4"/>
  <c r="AA372" i="4"/>
  <c r="AA373" i="4"/>
  <c r="AA374" i="4"/>
  <c r="AA375" i="4"/>
  <c r="AA376" i="4"/>
  <c r="AA377" i="4"/>
  <c r="AA378" i="4"/>
  <c r="AA379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36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71" i="2"/>
  <c r="BE72" i="2"/>
  <c r="BE73" i="2"/>
  <c r="BE83" i="2"/>
  <c r="BF71" i="2"/>
  <c r="BF72" i="2"/>
  <c r="BF73" i="2"/>
  <c r="BF83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71" i="2"/>
  <c r="BL72" i="2"/>
  <c r="BL73" i="2"/>
  <c r="BL83" i="2"/>
  <c r="BK71" i="2"/>
  <c r="BK72" i="2"/>
  <c r="BK73" i="2"/>
  <c r="BK83" i="2"/>
  <c r="BJ71" i="2"/>
  <c r="BJ72" i="2"/>
  <c r="BJ73" i="2"/>
  <c r="BJ83" i="2"/>
  <c r="W42" i="2"/>
  <c r="W12" i="2"/>
  <c r="W17" i="2"/>
  <c r="W10" i="2"/>
  <c r="W13" i="2"/>
  <c r="W11" i="2"/>
  <c r="W36" i="2"/>
  <c r="W26" i="2"/>
  <c r="BI71" i="2"/>
  <c r="BI72" i="2"/>
  <c r="BI73" i="2"/>
  <c r="BI83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71" i="2"/>
  <c r="BH72" i="2"/>
  <c r="BH73" i="2"/>
  <c r="BH83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71" i="2"/>
  <c r="BG72" i="2"/>
  <c r="BG73" i="2"/>
  <c r="BG83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00" i="4"/>
  <c r="AJ239" i="4"/>
  <c r="AJ227" i="4"/>
  <c r="AJ226" i="4"/>
  <c r="AJ212" i="4"/>
  <c r="AJ25" i="4"/>
  <c r="AJ257" i="4"/>
  <c r="AJ210" i="4"/>
  <c r="AJ209" i="4"/>
  <c r="AJ208" i="4"/>
  <c r="AJ207" i="4"/>
  <c r="AJ180" i="4"/>
  <c r="AJ172" i="4"/>
  <c r="AJ158" i="4"/>
  <c r="AJ157" i="4"/>
  <c r="AJ156" i="4"/>
  <c r="AJ143" i="4"/>
  <c r="AJ136" i="4"/>
  <c r="AJ130" i="4"/>
  <c r="AJ129" i="4"/>
  <c r="AJ15" i="4"/>
  <c r="AJ267" i="4"/>
  <c r="AJ86" i="4"/>
  <c r="AJ85" i="4"/>
  <c r="AJ298" i="4"/>
  <c r="AJ278" i="4"/>
  <c r="AJ270" i="4"/>
  <c r="AJ170" i="4"/>
  <c r="AJ106" i="4"/>
  <c r="AJ105" i="4"/>
  <c r="AJ104" i="4"/>
  <c r="AJ93" i="4"/>
  <c r="AJ92" i="4"/>
  <c r="AJ91" i="4"/>
  <c r="AJ77" i="4"/>
  <c r="AJ232" i="4"/>
  <c r="AJ297" i="4"/>
  <c r="AJ197" i="4"/>
  <c r="AJ183" i="4"/>
  <c r="AJ181" i="4"/>
  <c r="AJ178" i="4"/>
  <c r="AJ162" i="4"/>
  <c r="AJ138" i="4"/>
  <c r="AJ133" i="4"/>
  <c r="AJ128" i="4"/>
  <c r="AJ126" i="4"/>
  <c r="AJ123" i="4"/>
  <c r="AJ87" i="4"/>
  <c r="AJ76" i="4"/>
  <c r="AJ73" i="4"/>
  <c r="AJ72" i="4"/>
  <c r="AJ71" i="4"/>
  <c r="AJ9" i="4"/>
  <c r="AJ70" i="4"/>
  <c r="AJ264" i="4"/>
  <c r="AJ251" i="4"/>
  <c r="AJ13" i="4"/>
  <c r="AJ113" i="4"/>
  <c r="AJ261" i="4"/>
  <c r="AJ11" i="4"/>
  <c r="AJ10" i="4"/>
  <c r="AJ90" i="4"/>
  <c r="AJ252" i="4"/>
  <c r="AJ260" i="4"/>
  <c r="AJ84" i="4"/>
  <c r="AJ259" i="4"/>
  <c r="AJ258" i="4"/>
  <c r="AJ83" i="4"/>
  <c r="AJ82" i="4"/>
  <c r="AJ81" i="4"/>
  <c r="AJ80" i="4"/>
  <c r="AJ266" i="4"/>
  <c r="AJ79" i="4"/>
  <c r="AJ265" i="4"/>
  <c r="AJ52" i="4"/>
  <c r="AJ263" i="4"/>
  <c r="AJ240" i="4"/>
  <c r="AJ228" i="4"/>
  <c r="AJ224" i="4"/>
  <c r="AJ215" i="4"/>
  <c r="AJ214" i="4"/>
  <c r="AJ213" i="4"/>
  <c r="AJ153" i="4"/>
  <c r="AJ150" i="4"/>
  <c r="AJ139" i="4"/>
  <c r="AJ121" i="4"/>
  <c r="AJ125" i="4"/>
  <c r="AJ222" i="4"/>
  <c r="AJ219" i="4"/>
  <c r="AJ196" i="4"/>
  <c r="AJ195" i="4"/>
  <c r="AJ194" i="4"/>
  <c r="AJ193" i="4"/>
  <c r="AJ192" i="4"/>
  <c r="AJ187" i="4"/>
  <c r="AJ142" i="4"/>
  <c r="AJ117" i="4"/>
  <c r="AJ14" i="4"/>
  <c r="AJ112" i="4"/>
  <c r="AJ231" i="4"/>
  <c r="AJ8" i="4"/>
  <c r="AJ295" i="4"/>
  <c r="AJ294" i="4"/>
  <c r="AJ293" i="4"/>
  <c r="AJ7" i="4"/>
  <c r="AJ6" i="4"/>
  <c r="AJ291" i="4"/>
  <c r="AJ290" i="4"/>
  <c r="AJ289" i="4"/>
  <c r="AJ288" i="4"/>
  <c r="AJ287" i="4"/>
  <c r="AJ5" i="4"/>
  <c r="AJ286" i="4"/>
  <c r="AJ285" i="4"/>
  <c r="AJ191" i="4"/>
  <c r="AJ282" i="4"/>
  <c r="AJ281" i="4"/>
  <c r="AJ280" i="4"/>
  <c r="AJ190" i="4"/>
  <c r="AJ189" i="4"/>
  <c r="AJ155" i="4"/>
  <c r="AJ151" i="4"/>
  <c r="AJ279" i="4"/>
  <c r="AJ149" i="4"/>
  <c r="AJ145" i="4"/>
  <c r="AJ141" i="4"/>
  <c r="AJ132" i="4"/>
  <c r="AJ3" i="4"/>
  <c r="AJ273" i="4"/>
  <c r="AJ271" i="4"/>
  <c r="AJ268" i="4"/>
  <c r="AJ111" i="4"/>
  <c r="AJ99" i="4"/>
  <c r="AJ78" i="4"/>
  <c r="AJ74" i="4"/>
  <c r="AJ218" i="4"/>
  <c r="AJ217" i="4"/>
  <c r="AJ26" i="4"/>
  <c r="AJ216" i="4"/>
  <c r="AJ211" i="4"/>
  <c r="AJ179" i="4"/>
  <c r="AJ167" i="4"/>
  <c r="AJ166" i="4"/>
  <c r="AJ165" i="4"/>
  <c r="AJ146" i="4"/>
  <c r="AJ144" i="4"/>
  <c r="AJ140" i="4"/>
  <c r="AJ131" i="4"/>
  <c r="AJ124" i="4"/>
  <c r="AJ102" i="4"/>
  <c r="AJ101" i="4"/>
  <c r="AJ237" i="4"/>
  <c r="AJ221" i="4"/>
  <c r="AJ220" i="4"/>
  <c r="AJ200" i="4"/>
  <c r="AJ199" i="4"/>
  <c r="AJ284" i="4"/>
  <c r="AJ177" i="4"/>
  <c r="AJ35" i="4"/>
  <c r="AJ34" i="4"/>
  <c r="AJ235" i="4"/>
  <c r="AJ234" i="4"/>
  <c r="AJ203" i="4"/>
  <c r="AJ202" i="4"/>
  <c r="AJ2" i="4"/>
  <c r="AJ75" i="4"/>
  <c r="AJ206" i="4"/>
  <c r="AJ201" i="4"/>
  <c r="AJ188" i="4"/>
  <c r="AJ185" i="4"/>
  <c r="AJ184" i="4"/>
  <c r="AJ182" i="4"/>
  <c r="AJ171" i="4"/>
  <c r="AJ169" i="4"/>
  <c r="AJ137" i="4"/>
  <c r="AJ12" i="4"/>
  <c r="AJ108" i="4"/>
  <c r="AJ103" i="4"/>
  <c r="AJ98" i="4"/>
  <c r="AJ97" i="4"/>
  <c r="AJ250" i="4"/>
  <c r="AJ33" i="4"/>
  <c r="AJ248" i="4"/>
  <c r="AJ238" i="4"/>
  <c r="AJ236" i="4"/>
  <c r="AJ204" i="4"/>
  <c r="AJ283" i="4"/>
  <c r="AJ176" i="4"/>
  <c r="AJ161" i="4"/>
  <c r="AJ269" i="4"/>
  <c r="AJ115" i="4"/>
  <c r="AJ110" i="4"/>
  <c r="AJ109" i="4"/>
  <c r="AJ164" i="4"/>
  <c r="AJ152" i="4"/>
  <c r="AJ254" i="4"/>
  <c r="AJ122" i="4"/>
  <c r="AJ43" i="4"/>
  <c r="AJ42" i="4"/>
  <c r="AJ41" i="4"/>
  <c r="AJ249" i="4"/>
  <c r="AJ223" i="4"/>
  <c r="AJ175" i="4"/>
  <c r="AJ168" i="4"/>
  <c r="AJ163" i="4"/>
  <c r="AJ107" i="4"/>
  <c r="AJ51" i="4"/>
  <c r="AJ50" i="4"/>
  <c r="AJ49" i="4"/>
  <c r="AJ48" i="4"/>
  <c r="AJ186" i="4"/>
  <c r="AJ174" i="4"/>
  <c r="AJ173" i="4"/>
  <c r="AJ59" i="4"/>
  <c r="AJ32" i="4"/>
  <c r="AJ233" i="4"/>
  <c r="AJ31" i="4"/>
  <c r="AJ30" i="4"/>
  <c r="AJ29" i="4"/>
  <c r="AJ147" i="4"/>
  <c r="AJ127" i="4"/>
  <c r="AJ247" i="4"/>
  <c r="AJ246" i="4"/>
  <c r="AJ245" i="4"/>
  <c r="AJ244" i="4"/>
  <c r="AJ243" i="4"/>
  <c r="AJ242" i="4"/>
  <c r="AJ225" i="4"/>
  <c r="AJ120" i="4"/>
  <c r="AJ116" i="4"/>
  <c r="AJ63" i="4"/>
  <c r="AJ60" i="4"/>
  <c r="AJ47" i="4"/>
  <c r="AJ46" i="4"/>
  <c r="AJ45" i="4"/>
  <c r="AJ40" i="4"/>
  <c r="AJ39" i="4"/>
  <c r="AJ38" i="4"/>
  <c r="AJ37" i="4"/>
  <c r="AJ21" i="4"/>
  <c r="AJ198" i="4"/>
  <c r="AJ292" i="4"/>
  <c r="AJ24" i="4"/>
  <c r="AJ23" i="4"/>
  <c r="AJ205" i="4"/>
  <c r="AJ22" i="4"/>
  <c r="AJ20" i="4"/>
  <c r="AJ19" i="4"/>
  <c r="AJ154" i="4"/>
  <c r="AJ277" i="4"/>
  <c r="AJ276" i="4"/>
  <c r="AJ148" i="4"/>
  <c r="AJ134" i="4"/>
  <c r="AJ253" i="4"/>
  <c r="AJ65" i="4"/>
  <c r="AJ64" i="4"/>
  <c r="AJ262" i="4"/>
  <c r="AJ256" i="4"/>
  <c r="AJ255" i="4"/>
  <c r="AJ58" i="4"/>
  <c r="AJ56" i="4"/>
  <c r="AJ55" i="4"/>
  <c r="AJ18" i="4"/>
  <c r="AJ17" i="4"/>
  <c r="AJ16" i="4"/>
  <c r="AJ135" i="4"/>
  <c r="AJ274" i="4"/>
  <c r="AJ89" i="4"/>
  <c r="AJ88" i="4"/>
  <c r="AJ272" i="4"/>
  <c r="AJ118" i="4"/>
  <c r="AJ4" i="4"/>
  <c r="AJ119" i="4"/>
  <c r="AJ159" i="4"/>
  <c r="AJ57" i="4"/>
  <c r="AJ54" i="4"/>
  <c r="AJ53" i="4"/>
  <c r="AJ241" i="4"/>
  <c r="AJ28" i="4"/>
  <c r="AJ27" i="4"/>
  <c r="AJ160" i="4"/>
  <c r="AJ275" i="4"/>
  <c r="AJ114" i="4"/>
  <c r="AJ96" i="4"/>
  <c r="AJ94" i="4"/>
  <c r="AJ69" i="4"/>
  <c r="AJ68" i="4"/>
  <c r="AJ67" i="4"/>
  <c r="AJ66" i="4"/>
  <c r="AJ62" i="4"/>
  <c r="AJ61" i="4"/>
  <c r="AJ44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36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217" i="4"/>
  <c r="Y115" i="4"/>
  <c r="Y294" i="4"/>
  <c r="Y295" i="4"/>
  <c r="X2" i="12"/>
  <c r="S2" i="12"/>
  <c r="T2" i="12"/>
  <c r="X27" i="4"/>
  <c r="X28" i="4"/>
  <c r="X114" i="4"/>
  <c r="X241" i="4"/>
  <c r="X116" i="4"/>
  <c r="X275" i="4"/>
  <c r="X68" i="4"/>
  <c r="X94" i="4"/>
  <c r="X69" i="4"/>
  <c r="X61" i="4"/>
  <c r="X66" i="4"/>
  <c r="W2" i="12"/>
  <c r="Z217" i="4"/>
  <c r="Z115" i="4"/>
  <c r="Z294" i="4"/>
  <c r="Z295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codePage="10000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<sst xmlns="http://schemas.openxmlformats.org/spreadsheetml/2006/main" count="14595" uniqueCount="1591">
  <si>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</si>
  <si>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</si>
  <si>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</si>
  <si>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</si>
  <si>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</si>
  <si>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</si>
  <si>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</si>
  <si>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</si>
  <si>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</si>
  <si>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</si>
  <si>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</si>
  <si>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</si>
  <si>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</si>
  <si>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</si>
  <si>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</si>
  <si>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</si>
  <si>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</si>
  <si>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</si>
  <si>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</si>
  <si>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</si>
  <si>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</si>
  <si>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</si>
  <si>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</si>
  <si>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</si>
  <si>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</si>
  <si>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</si>
  <si>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</si>
  <si>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</si>
  <si>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</si>
  <si>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</si>
  <si>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</si>
  <si>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</si>
  <si>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</si>
  <si>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</si>
  <si>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</si>
  <si>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</si>
  <si>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</si>
  <si>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</si>
  <si>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</si>
  <si>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</si>
  <si>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</si>
  <si>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</si>
  <si>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</si>
  <si>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</si>
  <si>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</si>
  <si>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</si>
  <si>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</si>
  <si>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</si>
  <si>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</si>
  <si>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</si>
  <si>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</si>
  <si>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</si>
  <si>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</si>
  <si>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</si>
  <si>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</si>
  <si>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</si>
  <si>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</si>
  <si>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</si>
  <si>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</si>
  <si>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</si>
  <si>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</si>
  <si>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</si>
  <si>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</si>
  <si>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</si>
  <si>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</si>
  <si>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</si>
  <si>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</si>
  <si>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</si>
  <si>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</si>
  <si>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</si>
  <si>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</si>
  <si>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</si>
  <si>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</si>
  <si>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</si>
  <si>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</si>
  <si>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</si>
  <si>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</si>
  <si>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</si>
  <si>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</si>
  <si>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</si>
  <si>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</si>
  <si>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</si>
  <si>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</si>
  <si>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</si>
  <si>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</si>
  <si>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</si>
  <si>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</si>
  <si>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</si>
  <si>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</si>
  <si>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</si>
  <si>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</si>
  <si>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</si>
  <si>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</si>
  <si>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</si>
  <si>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</si>
  <si>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</si>
  <si>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</si>
  <si>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</si>
  <si>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</si>
  <si>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</si>
  <si>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</si>
  <si>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</si>
  <si>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</si>
  <si>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</si>
  <si>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</si>
  <si>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</si>
  <si>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</si>
  <si>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</si>
  <si>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</si>
  <si>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</si>
  <si>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</si>
  <si>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</si>
  <si>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</si>
  <si>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</si>
  <si>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</si>
  <si>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</si>
  <si>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</si>
  <si>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</si>
  <si>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</si>
  <si>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</si>
  <si>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</si>
  <si>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</si>
  <si>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</si>
  <si>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</si>
  <si>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</si>
  <si>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</si>
  <si>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</si>
  <si>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</si>
  <si>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</si>
  <si>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</si>
  <si>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</si>
  <si>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</si>
  <si>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</si>
  <si>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</si>
  <si>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</si>
  <si>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</si>
  <si>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</si>
  <si>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</si>
  <si>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</si>
  <si>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</si>
  <si>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</si>
  <si>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</si>
  <si>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</si>
  <si>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</si>
  <si>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</si>
  <si>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</si>
  <si>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</si>
  <si>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</si>
  <si>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</si>
  <si>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</si>
  <si>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</si>
  <si>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</si>
  <si>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</si>
  <si>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</si>
  <si>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</si>
  <si>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</si>
  <si>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</si>
  <si>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</si>
  <si>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</si>
  <si>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</si>
  <si>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</si>
  <si>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</si>
  <si>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</si>
  <si>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</si>
  <si>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</si>
  <si>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</si>
  <si>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</si>
  <si>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</si>
  <si>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</si>
  <si>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</si>
  <si>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</si>
  <si>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</si>
  <si>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</si>
  <si>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</si>
  <si>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</si>
  <si>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</si>
  <si>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</si>
  <si>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</si>
  <si>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</si>
  <si>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</si>
  <si>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</si>
  <si>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</si>
  <si>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</si>
  <si>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</si>
  <si>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</si>
  <si>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</si>
  <si>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</si>
  <si>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</si>
  <si>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</si>
  <si>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</si>
  <si>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</si>
  <si>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</si>
  <si>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</si>
  <si>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</si>
  <si>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</si>
  <si>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</si>
  <si>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</si>
  <si>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</si>
  <si>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</si>
  <si>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</si>
  <si>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</si>
  <si>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</si>
  <si>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</si>
  <si>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</si>
  <si>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</si>
  <si>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</si>
  <si>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</si>
  <si>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</si>
  <si>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</si>
  <si>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</si>
  <si>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</si>
  <si>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</si>
  <si>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</si>
  <si>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</si>
  <si>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</si>
  <si>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</si>
  <si>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</si>
  <si>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</si>
  <si>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</si>
  <si>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</si>
  <si>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</si>
  <si>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</si>
  <si>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</si>
  <si>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</si>
  <si>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</si>
  <si>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</si>
  <si>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</si>
  <si>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</si>
  <si>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</si>
  <si>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</si>
  <si>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</si>
  <si>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</si>
  <si>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</si>
  <si>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</si>
  <si>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</si>
  <si>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</si>
  <si>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</si>
  <si>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</si>
  <si>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</si>
  <si>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</si>
  <si>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</si>
  <si>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</si>
  <si>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</si>
  <si>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</si>
  <si>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</si>
  <si>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</si>
  <si>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</si>
  <si>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</si>
  <si>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</si>
  <si>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</si>
  <si>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</si>
  <si>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</si>
  <si>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</si>
  <si>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</si>
  <si>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</si>
  <si>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</si>
  <si>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</si>
  <si>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</si>
  <si>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</si>
  <si>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</si>
  <si>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</si>
  <si>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</si>
  <si>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</si>
  <si>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</si>
  <si>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</si>
  <si>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</si>
  <si>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</si>
  <si>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</si>
  <si>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</si>
  <si>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</si>
  <si>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</si>
  <si>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</si>
  <si>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</si>
  <si>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</si>
  <si>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</si>
  <si>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</si>
  <si>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</si>
  <si>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</si>
  <si>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</si>
  <si>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</si>
  <si>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</si>
  <si>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</si>
  <si>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</si>
  <si>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</si>
  <si>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</si>
  <si>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</si>
  <si>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</si>
  <si>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</si>
  <si>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</si>
  <si>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</si>
  <si>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</si>
  <si>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</si>
  <si>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</si>
  <si>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</si>
  <si>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</si>
  <si>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</si>
  <si>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</si>
  <si>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</si>
  <si>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</si>
  <si>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</si>
  <si>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</si>
  <si>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</si>
  <si>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</si>
  <si>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</si>
  <si>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</si>
  <si>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</si>
  <si>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</si>
  <si>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</si>
  <si>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</si>
  <si>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</si>
  <si>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</si>
  <si>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</si>
  <si>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</si>
  <si>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</si>
  <si>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</si>
  <si>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</si>
  <si>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</si>
  <si>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</si>
  <si>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</si>
  <si>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</si>
  <si>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</si>
  <si>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</si>
  <si>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</si>
  <si>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</si>
  <si>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</si>
  <si>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</si>
  <si>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</si>
  <si>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</si>
  <si>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</si>
  <si>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</si>
  <si>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</si>
  <si>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</si>
  <si>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</si>
  <si>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</si>
  <si>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</si>
  <si>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</si>
  <si>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</si>
  <si>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</si>
  <si>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</si>
  <si>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</si>
  <si>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</si>
  <si>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</si>
  <si>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</si>
  <si>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</si>
  <si>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</si>
  <si>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</si>
  <si>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</si>
  <si>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</si>
  <si>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</si>
  <si>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</si>
  <si>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</si>
  <si>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</si>
  <si>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</si>
  <si>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</si>
  <si>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</si>
  <si>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</si>
  <si>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</si>
  <si>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</si>
  <si>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</si>
  <si>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</si>
  <si>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</si>
  <si>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</si>
  <si>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</si>
  <si>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</si>
  <si>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</si>
  <si>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</si>
  <si>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</si>
  <si>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</si>
  <si>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</si>
  <si>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</si>
  <si>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</si>
  <si>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</si>
  <si>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</si>
  <si>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</si>
  <si>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</si>
  <si>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</si>
  <si>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</si>
  <si>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</si>
  <si>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</si>
  <si>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</si>
  <si>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</si>
  <si>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</si>
  <si>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</si>
  <si>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</si>
  <si>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</si>
  <si>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</si>
  <si>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</si>
  <si>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</si>
  <si>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</si>
  <si>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</si>
  <si>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</si>
  <si>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</si>
  <si>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</si>
  <si>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</si>
  <si>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</si>
  <si>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</si>
  <si>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</si>
  <si>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</si>
  <si>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</si>
  <si>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</si>
  <si>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</si>
  <si>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</si>
  <si>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</si>
  <si>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</si>
  <si>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</si>
  <si>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</si>
  <si>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</si>
  <si>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</si>
  <si>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</si>
  <si>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</si>
  <si>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</si>
  <si>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</si>
  <si>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</si>
  <si>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</si>
  <si>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</si>
  <si>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</si>
  <si>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</si>
  <si>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</si>
  <si>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</si>
  <si>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</si>
  <si>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</si>
  <si>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</si>
  <si>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</si>
  <si>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</si>
  <si>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</si>
  <si>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</si>
  <si>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</si>
  <si>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</si>
  <si>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</si>
  <si>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</si>
  <si>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</si>
  <si>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</si>
  <si>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</si>
  <si>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</si>
  <si>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</si>
  <si>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</si>
  <si>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</si>
  <si>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</si>
  <si>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</si>
  <si>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</si>
  <si>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</si>
  <si>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</si>
  <si>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</si>
  <si>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</si>
  <si>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</si>
  <si>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</si>
  <si>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</si>
  <si>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</si>
  <si>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</si>
  <si>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</si>
  <si>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</si>
  <si>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</si>
  <si>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</si>
  <si>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</si>
  <si>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</si>
  <si>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</si>
  <si>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</si>
  <si>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</si>
  <si>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</si>
  <si>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</si>
  <si>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</si>
  <si>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</si>
  <si>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</si>
  <si>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</si>
  <si>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</si>
  <si>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</si>
  <si>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</si>
  <si>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</si>
  <si>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</si>
  <si>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</si>
  <si>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</si>
  <si>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</si>
  <si>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</si>
  <si>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</si>
  <si>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</si>
  <si>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</si>
  <si>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</si>
  <si>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</si>
  <si>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</si>
  <si>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</si>
  <si>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</si>
  <si>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</si>
  <si>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</si>
  <si>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</si>
  <si>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</si>
  <si>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</si>
  <si>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</si>
  <si>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</si>
  <si>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</si>
  <si>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</si>
  <si>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</si>
  <si>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</si>
  <si>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</si>
  <si>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</si>
  <si>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</si>
  <si>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</si>
  <si>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</si>
  <si>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</si>
  <si>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</si>
  <si>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</si>
  <si>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</si>
  <si>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</si>
  <si>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</si>
  <si>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</si>
  <si>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</si>
  <si>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</si>
  <si>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</si>
  <si>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</si>
  <si>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</si>
  <si>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</si>
  <si>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</si>
  <si>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</si>
  <si>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</si>
  <si>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</si>
  <si>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</si>
  <si>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</si>
  <si>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</si>
  <si>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</si>
  <si>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</si>
  <si>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</si>
  <si>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</si>
  <si>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</si>
  <si>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</si>
  <si>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</si>
  <si>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</si>
  <si>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</si>
  <si>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</si>
  <si>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</si>
  <si>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</si>
  <si>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</si>
  <si>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</si>
  <si>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</si>
  <si>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</si>
  <si>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</si>
  <si>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</si>
  <si>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</si>
  <si>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</si>
  <si>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</si>
  <si>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</si>
  <si>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</si>
  <si>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</si>
  <si>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</si>
  <si>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</si>
  <si>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</si>
  <si>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</si>
  <si>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</si>
  <si>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</si>
  <si>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</si>
  <si>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</si>
  <si>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</si>
  <si>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</si>
  <si>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</si>
  <si>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</si>
  <si>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</si>
  <si>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</si>
  <si>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</si>
  <si>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</si>
  <si>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</si>
  <si>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</si>
  <si>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</si>
  <si>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</si>
  <si>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</si>
  <si>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</si>
  <si>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</si>
  <si>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</si>
  <si>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</si>
  <si>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</si>
  <si>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</si>
  <si>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</si>
  <si>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</si>
  <si>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</si>
  <si>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</si>
  <si>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</si>
  <si>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</si>
  <si>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</si>
  <si>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</si>
  <si>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</si>
  <si>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</si>
  <si>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</si>
  <si>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</si>
  <si>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</si>
  <si>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</si>
  <si>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</si>
  <si>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</si>
  <si>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</si>
  <si>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</si>
  <si>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</si>
  <si>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</si>
  <si>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</si>
  <si>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</si>
  <si>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</si>
  <si>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</si>
  <si>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</si>
  <si>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</si>
  <si>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</si>
  <si>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</si>
  <si>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</si>
  <si>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</si>
  <si>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</si>
  <si>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</si>
  <si>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</si>
  <si>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</si>
  <si>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</si>
  <si>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</si>
  <si>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</si>
  <si>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</si>
  <si>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</si>
  <si>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</si>
  <si>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</si>
  <si>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</si>
  <si>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</si>
  <si>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</si>
  <si>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</si>
  <si>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</si>
  <si>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</si>
  <si>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</si>
  <si>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</si>
  <si>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</si>
  <si>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</si>
  <si>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</si>
  <si>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</si>
  <si>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</si>
  <si>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</si>
  <si>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</si>
  <si>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</si>
  <si>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</si>
  <si>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</si>
  <si>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</si>
  <si>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</si>
  <si>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</si>
  <si>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</si>
  <si>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</si>
  <si>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</si>
  <si>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</si>
  <si>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</si>
  <si>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</si>
  <si>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</si>
  <si>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</si>
  <si>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</si>
  <si>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</si>
  <si>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</si>
  <si>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</si>
  <si>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</si>
  <si>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</si>
  <si>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</si>
  <si>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</si>
  <si>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</si>
  <si>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</si>
  <si>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</si>
  <si>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</si>
  <si>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</si>
  <si>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</si>
  <si>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</si>
  <si>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</si>
  <si>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</si>
  <si>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</si>
  <si>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</si>
  <si>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</si>
  <si>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</si>
  <si>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</si>
  <si>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</si>
  <si>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</si>
  <si>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</si>
  <si>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</si>
  <si>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</si>
  <si>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</si>
  <si>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</si>
  <si>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</si>
  <si>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</si>
  <si>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</si>
  <si>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</si>
  <si>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</si>
  <si>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</si>
  <si>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</si>
  <si>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</si>
  <si>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</si>
  <si>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</si>
  <si>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</si>
  <si>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</si>
  <si>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</si>
  <si>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</si>
  <si>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</si>
  <si>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</si>
  <si>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</si>
  <si>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</si>
  <si>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</si>
  <si>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</si>
  <si>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</si>
  <si>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</si>
  <si>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</si>
  <si>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</si>
  <si>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</si>
  <si>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</si>
  <si>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</si>
  <si>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</si>
  <si>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</si>
  <si>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</si>
  <si>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</si>
  <si>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</si>
  <si>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</si>
  <si>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</si>
  <si>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</si>
  <si>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</si>
  <si>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</si>
  <si>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</si>
  <si>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</si>
  <si>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</si>
  <si>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</si>
  <si>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</si>
  <si>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</si>
  <si>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</si>
  <si>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</si>
  <si>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</si>
  <si>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</si>
  <si>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</si>
  <si>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</si>
  <si>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</si>
  <si>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</si>
  <si>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</si>
  <si>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</si>
  <si>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</si>
  <si>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</si>
  <si>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</si>
  <si>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</si>
  <si>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</si>
  <si>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</si>
  <si>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</si>
  <si>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</si>
  <si>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</si>
  <si>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</si>
  <si>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</si>
  <si>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</si>
  <si>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</si>
  <si>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</si>
  <si>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</si>
  <si>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</si>
  <si>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</si>
  <si>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</si>
  <si>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</si>
  <si>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</si>
  <si>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</si>
  <si>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</si>
  <si>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</si>
  <si>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</si>
  <si>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</si>
  <si>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</si>
  <si>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</si>
  <si>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</si>
  <si>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</si>
  <si>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</si>
  <si>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</si>
  <si>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</si>
  <si>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</si>
  <si>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</si>
  <si>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</si>
  <si>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</si>
  <si>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</si>
  <si>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</si>
  <si>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</si>
  <si>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</si>
  <si>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</si>
  <si>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</si>
  <si>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</si>
  <si>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</si>
  <si>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</si>
  <si>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</si>
  <si>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</si>
  <si>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</si>
  <si>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</si>
  <si>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</si>
  <si>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</si>
  <si>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</si>
  <si>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</si>
  <si>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</si>
  <si>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</si>
  <si>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</si>
  <si>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</si>
  <si>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</si>
  <si>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</si>
  <si>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</si>
  <si>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</si>
  <si>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</si>
  <si>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</si>
  <si>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</si>
  <si>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</si>
  <si>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</si>
  <si>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</si>
  <si>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</si>
  <si>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</si>
  <si>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</si>
  <si>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</si>
  <si>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</si>
  <si>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</si>
  <si>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</si>
  <si>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</si>
  <si>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</si>
  <si>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</si>
  <si>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</si>
  <si>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</si>
  <si>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</si>
  <si>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</si>
  <si>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</si>
  <si>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</si>
  <si>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</si>
  <si>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</si>
  <si>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</si>
  <si>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</si>
  <si>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</si>
  <si>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</si>
  <si>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</si>
  <si>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</si>
  <si>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</si>
  <si>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</si>
  <si>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</si>
  <si>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</si>
  <si>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</si>
  <si>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</si>
  <si>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</si>
  <si>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</si>
  <si>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</si>
  <si>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</si>
  <si>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</si>
  <si>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</si>
  <si>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</si>
  <si>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</si>
  <si>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</si>
  <si>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</si>
  <si>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</si>
  <si>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</si>
  <si>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</si>
  <si>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</si>
  <si>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</si>
  <si>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</si>
  <si>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</si>
  <si>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</si>
  <si>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</si>
  <si>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</si>
  <si>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</si>
  <si>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</si>
  <si>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</si>
  <si>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</si>
  <si>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</si>
  <si>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</si>
  <si>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</si>
  <si>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</si>
  <si>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</si>
  <si>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</si>
  <si>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</si>
  <si>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</si>
  <si>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</si>
  <si>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</si>
  <si>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</si>
  <si>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</si>
  <si>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</si>
  <si>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</si>
  <si>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</si>
  <si>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</si>
  <si>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</si>
  <si>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</si>
  <si>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</si>
  <si>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</si>
  <si>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</si>
  <si>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</si>
  <si>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</si>
  <si>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</si>
  <si>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</si>
  <si>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</si>
  <si>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</si>
  <si>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</si>
  <si>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</si>
  <si>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</si>
  <si>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</si>
  <si>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</si>
  <si>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</si>
  <si>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</si>
  <si>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</si>
  <si>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</si>
  <si>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</si>
  <si>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</si>
  <si>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</si>
  <si>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</si>
  <si>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</si>
  <si>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</si>
  <si>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</si>
  <si>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</si>
  <si>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</si>
  <si>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</si>
  <si>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</si>
  <si>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</si>
  <si>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</si>
  <si>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</si>
  <si>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</si>
  <si>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</si>
  <si>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</si>
  <si>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</si>
  <si>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</si>
  <si>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</si>
  <si>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</si>
  <si>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</si>
  <si>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</si>
  <si>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</si>
  <si>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</si>
  <si>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</si>
  <si>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</si>
  <si>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</si>
  <si>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</si>
  <si>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</si>
  <si>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</si>
  <si>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</si>
  <si>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</si>
  <si>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</si>
  <si>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</si>
  <si>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</si>
  <si>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</si>
  <si>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</si>
  <si>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</si>
  <si>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</si>
  <si>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</si>
  <si>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</si>
  <si>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</si>
  <si>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</si>
  <si>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</si>
  <si>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</si>
  <si>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</si>
  <si>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</si>
  <si>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</si>
  <si>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</si>
  <si>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</si>
  <si>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</si>
  <si>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</si>
  <si>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</si>
  <si>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</si>
  <si>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</si>
  <si>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</si>
  <si>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</si>
  <si>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</si>
  <si>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</si>
  <si>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</si>
  <si>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</si>
  <si>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</si>
  <si>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</si>
  <si>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</si>
  <si>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</si>
  <si>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</si>
  <si>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</si>
  <si>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</si>
  <si>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</si>
  <si>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</si>
  <si>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</si>
  <si>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</si>
  <si>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</si>
  <si>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</si>
  <si>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</si>
  <si>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</si>
  <si>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</si>
  <si>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</si>
  <si>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</si>
  <si>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</si>
  <si>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</si>
  <si>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</si>
  <si>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</si>
  <si>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</si>
  <si>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</si>
  <si>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</si>
  <si>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</si>
  <si>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</si>
  <si>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</si>
  <si>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</si>
  <si>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</si>
  <si>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</si>
  <si>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</si>
  <si>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</si>
  <si>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</si>
  <si>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</si>
  <si>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</si>
  <si>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</si>
  <si>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</si>
  <si>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</si>
  <si>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</si>
  <si>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</si>
  <si>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</si>
  <si>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</si>
  <si>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</si>
  <si>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</si>
  <si>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</si>
  <si>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</si>
  <si>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</si>
  <si>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</si>
  <si>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</si>
  <si>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</si>
  <si>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</si>
  <si>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</si>
  <si>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</si>
  <si>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</si>
  <si>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</si>
  <si>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</si>
  <si>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</si>
  <si>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</si>
  <si>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</si>
  <si>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</si>
  <si>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</si>
  <si>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</si>
  <si>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</si>
  <si>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</si>
  <si>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</si>
  <si>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</si>
  <si>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</si>
  <si>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</si>
  <si>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</si>
  <si>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</si>
  <si>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</si>
  <si>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</si>
  <si>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</si>
  <si>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</si>
  <si>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</si>
  <si>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</si>
  <si>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</si>
  <si>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</si>
  <si>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</si>
  <si>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</si>
  <si>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</si>
  <si>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</si>
  <si>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</si>
  <si>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</si>
  <si>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</si>
  <si>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</si>
  <si>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</si>
  <si>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</si>
  <si>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</si>
  <si>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</si>
  <si>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</si>
  <si>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</si>
  <si>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</si>
  <si>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</si>
  <si>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</si>
  <si>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</si>
  <si>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</si>
  <si>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</si>
  <si>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</si>
  <si>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</si>
  <si>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</si>
  <si>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</si>
  <si>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</si>
  <si>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</si>
  <si>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</si>
  <si>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</si>
  <si>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</si>
  <si>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</si>
  <si>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</si>
  <si>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</si>
  <si>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</si>
  <si>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</si>
  <si>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</si>
  <si>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</si>
  <si>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</si>
  <si>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</si>
  <si>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</si>
  <si>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</si>
  <si>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</si>
  <si>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</si>
  <si>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</si>
  <si>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</si>
  <si>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</si>
  <si>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</si>
  <si>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</si>
  <si>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</si>
  <si>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</si>
  <si>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</si>
  <si>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</si>
  <si>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</si>
  <si>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</si>
  <si>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</si>
  <si>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</si>
  <si>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</si>
  <si>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</si>
  <si>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</si>
  <si>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</si>
  <si>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</si>
  <si>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</si>
  <si>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</si>
  <si>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</si>
  <si>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</si>
  <si>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</si>
  <si>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</si>
  <si>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</si>
  <si>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</si>
  <si>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</si>
  <si>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</si>
  <si>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</si>
  <si>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</si>
  <si>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</si>
  <si>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</si>
  <si>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</si>
  <si>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</si>
  <si>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</si>
  <si>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</si>
  <si>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</si>
  <si>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</si>
  <si>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</si>
  <si>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</si>
  <si>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</si>
  <si>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</si>
  <si>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</si>
  <si>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</si>
  <si>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</si>
  <si>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</si>
  <si>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</si>
  <si>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</si>
  <si>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</si>
  <si>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</si>
  <si>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</si>
  <si>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</si>
  <si>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</si>
  <si>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</si>
  <si>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</si>
  <si>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</si>
  <si>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</si>
  <si>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</si>
  <si>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</si>
  <si>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</si>
  <si>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</si>
  <si>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</si>
  <si>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</si>
  <si>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</si>
  <si>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</si>
  <si>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</si>
  <si>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</si>
  <si>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</si>
  <si>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</si>
  <si>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</si>
  <si>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</si>
  <si>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</si>
  <si>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</si>
  <si>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</si>
  <si>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</si>
  <si>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</si>
  <si>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</si>
  <si>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</si>
  <si>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</si>
  <si>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</si>
  <si>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</si>
  <si>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</si>
  <si>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</si>
  <si>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</si>
  <si>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</si>
  <si>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</si>
  <si>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</si>
  <si>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</si>
  <si>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</si>
  <si>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</si>
  <si>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</si>
  <si>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</si>
  <si>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</si>
  <si>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</si>
  <si>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</si>
  <si>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</si>
  <si>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</si>
  <si>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</si>
  <si>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</si>
  <si>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</si>
  <si>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</si>
  <si>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</si>
  <si>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</si>
  <si>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</si>
  <si>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</si>
  <si>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</si>
  <si>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</si>
  <si>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</si>
  <si>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</si>
  <si>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</si>
  <si>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</si>
  <si>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</si>
  <si>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</si>
  <si>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</si>
  <si>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</si>
  <si>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</si>
  <si>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</si>
  <si>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</si>
  <si>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</si>
  <si>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</si>
  <si>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</si>
  <si>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</si>
  <si>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</si>
  <si>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</si>
  <si>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</si>
  <si>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</si>
  <si>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</si>
  <si>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</si>
  <si>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</si>
  <si>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</si>
  <si>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</si>
  <si>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</si>
  <si>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</si>
  <si>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</si>
  <si>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</si>
  <si>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</si>
  <si>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</si>
  <si>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</si>
  <si>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</si>
  <si>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</si>
  <si>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</si>
  <si>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</si>
  <si>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</si>
  <si>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</si>
  <si>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</si>
  <si>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</si>
  <si>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</si>
  <si>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</si>
  <si>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</si>
  <si>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</si>
  <si>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</si>
  <si>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</si>
  <si>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</si>
  <si>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</si>
  <si>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</si>
  <si>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</si>
  <si>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</si>
  <si>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</si>
  <si>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</si>
  <si>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</si>
  <si>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</si>
  <si>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</si>
  <si>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</si>
  <si>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</si>
  <si>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</si>
  <si>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</si>
  <si>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</si>
  <si>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</si>
  <si>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</si>
  <si>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</si>
  <si>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</si>
  <si>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</si>
  <si>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</si>
  <si>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</si>
  <si>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</si>
  <si>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</si>
  <si>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</si>
  <si>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</si>
  <si>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</si>
  <si>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</si>
  <si>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</si>
  <si>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</si>
  <si>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</si>
  <si>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</si>
  <si>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</si>
  <si>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</si>
  <si>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</si>
  <si>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</si>
  <si>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</si>
  <si>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</si>
  <si>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</si>
  <si>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</si>
  <si>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</si>
  <si>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</si>
  <si>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</si>
  <si>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</si>
  <si>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</si>
  <si>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</si>
  <si>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</si>
  <si>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</si>
  <si>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</si>
  <si>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</si>
  <si>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</si>
  <si>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</si>
  <si>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</si>
  <si>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</si>
  <si>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</si>
  <si>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</si>
  <si>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</si>
  <si>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</si>
  <si>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</si>
  <si>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</si>
  <si>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</si>
  <si>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</si>
  <si>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</si>
  <si>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</si>
  <si>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</si>
  <si>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</si>
  <si>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</si>
  <si>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</si>
  <si>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</si>
  <si>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</si>
  <si>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</si>
  <si>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</si>
  <si>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</si>
  <si>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</si>
  <si>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</si>
  <si>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</si>
  <si>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</si>
  <si>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</si>
  <si>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</si>
  <si>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</si>
  <si>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</si>
  <si>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</si>
  <si>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</si>
  <si>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</si>
  <si>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</si>
  <si>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</si>
  <si>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</si>
  <si>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</si>
  <si>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</si>
  <si>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</si>
  <si>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</si>
  <si>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</si>
  <si>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</si>
  <si>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</si>
  <si>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</si>
  <si>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</si>
  <si>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</si>
  <si>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</si>
  <si>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</si>
  <si>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</si>
  <si>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</si>
  <si>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</si>
  <si>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</si>
  <si>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</si>
  <si>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</si>
  <si>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</si>
  <si>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</si>
  <si>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</si>
  <si>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</si>
  <si>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</si>
  <si>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</si>
  <si>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</si>
  <si>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</si>
  <si>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</si>
  <si>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</si>
  <si>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</si>
  <si>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</si>
  <si>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</si>
  <si>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</si>
  <si>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</si>
  <si>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</si>
  <si>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</si>
  <si>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</si>
  <si>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</si>
  <si>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</si>
  <si>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</si>
  <si>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</si>
  <si>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</si>
  <si>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</si>
  <si>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</si>
  <si>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</si>
  <si>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</si>
  <si>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</si>
  <si>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</si>
  <si>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</si>
  <si>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</si>
  <si>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</si>
  <si>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</si>
  <si>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</si>
  <si>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</si>
  <si>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</si>
  <si>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</si>
  <si>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</si>
  <si>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</si>
  <si>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</si>
  <si>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</si>
  <si>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</si>
  <si>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</si>
  <si>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</si>
  <si>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</si>
  <si>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</si>
  <si>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</si>
  <si>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</si>
  <si>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</si>
  <si>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</si>
  <si>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</si>
  <si>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</si>
  <si>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</si>
  <si>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</si>
  <si>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</si>
  <si>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</si>
  <si>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</si>
  <si>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</si>
  <si>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</si>
  <si>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</si>
  <si>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</si>
  <si>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</si>
  <si>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</si>
  <si>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</si>
  <si>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</si>
  <si>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</si>
  <si>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</si>
  <si>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</si>
  <si>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</si>
  <si>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</si>
  <si>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</si>
  <si>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</si>
  <si>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</si>
  <si>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</si>
  <si>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</si>
  <si>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</si>
  <si>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</si>
  <si>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</si>
  <si>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</si>
  <si>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</si>
  <si>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</si>
  <si>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</si>
  <si>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</si>
  <si>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</si>
  <si>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</si>
  <si>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</si>
  <si>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</si>
  <si>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</si>
  <si>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</si>
  <si>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</si>
  <si>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</si>
  <si>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</si>
  <si>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</si>
  <si>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</si>
  <si>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</si>
  <si>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</si>
  <si>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</si>
  <si>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</si>
  <si>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</si>
  <si>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</si>
  <si>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</si>
  <si>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</si>
  <si>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</si>
  <si>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</si>
  <si>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</si>
  <si>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</si>
  <si>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</si>
  <si>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</si>
  <si>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</si>
  <si>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</si>
  <si>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</si>
  <si>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</si>
  <si>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</si>
  <si>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</si>
  <si>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</si>
  <si>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</si>
  <si>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</si>
  <si>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</si>
  <si>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</si>
  <si>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</si>
  <si>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</si>
  <si>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</si>
  <si>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</si>
  <si>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</si>
  <si>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</si>
  <si>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</si>
  <si>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</si>
  <si>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</si>
  <si>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</si>
  <si>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</si>
  <si>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</si>
  <si>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</si>
  <si>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</si>
  <si>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</si>
  <si>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</si>
  <si>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</si>
  <si>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</si>
  <si>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</si>
  <si>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</si>
  <si>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</si>
  <si>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</si>
  <si>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</si>
  <si>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</si>
  <si>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</si>
  <si>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</si>
  <si>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</si>
  <si>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</si>
  <si>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</si>
  <si>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</si>
  <si>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</si>
  <si>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</si>
  <si>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</si>
  <si>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</si>
  <si>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</si>
  <si>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</si>
  <si>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</si>
  <si>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</si>
  <si>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</si>
  <si>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</si>
  <si>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</si>
  <si>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</si>
  <si>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</si>
  <si>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</si>
  <si>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</si>
  <si>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</si>
  <si>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</si>
  <si>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</si>
  <si>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</si>
  <si>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</si>
  <si>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</si>
  <si>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</si>
  <si>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</si>
  <si>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</si>
  <si>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</si>
  <si>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</si>
  <si>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</si>
  <si>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</si>
  <si>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</si>
  <si>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</si>
  <si>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</si>
  <si>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</si>
  <si>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</si>
  <si>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</si>
  <si>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</si>
  <si>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</si>
  <si>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</si>
  <si>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</si>
  <si>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</si>
  <si>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</si>
  <si>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</si>
  <si>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</si>
  <si>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</si>
  <si>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</si>
  <si>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</si>
  <si>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</si>
  <si>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</si>
  <si>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</si>
  <si>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</si>
  <si>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</si>
  <si>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</si>
  <si>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</si>
  <si>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</si>
  <si>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</si>
  <si>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</si>
  <si>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</si>
  <si>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</si>
  <si>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</si>
  <si>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</si>
  <si>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</si>
  <si>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</si>
  <si>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</si>
  <si>
    <t>5XJM</t>
  </si>
  <si>
    <t>6DRX</t>
  </si>
  <si>
    <t>6DRY</t>
  </si>
  <si>
    <t>6DRZ</t>
  </si>
  <si>
    <t>6DS0</t>
  </si>
  <si>
    <t>6E3Y</t>
  </si>
  <si>
    <t>calrl_human__wt</t>
  </si>
  <si>
    <t>6D26</t>
  </si>
  <si>
    <t>pd2r2_human__wt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</si>
  <si>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</si>
  <si>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</si>
  <si>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</si>
  <si>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</si>
  <si>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</si>
  <si>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</si>
  <si>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</si>
  <si>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</si>
  <si>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</si>
  <si>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</si>
  <si>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pth1r_human__wt</t>
  </si>
  <si>
    <t>6IGL</t>
  </si>
  <si>
    <t>6IGK</t>
  </si>
  <si>
    <t>5ZKC</t>
  </si>
  <si>
    <t>5ZKB</t>
  </si>
  <si>
    <t>5ZK8</t>
  </si>
  <si>
    <t>5ZK3</t>
  </si>
  <si>
    <t>5YC8</t>
  </si>
  <si>
    <t>6E59</t>
  </si>
  <si>
    <t>nk1r_human__wt</t>
  </si>
  <si>
    <t>5YWY</t>
  </si>
  <si>
    <t>pe2r4_human__wt</t>
  </si>
  <si>
    <t>5YHL</t>
  </si>
  <si>
    <t>6M9T</t>
  </si>
  <si>
    <t>6AK3</t>
  </si>
  <si>
    <t>6MET</t>
  </si>
  <si>
    <t>6MEO</t>
  </si>
  <si>
    <t>pe2r3_human__wt</t>
  </si>
  <si>
    <t>6D27</t>
  </si>
  <si>
    <t>6HLL</t>
  </si>
  <si>
    <t>6HLO</t>
  </si>
  <si>
    <t>6HLP</t>
  </si>
  <si>
    <t>6GPS</t>
  </si>
  <si>
    <t>6GPX</t>
  </si>
  <si>
    <t>6IIU</t>
  </si>
  <si>
    <t>ta2r_human__wt</t>
  </si>
  <si>
    <t>6IIV</t>
  </si>
  <si>
    <t>6IBL</t>
  </si>
  <si>
    <t>6NIY</t>
  </si>
  <si>
    <t>6N51</t>
  </si>
  <si>
    <t>6N52</t>
  </si>
  <si>
    <t>6BD4</t>
  </si>
  <si>
    <t>fzd4_human__wt</t>
  </si>
  <si>
    <t>6DO1</t>
  </si>
  <si>
    <t>6N4B</t>
  </si>
  <si>
    <t>5ZTY</t>
  </si>
  <si>
    <t>cnr2_human__wt</t>
  </si>
  <si>
    <t>6A94</t>
  </si>
  <si>
    <t>6A93</t>
  </si>
  <si>
    <t>5ht2a_human__wt</t>
  </si>
  <si>
    <t>5NM4</t>
  </si>
  <si>
    <t>5NLX</t>
  </si>
  <si>
    <t>6J20</t>
  </si>
  <si>
    <t>6J21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</si>
</sst>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11" fontId="0" fillId="2" borderId="0" xfId="0" applyNumberFormat="1" applyFont="1" applyFill="1"/>
    <xf numFmtId="49" fontId="0" fillId="2" borderId="0" xfId="0" applyNumberFormat="1" applyFont="1" applyFill="1"/>
    <xf numFmtId="0" fontId="0" fillId="6" borderId="0" xfId="0" applyFill="1"/>
  </cellXfs>
  <cellStyles count="81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Normal" xfId="0" builtinId="0"/>
  </cellStyles>
  <dxfs count="83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53202448"/>
        <c:axId val="-853200304"/>
      </c:lineChart>
      <c:catAx>
        <c:axId val="-85320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200304"/>
        <c:crosses val="autoZero"/>
        <c:auto val="1"/>
        <c:lblAlgn val="ctr"/>
        <c:lblOffset val="100"/>
        <c:noMultiLvlLbl val="0"/>
      </c:catAx>
      <c:valAx>
        <c:axId val="-8532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20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53172704"/>
        <c:axId val="-853685552"/>
      </c:lineChart>
      <c:catAx>
        <c:axId val="-85317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685552"/>
        <c:crosses val="autoZero"/>
        <c:auto val="1"/>
        <c:lblAlgn val="ctr"/>
        <c:lblOffset val="100"/>
        <c:noMultiLvlLbl val="0"/>
      </c:catAx>
      <c:valAx>
        <c:axId val="-85368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17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44226896"/>
        <c:axId val="-743728656"/>
      </c:lineChart>
      <c:catAx>
        <c:axId val="-74422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3728656"/>
        <c:crosses val="autoZero"/>
        <c:auto val="1"/>
        <c:lblAlgn val="ctr"/>
        <c:lblOffset val="100"/>
        <c:noMultiLvlLbl val="0"/>
      </c:catAx>
      <c:valAx>
        <c:axId val="-7437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422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Relationship Id="rId3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24"/>
  <sheetViews>
    <sheetView tabSelected="1" zoomScale="110" zoomScaleNormal="110" zoomScalePageLayoutView="110" workbookViewId="0">
      <pane xSplit="3" ySplit="1" topLeftCell="K310" activePane="bottomRight" state="frozenSplit"/>
      <selection pane="topRight" activeCell="D1" sqref="D1"/>
      <selection pane="bottomLeft" activeCell="A2" sqref="A2"/>
      <selection pane="bottomRight" activeCell="BE338" sqref="BE338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5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1386</v>
      </c>
      <c r="BB1" s="64" t="s">
        <v>1203</v>
      </c>
      <c r="BC1" s="61" t="s">
        <v>1168</v>
      </c>
      <c r="BD1" s="64" t="s">
        <v>1100</v>
      </c>
      <c r="BE1" s="61" t="s">
        <v>1379</v>
      </c>
      <c r="BF1" s="118" t="s">
        <v>1436</v>
      </c>
      <c r="BG1" s="76" t="s">
        <v>1387</v>
      </c>
      <c r="BH1" s="76" t="s">
        <v>1388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71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1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9" t="s">
        <v>23</v>
      </c>
      <c r="BG2" s="49" t="s">
        <v>1378</v>
      </c>
      <c r="BH2" s="49" t="s">
        <v>1383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1439</v>
      </c>
      <c r="BE3" s="3" t="s">
        <v>1438</v>
      </c>
      <c r="BF3" s="119">
        <v>2.8</v>
      </c>
      <c r="BG3" s="49" t="s">
        <v>1383</v>
      </c>
      <c r="BH3" s="49" t="s">
        <v>1383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1438</v>
      </c>
      <c r="BF4" s="119">
        <v>2.7</v>
      </c>
      <c r="BG4" s="49" t="s">
        <v>1383</v>
      </c>
      <c r="BH4" s="49" t="s">
        <v>1383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1479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1438</v>
      </c>
      <c r="BF5" s="119">
        <v>3.7</v>
      </c>
      <c r="BG5" s="49" t="s">
        <v>1383</v>
      </c>
      <c r="BH5" s="49" t="s">
        <v>1383</v>
      </c>
      <c r="BI5" s="1"/>
      <c r="BJ5" s="70" t="s">
        <v>1293</v>
      </c>
      <c r="BK5" s="57" t="s">
        <v>1293</v>
      </c>
      <c r="BL5" s="57" t="s">
        <v>1293</v>
      </c>
      <c r="BM5" s="57" t="s">
        <v>1293</v>
      </c>
      <c r="BN5" s="57" t="s">
        <v>1293</v>
      </c>
      <c r="BO5" s="57" t="s">
        <v>1293</v>
      </c>
      <c r="BP5" s="57" t="s">
        <v>1293</v>
      </c>
      <c r="BQ5" s="57" t="s">
        <v>1293</v>
      </c>
      <c r="BR5" s="57" t="s">
        <v>1293</v>
      </c>
      <c r="BS5" s="57" t="s">
        <v>1293</v>
      </c>
      <c r="BT5" s="57" t="s">
        <v>1293</v>
      </c>
      <c r="BU5" s="57" t="s">
        <v>1293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1519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1381</v>
      </c>
      <c r="BE6" s="3" t="s">
        <v>1297</v>
      </c>
      <c r="BF6" s="119">
        <v>3.78</v>
      </c>
      <c r="BG6" s="49" t="s">
        <v>1019</v>
      </c>
      <c r="BH6" s="49" t="s">
        <v>1019</v>
      </c>
      <c r="BI6" s="1"/>
      <c r="BJ6" s="70" t="s">
        <v>1293</v>
      </c>
      <c r="BK6" s="57" t="s">
        <v>1293</v>
      </c>
      <c r="BL6" s="57" t="s">
        <v>1293</v>
      </c>
      <c r="BM6" s="57" t="s">
        <v>1293</v>
      </c>
      <c r="BN6" s="57" t="s">
        <v>1293</v>
      </c>
      <c r="BO6" s="57" t="s">
        <v>1293</v>
      </c>
      <c r="BP6" s="57" t="s">
        <v>1293</v>
      </c>
      <c r="BQ6" s="57" t="s">
        <v>1293</v>
      </c>
      <c r="BR6" s="57" t="s">
        <v>1293</v>
      </c>
      <c r="BS6" s="57" t="s">
        <v>1293</v>
      </c>
      <c r="BT6" s="57" t="s">
        <v>1293</v>
      </c>
      <c r="BU6" s="57" t="s">
        <v>1293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20" t="s">
        <v>23</v>
      </c>
      <c r="BG7" s="51" t="s">
        <v>23</v>
      </c>
      <c r="BH7" s="51" t="s">
        <v>23</v>
      </c>
      <c r="BJ7" s="111" t="s">
        <v>1293</v>
      </c>
      <c r="BK7" s="112" t="s">
        <v>1293</v>
      </c>
      <c r="BL7" s="112" t="s">
        <v>1293</v>
      </c>
      <c r="BM7" s="112" t="s">
        <v>1293</v>
      </c>
      <c r="BN7" s="112" t="s">
        <v>1293</v>
      </c>
      <c r="BO7" s="112" t="s">
        <v>1293</v>
      </c>
      <c r="BP7" s="112" t="s">
        <v>1293</v>
      </c>
      <c r="BQ7" s="112" t="s">
        <v>1293</v>
      </c>
      <c r="BR7" s="112" t="s">
        <v>1293</v>
      </c>
      <c r="BS7" s="112" t="s">
        <v>1293</v>
      </c>
      <c r="BT7" s="112" t="s">
        <v>1293</v>
      </c>
      <c r="BU7" s="112" t="s">
        <v>1293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1585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1380</v>
      </c>
      <c r="BF8" s="120">
        <v>3</v>
      </c>
      <c r="BG8" s="51" t="s">
        <v>1</v>
      </c>
      <c r="BH8" s="51" t="s">
        <v>1</v>
      </c>
      <c r="BJ8" s="111" t="s">
        <v>1293</v>
      </c>
      <c r="BK8" s="112" t="s">
        <v>1293</v>
      </c>
      <c r="BL8" s="112" t="s">
        <v>1293</v>
      </c>
      <c r="BM8" s="112" t="s">
        <v>1293</v>
      </c>
      <c r="BN8" s="112" t="s">
        <v>1293</v>
      </c>
      <c r="BO8" s="112" t="s">
        <v>1293</v>
      </c>
      <c r="BP8" s="112" t="s">
        <v>1293</v>
      </c>
      <c r="BQ8" s="112" t="s">
        <v>1293</v>
      </c>
      <c r="BR8" s="112" t="s">
        <v>1293</v>
      </c>
      <c r="BS8" s="112" t="s">
        <v>1293</v>
      </c>
      <c r="BT8" s="112" t="s">
        <v>1293</v>
      </c>
      <c r="BU8" s="112" t="s">
        <v>1293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1584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1382</v>
      </c>
      <c r="BE9" s="9" t="s">
        <v>1380</v>
      </c>
      <c r="BF9" s="120">
        <v>2.9</v>
      </c>
      <c r="BG9" s="51" t="s">
        <v>1</v>
      </c>
      <c r="BH9" s="51" t="s">
        <v>1</v>
      </c>
      <c r="BJ9" s="111" t="s">
        <v>1293</v>
      </c>
      <c r="BK9" s="112" t="s">
        <v>1293</v>
      </c>
      <c r="BL9" s="112" t="s">
        <v>1293</v>
      </c>
      <c r="BM9" s="112" t="s">
        <v>1293</v>
      </c>
      <c r="BN9" s="112" t="s">
        <v>1293</v>
      </c>
      <c r="BO9" s="112" t="s">
        <v>1293</v>
      </c>
      <c r="BP9" s="112" t="s">
        <v>1293</v>
      </c>
      <c r="BQ9" s="112" t="s">
        <v>1293</v>
      </c>
      <c r="BR9" s="112" t="s">
        <v>1293</v>
      </c>
      <c r="BS9" s="112" t="s">
        <v>1293</v>
      </c>
      <c r="BT9" s="112" t="s">
        <v>1293</v>
      </c>
      <c r="BU9" s="112" t="s">
        <v>1293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9" t="s">
        <v>23</v>
      </c>
      <c r="BG10" s="49" t="s">
        <v>1378</v>
      </c>
      <c r="BH10" s="49" t="s">
        <v>1383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1439</v>
      </c>
      <c r="BE11" s="3" t="s">
        <v>1438</v>
      </c>
      <c r="BF11" s="119">
        <v>2.7</v>
      </c>
      <c r="BG11" s="49" t="s">
        <v>1383</v>
      </c>
      <c r="BH11" s="49" t="s">
        <v>1383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1165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1438</v>
      </c>
      <c r="BF12" s="119">
        <v>2.7</v>
      </c>
      <c r="BG12" s="49" t="s">
        <v>1383</v>
      </c>
      <c r="BH12" s="49" t="s">
        <v>1383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1314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1438</v>
      </c>
      <c r="BF13" s="119">
        <v>2.8</v>
      </c>
      <c r="BG13" s="49" t="s">
        <v>1383</v>
      </c>
      <c r="BH13" s="49" t="s">
        <v>1383</v>
      </c>
      <c r="BI13" s="1"/>
      <c r="BJ13" s="70" t="s">
        <v>1293</v>
      </c>
      <c r="BK13" s="57" t="s">
        <v>1293</v>
      </c>
      <c r="BL13" s="57" t="s">
        <v>1293</v>
      </c>
      <c r="BM13" s="57" t="s">
        <v>1293</v>
      </c>
      <c r="BN13" s="57" t="s">
        <v>1293</v>
      </c>
      <c r="BO13" s="57" t="s">
        <v>1293</v>
      </c>
      <c r="BP13" s="57" t="s">
        <v>1293</v>
      </c>
      <c r="BQ13" s="57" t="s">
        <v>1293</v>
      </c>
      <c r="BR13" s="57" t="s">
        <v>1293</v>
      </c>
      <c r="BS13" s="57" t="s">
        <v>1293</v>
      </c>
      <c r="BT13" s="57" t="s">
        <v>1293</v>
      </c>
      <c r="BU13" s="57" t="s">
        <v>1293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1437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1381</v>
      </c>
      <c r="BE14" s="3" t="s">
        <v>1297</v>
      </c>
      <c r="BF14" s="119">
        <v>3</v>
      </c>
      <c r="BG14" s="49" t="s">
        <v>1383</v>
      </c>
      <c r="BH14" s="49" t="s">
        <v>1383</v>
      </c>
      <c r="BI14" s="1"/>
      <c r="BJ14" s="70" t="s">
        <v>1293</v>
      </c>
      <c r="BK14" s="57" t="s">
        <v>1293</v>
      </c>
      <c r="BL14" s="57" t="s">
        <v>1293</v>
      </c>
      <c r="BM14" s="57" t="s">
        <v>1293</v>
      </c>
      <c r="BN14" s="57" t="s">
        <v>1293</v>
      </c>
      <c r="BO14" s="57" t="s">
        <v>1293</v>
      </c>
      <c r="BP14" s="57" t="s">
        <v>1293</v>
      </c>
      <c r="BQ14" s="57" t="s">
        <v>1293</v>
      </c>
      <c r="BR14" s="57" t="s">
        <v>1293</v>
      </c>
      <c r="BS14" s="57" t="s">
        <v>1293</v>
      </c>
      <c r="BT14" s="57" t="s">
        <v>1293</v>
      </c>
      <c r="BU14" s="57" t="s">
        <v>1293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1392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1438</v>
      </c>
      <c r="BF15" s="119">
        <v>2.9</v>
      </c>
      <c r="BG15" s="49" t="s">
        <v>1383</v>
      </c>
      <c r="BH15" s="49" t="s">
        <v>1383</v>
      </c>
      <c r="BI15" s="1"/>
      <c r="BJ15" s="70" t="s">
        <v>1293</v>
      </c>
      <c r="BK15" s="57" t="s">
        <v>1293</v>
      </c>
      <c r="BL15" s="57" t="s">
        <v>1293</v>
      </c>
      <c r="BM15" s="57" t="s">
        <v>1293</v>
      </c>
      <c r="BN15" s="57" t="s">
        <v>1293</v>
      </c>
      <c r="BO15" s="57" t="s">
        <v>1293</v>
      </c>
      <c r="BP15" s="57" t="s">
        <v>1293</v>
      </c>
      <c r="BQ15" s="57" t="s">
        <v>1293</v>
      </c>
      <c r="BR15" s="57" t="s">
        <v>1293</v>
      </c>
      <c r="BS15" s="57" t="s">
        <v>1293</v>
      </c>
      <c r="BT15" s="57" t="s">
        <v>1293</v>
      </c>
      <c r="BU15" s="57" t="s">
        <v>1293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1529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1438</v>
      </c>
      <c r="BF16" s="120">
        <v>3.1</v>
      </c>
      <c r="BG16" s="51" t="s">
        <v>1</v>
      </c>
      <c r="BH16" s="51" t="s">
        <v>1</v>
      </c>
      <c r="BJ16" s="111" t="s">
        <v>1293</v>
      </c>
      <c r="BK16" s="112" t="s">
        <v>1293</v>
      </c>
      <c r="BL16" s="112" t="s">
        <v>1293</v>
      </c>
      <c r="BM16" s="112" t="s">
        <v>1293</v>
      </c>
      <c r="BN16" s="112" t="s">
        <v>1293</v>
      </c>
      <c r="BO16" s="112" t="s">
        <v>1293</v>
      </c>
      <c r="BP16" s="112" t="s">
        <v>1293</v>
      </c>
      <c r="BQ16" s="112" t="s">
        <v>1293</v>
      </c>
      <c r="BR16" s="112" t="s">
        <v>1293</v>
      </c>
      <c r="BS16" s="112" t="s">
        <v>1293</v>
      </c>
      <c r="BT16" s="112" t="s">
        <v>1293</v>
      </c>
      <c r="BU16" s="112" t="s">
        <v>1293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1530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1438</v>
      </c>
      <c r="BF17" s="120">
        <v>2.92</v>
      </c>
      <c r="BG17" s="51" t="s">
        <v>1</v>
      </c>
      <c r="BH17" s="51" t="s">
        <v>1</v>
      </c>
      <c r="BJ17" s="111" t="s">
        <v>1293</v>
      </c>
      <c r="BK17" s="112" t="s">
        <v>1293</v>
      </c>
      <c r="BL17" s="112" t="s">
        <v>1293</v>
      </c>
      <c r="BM17" s="112" t="s">
        <v>1293</v>
      </c>
      <c r="BN17" s="112" t="s">
        <v>1293</v>
      </c>
      <c r="BO17" s="112" t="s">
        <v>1293</v>
      </c>
      <c r="BP17" s="112" t="s">
        <v>1293</v>
      </c>
      <c r="BQ17" s="112" t="s">
        <v>1293</v>
      </c>
      <c r="BR17" s="112" t="s">
        <v>1293</v>
      </c>
      <c r="BS17" s="112" t="s">
        <v>1293</v>
      </c>
      <c r="BT17" s="112" t="s">
        <v>1293</v>
      </c>
      <c r="BU17" s="112" t="s">
        <v>1293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1531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1438</v>
      </c>
      <c r="BF18" s="120">
        <v>3.1</v>
      </c>
      <c r="BG18" s="51" t="s">
        <v>1</v>
      </c>
      <c r="BH18" s="51" t="s">
        <v>1</v>
      </c>
      <c r="BJ18" s="111" t="s">
        <v>1293</v>
      </c>
      <c r="BK18" s="112" t="s">
        <v>1293</v>
      </c>
      <c r="BL18" s="112" t="s">
        <v>1293</v>
      </c>
      <c r="BM18" s="112" t="s">
        <v>1293</v>
      </c>
      <c r="BN18" s="112" t="s">
        <v>1293</v>
      </c>
      <c r="BO18" s="112" t="s">
        <v>1293</v>
      </c>
      <c r="BP18" s="112" t="s">
        <v>1293</v>
      </c>
      <c r="BQ18" s="112" t="s">
        <v>1293</v>
      </c>
      <c r="BR18" s="112" t="s">
        <v>1293</v>
      </c>
      <c r="BS18" s="112" t="s">
        <v>1293</v>
      </c>
      <c r="BT18" s="112" t="s">
        <v>1293</v>
      </c>
      <c r="BU18" s="112" t="s">
        <v>1293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1532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1438</v>
      </c>
      <c r="BF19" s="120">
        <v>3.19</v>
      </c>
      <c r="BG19" s="51" t="s">
        <v>1</v>
      </c>
      <c r="BH19" s="51" t="s">
        <v>1</v>
      </c>
      <c r="BJ19" s="111" t="s">
        <v>1293</v>
      </c>
      <c r="BK19" s="112" t="s">
        <v>1293</v>
      </c>
      <c r="BL19" s="112" t="s">
        <v>1293</v>
      </c>
      <c r="BM19" s="112" t="s">
        <v>1293</v>
      </c>
      <c r="BN19" s="112" t="s">
        <v>1293</v>
      </c>
      <c r="BO19" s="112" t="s">
        <v>1293</v>
      </c>
      <c r="BP19" s="112" t="s">
        <v>1293</v>
      </c>
      <c r="BQ19" s="112" t="s">
        <v>1293</v>
      </c>
      <c r="BR19" s="112" t="s">
        <v>1293</v>
      </c>
      <c r="BS19" s="112" t="s">
        <v>1293</v>
      </c>
      <c r="BT19" s="112" t="s">
        <v>1293</v>
      </c>
      <c r="BU19" s="112" t="s">
        <v>1293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9" t="s">
        <v>23</v>
      </c>
      <c r="BG20" s="49" t="s">
        <v>1383</v>
      </c>
      <c r="BH20" s="49" t="s">
        <v>1383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1477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1381</v>
      </c>
      <c r="BE21" s="3" t="s">
        <v>1297</v>
      </c>
      <c r="BF21" s="119">
        <v>3</v>
      </c>
      <c r="BG21" s="49" t="s">
        <v>1</v>
      </c>
      <c r="BH21" s="49" t="s">
        <v>1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1478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1439</v>
      </c>
      <c r="BE22" s="3" t="s">
        <v>1438</v>
      </c>
      <c r="BF22" s="119">
        <v>2.7</v>
      </c>
      <c r="BG22" s="49" t="s">
        <v>1</v>
      </c>
      <c r="BH22" s="49" t="s">
        <v>1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9" t="s">
        <v>23</v>
      </c>
      <c r="BG23" s="49" t="s">
        <v>1383</v>
      </c>
      <c r="BH23" s="49" t="s">
        <v>1383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1441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1380</v>
      </c>
      <c r="BF24" s="119">
        <v>3.3</v>
      </c>
      <c r="BG24" s="49" t="s">
        <v>1</v>
      </c>
      <c r="BH24" s="49" t="s">
        <v>1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1395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1382</v>
      </c>
      <c r="BE25" s="3" t="s">
        <v>1380</v>
      </c>
      <c r="BF25" s="119">
        <v>3.2</v>
      </c>
      <c r="BG25" s="49" t="s">
        <v>1383</v>
      </c>
      <c r="BH25" s="49" t="s">
        <v>1383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1518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1381</v>
      </c>
      <c r="BE26" s="3" t="s">
        <v>1297</v>
      </c>
      <c r="BF26" s="119">
        <v>3.6</v>
      </c>
      <c r="BG26" s="49" t="s">
        <v>1432</v>
      </c>
      <c r="BH26" s="49" t="s">
        <v>1432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9" t="s">
        <v>23</v>
      </c>
      <c r="BG27" s="49" t="s">
        <v>1378</v>
      </c>
      <c r="BH27" s="49" t="s">
        <v>1383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1029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1438</v>
      </c>
      <c r="BF28" s="119">
        <v>3</v>
      </c>
      <c r="BG28" s="49" t="s">
        <v>1383</v>
      </c>
      <c r="BH28" s="49" t="s">
        <v>1383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1438</v>
      </c>
      <c r="BF29" s="119">
        <v>2.6</v>
      </c>
      <c r="BG29" s="49" t="s">
        <v>1383</v>
      </c>
      <c r="BH29" s="49" t="s">
        <v>1383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1034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1438</v>
      </c>
      <c r="BF30" s="119">
        <v>2.71</v>
      </c>
      <c r="BG30" s="49" t="s">
        <v>1383</v>
      </c>
      <c r="BH30" s="49" t="s">
        <v>1383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1438</v>
      </c>
      <c r="BF31" s="119">
        <v>3.31</v>
      </c>
      <c r="BG31" s="49" t="s">
        <v>1383</v>
      </c>
      <c r="BH31" s="49" t="s">
        <v>1383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1035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1380</v>
      </c>
      <c r="BF32" s="119">
        <v>3.6</v>
      </c>
      <c r="BG32" s="49" t="s">
        <v>1383</v>
      </c>
      <c r="BH32" s="49" t="s">
        <v>1383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1036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1380</v>
      </c>
      <c r="BF33" s="119">
        <v>3.27</v>
      </c>
      <c r="BG33" s="49" t="s">
        <v>1383</v>
      </c>
      <c r="BH33" s="49" t="s">
        <v>1383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1037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1380</v>
      </c>
      <c r="BF34" s="119">
        <v>3.34</v>
      </c>
      <c r="BG34" s="49" t="s">
        <v>1383</v>
      </c>
      <c r="BH34" s="49" t="s">
        <v>1383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1104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1382</v>
      </c>
      <c r="BE35" s="3" t="s">
        <v>1380</v>
      </c>
      <c r="BF35" s="119">
        <v>2.7</v>
      </c>
      <c r="BG35" s="49" t="s">
        <v>1383</v>
      </c>
      <c r="BH35" s="49" t="s">
        <v>1383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1380</v>
      </c>
      <c r="BF36" s="119">
        <v>1.8</v>
      </c>
      <c r="BG36" s="49" t="s">
        <v>1383</v>
      </c>
      <c r="BH36" s="49" t="s">
        <v>1383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1055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1439</v>
      </c>
      <c r="BE37" s="3" t="s">
        <v>1438</v>
      </c>
      <c r="BF37" s="119">
        <v>2.6</v>
      </c>
      <c r="BG37" s="49" t="s">
        <v>1383</v>
      </c>
      <c r="BH37" s="49" t="s">
        <v>1383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1298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95" si="225">_xlfn.AGGREGATE(9,6,CH38:CS38)-_xlfn.AGGREGATE(9,6,BV38:CG38)+12</f>
        <v>251</v>
      </c>
      <c r="BD38" s="4" t="s">
        <v>1381</v>
      </c>
      <c r="BE38" s="3" t="s">
        <v>1297</v>
      </c>
      <c r="BF38" s="119">
        <v>3.4</v>
      </c>
      <c r="BG38" s="49" t="s">
        <v>1287</v>
      </c>
      <c r="BH38" s="49" t="s">
        <v>1287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ref="BV38:BV95" si="226">E38</f>
        <v>6</v>
      </c>
      <c r="BW38" s="71">
        <f t="shared" ref="BW38:BW95" si="227">I38</f>
        <v>35</v>
      </c>
      <c r="BX38" s="72">
        <f t="shared" ref="BX38:BX95" si="228">M38</f>
        <v>39</v>
      </c>
      <c r="BY38" s="71">
        <f t="shared" ref="BY38:BY95" si="229">Q38</f>
        <v>70</v>
      </c>
      <c r="BZ38" s="72">
        <f t="shared" ref="BZ38:BZ95" si="230">U38</f>
        <v>73</v>
      </c>
      <c r="CA38" s="71">
        <f t="shared" ref="CA38:CA95" si="231">Y38</f>
        <v>109</v>
      </c>
      <c r="CB38" s="72">
        <f t="shared" ref="CB38:CB95" si="232">AC38</f>
        <v>117</v>
      </c>
      <c r="CC38" s="71">
        <f t="shared" ref="CC38:CC95" si="233">AG38</f>
        <v>166</v>
      </c>
      <c r="CD38" s="72">
        <f t="shared" ref="CD38:CD95" si="234">AK38</f>
        <v>173</v>
      </c>
      <c r="CE38" s="71">
        <f t="shared" ref="CE38:CE95" si="235">AO38</f>
        <v>224</v>
      </c>
      <c r="CF38" s="72">
        <f t="shared" ref="CF38:CF95" si="236">AS38</f>
        <v>266</v>
      </c>
      <c r="CG38" s="71">
        <f t="shared" ref="CG38:CG95" si="237">AW38</f>
        <v>292</v>
      </c>
      <c r="CH38" s="70">
        <f t="shared" ref="CH38:CH95" si="238">G38</f>
        <v>34</v>
      </c>
      <c r="CI38" s="71">
        <f t="shared" ref="CI38:CI95" si="239">K38</f>
        <v>38</v>
      </c>
      <c r="CJ38" s="72">
        <f t="shared" ref="CJ38:CJ95" si="240">O38</f>
        <v>69</v>
      </c>
      <c r="CK38" s="72">
        <f t="shared" ref="CK38:CK95" si="241">S38</f>
        <v>72</v>
      </c>
      <c r="CL38" s="72">
        <f t="shared" ref="CL38:CL95" si="242">W38</f>
        <v>108</v>
      </c>
      <c r="CM38" s="72">
        <f t="shared" ref="CM38:CM95" si="243">AA38</f>
        <v>116</v>
      </c>
      <c r="CN38" s="72">
        <f t="shared" ref="CN38:CN95" si="244">AE38</f>
        <v>142</v>
      </c>
      <c r="CO38" s="72">
        <f t="shared" ref="CO38:CO95" si="245">AI38</f>
        <v>168</v>
      </c>
      <c r="CP38" s="72">
        <f t="shared" ref="CP38:CP95" si="246">AM38</f>
        <v>207</v>
      </c>
      <c r="CQ38" s="72">
        <f t="shared" ref="CQ38:CQ95" si="247">AQ38</f>
        <v>259</v>
      </c>
      <c r="CR38" s="72">
        <f t="shared" ref="CR38:CR95" si="248">AU38</f>
        <v>291</v>
      </c>
      <c r="CS38" s="72">
        <f t="shared" ref="CS38:CS95" si="249">AY38</f>
        <v>305</v>
      </c>
      <c r="CT38" s="23">
        <f t="shared" ref="CT38:CT95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1351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1380</v>
      </c>
      <c r="BF39" s="119">
        <v>1.72</v>
      </c>
      <c r="BG39" s="49" t="s">
        <v>1383</v>
      </c>
      <c r="BH39" s="49" t="s">
        <v>1383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1352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1380</v>
      </c>
      <c r="BF40" s="119">
        <v>1.9</v>
      </c>
      <c r="BG40" s="49" t="s">
        <v>1383</v>
      </c>
      <c r="BH40" s="49" t="s">
        <v>1383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1353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1380</v>
      </c>
      <c r="BF41" s="119">
        <v>2</v>
      </c>
      <c r="BG41" s="49" t="s">
        <v>1383</v>
      </c>
      <c r="BH41" s="49" t="s">
        <v>1383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1354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1380</v>
      </c>
      <c r="BF42" s="119">
        <v>2.2000000000000002</v>
      </c>
      <c r="BG42" s="49" t="s">
        <v>1383</v>
      </c>
      <c r="BH42" s="49" t="s">
        <v>1383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1355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1380</v>
      </c>
      <c r="BF43" s="119">
        <v>2.1</v>
      </c>
      <c r="BG43" s="49" t="s">
        <v>1383</v>
      </c>
      <c r="BH43" s="49" t="s">
        <v>1383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1345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1380</v>
      </c>
      <c r="BF44" s="119">
        <v>2.5</v>
      </c>
      <c r="BG44" s="49" t="s">
        <v>1383</v>
      </c>
      <c r="BH44" s="49" t="s">
        <v>1383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1380</v>
      </c>
      <c r="BF45" s="119">
        <v>2.5</v>
      </c>
      <c r="BG45" s="49" t="s">
        <v>1383</v>
      </c>
      <c r="BH45" s="49" t="s">
        <v>1383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1380</v>
      </c>
      <c r="BF46" s="119">
        <v>1.9</v>
      </c>
      <c r="BG46" s="49" t="s">
        <v>1383</v>
      </c>
      <c r="BH46" s="49" t="s">
        <v>1383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1348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1380</v>
      </c>
      <c r="BF47" s="119">
        <v>1.9</v>
      </c>
      <c r="BG47" s="49" t="s">
        <v>1383</v>
      </c>
      <c r="BH47" s="49" t="s">
        <v>1383</v>
      </c>
      <c r="BI47" s="1"/>
      <c r="BJ47" s="70" t="s">
        <v>1293</v>
      </c>
      <c r="BK47" s="57" t="s">
        <v>1293</v>
      </c>
      <c r="BL47" s="57" t="s">
        <v>1293</v>
      </c>
      <c r="BM47" s="57" t="s">
        <v>1293</v>
      </c>
      <c r="BN47" s="57" t="s">
        <v>1293</v>
      </c>
      <c r="BO47" s="57" t="s">
        <v>1293</v>
      </c>
      <c r="BP47" s="57" t="s">
        <v>1293</v>
      </c>
      <c r="BQ47" s="57" t="s">
        <v>1293</v>
      </c>
      <c r="BR47" s="57" t="s">
        <v>1293</v>
      </c>
      <c r="BS47" s="57" t="s">
        <v>1293</v>
      </c>
      <c r="BT47" s="57" t="s">
        <v>1293</v>
      </c>
      <c r="BU47" s="57" t="s">
        <v>1293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1445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1380</v>
      </c>
      <c r="BF48" s="119">
        <v>2</v>
      </c>
      <c r="BG48" s="49" t="s">
        <v>1</v>
      </c>
      <c r="BH48" s="49" t="s">
        <v>1</v>
      </c>
      <c r="BI48" s="1"/>
      <c r="BJ48" s="70" t="s">
        <v>1293</v>
      </c>
      <c r="BK48" s="57" t="s">
        <v>1293</v>
      </c>
      <c r="BL48" s="57" t="s">
        <v>1293</v>
      </c>
      <c r="BM48" s="57" t="s">
        <v>1293</v>
      </c>
      <c r="BN48" s="57" t="s">
        <v>1293</v>
      </c>
      <c r="BO48" s="57" t="s">
        <v>1293</v>
      </c>
      <c r="BP48" s="57" t="s">
        <v>1293</v>
      </c>
      <c r="BQ48" s="57" t="s">
        <v>1293</v>
      </c>
      <c r="BR48" s="57" t="s">
        <v>1293</v>
      </c>
      <c r="BS48" s="57" t="s">
        <v>1293</v>
      </c>
      <c r="BT48" s="57" t="s">
        <v>1293</v>
      </c>
      <c r="BU48" s="57" t="s">
        <v>1293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1446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1380</v>
      </c>
      <c r="BF49" s="119">
        <v>3</v>
      </c>
      <c r="BG49" s="49" t="s">
        <v>1</v>
      </c>
      <c r="BH49" s="49" t="s">
        <v>1</v>
      </c>
      <c r="BI49" s="1"/>
      <c r="BJ49" s="70" t="s">
        <v>1293</v>
      </c>
      <c r="BK49" s="57" t="s">
        <v>1293</v>
      </c>
      <c r="BL49" s="57" t="s">
        <v>1293</v>
      </c>
      <c r="BM49" s="57" t="s">
        <v>1293</v>
      </c>
      <c r="BN49" s="57" t="s">
        <v>1293</v>
      </c>
      <c r="BO49" s="57" t="s">
        <v>1293</v>
      </c>
      <c r="BP49" s="57" t="s">
        <v>1293</v>
      </c>
      <c r="BQ49" s="57" t="s">
        <v>1293</v>
      </c>
      <c r="BR49" s="57" t="s">
        <v>1293</v>
      </c>
      <c r="BS49" s="57" t="s">
        <v>1293</v>
      </c>
      <c r="BT49" s="57" t="s">
        <v>1293</v>
      </c>
      <c r="BU49" s="57" t="s">
        <v>1293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1440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1380</v>
      </c>
      <c r="BF50" s="119">
        <v>2.9</v>
      </c>
      <c r="BG50" s="49" t="s">
        <v>1</v>
      </c>
      <c r="BH50" s="49" t="s">
        <v>1</v>
      </c>
      <c r="BI50" s="1"/>
      <c r="BJ50" s="70" t="s">
        <v>1293</v>
      </c>
      <c r="BK50" s="57" t="s">
        <v>1293</v>
      </c>
      <c r="BL50" s="57" t="s">
        <v>1293</v>
      </c>
      <c r="BM50" s="57" t="s">
        <v>1293</v>
      </c>
      <c r="BN50" s="57" t="s">
        <v>1293</v>
      </c>
      <c r="BO50" s="57" t="s">
        <v>1293</v>
      </c>
      <c r="BP50" s="57" t="s">
        <v>1293</v>
      </c>
      <c r="BQ50" s="57" t="s">
        <v>1293</v>
      </c>
      <c r="BR50" s="57" t="s">
        <v>1293</v>
      </c>
      <c r="BS50" s="57" t="s">
        <v>1293</v>
      </c>
      <c r="BT50" s="57" t="s">
        <v>1293</v>
      </c>
      <c r="BU50" s="57" t="s">
        <v>1293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1393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1380</v>
      </c>
      <c r="BF51" s="119">
        <v>3.5</v>
      </c>
      <c r="BG51" s="49" t="s">
        <v>1383</v>
      </c>
      <c r="BH51" s="49" t="s">
        <v>1383</v>
      </c>
      <c r="BI51" s="1"/>
      <c r="BJ51" s="70" t="s">
        <v>1293</v>
      </c>
      <c r="BK51" s="57" t="s">
        <v>1293</v>
      </c>
      <c r="BL51" s="57" t="s">
        <v>1293</v>
      </c>
      <c r="BM51" s="57" t="s">
        <v>1293</v>
      </c>
      <c r="BN51" s="57" t="s">
        <v>1293</v>
      </c>
      <c r="BO51" s="57" t="s">
        <v>1293</v>
      </c>
      <c r="BP51" s="57" t="s">
        <v>1293</v>
      </c>
      <c r="BQ51" s="57" t="s">
        <v>1293</v>
      </c>
      <c r="BR51" s="57" t="s">
        <v>1293</v>
      </c>
      <c r="BS51" s="57" t="s">
        <v>1293</v>
      </c>
      <c r="BT51" s="57" t="s">
        <v>1293</v>
      </c>
      <c r="BU51" s="57" t="s">
        <v>1293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1420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1380</v>
      </c>
      <c r="BF52" s="119">
        <v>3.2</v>
      </c>
      <c r="BG52" s="49" t="s">
        <v>1</v>
      </c>
      <c r="BH52" s="49" t="s">
        <v>1</v>
      </c>
      <c r="BI52" s="1"/>
      <c r="BJ52" s="70" t="s">
        <v>1293</v>
      </c>
      <c r="BK52" s="57" t="s">
        <v>1293</v>
      </c>
      <c r="BL52" s="57" t="s">
        <v>1293</v>
      </c>
      <c r="BM52" s="57" t="s">
        <v>1293</v>
      </c>
      <c r="BN52" s="57" t="s">
        <v>1293</v>
      </c>
      <c r="BO52" s="57" t="s">
        <v>1293</v>
      </c>
      <c r="BP52" s="57" t="s">
        <v>1293</v>
      </c>
      <c r="BQ52" s="57" t="s">
        <v>1293</v>
      </c>
      <c r="BR52" s="57" t="s">
        <v>1293</v>
      </c>
      <c r="BS52" s="57" t="s">
        <v>1293</v>
      </c>
      <c r="BT52" s="57" t="s">
        <v>1293</v>
      </c>
      <c r="BU52" s="57" t="s">
        <v>1293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1421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1380</v>
      </c>
      <c r="BF53" s="119">
        <v>2.8</v>
      </c>
      <c r="BG53" s="49" t="s">
        <v>1</v>
      </c>
      <c r="BH53" s="49" t="s">
        <v>1</v>
      </c>
      <c r="BI53" s="1"/>
      <c r="BJ53" s="70" t="s">
        <v>1293</v>
      </c>
      <c r="BK53" s="57" t="s">
        <v>1293</v>
      </c>
      <c r="BL53" s="57" t="s">
        <v>1293</v>
      </c>
      <c r="BM53" s="57" t="s">
        <v>1293</v>
      </c>
      <c r="BN53" s="57" t="s">
        <v>1293</v>
      </c>
      <c r="BO53" s="57" t="s">
        <v>1293</v>
      </c>
      <c r="BP53" s="57" t="s">
        <v>1293</v>
      </c>
      <c r="BQ53" s="57" t="s">
        <v>1293</v>
      </c>
      <c r="BR53" s="57" t="s">
        <v>1293</v>
      </c>
      <c r="BS53" s="57" t="s">
        <v>1293</v>
      </c>
      <c r="BT53" s="57" t="s">
        <v>1293</v>
      </c>
      <c r="BU53" s="57" t="s">
        <v>1293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1454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1380</v>
      </c>
      <c r="BF54" s="119">
        <v>1.95</v>
      </c>
      <c r="BG54" s="49" t="s">
        <v>1</v>
      </c>
      <c r="BH54" s="49" t="s">
        <v>1</v>
      </c>
      <c r="BI54" s="1"/>
      <c r="BJ54" s="70" t="s">
        <v>1293</v>
      </c>
      <c r="BK54" s="57" t="s">
        <v>1293</v>
      </c>
      <c r="BL54" s="57" t="s">
        <v>1293</v>
      </c>
      <c r="BM54" s="57" t="s">
        <v>1293</v>
      </c>
      <c r="BN54" s="57" t="s">
        <v>1293</v>
      </c>
      <c r="BO54" s="57" t="s">
        <v>1293</v>
      </c>
      <c r="BP54" s="57" t="s">
        <v>1293</v>
      </c>
      <c r="BQ54" s="57" t="s">
        <v>1293</v>
      </c>
      <c r="BR54" s="57" t="s">
        <v>1293</v>
      </c>
      <c r="BS54" s="57" t="s">
        <v>1293</v>
      </c>
      <c r="BT54" s="57" t="s">
        <v>1293</v>
      </c>
      <c r="BU54" s="57" t="s">
        <v>1293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1587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1380</v>
      </c>
      <c r="BF55" s="120">
        <v>1.7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1588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1380</v>
      </c>
      <c r="BF56" s="120">
        <v>2.14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1460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1380</v>
      </c>
      <c r="BF57" s="119">
        <v>2.35</v>
      </c>
      <c r="BG57" s="49" t="s">
        <v>1</v>
      </c>
      <c r="BH57" s="49" t="s">
        <v>1</v>
      </c>
      <c r="BI57" s="1"/>
      <c r="BJ57" s="70" t="s">
        <v>1293</v>
      </c>
      <c r="BK57" s="57" t="s">
        <v>1293</v>
      </c>
      <c r="BL57" s="57" t="s">
        <v>1293</v>
      </c>
      <c r="BM57" s="57" t="s">
        <v>1293</v>
      </c>
      <c r="BN57" s="57" t="s">
        <v>1293</v>
      </c>
      <c r="BO57" s="57" t="s">
        <v>1293</v>
      </c>
      <c r="BP57" s="57" t="s">
        <v>1293</v>
      </c>
      <c r="BQ57" s="57" t="s">
        <v>1293</v>
      </c>
      <c r="BR57" s="57" t="s">
        <v>1293</v>
      </c>
      <c r="BS57" s="57" t="s">
        <v>1293</v>
      </c>
      <c r="BT57" s="57" t="s">
        <v>1293</v>
      </c>
      <c r="BU57" s="57" t="s">
        <v>1293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1466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1380</v>
      </c>
      <c r="BF58" s="119">
        <v>1.87</v>
      </c>
      <c r="BG58" s="49" t="s">
        <v>1</v>
      </c>
      <c r="BH58" s="49" t="s">
        <v>1</v>
      </c>
      <c r="BI58" s="1"/>
      <c r="BJ58" s="70" t="s">
        <v>1293</v>
      </c>
      <c r="BK58" s="57" t="s">
        <v>1293</v>
      </c>
      <c r="BL58" s="57" t="s">
        <v>1293</v>
      </c>
      <c r="BM58" s="57" t="s">
        <v>1293</v>
      </c>
      <c r="BN58" s="57" t="s">
        <v>1293</v>
      </c>
      <c r="BO58" s="57" t="s">
        <v>1293</v>
      </c>
      <c r="BP58" s="57" t="s">
        <v>1293</v>
      </c>
      <c r="BQ58" s="57" t="s">
        <v>1293</v>
      </c>
      <c r="BR58" s="57" t="s">
        <v>1293</v>
      </c>
      <c r="BS58" s="57" t="s">
        <v>1293</v>
      </c>
      <c r="BT58" s="57" t="s">
        <v>1293</v>
      </c>
      <c r="BU58" s="57" t="s">
        <v>1293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1467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1380</v>
      </c>
      <c r="BF59" s="119">
        <v>2.6</v>
      </c>
      <c r="BG59" s="49" t="s">
        <v>1</v>
      </c>
      <c r="BH59" s="49" t="s">
        <v>1</v>
      </c>
      <c r="BI59" s="1"/>
      <c r="BJ59" s="70" t="s">
        <v>1293</v>
      </c>
      <c r="BK59" s="57" t="s">
        <v>1293</v>
      </c>
      <c r="BL59" s="57" t="s">
        <v>1293</v>
      </c>
      <c r="BM59" s="57" t="s">
        <v>1293</v>
      </c>
      <c r="BN59" s="57" t="s">
        <v>1293</v>
      </c>
      <c r="BO59" s="57" t="s">
        <v>1293</v>
      </c>
      <c r="BP59" s="57" t="s">
        <v>1293</v>
      </c>
      <c r="BQ59" s="57" t="s">
        <v>1293</v>
      </c>
      <c r="BR59" s="57" t="s">
        <v>1293</v>
      </c>
      <c r="BS59" s="57" t="s">
        <v>1293</v>
      </c>
      <c r="BT59" s="57" t="s">
        <v>1293</v>
      </c>
      <c r="BU59" s="57" t="s">
        <v>1293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1468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1380</v>
      </c>
      <c r="BF60" s="119">
        <v>3.1</v>
      </c>
      <c r="BG60" s="49" t="s">
        <v>1</v>
      </c>
      <c r="BH60" s="49" t="s">
        <v>1</v>
      </c>
      <c r="BI60" s="1"/>
      <c r="BJ60" s="70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1469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1380</v>
      </c>
      <c r="BF61" s="119">
        <v>2</v>
      </c>
      <c r="BG61" s="49" t="s">
        <v>1</v>
      </c>
      <c r="BH61" s="49" t="s">
        <v>1</v>
      </c>
      <c r="BI61" s="1"/>
      <c r="BJ61" s="70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1470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1380</v>
      </c>
      <c r="BF62" s="119">
        <v>1.9</v>
      </c>
      <c r="BG62" s="49" t="s">
        <v>1</v>
      </c>
      <c r="BH62" s="49" t="s">
        <v>1</v>
      </c>
      <c r="BI62" s="1"/>
      <c r="BJ62" s="70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1471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1380</v>
      </c>
      <c r="BF63" s="119">
        <v>2.1</v>
      </c>
      <c r="BG63" s="49" t="s">
        <v>1</v>
      </c>
      <c r="BH63" s="49" t="s">
        <v>1</v>
      </c>
      <c r="BI63" s="1"/>
      <c r="BJ63" s="70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1472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1380</v>
      </c>
      <c r="BF64" s="119">
        <v>2</v>
      </c>
      <c r="BG64" s="49" t="s">
        <v>1</v>
      </c>
      <c r="BH64" s="49" t="s">
        <v>1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1473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1380</v>
      </c>
      <c r="BF65" s="119">
        <v>2.5099999999999998</v>
      </c>
      <c r="BG65" s="49" t="s">
        <v>1</v>
      </c>
      <c r="BH65" s="49" t="s">
        <v>1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1482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1483</v>
      </c>
      <c r="BF66" s="119">
        <v>2.6</v>
      </c>
      <c r="BG66" s="49" t="s">
        <v>1</v>
      </c>
      <c r="BH66" s="49" t="s">
        <v>1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1484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1483</v>
      </c>
      <c r="BF67" s="119">
        <v>2.9</v>
      </c>
      <c r="BG67" s="49" t="s">
        <v>1</v>
      </c>
      <c r="BH67" s="49" t="s">
        <v>1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1506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1297</v>
      </c>
      <c r="BF68" s="119">
        <v>4.1100000000000003</v>
      </c>
      <c r="BG68" s="49" t="s">
        <v>1</v>
      </c>
      <c r="BH68" s="49" t="s">
        <v>1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0"/>
        <v>acm1_human__wt</v>
      </c>
      <c r="B69" s="3" t="s">
        <v>146</v>
      </c>
      <c r="C69" s="3" t="s">
        <v>100</v>
      </c>
      <c r="D69" s="3" t="str">
        <f>IFERROR(MID(VLOOKUP($B69,Seqs!$A:$B,2,0),E69,1),"")</f>
        <v>P</v>
      </c>
      <c r="E69" s="3">
        <v>22</v>
      </c>
      <c r="F69" s="3" t="str">
        <f>IFERROR(MID(VLOOKUP($B69,Seqs!$A:$B,2,0),G69,1),"")</f>
        <v>N</v>
      </c>
      <c r="G69" s="3">
        <v>53</v>
      </c>
      <c r="H69" s="3" t="str">
        <f>IFERROR(MID(VLOOKUP($B69,Seqs!$A:$B,2,0),I69,1),"")</f>
        <v>T</v>
      </c>
      <c r="I69" s="23">
        <v>54</v>
      </c>
      <c r="J69" s="3" t="str">
        <f>IFERROR(MID(VLOOKUP($B69,Seqs!$A:$B,2,0),K69,1),"")</f>
        <v>K</v>
      </c>
      <c r="K69" s="23">
        <v>57</v>
      </c>
      <c r="L69" s="3" t="str">
        <f>IFERROR(MID(VLOOKUP($B69,Seqs!$A:$B,2,0),M69,1),"")</f>
        <v>T</v>
      </c>
      <c r="M69" s="3">
        <v>58</v>
      </c>
      <c r="N69" s="3" t="str">
        <f>IFERROR(MID(VLOOKUP($B69,Seqs!$A:$B,2,0),O69,1),"")</f>
        <v>G</v>
      </c>
      <c r="O69" s="3">
        <v>89</v>
      </c>
      <c r="P69" s="3" t="str">
        <f>IFERROR(MID(VLOOKUP($B69,Seqs!$A:$B,2,0),Q69,1),"")</f>
        <v>H</v>
      </c>
      <c r="Q69" s="3">
        <v>90</v>
      </c>
      <c r="R69" s="3" t="str">
        <f>IFERROR(MID(VLOOKUP($B69,Seqs!$A:$B,2,0),S69,1),"")</f>
        <v>L</v>
      </c>
      <c r="S69" s="3">
        <v>93</v>
      </c>
      <c r="T69" s="3" t="str">
        <f>IFERROR(MID(VLOOKUP($B69,Seqs!$A:$B,2,0),U69,1),"")</f>
        <v>G</v>
      </c>
      <c r="U69" s="3">
        <v>94</v>
      </c>
      <c r="V69" s="3" t="str">
        <f>IFERROR(MID(VLOOKUP($B69,Seqs!$A:$B,2,0),W69,1),"")</f>
        <v>R</v>
      </c>
      <c r="W69" s="3">
        <v>129</v>
      </c>
      <c r="X69" s="3" t="str">
        <f>IFERROR(MID(VLOOKUP($B69,Seqs!$A:$B,2,0),Y69,1),"")</f>
        <v>P</v>
      </c>
      <c r="Y69" s="3">
        <v>130</v>
      </c>
      <c r="Z69" s="3" t="str">
        <f>IFERROR(MID(VLOOKUP($B69,Seqs!$A:$B,2,0),AA69,1),"")</f>
        <v>R</v>
      </c>
      <c r="AA69" s="3">
        <v>137</v>
      </c>
      <c r="AB69" s="3" t="str">
        <f>IFERROR(MID(VLOOKUP($B69,Seqs!$A:$B,2,0),AC69,1),"")</f>
        <v>T</v>
      </c>
      <c r="AC69" s="3">
        <v>138</v>
      </c>
      <c r="AD69" s="3" t="str">
        <f>IFERROR(MID(VLOOKUP($B69,Seqs!$A:$B,2,0),AE69,1),"")</f>
        <v>G</v>
      </c>
      <c r="AE69" s="3">
        <v>169</v>
      </c>
      <c r="AF69" s="3" t="str">
        <f>IFERROR(MID(VLOOKUP($B69,Seqs!$A:$B,2,0),AG69,1),"")</f>
        <v>C</v>
      </c>
      <c r="AG69" s="3">
        <v>178</v>
      </c>
      <c r="AH69" s="3" t="str">
        <f>IFERROR(MID(VLOOKUP($B69,Seqs!$A:$B,2,0),AI69,1),"")</f>
        <v>I</v>
      </c>
      <c r="AI69" s="3">
        <v>180</v>
      </c>
      <c r="AJ69" s="3" t="str">
        <f>IFERROR(MID(VLOOKUP($B69,Seqs!$A:$B,2,0),AK69,1),"")</f>
        <v>Q</v>
      </c>
      <c r="AK69" s="3">
        <v>185</v>
      </c>
      <c r="AL69" s="3" t="str">
        <f>IFERROR(MID(VLOOKUP($B69,Seqs!$A:$B,2,0),AM69,1),"")</f>
        <v>L</v>
      </c>
      <c r="AM69" s="3">
        <v>225</v>
      </c>
      <c r="AN69" s="3" t="str">
        <f>IFERROR(MID(VLOOKUP($B69,Seqs!$A:$B,2,0),AO69,1),"")</f>
        <v>T</v>
      </c>
      <c r="AO69" s="3">
        <v>354</v>
      </c>
      <c r="AP69" s="3" t="str">
        <f>IFERROR(MID(VLOOKUP($B69,Seqs!$A:$B,2,0),AQ69,1),"")</f>
        <v>C</v>
      </c>
      <c r="AQ69" s="3">
        <v>391</v>
      </c>
      <c r="AR69" s="3" t="str">
        <f>IFERROR(MID(VLOOKUP($B69,Seqs!$A:$B,2,0),AS69,1),"")</f>
        <v>P</v>
      </c>
      <c r="AS69" s="3">
        <v>396</v>
      </c>
      <c r="AT69" s="3" t="str">
        <f>IFERROR(MID(VLOOKUP($B69,Seqs!$A:$B,2,0),AU69,1),"")</f>
        <v>C</v>
      </c>
      <c r="AU69" s="3">
        <v>421</v>
      </c>
      <c r="AV69" s="3" t="str">
        <f>IFERROR(MID(VLOOKUP($B69,Seqs!$A:$B,2,0),AW69,1),"")</f>
        <v>N</v>
      </c>
      <c r="AW69" s="3">
        <v>422</v>
      </c>
      <c r="AX69" s="3" t="str">
        <f>IFERROR(MID(VLOOKUP($B69,Seqs!$A:$B,2,0),AY69,1),"")</f>
        <v>L</v>
      </c>
      <c r="AY69" s="3">
        <v>434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1"/>
        <v>1</v>
      </c>
      <c r="BC69" s="23">
        <f t="shared" si="225"/>
        <v>269</v>
      </c>
      <c r="BD69" s="56" t="s">
        <v>23</v>
      </c>
      <c r="BE69" s="3" t="s">
        <v>23</v>
      </c>
      <c r="BF69" s="119" t="s">
        <v>23</v>
      </c>
      <c r="BG69" s="49" t="s">
        <v>1378</v>
      </c>
      <c r="BH69" s="49" t="s">
        <v>1383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226"/>
        <v>22</v>
      </c>
      <c r="BW69" s="71">
        <f t="shared" si="227"/>
        <v>54</v>
      </c>
      <c r="BX69" s="72">
        <f t="shared" si="228"/>
        <v>58</v>
      </c>
      <c r="BY69" s="71">
        <f t="shared" si="229"/>
        <v>90</v>
      </c>
      <c r="BZ69" s="72">
        <f t="shared" si="230"/>
        <v>94</v>
      </c>
      <c r="CA69" s="71">
        <f t="shared" si="231"/>
        <v>130</v>
      </c>
      <c r="CB69" s="72">
        <f t="shared" si="232"/>
        <v>138</v>
      </c>
      <c r="CC69" s="71">
        <f t="shared" si="233"/>
        <v>178</v>
      </c>
      <c r="CD69" s="72">
        <f t="shared" si="234"/>
        <v>185</v>
      </c>
      <c r="CE69" s="71">
        <f t="shared" si="235"/>
        <v>354</v>
      </c>
      <c r="CF69" s="72">
        <f t="shared" si="236"/>
        <v>396</v>
      </c>
      <c r="CG69" s="71">
        <f t="shared" si="237"/>
        <v>422</v>
      </c>
      <c r="CH69" s="70">
        <f t="shared" si="238"/>
        <v>53</v>
      </c>
      <c r="CI69" s="71">
        <f t="shared" si="239"/>
        <v>57</v>
      </c>
      <c r="CJ69" s="72">
        <f t="shared" si="240"/>
        <v>89</v>
      </c>
      <c r="CK69" s="72">
        <f t="shared" si="241"/>
        <v>93</v>
      </c>
      <c r="CL69" s="72">
        <f t="shared" si="242"/>
        <v>129</v>
      </c>
      <c r="CM69" s="72">
        <f t="shared" si="243"/>
        <v>137</v>
      </c>
      <c r="CN69" s="72">
        <f t="shared" si="244"/>
        <v>169</v>
      </c>
      <c r="CO69" s="72">
        <f t="shared" si="245"/>
        <v>180</v>
      </c>
      <c r="CP69" s="72">
        <f t="shared" si="246"/>
        <v>225</v>
      </c>
      <c r="CQ69" s="72">
        <f t="shared" si="247"/>
        <v>391</v>
      </c>
      <c r="CR69" s="72">
        <f t="shared" si="248"/>
        <v>421</v>
      </c>
      <c r="CS69" s="72">
        <f t="shared" si="249"/>
        <v>434</v>
      </c>
      <c r="CT69" s="23">
        <f t="shared" si="250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0"/>
        <v>acm1_human_5CXV</v>
      </c>
      <c r="B70" s="3" t="s">
        <v>146</v>
      </c>
      <c r="C70" s="3" t="s">
        <v>62</v>
      </c>
      <c r="D70" s="3" t="str">
        <f>IFERROR(MID(VLOOKUP($B70,Seqs!$A:$B,2,0),E70,1),"")</f>
        <v>P</v>
      </c>
      <c r="E70" s="3">
        <v>22</v>
      </c>
      <c r="F70" s="3" t="str">
        <f>IFERROR(MID(VLOOKUP($B70,Seqs!$A:$B,2,0),G70,1),"")</f>
        <v>N</v>
      </c>
      <c r="G70" s="3">
        <v>53</v>
      </c>
      <c r="H70" s="3" t="str">
        <f>IFERROR(MID(VLOOKUP($B70,Seqs!$A:$B,2,0),I70,1),"")</f>
        <v>T</v>
      </c>
      <c r="I70" s="23">
        <v>54</v>
      </c>
      <c r="J70" s="3" t="str">
        <f>IFERROR(MID(VLOOKUP($B70,Seqs!$A:$B,2,0),K70,1),"")</f>
        <v>K</v>
      </c>
      <c r="K70" s="23">
        <v>57</v>
      </c>
      <c r="L70" s="3" t="str">
        <f>IFERROR(MID(VLOOKUP($B70,Seqs!$A:$B,2,0),M70,1),"")</f>
        <v>T</v>
      </c>
      <c r="M70" s="3">
        <v>58</v>
      </c>
      <c r="N70" s="3" t="str">
        <f>IFERROR(MID(VLOOKUP($B70,Seqs!$A:$B,2,0),O70,1),"")</f>
        <v>G</v>
      </c>
      <c r="O70" s="3">
        <v>89</v>
      </c>
      <c r="P70" s="3" t="str">
        <f>IFERROR(MID(VLOOKUP($B70,Seqs!$A:$B,2,0),Q70,1),"")</f>
        <v>H</v>
      </c>
      <c r="Q70" s="3">
        <v>90</v>
      </c>
      <c r="R70" s="3" t="str">
        <f>IFERROR(MID(VLOOKUP($B70,Seqs!$A:$B,2,0),S70,1),"")</f>
        <v>L</v>
      </c>
      <c r="S70" s="3">
        <v>93</v>
      </c>
      <c r="T70" s="3" t="str">
        <f>IFERROR(MID(VLOOKUP($B70,Seqs!$A:$B,2,0),U70,1),"")</f>
        <v>G</v>
      </c>
      <c r="U70" s="3">
        <v>94</v>
      </c>
      <c r="V70" s="3" t="str">
        <f>IFERROR(MID(VLOOKUP($B70,Seqs!$A:$B,2,0),W70,1),"")</f>
        <v>R</v>
      </c>
      <c r="W70" s="3">
        <v>129</v>
      </c>
      <c r="X70" s="3" t="str">
        <f>IFERROR(MID(VLOOKUP($B70,Seqs!$A:$B,2,0),Y70,1),"")</f>
        <v>P</v>
      </c>
      <c r="Y70" s="3">
        <v>130</v>
      </c>
      <c r="Z70" s="3" t="str">
        <f>IFERROR(MID(VLOOKUP($B70,Seqs!$A:$B,2,0),AA70,1),"")</f>
        <v>R</v>
      </c>
      <c r="AA70" s="3">
        <v>137</v>
      </c>
      <c r="AB70" s="3" t="str">
        <f>IFERROR(MID(VLOOKUP($B70,Seqs!$A:$B,2,0),AC70,1),"")</f>
        <v>T</v>
      </c>
      <c r="AC70" s="9">
        <v>138</v>
      </c>
      <c r="AD70" s="3" t="str">
        <f>IFERROR(MID(VLOOKUP($B70,Seqs!$A:$B,2,0),AE70,1),"")</f>
        <v>G</v>
      </c>
      <c r="AE70" s="3">
        <v>169</v>
      </c>
      <c r="AF70" s="3" t="str">
        <f>IFERROR(MID(VLOOKUP($B70,Seqs!$A:$B,2,0),AG70,1),"")</f>
        <v>C</v>
      </c>
      <c r="AG70" s="3">
        <v>178</v>
      </c>
      <c r="AH70" s="3" t="str">
        <f>IFERROR(MID(VLOOKUP($B70,Seqs!$A:$B,2,0),AI70,1),"")</f>
        <v>I</v>
      </c>
      <c r="AI70" s="3">
        <v>180</v>
      </c>
      <c r="AJ70" s="3" t="str">
        <f>IFERROR(MID(VLOOKUP($B70,Seqs!$A:$B,2,0),AK70,1),"")</f>
        <v>Q</v>
      </c>
      <c r="AK70" s="3">
        <v>185</v>
      </c>
      <c r="AL70" s="3" t="str">
        <f>IFERROR(MID(VLOOKUP($B70,Seqs!$A:$B,2,0),AM70,1),"")</f>
        <v>R</v>
      </c>
      <c r="AM70" s="3">
        <v>213</v>
      </c>
      <c r="AN70" s="3" t="str">
        <f>IFERROR(MID(VLOOKUP($B70,Seqs!$A:$B,2,0),AO70,1),"")</f>
        <v>L</v>
      </c>
      <c r="AO70" s="3">
        <v>357</v>
      </c>
      <c r="AP70" s="3" t="str">
        <f>IFERROR(MID(VLOOKUP($B70,Seqs!$A:$B,2,0),AQ70,1),"")</f>
        <v>C</v>
      </c>
      <c r="AQ70" s="3">
        <v>391</v>
      </c>
      <c r="AR70" s="3" t="str">
        <f>IFERROR(MID(VLOOKUP($B70,Seqs!$A:$B,2,0),AS70,1),"")</f>
        <v>P</v>
      </c>
      <c r="AS70" s="3">
        <v>396</v>
      </c>
      <c r="AT70" s="3" t="str">
        <f>IFERROR(MID(VLOOKUP($B70,Seqs!$A:$B,2,0),AU70,1),"")</f>
        <v>C</v>
      </c>
      <c r="AU70" s="3">
        <v>421</v>
      </c>
      <c r="AV70" s="3" t="str">
        <f>IFERROR(MID(VLOOKUP($B70,Seqs!$A:$B,2,0),AW70,1),"")</f>
        <v>N</v>
      </c>
      <c r="AW70" s="3">
        <v>422</v>
      </c>
      <c r="AX70" s="3" t="str">
        <f>IFERROR(MID(VLOOKUP($B70,Seqs!$A:$B,2,0),AY70,1),"")</f>
        <v>L</v>
      </c>
      <c r="AY70" s="3">
        <v>434</v>
      </c>
      <c r="AZ70" s="77" t="str">
        <f>VLOOKUP(B70,Classification!A:D,2,0)</f>
        <v>A</v>
      </c>
      <c r="BA70" s="94" t="str">
        <f>VLOOKUP(B70,Classification!A:D,4,0)</f>
        <v>Acetylcholine(muscarinic)</v>
      </c>
      <c r="BB70" s="27" t="b">
        <f t="shared" si="1"/>
        <v>1</v>
      </c>
      <c r="BC70" s="23">
        <f t="shared" si="225"/>
        <v>254</v>
      </c>
      <c r="BD70" s="16" t="s">
        <v>1382</v>
      </c>
      <c r="BE70" s="3" t="s">
        <v>1380</v>
      </c>
      <c r="BF70" s="119">
        <v>2.7</v>
      </c>
      <c r="BG70" s="49" t="s">
        <v>1383</v>
      </c>
      <c r="BH70" s="49" t="s">
        <v>1383</v>
      </c>
      <c r="BI70" s="1"/>
      <c r="BJ70" s="70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0">
        <f t="shared" si="226"/>
        <v>22</v>
      </c>
      <c r="BW70" s="71">
        <f t="shared" si="227"/>
        <v>54</v>
      </c>
      <c r="BX70" s="72">
        <f t="shared" si="228"/>
        <v>58</v>
      </c>
      <c r="BY70" s="71">
        <f t="shared" si="229"/>
        <v>90</v>
      </c>
      <c r="BZ70" s="72">
        <f t="shared" si="230"/>
        <v>94</v>
      </c>
      <c r="CA70" s="71">
        <f t="shared" si="231"/>
        <v>130</v>
      </c>
      <c r="CB70" s="72">
        <f t="shared" si="232"/>
        <v>138</v>
      </c>
      <c r="CC70" s="71">
        <f t="shared" si="233"/>
        <v>178</v>
      </c>
      <c r="CD70" s="72">
        <f t="shared" si="234"/>
        <v>185</v>
      </c>
      <c r="CE70" s="71">
        <f t="shared" si="235"/>
        <v>357</v>
      </c>
      <c r="CF70" s="72">
        <f t="shared" si="236"/>
        <v>396</v>
      </c>
      <c r="CG70" s="71">
        <f t="shared" si="237"/>
        <v>422</v>
      </c>
      <c r="CH70" s="70">
        <f t="shared" si="238"/>
        <v>53</v>
      </c>
      <c r="CI70" s="71">
        <f t="shared" si="239"/>
        <v>57</v>
      </c>
      <c r="CJ70" s="72">
        <f t="shared" si="240"/>
        <v>89</v>
      </c>
      <c r="CK70" s="72">
        <f t="shared" si="241"/>
        <v>93</v>
      </c>
      <c r="CL70" s="72">
        <f t="shared" si="242"/>
        <v>129</v>
      </c>
      <c r="CM70" s="72">
        <f t="shared" si="243"/>
        <v>137</v>
      </c>
      <c r="CN70" s="72">
        <f t="shared" si="244"/>
        <v>169</v>
      </c>
      <c r="CO70" s="72">
        <f t="shared" si="245"/>
        <v>180</v>
      </c>
      <c r="CP70" s="72">
        <f t="shared" si="246"/>
        <v>213</v>
      </c>
      <c r="CQ70" s="72">
        <f t="shared" si="247"/>
        <v>391</v>
      </c>
      <c r="CR70" s="72">
        <f t="shared" si="248"/>
        <v>421</v>
      </c>
      <c r="CS70" s="72">
        <f t="shared" si="249"/>
        <v>434</v>
      </c>
      <c r="CT70" s="23">
        <f t="shared" si="250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0"/>
        <v>acm2_human__wt</v>
      </c>
      <c r="B71" s="3" t="s">
        <v>147</v>
      </c>
      <c r="C71" s="3" t="s">
        <v>100</v>
      </c>
      <c r="D71" s="3" t="str">
        <f>IFERROR(MID(VLOOKUP($B71,Seqs!$A:$B,2,0),E71,1),"")</f>
        <v>K</v>
      </c>
      <c r="E71" s="3">
        <v>19</v>
      </c>
      <c r="F71" s="3" t="str">
        <f>IFERROR(MID(VLOOKUP($B71,Seqs!$A:$B,2,0),G71,1),"")</f>
        <v>N</v>
      </c>
      <c r="G71" s="3">
        <v>51</v>
      </c>
      <c r="H71" s="3" t="str">
        <f>IFERROR(MID(VLOOKUP($B71,Seqs!$A:$B,2,0),I71,1),"")</f>
        <v>R</v>
      </c>
      <c r="I71" s="23">
        <v>52</v>
      </c>
      <c r="J71" s="3" t="str">
        <f>IFERROR(MID(VLOOKUP($B71,Seqs!$A:$B,2,0),K71,1),"")</f>
        <v>Q</v>
      </c>
      <c r="K71" s="23">
        <v>55</v>
      </c>
      <c r="L71" s="3" t="str">
        <f>IFERROR(MID(VLOOKUP($B71,Seqs!$A:$B,2,0),M71,1),"")</f>
        <v>T</v>
      </c>
      <c r="M71" s="3">
        <v>56</v>
      </c>
      <c r="N71" s="3" t="str">
        <f>IFERROR(MID(VLOOKUP($B71,Seqs!$A:$B,2,0),O71,1),"")</f>
        <v>G</v>
      </c>
      <c r="O71" s="105">
        <v>87</v>
      </c>
      <c r="P71" s="3" t="str">
        <f>IFERROR(MID(VLOOKUP($B71,Seqs!$A:$B,2,0),Q71,1),"")</f>
        <v>Y</v>
      </c>
      <c r="Q71" s="3">
        <v>88</v>
      </c>
      <c r="R71" s="3" t="str">
        <f>IFERROR(MID(VLOOKUP($B71,Seqs!$A:$B,2,0),S71,1),"")</f>
        <v>L</v>
      </c>
      <c r="S71" s="3">
        <v>91</v>
      </c>
      <c r="T71" s="3" t="str">
        <f>IFERROR(MID(VLOOKUP($B71,Seqs!$A:$B,2,0),U71,1),"")</f>
        <v>G</v>
      </c>
      <c r="U71" s="3">
        <v>92</v>
      </c>
      <c r="V71" s="3" t="str">
        <f>IFERROR(MID(VLOOKUP($B71,Seqs!$A:$B,2,0),W71,1),"")</f>
        <v>K</v>
      </c>
      <c r="W71" s="3">
        <v>127</v>
      </c>
      <c r="X71" s="3" t="str">
        <f>IFERROR(MID(VLOOKUP($B71,Seqs!$A:$B,2,0),Y71,1),"")</f>
        <v>P</v>
      </c>
      <c r="Y71" s="3">
        <v>128</v>
      </c>
      <c r="Z71" s="3" t="str">
        <f>IFERROR(MID(VLOOKUP($B71,Seqs!$A:$B,2,0),AA71,1),"")</f>
        <v>R</v>
      </c>
      <c r="AA71" s="3">
        <v>135</v>
      </c>
      <c r="AB71" s="3" t="str">
        <f>IFERROR(MID(VLOOKUP($B71,Seqs!$A:$B,2,0),AC71,1),"")</f>
        <v>T</v>
      </c>
      <c r="AC71" s="9">
        <v>136</v>
      </c>
      <c r="AD71" s="3" t="str">
        <f>IFERROR(MID(VLOOKUP($B71,Seqs!$A:$B,2,0),AE71,1),"")</f>
        <v>G</v>
      </c>
      <c r="AE71" s="3">
        <v>167</v>
      </c>
      <c r="AF71" s="3" t="str">
        <f>IFERROR(MID(VLOOKUP($B71,Seqs!$A:$B,2,0),AG71,1),"")</f>
        <v>C</v>
      </c>
      <c r="AG71" s="3">
        <v>176</v>
      </c>
      <c r="AH71" s="3" t="str">
        <f>IFERROR(MID(VLOOKUP($B71,Seqs!$A:$B,2,0),AI71,1),"")</f>
        <v>I</v>
      </c>
      <c r="AI71" s="3">
        <v>178</v>
      </c>
      <c r="AJ71" s="3" t="str">
        <f>IFERROR(MID(VLOOKUP($B71,Seqs!$A:$B,2,0),AK71,1),"")</f>
        <v>N</v>
      </c>
      <c r="AK71" s="3">
        <v>183</v>
      </c>
      <c r="AL71" s="3" t="str">
        <f>IFERROR(MID(VLOOKUP($B71,Seqs!$A:$B,2,0),AM71,1),"")</f>
        <v>E</v>
      </c>
      <c r="AM71" s="3">
        <v>223</v>
      </c>
      <c r="AN71" s="3" t="str">
        <f>IFERROR(MID(VLOOKUP($B71,Seqs!$A:$B,2,0),AO71,1),"")</f>
        <v>K</v>
      </c>
      <c r="AO71" s="3">
        <v>376</v>
      </c>
      <c r="AP71" s="3" t="str">
        <f>IFERROR(MID(VLOOKUP($B71,Seqs!$A:$B,2,0),AQ71,1),"")</f>
        <v>C</v>
      </c>
      <c r="AQ71" s="3">
        <v>413</v>
      </c>
      <c r="AR71" s="3" t="str">
        <f>IFERROR(MID(VLOOKUP($B71,Seqs!$A:$B,2,0),AS71,1),"")</f>
        <v>P</v>
      </c>
      <c r="AS71" s="3">
        <v>418</v>
      </c>
      <c r="AT71" s="3" t="str">
        <f>IFERROR(MID(VLOOKUP($B71,Seqs!$A:$B,2,0),AU71,1),"")</f>
        <v>C</v>
      </c>
      <c r="AU71" s="3">
        <v>443</v>
      </c>
      <c r="AV71" s="3" t="str">
        <f>IFERROR(MID(VLOOKUP($B71,Seqs!$A:$B,2,0),AW71,1),"")</f>
        <v>N</v>
      </c>
      <c r="AW71" s="3">
        <v>444</v>
      </c>
      <c r="AX71" s="3" t="str">
        <f>IFERROR(MID(VLOOKUP($B71,Seqs!$A:$B,2,0),AY71,1),"")</f>
        <v>M</v>
      </c>
      <c r="AY71" s="3">
        <v>456</v>
      </c>
      <c r="AZ71" s="77" t="str">
        <f>VLOOKUP(B71,Classification!A:D,2,0)</f>
        <v>A</v>
      </c>
      <c r="BA71" s="94" t="str">
        <f>VLOOKUP(B71,Classification!A:D,4,0)</f>
        <v>Acetylcholine(muscarinic)</v>
      </c>
      <c r="BB71" s="27" t="b">
        <f t="shared" si="1"/>
        <v>1</v>
      </c>
      <c r="BC71" s="23">
        <f t="shared" si="225"/>
        <v>270</v>
      </c>
      <c r="BD71" s="56" t="s">
        <v>23</v>
      </c>
      <c r="BE71" s="3" t="s">
        <v>23</v>
      </c>
      <c r="BF71" s="119" t="s">
        <v>23</v>
      </c>
      <c r="BG71" s="49" t="s">
        <v>1378</v>
      </c>
      <c r="BH71" s="49" t="s">
        <v>1383</v>
      </c>
      <c r="BI71" s="1"/>
      <c r="BJ71" s="70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0">
        <f t="shared" si="226"/>
        <v>19</v>
      </c>
      <c r="BW71" s="71">
        <f t="shared" si="227"/>
        <v>52</v>
      </c>
      <c r="BX71" s="72">
        <f t="shared" si="228"/>
        <v>56</v>
      </c>
      <c r="BY71" s="71">
        <f t="shared" si="229"/>
        <v>88</v>
      </c>
      <c r="BZ71" s="72">
        <f t="shared" si="230"/>
        <v>92</v>
      </c>
      <c r="CA71" s="71">
        <f t="shared" si="231"/>
        <v>128</v>
      </c>
      <c r="CB71" s="72">
        <f t="shared" si="232"/>
        <v>136</v>
      </c>
      <c r="CC71" s="71">
        <f t="shared" si="233"/>
        <v>176</v>
      </c>
      <c r="CD71" s="72">
        <f t="shared" si="234"/>
        <v>183</v>
      </c>
      <c r="CE71" s="71">
        <f t="shared" si="235"/>
        <v>376</v>
      </c>
      <c r="CF71" s="72">
        <f t="shared" si="236"/>
        <v>418</v>
      </c>
      <c r="CG71" s="71">
        <f t="shared" si="237"/>
        <v>444</v>
      </c>
      <c r="CH71" s="70">
        <f t="shared" si="238"/>
        <v>51</v>
      </c>
      <c r="CI71" s="71">
        <f t="shared" si="239"/>
        <v>55</v>
      </c>
      <c r="CJ71" s="72">
        <f t="shared" si="240"/>
        <v>87</v>
      </c>
      <c r="CK71" s="72">
        <f t="shared" si="241"/>
        <v>91</v>
      </c>
      <c r="CL71" s="72">
        <f t="shared" si="242"/>
        <v>127</v>
      </c>
      <c r="CM71" s="72">
        <f t="shared" si="243"/>
        <v>135</v>
      </c>
      <c r="CN71" s="72">
        <f t="shared" si="244"/>
        <v>167</v>
      </c>
      <c r="CO71" s="72">
        <f t="shared" si="245"/>
        <v>178</v>
      </c>
      <c r="CP71" s="72">
        <f t="shared" si="246"/>
        <v>223</v>
      </c>
      <c r="CQ71" s="72">
        <f t="shared" si="247"/>
        <v>413</v>
      </c>
      <c r="CR71" s="72">
        <f t="shared" si="248"/>
        <v>443</v>
      </c>
      <c r="CS71" s="72">
        <f t="shared" si="249"/>
        <v>456</v>
      </c>
      <c r="CT71" s="23">
        <f t="shared" si="25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ref="A72:A114" si="335">CONCATENATE(B72,"_",C72)</f>
        <v>acm2_human_3UON</v>
      </c>
      <c r="B72" s="3" t="s">
        <v>147</v>
      </c>
      <c r="C72" s="3" t="s">
        <v>79</v>
      </c>
      <c r="D72" s="3" t="str">
        <f>IFERROR(MID(VLOOKUP($B72,Seqs!$A:$B,2,0),E72,1),"")</f>
        <v>V</v>
      </c>
      <c r="E72" s="3">
        <v>23</v>
      </c>
      <c r="F72" s="3" t="str">
        <f>IFERROR(MID(VLOOKUP($B72,Seqs!$A:$B,2,0),G72,1),"")</f>
        <v>N</v>
      </c>
      <c r="G72" s="3">
        <v>51</v>
      </c>
      <c r="H72" s="3" t="str">
        <f>IFERROR(MID(VLOOKUP($B72,Seqs!$A:$B,2,0),I72,1),"")</f>
        <v>R</v>
      </c>
      <c r="I72" s="23">
        <v>52</v>
      </c>
      <c r="J72" s="3" t="str">
        <f>IFERROR(MID(VLOOKUP($B72,Seqs!$A:$B,2,0),K72,1),"")</f>
        <v>Q</v>
      </c>
      <c r="K72" s="23">
        <v>55</v>
      </c>
      <c r="L72" s="3" t="str">
        <f>IFERROR(MID(VLOOKUP($B72,Seqs!$A:$B,2,0),M72,1),"")</f>
        <v>T</v>
      </c>
      <c r="M72" s="3">
        <v>56</v>
      </c>
      <c r="N72" s="3" t="str">
        <f>IFERROR(MID(VLOOKUP($B72,Seqs!$A:$B,2,0),O72,1),"")</f>
        <v>I</v>
      </c>
      <c r="O72" s="3">
        <v>86</v>
      </c>
      <c r="P72" s="3" t="str">
        <f>IFERROR(MID(VLOOKUP($B72,Seqs!$A:$B,2,0),Q72,1),"")</f>
        <v>Y</v>
      </c>
      <c r="Q72" s="3">
        <v>88</v>
      </c>
      <c r="R72" s="3" t="str">
        <f>IFERROR(MID(VLOOKUP($B72,Seqs!$A:$B,2,0),S72,1),"")</f>
        <v>L</v>
      </c>
      <c r="S72" s="3">
        <v>91</v>
      </c>
      <c r="T72" s="3" t="str">
        <f>IFERROR(MID(VLOOKUP($B72,Seqs!$A:$B,2,0),U72,1),"")</f>
        <v>G</v>
      </c>
      <c r="U72" s="3">
        <v>92</v>
      </c>
      <c r="V72" s="3" t="str">
        <f>IFERROR(MID(VLOOKUP($B72,Seqs!$A:$B,2,0),W72,1),"")</f>
        <v>K</v>
      </c>
      <c r="W72" s="3">
        <v>127</v>
      </c>
      <c r="X72" s="3" t="str">
        <f>IFERROR(MID(VLOOKUP($B72,Seqs!$A:$B,2,0),Y72,1),"")</f>
        <v>P</v>
      </c>
      <c r="Y72" s="3">
        <v>128</v>
      </c>
      <c r="Z72" s="3" t="str">
        <f>IFERROR(MID(VLOOKUP($B72,Seqs!$A:$B,2,0),AA72,1),"")</f>
        <v>R</v>
      </c>
      <c r="AA72" s="3">
        <v>135</v>
      </c>
      <c r="AB72" s="3" t="str">
        <f>IFERROR(MID(VLOOKUP($B72,Seqs!$A:$B,2,0),AC72,1),"")</f>
        <v>T</v>
      </c>
      <c r="AC72" s="9">
        <v>136</v>
      </c>
      <c r="AD72" s="3" t="str">
        <f>IFERROR(MID(VLOOKUP($B72,Seqs!$A:$B,2,0),AE72,1),"")</f>
        <v>G</v>
      </c>
      <c r="AE72" s="3">
        <v>167</v>
      </c>
      <c r="AF72" s="3" t="str">
        <f>IFERROR(MID(VLOOKUP($B72,Seqs!$A:$B,2,0),AG72,1),"")</f>
        <v>C</v>
      </c>
      <c r="AG72" s="3">
        <v>176</v>
      </c>
      <c r="AH72" s="3" t="str">
        <f>IFERROR(MID(VLOOKUP($B72,Seqs!$A:$B,2,0),AI72,1),"")</f>
        <v>I</v>
      </c>
      <c r="AI72" s="3">
        <v>178</v>
      </c>
      <c r="AJ72" s="3" t="str">
        <f>IFERROR(MID(VLOOKUP($B72,Seqs!$A:$B,2,0),AK72,1),"")</f>
        <v>N</v>
      </c>
      <c r="AK72" s="3">
        <v>183</v>
      </c>
      <c r="AL72" s="3" t="str">
        <f>IFERROR(MID(VLOOKUP($B72,Seqs!$A:$B,2,0),AM72,1),"")</f>
        <v>S</v>
      </c>
      <c r="AM72" s="3">
        <v>213</v>
      </c>
      <c r="AN72" s="3" t="str">
        <f>IFERROR(MID(VLOOKUP($B72,Seqs!$A:$B,2,0),AO72,1),"")</f>
        <v>K</v>
      </c>
      <c r="AO72" s="3">
        <v>384</v>
      </c>
      <c r="AP72" s="3" t="str">
        <f>IFERROR(MID(VLOOKUP($B72,Seqs!$A:$B,2,0),AQ72,1),"")</f>
        <v>C</v>
      </c>
      <c r="AQ72" s="3">
        <v>413</v>
      </c>
      <c r="AR72" s="3" t="str">
        <f>IFERROR(MID(VLOOKUP($B72,Seqs!$A:$B,2,0),AS72,1),"")</f>
        <v>P</v>
      </c>
      <c r="AS72" s="3">
        <v>418</v>
      </c>
      <c r="AT72" s="3" t="str">
        <f>IFERROR(MID(VLOOKUP($B72,Seqs!$A:$B,2,0),AU72,1),"")</f>
        <v>C</v>
      </c>
      <c r="AU72" s="3">
        <v>443</v>
      </c>
      <c r="AV72" s="3" t="str">
        <f>IFERROR(MID(VLOOKUP($B72,Seqs!$A:$B,2,0),AW72,1),"")</f>
        <v>N</v>
      </c>
      <c r="AW72" s="3">
        <v>444</v>
      </c>
      <c r="AX72" s="3" t="str">
        <f>IFERROR(MID(VLOOKUP($B72,Seqs!$A:$B,2,0),AY72,1),"")</f>
        <v>M</v>
      </c>
      <c r="AY72" s="3">
        <v>456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ref="BB72:BB114" si="336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23">
        <f t="shared" si="225"/>
        <v>247</v>
      </c>
      <c r="BD72" s="16" t="s">
        <v>23</v>
      </c>
      <c r="BE72" s="3" t="s">
        <v>1380</v>
      </c>
      <c r="BF72" s="119">
        <v>3</v>
      </c>
      <c r="BG72" s="49" t="s">
        <v>1383</v>
      </c>
      <c r="BH72" s="49" t="s">
        <v>1383</v>
      </c>
      <c r="BI72" s="1"/>
      <c r="BJ72" s="70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0">
        <f t="shared" si="226"/>
        <v>23</v>
      </c>
      <c r="BW72" s="71">
        <f t="shared" si="227"/>
        <v>52</v>
      </c>
      <c r="BX72" s="72">
        <f t="shared" si="228"/>
        <v>56</v>
      </c>
      <c r="BY72" s="71">
        <f t="shared" si="229"/>
        <v>88</v>
      </c>
      <c r="BZ72" s="72">
        <f t="shared" si="230"/>
        <v>92</v>
      </c>
      <c r="CA72" s="71">
        <f t="shared" si="231"/>
        <v>128</v>
      </c>
      <c r="CB72" s="72">
        <f t="shared" si="232"/>
        <v>136</v>
      </c>
      <c r="CC72" s="71">
        <f t="shared" si="233"/>
        <v>176</v>
      </c>
      <c r="CD72" s="72">
        <f t="shared" si="234"/>
        <v>183</v>
      </c>
      <c r="CE72" s="71">
        <f t="shared" si="235"/>
        <v>384</v>
      </c>
      <c r="CF72" s="72">
        <f t="shared" si="236"/>
        <v>418</v>
      </c>
      <c r="CG72" s="71">
        <f t="shared" si="237"/>
        <v>444</v>
      </c>
      <c r="CH72" s="70">
        <f t="shared" si="238"/>
        <v>51</v>
      </c>
      <c r="CI72" s="71">
        <f t="shared" si="239"/>
        <v>55</v>
      </c>
      <c r="CJ72" s="72">
        <f t="shared" si="240"/>
        <v>86</v>
      </c>
      <c r="CK72" s="72">
        <f t="shared" si="241"/>
        <v>91</v>
      </c>
      <c r="CL72" s="72">
        <f t="shared" si="242"/>
        <v>127</v>
      </c>
      <c r="CM72" s="72">
        <f t="shared" si="243"/>
        <v>135</v>
      </c>
      <c r="CN72" s="72">
        <f t="shared" si="244"/>
        <v>167</v>
      </c>
      <c r="CO72" s="72">
        <f t="shared" si="245"/>
        <v>178</v>
      </c>
      <c r="CP72" s="72">
        <f t="shared" si="246"/>
        <v>213</v>
      </c>
      <c r="CQ72" s="72">
        <f t="shared" si="247"/>
        <v>413</v>
      </c>
      <c r="CR72" s="72">
        <f t="shared" si="248"/>
        <v>443</v>
      </c>
      <c r="CS72" s="72">
        <f t="shared" si="249"/>
        <v>456</v>
      </c>
      <c r="CT72" s="23">
        <f t="shared" si="25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335"/>
        <v>acm2_human_4MQS</v>
      </c>
      <c r="B73" s="3" t="s">
        <v>147</v>
      </c>
      <c r="C73" s="3" t="s">
        <v>68</v>
      </c>
      <c r="D73" s="3" t="str">
        <f>IFERROR(MID(VLOOKUP($B73,Seqs!$A:$B,2,0),E73,1),"")</f>
        <v>K</v>
      </c>
      <c r="E73" s="3">
        <v>19</v>
      </c>
      <c r="F73" s="3" t="str">
        <f>IFERROR(MID(VLOOKUP($B73,Seqs!$A:$B,2,0),G73,1),"")</f>
        <v>N</v>
      </c>
      <c r="G73" s="3">
        <v>51</v>
      </c>
      <c r="H73" s="3" t="str">
        <f>IFERROR(MID(VLOOKUP($B73,Seqs!$A:$B,2,0),I73,1),"")</f>
        <v>R</v>
      </c>
      <c r="I73" s="23">
        <v>52</v>
      </c>
      <c r="J73" s="3" t="str">
        <f>IFERROR(MID(VLOOKUP($B73,Seqs!$A:$B,2,0),K73,1),"")</f>
        <v>Q</v>
      </c>
      <c r="K73" s="23">
        <v>55</v>
      </c>
      <c r="L73" s="3" t="str">
        <f>IFERROR(MID(VLOOKUP($B73,Seqs!$A:$B,2,0),M73,1),"")</f>
        <v>T</v>
      </c>
      <c r="M73" s="3">
        <v>56</v>
      </c>
      <c r="N73" s="3" t="str">
        <f>IFERROR(MID(VLOOKUP($B73,Seqs!$A:$B,2,0),O73,1),"")</f>
        <v>G</v>
      </c>
      <c r="O73" s="3">
        <v>87</v>
      </c>
      <c r="P73" s="3" t="str">
        <f>IFERROR(MID(VLOOKUP($B73,Seqs!$A:$B,2,0),Q73,1),"")</f>
        <v>Y</v>
      </c>
      <c r="Q73" s="3">
        <v>88</v>
      </c>
      <c r="R73" s="3" t="str">
        <f>IFERROR(MID(VLOOKUP($B73,Seqs!$A:$B,2,0),S73,1),"")</f>
        <v>L</v>
      </c>
      <c r="S73" s="3">
        <v>91</v>
      </c>
      <c r="T73" s="3" t="str">
        <f>IFERROR(MID(VLOOKUP($B73,Seqs!$A:$B,2,0),U73,1),"")</f>
        <v>G</v>
      </c>
      <c r="U73" s="3">
        <v>92</v>
      </c>
      <c r="V73" s="3" t="str">
        <f>IFERROR(MID(VLOOKUP($B73,Seqs!$A:$B,2,0),W73,1),"")</f>
        <v>K</v>
      </c>
      <c r="W73" s="3">
        <v>127</v>
      </c>
      <c r="X73" s="3" t="str">
        <f>IFERROR(MID(VLOOKUP($B73,Seqs!$A:$B,2,0),Y73,1),"")</f>
        <v>P</v>
      </c>
      <c r="Y73" s="3">
        <v>128</v>
      </c>
      <c r="Z73" s="3" t="str">
        <f>IFERROR(MID(VLOOKUP($B73,Seqs!$A:$B,2,0),AA73,1),"")</f>
        <v>R</v>
      </c>
      <c r="AA73" s="3">
        <v>135</v>
      </c>
      <c r="AB73" s="3" t="str">
        <f>IFERROR(MID(VLOOKUP($B73,Seqs!$A:$B,2,0),AC73,1),"")</f>
        <v>T</v>
      </c>
      <c r="AC73" s="9">
        <v>136</v>
      </c>
      <c r="AD73" s="3" t="str">
        <f>IFERROR(MID(VLOOKUP($B73,Seqs!$A:$B,2,0),AE73,1),"")</f>
        <v>G</v>
      </c>
      <c r="AE73" s="3">
        <v>167</v>
      </c>
      <c r="AF73" s="3" t="str">
        <f>IFERROR(MID(VLOOKUP($B73,Seqs!$A:$B,2,0),AG73,1),"")</f>
        <v>C</v>
      </c>
      <c r="AG73" s="3">
        <v>176</v>
      </c>
      <c r="AH73" s="3" t="str">
        <f>IFERROR(MID(VLOOKUP($B73,Seqs!$A:$B,2,0),AI73,1),"")</f>
        <v>I</v>
      </c>
      <c r="AI73" s="3">
        <v>178</v>
      </c>
      <c r="AJ73" s="3" t="str">
        <f>IFERROR(MID(VLOOKUP($B73,Seqs!$A:$B,2,0),AK73,1),"")</f>
        <v>N</v>
      </c>
      <c r="AK73" s="3">
        <v>183</v>
      </c>
      <c r="AL73" s="3" t="str">
        <f>IFERROR(MID(VLOOKUP($B73,Seqs!$A:$B,2,0),AM73,1),"")</f>
        <v>K</v>
      </c>
      <c r="AM73" s="3">
        <v>214</v>
      </c>
      <c r="AN73" s="3" t="str">
        <f>IFERROR(MID(VLOOKUP($B73,Seqs!$A:$B,2,0),AO73,1),"")</f>
        <v>S</v>
      </c>
      <c r="AO73" s="3">
        <v>380</v>
      </c>
      <c r="AP73" s="3" t="str">
        <f>IFERROR(MID(VLOOKUP($B73,Seqs!$A:$B,2,0),AQ73,1),"")</f>
        <v>C</v>
      </c>
      <c r="AQ73" s="3">
        <v>413</v>
      </c>
      <c r="AR73" s="3" t="str">
        <f>IFERROR(MID(VLOOKUP($B73,Seqs!$A:$B,2,0),AS73,1),"")</f>
        <v>P</v>
      </c>
      <c r="AS73" s="3">
        <v>418</v>
      </c>
      <c r="AT73" s="3" t="str">
        <f>IFERROR(MID(VLOOKUP($B73,Seqs!$A:$B,2,0),AU73,1),"")</f>
        <v>C</v>
      </c>
      <c r="AU73" s="3">
        <v>443</v>
      </c>
      <c r="AV73" s="3" t="str">
        <f>IFERROR(MID(VLOOKUP($B73,Seqs!$A:$B,2,0),AW73,1),"")</f>
        <v>N</v>
      </c>
      <c r="AW73" s="3">
        <v>444</v>
      </c>
      <c r="AX73" s="3" t="str">
        <f>IFERROR(MID(VLOOKUP($B73,Seqs!$A:$B,2,0),AY73,1),"")</f>
        <v>M</v>
      </c>
      <c r="AY73" s="3">
        <v>456</v>
      </c>
      <c r="AZ73" s="77" t="str">
        <f>VLOOKUP(B73,Classification!A:D,2,0)</f>
        <v>A</v>
      </c>
      <c r="BA73" s="94" t="str">
        <f>VLOOKUP(B73,Classification!A:D,4,0)</f>
        <v>Acetylcholine(muscarinic)</v>
      </c>
      <c r="BB73" s="27" t="b">
        <f t="shared" si="336"/>
        <v>1</v>
      </c>
      <c r="BC73" s="23">
        <f t="shared" si="225"/>
        <v>257</v>
      </c>
      <c r="BD73" s="4" t="s">
        <v>23</v>
      </c>
      <c r="BE73" s="3" t="s">
        <v>1297</v>
      </c>
      <c r="BF73" s="119">
        <v>3.5</v>
      </c>
      <c r="BG73" s="49" t="s">
        <v>1383</v>
      </c>
      <c r="BH73" s="49" t="s">
        <v>1383</v>
      </c>
      <c r="BI73" s="1"/>
      <c r="BJ73" s="70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0">
        <f t="shared" si="226"/>
        <v>19</v>
      </c>
      <c r="BW73" s="71">
        <f t="shared" si="227"/>
        <v>52</v>
      </c>
      <c r="BX73" s="72">
        <f t="shared" si="228"/>
        <v>56</v>
      </c>
      <c r="BY73" s="71">
        <f t="shared" si="229"/>
        <v>88</v>
      </c>
      <c r="BZ73" s="72">
        <f t="shared" si="230"/>
        <v>92</v>
      </c>
      <c r="CA73" s="71">
        <f t="shared" si="231"/>
        <v>128</v>
      </c>
      <c r="CB73" s="72">
        <f t="shared" si="232"/>
        <v>136</v>
      </c>
      <c r="CC73" s="71">
        <f t="shared" si="233"/>
        <v>176</v>
      </c>
      <c r="CD73" s="72">
        <f t="shared" si="234"/>
        <v>183</v>
      </c>
      <c r="CE73" s="71">
        <f t="shared" si="235"/>
        <v>380</v>
      </c>
      <c r="CF73" s="72">
        <f t="shared" si="236"/>
        <v>418</v>
      </c>
      <c r="CG73" s="71">
        <f t="shared" si="237"/>
        <v>444</v>
      </c>
      <c r="CH73" s="70">
        <f t="shared" si="238"/>
        <v>51</v>
      </c>
      <c r="CI73" s="71">
        <f t="shared" si="239"/>
        <v>55</v>
      </c>
      <c r="CJ73" s="72">
        <f t="shared" si="240"/>
        <v>87</v>
      </c>
      <c r="CK73" s="72">
        <f t="shared" si="241"/>
        <v>91</v>
      </c>
      <c r="CL73" s="72">
        <f t="shared" si="242"/>
        <v>127</v>
      </c>
      <c r="CM73" s="72">
        <f t="shared" si="243"/>
        <v>135</v>
      </c>
      <c r="CN73" s="72">
        <f t="shared" si="244"/>
        <v>167</v>
      </c>
      <c r="CO73" s="72">
        <f t="shared" si="245"/>
        <v>178</v>
      </c>
      <c r="CP73" s="72">
        <f t="shared" si="246"/>
        <v>214</v>
      </c>
      <c r="CQ73" s="72">
        <f t="shared" si="247"/>
        <v>413</v>
      </c>
      <c r="CR73" s="72">
        <f t="shared" si="248"/>
        <v>443</v>
      </c>
      <c r="CS73" s="72">
        <f t="shared" si="249"/>
        <v>456</v>
      </c>
      <c r="CT73" s="23">
        <f t="shared" si="25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335"/>
        <v>acm2_human_4MQT</v>
      </c>
      <c r="B74" s="3" t="s">
        <v>147</v>
      </c>
      <c r="C74" s="3" t="s">
        <v>1047</v>
      </c>
      <c r="D74" s="3" t="str">
        <f>IFERROR(MID(VLOOKUP($B74,Seqs!$A:$B,2,0),E74,1),"")</f>
        <v>K</v>
      </c>
      <c r="E74" s="3">
        <v>19</v>
      </c>
      <c r="F74" s="3" t="str">
        <f>IFERROR(MID(VLOOKUP($B74,Seqs!$A:$B,2,0),G74,1),"")</f>
        <v>N</v>
      </c>
      <c r="G74" s="3">
        <v>51</v>
      </c>
      <c r="H74" s="3" t="str">
        <f>IFERROR(MID(VLOOKUP($B74,Seqs!$A:$B,2,0),I74,1),"")</f>
        <v>R</v>
      </c>
      <c r="I74" s="23">
        <v>52</v>
      </c>
      <c r="J74" s="3" t="str">
        <f>IFERROR(MID(VLOOKUP($B74,Seqs!$A:$B,2,0),K74,1),"")</f>
        <v>Q</v>
      </c>
      <c r="K74" s="23">
        <v>55</v>
      </c>
      <c r="L74" s="3" t="str">
        <f>IFERROR(MID(VLOOKUP($B74,Seqs!$A:$B,2,0),M74,1),"")</f>
        <v>T</v>
      </c>
      <c r="M74" s="3">
        <v>56</v>
      </c>
      <c r="N74" s="3" t="str">
        <f>IFERROR(MID(VLOOKUP($B74,Seqs!$A:$B,2,0),O74,1),"")</f>
        <v>G</v>
      </c>
      <c r="O74" s="3">
        <v>87</v>
      </c>
      <c r="P74" s="3" t="str">
        <f>IFERROR(MID(VLOOKUP($B74,Seqs!$A:$B,2,0),Q74,1),"")</f>
        <v>Y</v>
      </c>
      <c r="Q74" s="3">
        <v>88</v>
      </c>
      <c r="R74" s="3" t="str">
        <f>IFERROR(MID(VLOOKUP($B74,Seqs!$A:$B,2,0),S74,1),"")</f>
        <v>L</v>
      </c>
      <c r="S74" s="3">
        <v>91</v>
      </c>
      <c r="T74" s="3" t="str">
        <f>IFERROR(MID(VLOOKUP($B74,Seqs!$A:$B,2,0),U74,1),"")</f>
        <v>G</v>
      </c>
      <c r="U74" s="3">
        <v>92</v>
      </c>
      <c r="V74" s="3" t="str">
        <f>IFERROR(MID(VLOOKUP($B74,Seqs!$A:$B,2,0),W74,1),"")</f>
        <v>K</v>
      </c>
      <c r="W74" s="3">
        <v>127</v>
      </c>
      <c r="X74" s="3" t="str">
        <f>IFERROR(MID(VLOOKUP($B74,Seqs!$A:$B,2,0),Y74,1),"")</f>
        <v>P</v>
      </c>
      <c r="Y74" s="3">
        <v>128</v>
      </c>
      <c r="Z74" s="3" t="str">
        <f>IFERROR(MID(VLOOKUP($B74,Seqs!$A:$B,2,0),AA74,1),"")</f>
        <v>R</v>
      </c>
      <c r="AA74" s="3">
        <v>135</v>
      </c>
      <c r="AB74" s="3" t="str">
        <f>IFERROR(MID(VLOOKUP($B74,Seqs!$A:$B,2,0),AC74,1),"")</f>
        <v>T</v>
      </c>
      <c r="AC74" s="9">
        <v>136</v>
      </c>
      <c r="AD74" s="3" t="str">
        <f>IFERROR(MID(VLOOKUP($B74,Seqs!$A:$B,2,0),AE74,1),"")</f>
        <v>G</v>
      </c>
      <c r="AE74" s="3">
        <v>167</v>
      </c>
      <c r="AF74" s="3" t="str">
        <f>IFERROR(MID(VLOOKUP($B74,Seqs!$A:$B,2,0),AG74,1),"")</f>
        <v>C</v>
      </c>
      <c r="AG74" s="3">
        <v>176</v>
      </c>
      <c r="AH74" s="3" t="str">
        <f>IFERROR(MID(VLOOKUP($B74,Seqs!$A:$B,2,0),AI74,1),"")</f>
        <v>I</v>
      </c>
      <c r="AI74" s="3">
        <v>178</v>
      </c>
      <c r="AJ74" s="3" t="str">
        <f>IFERROR(MID(VLOOKUP($B74,Seqs!$A:$B,2,0),AK74,1),"")</f>
        <v>N</v>
      </c>
      <c r="AK74" s="3">
        <v>183</v>
      </c>
      <c r="AL74" s="3" t="str">
        <f>IFERROR(MID(VLOOKUP($B74,Seqs!$A:$B,2,0),AM74,1),"")</f>
        <v>S</v>
      </c>
      <c r="AM74" s="3">
        <v>215</v>
      </c>
      <c r="AN74" s="3" t="str">
        <f>IFERROR(MID(VLOOKUP($B74,Seqs!$A:$B,2,0),AO74,1),"")</f>
        <v>P</v>
      </c>
      <c r="AO74" s="3">
        <v>379</v>
      </c>
      <c r="AP74" s="3" t="str">
        <f>IFERROR(MID(VLOOKUP($B74,Seqs!$A:$B,2,0),AQ74,1),"")</f>
        <v>C</v>
      </c>
      <c r="AQ74" s="3">
        <v>413</v>
      </c>
      <c r="AR74" s="3" t="str">
        <f>IFERROR(MID(VLOOKUP($B74,Seqs!$A:$B,2,0),AS74,1),"")</f>
        <v>P</v>
      </c>
      <c r="AS74" s="3">
        <v>418</v>
      </c>
      <c r="AT74" s="3" t="str">
        <f>IFERROR(MID(VLOOKUP($B74,Seqs!$A:$B,2,0),AU74,1),"")</f>
        <v>C</v>
      </c>
      <c r="AU74" s="3">
        <v>443</v>
      </c>
      <c r="AV74" s="3" t="str">
        <f>IFERROR(MID(VLOOKUP($B74,Seqs!$A:$B,2,0),AW74,1),"")</f>
        <v>N</v>
      </c>
      <c r="AW74" s="3">
        <v>444</v>
      </c>
      <c r="AX74" s="3" t="str">
        <f>IFERROR(MID(VLOOKUP($B74,Seqs!$A:$B,2,0),AY74,1),"")</f>
        <v>C</v>
      </c>
      <c r="AY74" s="3">
        <v>457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336"/>
        <v>1</v>
      </c>
      <c r="BC74" s="23">
        <f t="shared" si="225"/>
        <v>260</v>
      </c>
      <c r="BD74" s="4" t="s">
        <v>1381</v>
      </c>
      <c r="BE74" s="3" t="s">
        <v>1297</v>
      </c>
      <c r="BF74" s="119">
        <v>3.7</v>
      </c>
      <c r="BG74" s="49" t="s">
        <v>1383</v>
      </c>
      <c r="BH74" s="49" t="s">
        <v>1383</v>
      </c>
      <c r="BI74" s="1"/>
      <c r="BJ74" s="70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0">
        <f t="shared" si="226"/>
        <v>19</v>
      </c>
      <c r="BW74" s="71">
        <f t="shared" si="227"/>
        <v>52</v>
      </c>
      <c r="BX74" s="72">
        <f t="shared" si="228"/>
        <v>56</v>
      </c>
      <c r="BY74" s="71">
        <f t="shared" si="229"/>
        <v>88</v>
      </c>
      <c r="BZ74" s="72">
        <f t="shared" si="230"/>
        <v>92</v>
      </c>
      <c r="CA74" s="71">
        <f t="shared" si="231"/>
        <v>128</v>
      </c>
      <c r="CB74" s="72">
        <f t="shared" si="232"/>
        <v>136</v>
      </c>
      <c r="CC74" s="71">
        <f t="shared" si="233"/>
        <v>176</v>
      </c>
      <c r="CD74" s="72">
        <f t="shared" si="234"/>
        <v>183</v>
      </c>
      <c r="CE74" s="71">
        <f t="shared" si="235"/>
        <v>379</v>
      </c>
      <c r="CF74" s="72">
        <f t="shared" si="236"/>
        <v>418</v>
      </c>
      <c r="CG74" s="71">
        <f t="shared" si="237"/>
        <v>444</v>
      </c>
      <c r="CH74" s="70">
        <f t="shared" si="238"/>
        <v>51</v>
      </c>
      <c r="CI74" s="71">
        <f t="shared" si="239"/>
        <v>55</v>
      </c>
      <c r="CJ74" s="72">
        <f t="shared" si="240"/>
        <v>87</v>
      </c>
      <c r="CK74" s="72">
        <f t="shared" si="241"/>
        <v>91</v>
      </c>
      <c r="CL74" s="72">
        <f t="shared" si="242"/>
        <v>127</v>
      </c>
      <c r="CM74" s="72">
        <f t="shared" si="243"/>
        <v>135</v>
      </c>
      <c r="CN74" s="72">
        <f t="shared" si="244"/>
        <v>167</v>
      </c>
      <c r="CO74" s="72">
        <f t="shared" si="245"/>
        <v>178</v>
      </c>
      <c r="CP74" s="72">
        <f t="shared" si="246"/>
        <v>215</v>
      </c>
      <c r="CQ74" s="72">
        <f t="shared" si="247"/>
        <v>413</v>
      </c>
      <c r="CR74" s="72">
        <f t="shared" si="248"/>
        <v>443</v>
      </c>
      <c r="CS74" s="72">
        <f t="shared" si="249"/>
        <v>457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ref="A75" si="337">CONCATENATE(B75,"_",C75)</f>
        <v>acm2_human_5ZKC</v>
      </c>
      <c r="B75" s="3" t="s">
        <v>147</v>
      </c>
      <c r="C75" s="3" t="s">
        <v>1550</v>
      </c>
      <c r="D75" s="3" t="str">
        <f>IFERROR(MID(VLOOKUP($B75,Seqs!$A:$B,2,0),E75,1),"")</f>
        <v>P</v>
      </c>
      <c r="E75" s="3">
        <v>17</v>
      </c>
      <c r="F75" s="3" t="str">
        <f>IFERROR(MID(VLOOKUP($B75,Seqs!$A:$B,2,0),G75,1),"")</f>
        <v>N</v>
      </c>
      <c r="G75" s="3">
        <v>51</v>
      </c>
      <c r="H75" s="3" t="str">
        <f>IFERROR(MID(VLOOKUP($B75,Seqs!$A:$B,2,0),I75,1),"")</f>
        <v>R</v>
      </c>
      <c r="I75" s="23">
        <v>52</v>
      </c>
      <c r="J75" s="3" t="str">
        <f>IFERROR(MID(VLOOKUP($B75,Seqs!$A:$B,2,0),K75,1),"")</f>
        <v>Q</v>
      </c>
      <c r="K75" s="23">
        <v>55</v>
      </c>
      <c r="L75" s="3" t="str">
        <f>IFERROR(MID(VLOOKUP($B75,Seqs!$A:$B,2,0),M75,1),"")</f>
        <v>T</v>
      </c>
      <c r="M75" s="3">
        <v>56</v>
      </c>
      <c r="N75" s="3" t="str">
        <f>IFERROR(MID(VLOOKUP($B75,Seqs!$A:$B,2,0),O75,1),"")</f>
        <v>G</v>
      </c>
      <c r="O75" s="3">
        <v>87</v>
      </c>
      <c r="P75" s="3" t="str">
        <f>IFERROR(MID(VLOOKUP($B75,Seqs!$A:$B,2,0),Q75,1),"")</f>
        <v>Y</v>
      </c>
      <c r="Q75" s="3">
        <v>88</v>
      </c>
      <c r="R75" s="3" t="str">
        <f>IFERROR(MID(VLOOKUP($B75,Seqs!$A:$B,2,0),S75,1),"")</f>
        <v>L</v>
      </c>
      <c r="S75" s="3">
        <v>91</v>
      </c>
      <c r="T75" s="3" t="str">
        <f>IFERROR(MID(VLOOKUP($B75,Seqs!$A:$B,2,0),U75,1),"")</f>
        <v>G</v>
      </c>
      <c r="U75" s="3">
        <v>92</v>
      </c>
      <c r="V75" s="3" t="str">
        <f>IFERROR(MID(VLOOKUP($B75,Seqs!$A:$B,2,0),W75,1),"")</f>
        <v>K</v>
      </c>
      <c r="W75" s="3">
        <v>127</v>
      </c>
      <c r="X75" s="3" t="str">
        <f>IFERROR(MID(VLOOKUP($B75,Seqs!$A:$B,2,0),Y75,1),"")</f>
        <v>P</v>
      </c>
      <c r="Y75" s="3">
        <v>128</v>
      </c>
      <c r="Z75" s="3" t="str">
        <f>IFERROR(MID(VLOOKUP($B75,Seqs!$A:$B,2,0),AA75,1),"")</f>
        <v>R</v>
      </c>
      <c r="AA75" s="3">
        <v>135</v>
      </c>
      <c r="AB75" s="3" t="str">
        <f>IFERROR(MID(VLOOKUP($B75,Seqs!$A:$B,2,0),AC75,1),"")</f>
        <v>T</v>
      </c>
      <c r="AC75" s="3">
        <v>136</v>
      </c>
      <c r="AD75" s="3" t="str">
        <f>IFERROR(MID(VLOOKUP($B75,Seqs!$A:$B,2,0),AE75,1),"")</f>
        <v>V</v>
      </c>
      <c r="AE75" s="3">
        <v>166</v>
      </c>
      <c r="AF75" s="3" t="str">
        <f>IFERROR(MID(VLOOKUP($B75,Seqs!$A:$B,2,0),AG75,1),"")</f>
        <v>C</v>
      </c>
      <c r="AG75" s="3">
        <v>176</v>
      </c>
      <c r="AH75" s="3" t="str">
        <f>IFERROR(MID(VLOOKUP($B75,Seqs!$A:$B,2,0),AI75,1),"")</f>
        <v>I</v>
      </c>
      <c r="AI75" s="3">
        <v>178</v>
      </c>
      <c r="AJ75" s="3" t="str">
        <f>IFERROR(MID(VLOOKUP($B75,Seqs!$A:$B,2,0),AK75,1),"")</f>
        <v>N</v>
      </c>
      <c r="AK75" s="3">
        <v>183</v>
      </c>
      <c r="AL75" s="3" t="str">
        <f>IFERROR(MID(VLOOKUP($B75,Seqs!$A:$B,2,0),AM75,1),"")</f>
        <v>K</v>
      </c>
      <c r="AM75" s="3">
        <v>214</v>
      </c>
      <c r="AN75" s="3" t="str">
        <f>IFERROR(MID(VLOOKUP($B75,Seqs!$A:$B,2,0),AO75,1),"")</f>
        <v>R</v>
      </c>
      <c r="AO75" s="3">
        <v>381</v>
      </c>
      <c r="AP75" s="3" t="str">
        <f>IFERROR(MID(VLOOKUP($B75,Seqs!$A:$B,2,0),AQ75,1),"")</f>
        <v>C</v>
      </c>
      <c r="AQ75" s="3">
        <v>413</v>
      </c>
      <c r="AR75" s="3" t="str">
        <f>IFERROR(MID(VLOOKUP($B75,Seqs!$A:$B,2,0),AS75,1),"")</f>
        <v>P</v>
      </c>
      <c r="AS75" s="3">
        <v>418</v>
      </c>
      <c r="AT75" s="3" t="str">
        <f>IFERROR(MID(VLOOKUP($B75,Seqs!$A:$B,2,0),AU75,1),"")</f>
        <v>C</v>
      </c>
      <c r="AU75" s="105">
        <v>443</v>
      </c>
      <c r="AV75" s="3" t="str">
        <f>IFERROR(MID(VLOOKUP($B75,Seqs!$A:$B,2,0),AW75,1),"")</f>
        <v>N</v>
      </c>
      <c r="AW75" s="3">
        <v>444</v>
      </c>
      <c r="AX75" s="3" t="str">
        <f>IFERROR(MID(VLOOKUP($B75,Seqs!$A:$B,2,0),AY75,1),"")</f>
        <v>M</v>
      </c>
      <c r="AY75" s="3">
        <v>456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ref="BB75" si="338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23">
        <f t="shared" ref="BC75" si="339">_xlfn.AGGREGATE(9,6,CH75:CS75)-_xlfn.AGGREGATE(9,6,BV75:CG75)+12</f>
        <v>257</v>
      </c>
      <c r="BD75" s="4" t="s">
        <v>1382</v>
      </c>
      <c r="BE75" s="3" t="s">
        <v>1380</v>
      </c>
      <c r="BF75" s="119">
        <v>2.2999999999999998</v>
      </c>
      <c r="BG75" s="49" t="s">
        <v>1</v>
      </c>
      <c r="BH75" s="49" t="s">
        <v>1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ref="BV75" si="340">E75</f>
        <v>17</v>
      </c>
      <c r="BW75" s="71">
        <f t="shared" ref="BW75" si="341">I75</f>
        <v>52</v>
      </c>
      <c r="BX75" s="72">
        <f t="shared" ref="BX75" si="342">M75</f>
        <v>56</v>
      </c>
      <c r="BY75" s="71">
        <f t="shared" ref="BY75" si="343">Q75</f>
        <v>88</v>
      </c>
      <c r="BZ75" s="72">
        <f t="shared" ref="BZ75" si="344">U75</f>
        <v>92</v>
      </c>
      <c r="CA75" s="71">
        <f t="shared" ref="CA75" si="345">Y75</f>
        <v>128</v>
      </c>
      <c r="CB75" s="72">
        <f t="shared" ref="CB75" si="346">AC75</f>
        <v>136</v>
      </c>
      <c r="CC75" s="71">
        <f t="shared" ref="CC75" si="347">AG75</f>
        <v>176</v>
      </c>
      <c r="CD75" s="72">
        <f t="shared" ref="CD75" si="348">AK75</f>
        <v>183</v>
      </c>
      <c r="CE75" s="71">
        <f t="shared" ref="CE75" si="349">AO75</f>
        <v>381</v>
      </c>
      <c r="CF75" s="72">
        <f t="shared" ref="CF75" si="350">AS75</f>
        <v>418</v>
      </c>
      <c r="CG75" s="71">
        <f t="shared" ref="CG75" si="351">AW75</f>
        <v>444</v>
      </c>
      <c r="CH75" s="70">
        <f t="shared" ref="CH75" si="352">G75</f>
        <v>51</v>
      </c>
      <c r="CI75" s="71">
        <f t="shared" ref="CI75" si="353">K75</f>
        <v>55</v>
      </c>
      <c r="CJ75" s="72">
        <f t="shared" ref="CJ75" si="354">O75</f>
        <v>87</v>
      </c>
      <c r="CK75" s="72">
        <f t="shared" ref="CK75" si="355">S75</f>
        <v>91</v>
      </c>
      <c r="CL75" s="72">
        <f t="shared" ref="CL75" si="356">W75</f>
        <v>127</v>
      </c>
      <c r="CM75" s="72">
        <f t="shared" ref="CM75" si="357">AA75</f>
        <v>135</v>
      </c>
      <c r="CN75" s="72">
        <f t="shared" ref="CN75" si="358">AE75</f>
        <v>166</v>
      </c>
      <c r="CO75" s="72">
        <f t="shared" ref="CO75" si="359">AI75</f>
        <v>178</v>
      </c>
      <c r="CP75" s="72">
        <f t="shared" ref="CP75" si="360">AM75</f>
        <v>214</v>
      </c>
      <c r="CQ75" s="72">
        <f t="shared" ref="CQ75" si="361">AQ75</f>
        <v>413</v>
      </c>
      <c r="CR75" s="72">
        <f t="shared" ref="CR75" si="362">AU75</f>
        <v>443</v>
      </c>
      <c r="CS75" s="72">
        <f t="shared" ref="CS75" si="363">AY75</f>
        <v>456</v>
      </c>
      <c r="CT75" s="23">
        <f t="shared" ref="CT75" si="364">M75-K75</f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ref="A76" si="365">CONCATENATE(B76,"_",C76)</f>
        <v>acm2_human_5ZKB</v>
      </c>
      <c r="B76" s="3" t="s">
        <v>147</v>
      </c>
      <c r="C76" s="3" t="s">
        <v>1551</v>
      </c>
      <c r="D76" s="3" t="str">
        <f>IFERROR(MID(VLOOKUP($B76,Seqs!$A:$B,2,0),E76,1),"")</f>
        <v>Y</v>
      </c>
      <c r="E76" s="3">
        <v>18</v>
      </c>
      <c r="F76" s="3" t="str">
        <f>IFERROR(MID(VLOOKUP($B76,Seqs!$A:$B,2,0),G76,1),"")</f>
        <v>N</v>
      </c>
      <c r="G76" s="3">
        <v>51</v>
      </c>
      <c r="H76" s="3" t="str">
        <f>IFERROR(MID(VLOOKUP($B76,Seqs!$A:$B,2,0),I76,1),"")</f>
        <v>R</v>
      </c>
      <c r="I76" s="23">
        <v>52</v>
      </c>
      <c r="J76" s="3" t="str">
        <f>IFERROR(MID(VLOOKUP($B76,Seqs!$A:$B,2,0),K76,1),"")</f>
        <v>Q</v>
      </c>
      <c r="K76" s="23">
        <v>55</v>
      </c>
      <c r="L76" s="3" t="str">
        <f>IFERROR(MID(VLOOKUP($B76,Seqs!$A:$B,2,0),M76,1),"")</f>
        <v>T</v>
      </c>
      <c r="M76" s="3">
        <v>56</v>
      </c>
      <c r="N76" s="3" t="str">
        <f>IFERROR(MID(VLOOKUP($B76,Seqs!$A:$B,2,0),O76,1),"")</f>
        <v>G</v>
      </c>
      <c r="O76" s="3">
        <v>87</v>
      </c>
      <c r="P76" s="3" t="str">
        <f>IFERROR(MID(VLOOKUP($B76,Seqs!$A:$B,2,0),Q76,1),"")</f>
        <v>Y</v>
      </c>
      <c r="Q76" s="3">
        <v>88</v>
      </c>
      <c r="R76" s="3" t="str">
        <f>IFERROR(MID(VLOOKUP($B76,Seqs!$A:$B,2,0),S76,1),"")</f>
        <v>L</v>
      </c>
      <c r="S76" s="3">
        <v>91</v>
      </c>
      <c r="T76" s="3" t="str">
        <f>IFERROR(MID(VLOOKUP($B76,Seqs!$A:$B,2,0),U76,1),"")</f>
        <v>G</v>
      </c>
      <c r="U76" s="3">
        <v>92</v>
      </c>
      <c r="V76" s="3" t="str">
        <f>IFERROR(MID(VLOOKUP($B76,Seqs!$A:$B,2,0),W76,1),"")</f>
        <v>K</v>
      </c>
      <c r="W76" s="3">
        <v>127</v>
      </c>
      <c r="X76" s="3" t="str">
        <f>IFERROR(MID(VLOOKUP($B76,Seqs!$A:$B,2,0),Y76,1),"")</f>
        <v>P</v>
      </c>
      <c r="Y76" s="3">
        <v>128</v>
      </c>
      <c r="Z76" s="3" t="str">
        <f>IFERROR(MID(VLOOKUP($B76,Seqs!$A:$B,2,0),AA76,1),"")</f>
        <v>R</v>
      </c>
      <c r="AA76" s="3">
        <v>135</v>
      </c>
      <c r="AB76" s="3" t="str">
        <f>IFERROR(MID(VLOOKUP($B76,Seqs!$A:$B,2,0),AC76,1),"")</f>
        <v>T</v>
      </c>
      <c r="AC76" s="3">
        <v>136</v>
      </c>
      <c r="AD76" s="3" t="str">
        <f>IFERROR(MID(VLOOKUP($B76,Seqs!$A:$B,2,0),AE76,1),"")</f>
        <v>V</v>
      </c>
      <c r="AE76" s="3">
        <v>166</v>
      </c>
      <c r="AF76" s="3" t="str">
        <f>IFERROR(MID(VLOOKUP($B76,Seqs!$A:$B,2,0),AG76,1),"")</f>
        <v>C</v>
      </c>
      <c r="AG76" s="3">
        <v>176</v>
      </c>
      <c r="AH76" s="3" t="str">
        <f>IFERROR(MID(VLOOKUP($B76,Seqs!$A:$B,2,0),AI76,1),"")</f>
        <v>I</v>
      </c>
      <c r="AI76" s="3">
        <v>178</v>
      </c>
      <c r="AJ76" s="3" t="str">
        <f>IFERROR(MID(VLOOKUP($B76,Seqs!$A:$B,2,0),AK76,1),"")</f>
        <v>N</v>
      </c>
      <c r="AK76" s="3">
        <v>183</v>
      </c>
      <c r="AL76" s="3" t="str">
        <f>IFERROR(MID(VLOOKUP($B76,Seqs!$A:$B,2,0),AM76,1),"")</f>
        <v>K</v>
      </c>
      <c r="AM76" s="3">
        <v>214</v>
      </c>
      <c r="AN76" s="3" t="str">
        <f>IFERROR(MID(VLOOKUP($B76,Seqs!$A:$B,2,0),AO76,1),"")</f>
        <v>S</v>
      </c>
      <c r="AO76" s="3">
        <v>380</v>
      </c>
      <c r="AP76" s="3" t="str">
        <f>IFERROR(MID(VLOOKUP($B76,Seqs!$A:$B,2,0),AQ76,1),"")</f>
        <v>C</v>
      </c>
      <c r="AQ76" s="3">
        <v>413</v>
      </c>
      <c r="AR76" s="3" t="str">
        <f>IFERROR(MID(VLOOKUP($B76,Seqs!$A:$B,2,0),AS76,1),"")</f>
        <v>P</v>
      </c>
      <c r="AS76" s="3">
        <v>418</v>
      </c>
      <c r="AT76" s="3" t="str">
        <f>IFERROR(MID(VLOOKUP($B76,Seqs!$A:$B,2,0),AU76,1),"")</f>
        <v>C</v>
      </c>
      <c r="AU76" s="105">
        <v>443</v>
      </c>
      <c r="AV76" s="3" t="str">
        <f>IFERROR(MID(VLOOKUP($B76,Seqs!$A:$B,2,0),AW76,1),"")</f>
        <v>N</v>
      </c>
      <c r="AW76" s="3">
        <v>444</v>
      </c>
      <c r="AX76" s="3" t="str">
        <f>IFERROR(MID(VLOOKUP($B76,Seqs!$A:$B,2,0),AY76,1),"")</f>
        <v>M</v>
      </c>
      <c r="AY76" s="3">
        <v>456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ref="BB76" si="366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23">
        <f t="shared" ref="BC76" si="367">_xlfn.AGGREGATE(9,6,CH76:CS76)-_xlfn.AGGREGATE(9,6,BV76:CG76)+12</f>
        <v>257</v>
      </c>
      <c r="BD76" s="4" t="s">
        <v>23</v>
      </c>
      <c r="BE76" s="3" t="s">
        <v>1380</v>
      </c>
      <c r="BF76" s="119">
        <v>2.95</v>
      </c>
      <c r="BG76" s="49" t="s">
        <v>1</v>
      </c>
      <c r="BH76" s="49" t="s">
        <v>1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ref="BV76" si="368">E76</f>
        <v>18</v>
      </c>
      <c r="BW76" s="71">
        <f t="shared" ref="BW76" si="369">I76</f>
        <v>52</v>
      </c>
      <c r="BX76" s="72">
        <f t="shared" ref="BX76" si="370">M76</f>
        <v>56</v>
      </c>
      <c r="BY76" s="71">
        <f t="shared" ref="BY76" si="371">Q76</f>
        <v>88</v>
      </c>
      <c r="BZ76" s="72">
        <f t="shared" ref="BZ76" si="372">U76</f>
        <v>92</v>
      </c>
      <c r="CA76" s="71">
        <f t="shared" ref="CA76" si="373">Y76</f>
        <v>128</v>
      </c>
      <c r="CB76" s="72">
        <f t="shared" ref="CB76" si="374">AC76</f>
        <v>136</v>
      </c>
      <c r="CC76" s="71">
        <f t="shared" ref="CC76" si="375">AG76</f>
        <v>176</v>
      </c>
      <c r="CD76" s="72">
        <f t="shared" ref="CD76" si="376">AK76</f>
        <v>183</v>
      </c>
      <c r="CE76" s="71">
        <f t="shared" ref="CE76" si="377">AO76</f>
        <v>380</v>
      </c>
      <c r="CF76" s="72">
        <f t="shared" ref="CF76" si="378">AS76</f>
        <v>418</v>
      </c>
      <c r="CG76" s="71">
        <f t="shared" ref="CG76" si="379">AW76</f>
        <v>444</v>
      </c>
      <c r="CH76" s="70">
        <f t="shared" ref="CH76" si="380">G76</f>
        <v>51</v>
      </c>
      <c r="CI76" s="71">
        <f t="shared" ref="CI76" si="381">K76</f>
        <v>55</v>
      </c>
      <c r="CJ76" s="72">
        <f t="shared" ref="CJ76" si="382">O76</f>
        <v>87</v>
      </c>
      <c r="CK76" s="72">
        <f t="shared" ref="CK76" si="383">S76</f>
        <v>91</v>
      </c>
      <c r="CL76" s="72">
        <f t="shared" ref="CL76" si="384">W76</f>
        <v>127</v>
      </c>
      <c r="CM76" s="72">
        <f t="shared" ref="CM76" si="385">AA76</f>
        <v>135</v>
      </c>
      <c r="CN76" s="72">
        <f t="shared" ref="CN76" si="386">AE76</f>
        <v>166</v>
      </c>
      <c r="CO76" s="72">
        <f t="shared" ref="CO76" si="387">AI76</f>
        <v>178</v>
      </c>
      <c r="CP76" s="72">
        <f t="shared" ref="CP76" si="388">AM76</f>
        <v>214</v>
      </c>
      <c r="CQ76" s="72">
        <f t="shared" ref="CQ76" si="389">AQ76</f>
        <v>413</v>
      </c>
      <c r="CR76" s="72">
        <f t="shared" ref="CR76" si="390">AU76</f>
        <v>443</v>
      </c>
      <c r="CS76" s="72">
        <f t="shared" ref="CS76" si="391">AY76</f>
        <v>456</v>
      </c>
      <c r="CT76" s="23">
        <f t="shared" ref="CT76" si="392">M76-K76</f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" si="393">CONCATENATE(B77,"_",C77)</f>
        <v>acm2_human_5ZK8</v>
      </c>
      <c r="B77" s="3" t="s">
        <v>147</v>
      </c>
      <c r="C77" s="3" t="s">
        <v>1552</v>
      </c>
      <c r="D77" s="3" t="str">
        <f>IFERROR(MID(VLOOKUP($B77,Seqs!$A:$B,2,0),E77,1),"")</f>
        <v>Y</v>
      </c>
      <c r="E77" s="3">
        <v>18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3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3">
        <v>136</v>
      </c>
      <c r="AD77" s="3" t="str">
        <f>IFERROR(MID(VLOOKUP($B77,Seqs!$A:$B,2,0),AE77,1),"")</f>
        <v>V</v>
      </c>
      <c r="AE77" s="3">
        <v>166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K</v>
      </c>
      <c r="AM77" s="3">
        <v>214</v>
      </c>
      <c r="AN77" s="3" t="str">
        <f>IFERROR(MID(VLOOKUP($B77,Seqs!$A:$B,2,0),AO77,1),"")</f>
        <v>K</v>
      </c>
      <c r="AO77" s="3">
        <v>383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105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ref="BB77" si="394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ref="BC77" si="395">_xlfn.AGGREGATE(9,6,CH77:CS77)-_xlfn.AGGREGATE(9,6,BV77:CG77)+12</f>
        <v>254</v>
      </c>
      <c r="BD77" s="4" t="s">
        <v>23</v>
      </c>
      <c r="BE77" s="3" t="s">
        <v>1380</v>
      </c>
      <c r="BF77" s="119">
        <v>3</v>
      </c>
      <c r="BG77" s="49" t="s">
        <v>1</v>
      </c>
      <c r="BH77" s="49" t="s">
        <v>1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ref="BV77" si="396">E77</f>
        <v>18</v>
      </c>
      <c r="BW77" s="71">
        <f t="shared" ref="BW77" si="397">I77</f>
        <v>52</v>
      </c>
      <c r="BX77" s="72">
        <f t="shared" ref="BX77" si="398">M77</f>
        <v>56</v>
      </c>
      <c r="BY77" s="71">
        <f t="shared" ref="BY77" si="399">Q77</f>
        <v>88</v>
      </c>
      <c r="BZ77" s="72">
        <f t="shared" ref="BZ77" si="400">U77</f>
        <v>92</v>
      </c>
      <c r="CA77" s="71">
        <f t="shared" ref="CA77" si="401">Y77</f>
        <v>128</v>
      </c>
      <c r="CB77" s="72">
        <f t="shared" ref="CB77" si="402">AC77</f>
        <v>136</v>
      </c>
      <c r="CC77" s="71">
        <f t="shared" ref="CC77" si="403">AG77</f>
        <v>176</v>
      </c>
      <c r="CD77" s="72">
        <f t="shared" ref="CD77" si="404">AK77</f>
        <v>183</v>
      </c>
      <c r="CE77" s="71">
        <f t="shared" ref="CE77" si="405">AO77</f>
        <v>383</v>
      </c>
      <c r="CF77" s="72">
        <f t="shared" ref="CF77" si="406">AS77</f>
        <v>418</v>
      </c>
      <c r="CG77" s="71">
        <f t="shared" ref="CG77" si="407">AW77</f>
        <v>444</v>
      </c>
      <c r="CH77" s="70">
        <f t="shared" ref="CH77" si="408">G77</f>
        <v>51</v>
      </c>
      <c r="CI77" s="71">
        <f t="shared" ref="CI77" si="409">K77</f>
        <v>55</v>
      </c>
      <c r="CJ77" s="72">
        <f t="shared" ref="CJ77" si="410">O77</f>
        <v>87</v>
      </c>
      <c r="CK77" s="72">
        <f t="shared" ref="CK77" si="411">S77</f>
        <v>91</v>
      </c>
      <c r="CL77" s="72">
        <f t="shared" ref="CL77" si="412">W77</f>
        <v>127</v>
      </c>
      <c r="CM77" s="72">
        <f t="shared" ref="CM77" si="413">AA77</f>
        <v>135</v>
      </c>
      <c r="CN77" s="72">
        <f t="shared" ref="CN77" si="414">AE77</f>
        <v>166</v>
      </c>
      <c r="CO77" s="72">
        <f t="shared" ref="CO77" si="415">AI77</f>
        <v>178</v>
      </c>
      <c r="CP77" s="72">
        <f t="shared" ref="CP77" si="416">AM77</f>
        <v>214</v>
      </c>
      <c r="CQ77" s="72">
        <f t="shared" ref="CQ77" si="417">AQ77</f>
        <v>413</v>
      </c>
      <c r="CR77" s="72">
        <f t="shared" ref="CR77" si="418">AU77</f>
        <v>443</v>
      </c>
      <c r="CS77" s="72">
        <f t="shared" ref="CS77" si="419">AY77</f>
        <v>456</v>
      </c>
      <c r="CT77" s="23">
        <f t="shared" ref="CT77" si="420">M77-K77</f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" si="421">CONCATENATE(B78,"_",C78)</f>
        <v>acm2_human_5ZK3</v>
      </c>
      <c r="B78" s="3" t="s">
        <v>147</v>
      </c>
      <c r="C78" s="3" t="s">
        <v>1553</v>
      </c>
      <c r="D78" s="3" t="str">
        <f>IFERROR(MID(VLOOKUP($B78,Seqs!$A:$B,2,0),E78,1),"")</f>
        <v>Y</v>
      </c>
      <c r="E78" s="3">
        <v>18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G</v>
      </c>
      <c r="O78" s="3">
        <v>87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3">
        <v>136</v>
      </c>
      <c r="AD78" s="3" t="str">
        <f>IFERROR(MID(VLOOKUP($B78,Seqs!$A:$B,2,0),AE78,1),"")</f>
        <v>V</v>
      </c>
      <c r="AE78" s="3">
        <v>166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K</v>
      </c>
      <c r="AM78" s="3">
        <v>214</v>
      </c>
      <c r="AN78" s="3" t="str">
        <f>IFERROR(MID(VLOOKUP($B78,Seqs!$A:$B,2,0),AO78,1),"")</f>
        <v>E</v>
      </c>
      <c r="AO78" s="3">
        <v>382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105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" si="422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ref="BC78" si="423">_xlfn.AGGREGATE(9,6,CH78:CS78)-_xlfn.AGGREGATE(9,6,BV78:CG78)+12</f>
        <v>255</v>
      </c>
      <c r="BD78" s="4" t="s">
        <v>23</v>
      </c>
      <c r="BE78" s="3" t="s">
        <v>1380</v>
      </c>
      <c r="BF78" s="119">
        <v>2.6</v>
      </c>
      <c r="BG78" s="49" t="s">
        <v>1</v>
      </c>
      <c r="BH78" s="49" t="s">
        <v>1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ref="BV78" si="424">E78</f>
        <v>18</v>
      </c>
      <c r="BW78" s="71">
        <f t="shared" ref="BW78" si="425">I78</f>
        <v>52</v>
      </c>
      <c r="BX78" s="72">
        <f t="shared" ref="BX78" si="426">M78</f>
        <v>56</v>
      </c>
      <c r="BY78" s="71">
        <f t="shared" ref="BY78" si="427">Q78</f>
        <v>88</v>
      </c>
      <c r="BZ78" s="72">
        <f t="shared" ref="BZ78" si="428">U78</f>
        <v>92</v>
      </c>
      <c r="CA78" s="71">
        <f t="shared" ref="CA78" si="429">Y78</f>
        <v>128</v>
      </c>
      <c r="CB78" s="72">
        <f t="shared" ref="CB78" si="430">AC78</f>
        <v>136</v>
      </c>
      <c r="CC78" s="71">
        <f t="shared" ref="CC78" si="431">AG78</f>
        <v>176</v>
      </c>
      <c r="CD78" s="72">
        <f t="shared" ref="CD78" si="432">AK78</f>
        <v>183</v>
      </c>
      <c r="CE78" s="71">
        <f t="shared" ref="CE78" si="433">AO78</f>
        <v>382</v>
      </c>
      <c r="CF78" s="72">
        <f t="shared" ref="CF78" si="434">AS78</f>
        <v>418</v>
      </c>
      <c r="CG78" s="71">
        <f t="shared" ref="CG78" si="435">AW78</f>
        <v>444</v>
      </c>
      <c r="CH78" s="70">
        <f t="shared" ref="CH78" si="436">G78</f>
        <v>51</v>
      </c>
      <c r="CI78" s="71">
        <f t="shared" ref="CI78" si="437">K78</f>
        <v>55</v>
      </c>
      <c r="CJ78" s="72">
        <f t="shared" ref="CJ78" si="438">O78</f>
        <v>87</v>
      </c>
      <c r="CK78" s="72">
        <f t="shared" ref="CK78" si="439">S78</f>
        <v>91</v>
      </c>
      <c r="CL78" s="72">
        <f t="shared" ref="CL78" si="440">W78</f>
        <v>127</v>
      </c>
      <c r="CM78" s="72">
        <f t="shared" ref="CM78" si="441">AA78</f>
        <v>135</v>
      </c>
      <c r="CN78" s="72">
        <f t="shared" ref="CN78" si="442">AE78</f>
        <v>166</v>
      </c>
      <c r="CO78" s="72">
        <f t="shared" ref="CO78" si="443">AI78</f>
        <v>178</v>
      </c>
      <c r="CP78" s="72">
        <f t="shared" ref="CP78" si="444">AM78</f>
        <v>214</v>
      </c>
      <c r="CQ78" s="72">
        <f t="shared" ref="CQ78" si="445">AQ78</f>
        <v>413</v>
      </c>
      <c r="CR78" s="72">
        <f t="shared" ref="CR78" si="446">AU78</f>
        <v>443</v>
      </c>
      <c r="CS78" s="72">
        <f t="shared" ref="CS78" si="447">AY78</f>
        <v>456</v>
      </c>
      <c r="CT78" s="23">
        <f t="shared" ref="CT78" si="448">M78-K78</f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ref="A79" si="449">CONCATENATE(B79,"_",C79)</f>
        <v>acm2_human_5YC8</v>
      </c>
      <c r="B79" s="3" t="s">
        <v>147</v>
      </c>
      <c r="C79" s="3" t="s">
        <v>1554</v>
      </c>
      <c r="D79" s="3" t="str">
        <f>IFERROR(MID(VLOOKUP($B79,Seqs!$A:$B,2,0),E79,1),"")</f>
        <v>Y</v>
      </c>
      <c r="E79" s="3">
        <v>18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3">
        <v>136</v>
      </c>
      <c r="AD79" s="3" t="str">
        <f>IFERROR(MID(VLOOKUP($B79,Seqs!$A:$B,2,0),AE79,1),"")</f>
        <v>V</v>
      </c>
      <c r="AE79" s="3">
        <v>166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R</v>
      </c>
      <c r="AO79" s="3">
        <v>381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105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ref="BB79" si="450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23">
        <f t="shared" ref="BC79" si="451">_xlfn.AGGREGATE(9,6,CH79:CS79)-_xlfn.AGGREGATE(9,6,BV79:CG79)+12</f>
        <v>256</v>
      </c>
      <c r="BD79" s="4" t="s">
        <v>23</v>
      </c>
      <c r="BE79" s="3" t="s">
        <v>1380</v>
      </c>
      <c r="BF79" s="119">
        <v>2.5</v>
      </c>
      <c r="BG79" s="49" t="s">
        <v>1</v>
      </c>
      <c r="BH79" s="49" t="s">
        <v>1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ref="BV79" si="452">E79</f>
        <v>18</v>
      </c>
      <c r="BW79" s="71">
        <f t="shared" ref="BW79" si="453">I79</f>
        <v>52</v>
      </c>
      <c r="BX79" s="72">
        <f t="shared" ref="BX79" si="454">M79</f>
        <v>56</v>
      </c>
      <c r="BY79" s="71">
        <f t="shared" ref="BY79" si="455">Q79</f>
        <v>88</v>
      </c>
      <c r="BZ79" s="72">
        <f t="shared" ref="BZ79" si="456">U79</f>
        <v>92</v>
      </c>
      <c r="CA79" s="71">
        <f t="shared" ref="CA79" si="457">Y79</f>
        <v>128</v>
      </c>
      <c r="CB79" s="72">
        <f t="shared" ref="CB79" si="458">AC79</f>
        <v>136</v>
      </c>
      <c r="CC79" s="71">
        <f t="shared" ref="CC79" si="459">AG79</f>
        <v>176</v>
      </c>
      <c r="CD79" s="72">
        <f t="shared" ref="CD79" si="460">AK79</f>
        <v>183</v>
      </c>
      <c r="CE79" s="71">
        <f t="shared" ref="CE79" si="461">AO79</f>
        <v>381</v>
      </c>
      <c r="CF79" s="72">
        <f t="shared" ref="CF79" si="462">AS79</f>
        <v>418</v>
      </c>
      <c r="CG79" s="71">
        <f t="shared" ref="CG79" si="463">AW79</f>
        <v>444</v>
      </c>
      <c r="CH79" s="70">
        <f t="shared" ref="CH79" si="464">G79</f>
        <v>51</v>
      </c>
      <c r="CI79" s="71">
        <f t="shared" ref="CI79" si="465">K79</f>
        <v>55</v>
      </c>
      <c r="CJ79" s="72">
        <f t="shared" ref="CJ79" si="466">O79</f>
        <v>87</v>
      </c>
      <c r="CK79" s="72">
        <f t="shared" ref="CK79" si="467">S79</f>
        <v>91</v>
      </c>
      <c r="CL79" s="72">
        <f t="shared" ref="CL79" si="468">W79</f>
        <v>127</v>
      </c>
      <c r="CM79" s="72">
        <f t="shared" ref="CM79" si="469">AA79</f>
        <v>135</v>
      </c>
      <c r="CN79" s="72">
        <f t="shared" ref="CN79" si="470">AE79</f>
        <v>166</v>
      </c>
      <c r="CO79" s="72">
        <f t="shared" ref="CO79" si="471">AI79</f>
        <v>178</v>
      </c>
      <c r="CP79" s="72">
        <f t="shared" ref="CP79" si="472">AM79</f>
        <v>214</v>
      </c>
      <c r="CQ79" s="72">
        <f t="shared" ref="CQ79" si="473">AQ79</f>
        <v>413</v>
      </c>
      <c r="CR79" s="72">
        <f t="shared" ref="CR79" si="474">AU79</f>
        <v>443</v>
      </c>
      <c r="CS79" s="72">
        <f t="shared" ref="CS79" si="475">AY79</f>
        <v>456</v>
      </c>
      <c r="CT79" s="23">
        <f t="shared" ref="CT79" si="476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335"/>
        <v>acm3_rat__wt</v>
      </c>
      <c r="B80" s="3" t="s">
        <v>910</v>
      </c>
      <c r="C80" s="3" t="s">
        <v>100</v>
      </c>
      <c r="D80" s="3" t="str">
        <f>IFERROR(MID(VLOOKUP($B80,Seqs!$A:$B,2,0),E80,1),"")</f>
        <v>I</v>
      </c>
      <c r="E80" s="3">
        <v>64</v>
      </c>
      <c r="F80" s="3" t="str">
        <f>IFERROR(MID(VLOOKUP($B80,Seqs!$A:$B,2,0),G80,1),"")</f>
        <v>N</v>
      </c>
      <c r="G80" s="3">
        <v>95</v>
      </c>
      <c r="H80" s="3" t="str">
        <f>IFERROR(MID(VLOOKUP($B80,Seqs!$A:$B,2,0),I80,1),"")</f>
        <v>K</v>
      </c>
      <c r="I80" s="23">
        <v>96</v>
      </c>
      <c r="J80" s="3" t="str">
        <f>IFERROR(MID(VLOOKUP($B80,Seqs!$A:$B,2,0),K80,1),"")</f>
        <v>K</v>
      </c>
      <c r="K80" s="23">
        <v>99</v>
      </c>
      <c r="L80" s="3" t="str">
        <f>IFERROR(MID(VLOOKUP($B80,Seqs!$A:$B,2,0),M80,1),"")</f>
        <v>T</v>
      </c>
      <c r="M80" s="3">
        <v>100</v>
      </c>
      <c r="N80" s="3" t="str">
        <f>IFERROR(MID(VLOOKUP($B80,Seqs!$A:$B,2,0),O80,1),"")</f>
        <v>M</v>
      </c>
      <c r="O80" s="3">
        <v>130</v>
      </c>
      <c r="P80" s="3" t="str">
        <f>IFERROR(MID(VLOOKUP($B80,Seqs!$A:$B,2,0),Q80,1),"")</f>
        <v>R</v>
      </c>
      <c r="Q80" s="3">
        <v>132</v>
      </c>
      <c r="R80" s="3" t="str">
        <f>IFERROR(MID(VLOOKUP($B80,Seqs!$A:$B,2,0),S80,1),"")</f>
        <v>L</v>
      </c>
      <c r="S80" s="3">
        <v>135</v>
      </c>
      <c r="T80" s="3" t="str">
        <f>IFERROR(MID(VLOOKUP($B80,Seqs!$A:$B,2,0),U80,1),"")</f>
        <v>G</v>
      </c>
      <c r="U80" s="3">
        <v>136</v>
      </c>
      <c r="V80" s="3" t="str">
        <f>IFERROR(MID(VLOOKUP($B80,Seqs!$A:$B,2,0),W80,1),"")</f>
        <v>R</v>
      </c>
      <c r="W80" s="3">
        <v>171</v>
      </c>
      <c r="X80" s="3" t="str">
        <f>IFERROR(MID(VLOOKUP($B80,Seqs!$A:$B,2,0),Y80,1),"")</f>
        <v>P</v>
      </c>
      <c r="Y80" s="3">
        <v>172</v>
      </c>
      <c r="Z80" s="3" t="str">
        <f>IFERROR(MID(VLOOKUP($B80,Seqs!$A:$B,2,0),AA80,1),"")</f>
        <v>R</v>
      </c>
      <c r="AA80" s="3">
        <v>179</v>
      </c>
      <c r="AB80" s="3" t="str">
        <f>IFERROR(MID(VLOOKUP($B80,Seqs!$A:$B,2,0),AC80,1),"")</f>
        <v>T</v>
      </c>
      <c r="AC80" s="3">
        <v>180</v>
      </c>
      <c r="AD80" s="3" t="str">
        <f>IFERROR(MID(VLOOKUP($B80,Seqs!$A:$B,2,0),AE80,1),"")</f>
        <v>G</v>
      </c>
      <c r="AE80" s="3">
        <v>211</v>
      </c>
      <c r="AF80" s="3" t="str">
        <f>IFERROR(MID(VLOOKUP($B80,Seqs!$A:$B,2,0),AG80,1),"")</f>
        <v>C</v>
      </c>
      <c r="AG80" s="3">
        <v>220</v>
      </c>
      <c r="AH80" s="3" t="str">
        <f>IFERROR(MID(VLOOKUP($B80,Seqs!$A:$B,2,0),AI80,1),"")</f>
        <v>I</v>
      </c>
      <c r="AI80" s="3">
        <v>222</v>
      </c>
      <c r="AJ80" s="3" t="str">
        <f>IFERROR(MID(VLOOKUP($B80,Seqs!$A:$B,2,0),AK80,1),"")</f>
        <v>E</v>
      </c>
      <c r="AK80" s="3">
        <v>227</v>
      </c>
      <c r="AL80" s="3" t="str">
        <f>IFERROR(MID(VLOOKUP($B80,Seqs!$A:$B,2,0),AM80,1),"")</f>
        <v>L</v>
      </c>
      <c r="AM80" s="3">
        <v>267</v>
      </c>
      <c r="AN80" s="3" t="str">
        <f>IFERROR(MID(VLOOKUP($B80,Seqs!$A:$B,2,0),AO80,1),"")</f>
        <v>R</v>
      </c>
      <c r="AO80" s="3">
        <v>479</v>
      </c>
      <c r="AP80" s="3" t="str">
        <f>IFERROR(MID(VLOOKUP($B80,Seqs!$A:$B,2,0),AQ80,1),"")</f>
        <v>C</v>
      </c>
      <c r="AQ80" s="3">
        <v>516</v>
      </c>
      <c r="AR80" s="3" t="str">
        <f>IFERROR(MID(VLOOKUP($B80,Seqs!$A:$B,2,0),AS80,1),"")</f>
        <v>P</v>
      </c>
      <c r="AS80" s="3">
        <v>521</v>
      </c>
      <c r="AT80" s="3" t="str">
        <f>IFERROR(MID(VLOOKUP($B80,Seqs!$A:$B,2,0),AU80,1),"")</f>
        <v>C</v>
      </c>
      <c r="AU80" s="3">
        <v>546</v>
      </c>
      <c r="AV80" s="3" t="str">
        <f>IFERROR(MID(VLOOKUP($B80,Seqs!$A:$B,2,0),AW80,1),"")</f>
        <v>N</v>
      </c>
      <c r="AW80" s="3">
        <v>547</v>
      </c>
      <c r="AX80" s="3" t="str">
        <f>IFERROR(MID(VLOOKUP($B80,Seqs!$A:$B,2,0),AY80,1),"")</f>
        <v>L</v>
      </c>
      <c r="AY80" s="3">
        <v>558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336"/>
        <v>1</v>
      </c>
      <c r="BC80" s="23">
        <f t="shared" si="225"/>
        <v>267</v>
      </c>
      <c r="BD80" s="56" t="s">
        <v>23</v>
      </c>
      <c r="BE80" s="3" t="s">
        <v>23</v>
      </c>
      <c r="BF80" s="119" t="s">
        <v>23</v>
      </c>
      <c r="BG80" s="49" t="s">
        <v>1378</v>
      </c>
      <c r="BH80" s="49" t="s">
        <v>1383</v>
      </c>
      <c r="BI80" s="1"/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226"/>
        <v>64</v>
      </c>
      <c r="BW80" s="71">
        <f t="shared" si="227"/>
        <v>96</v>
      </c>
      <c r="BX80" s="72">
        <f t="shared" si="228"/>
        <v>100</v>
      </c>
      <c r="BY80" s="71">
        <f t="shared" si="229"/>
        <v>132</v>
      </c>
      <c r="BZ80" s="72">
        <f t="shared" si="230"/>
        <v>136</v>
      </c>
      <c r="CA80" s="71">
        <f t="shared" si="231"/>
        <v>172</v>
      </c>
      <c r="CB80" s="72">
        <f t="shared" si="232"/>
        <v>180</v>
      </c>
      <c r="CC80" s="71">
        <f t="shared" si="233"/>
        <v>220</v>
      </c>
      <c r="CD80" s="72">
        <f t="shared" si="234"/>
        <v>227</v>
      </c>
      <c r="CE80" s="71">
        <f t="shared" si="235"/>
        <v>479</v>
      </c>
      <c r="CF80" s="72">
        <f t="shared" si="236"/>
        <v>521</v>
      </c>
      <c r="CG80" s="71">
        <f t="shared" si="237"/>
        <v>547</v>
      </c>
      <c r="CH80" s="70">
        <f t="shared" si="238"/>
        <v>95</v>
      </c>
      <c r="CI80" s="71">
        <f t="shared" si="239"/>
        <v>99</v>
      </c>
      <c r="CJ80" s="72">
        <f t="shared" si="240"/>
        <v>130</v>
      </c>
      <c r="CK80" s="72">
        <f t="shared" si="241"/>
        <v>135</v>
      </c>
      <c r="CL80" s="72">
        <f t="shared" si="242"/>
        <v>171</v>
      </c>
      <c r="CM80" s="72">
        <f t="shared" si="243"/>
        <v>179</v>
      </c>
      <c r="CN80" s="72">
        <f t="shared" si="244"/>
        <v>211</v>
      </c>
      <c r="CO80" s="72">
        <f t="shared" si="245"/>
        <v>222</v>
      </c>
      <c r="CP80" s="72">
        <f t="shared" si="246"/>
        <v>267</v>
      </c>
      <c r="CQ80" s="72">
        <f t="shared" si="247"/>
        <v>516</v>
      </c>
      <c r="CR80" s="72">
        <f t="shared" si="248"/>
        <v>546</v>
      </c>
      <c r="CS80" s="72">
        <f t="shared" si="249"/>
        <v>558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335"/>
        <v>acm3_rat_4U15</v>
      </c>
      <c r="B81" s="3" t="s">
        <v>910</v>
      </c>
      <c r="C81" s="3" t="s">
        <v>71</v>
      </c>
      <c r="D81" s="3" t="str">
        <f>IFERROR(MID(VLOOKUP($B81,Seqs!$A:$B,2,0),E81,1),"")</f>
        <v>I</v>
      </c>
      <c r="E81" s="3">
        <v>64</v>
      </c>
      <c r="F81" s="3" t="str">
        <f>IFERROR(MID(VLOOKUP($B81,Seqs!$A:$B,2,0),G81,1),"")</f>
        <v>N</v>
      </c>
      <c r="G81" s="3">
        <v>95</v>
      </c>
      <c r="H81" s="3" t="str">
        <f>IFERROR(MID(VLOOKUP($B81,Seqs!$A:$B,2,0),I81,1),"")</f>
        <v>K</v>
      </c>
      <c r="I81" s="23">
        <v>96</v>
      </c>
      <c r="J81" s="3" t="str">
        <f>IFERROR(MID(VLOOKUP($B81,Seqs!$A:$B,2,0),K81,1),"")</f>
        <v>K</v>
      </c>
      <c r="K81" s="23">
        <v>99</v>
      </c>
      <c r="L81" s="3" t="str">
        <f>IFERROR(MID(VLOOKUP($B81,Seqs!$A:$B,2,0),M81,1),"")</f>
        <v>T</v>
      </c>
      <c r="M81" s="3">
        <v>100</v>
      </c>
      <c r="N81" s="3" t="str">
        <f>IFERROR(MID(VLOOKUP($B81,Seqs!$A:$B,2,0),O81,1),"")</f>
        <v>M</v>
      </c>
      <c r="O81" s="3">
        <v>130</v>
      </c>
      <c r="P81" s="3" t="str">
        <f>IFERROR(MID(VLOOKUP($B81,Seqs!$A:$B,2,0),Q81,1),"")</f>
        <v>R</v>
      </c>
      <c r="Q81" s="3">
        <v>132</v>
      </c>
      <c r="R81" s="3" t="str">
        <f>IFERROR(MID(VLOOKUP($B81,Seqs!$A:$B,2,0),S81,1),"")</f>
        <v>L</v>
      </c>
      <c r="S81" s="3">
        <v>135</v>
      </c>
      <c r="T81" s="3" t="str">
        <f>IFERROR(MID(VLOOKUP($B81,Seqs!$A:$B,2,0),U81,1),"")</f>
        <v>G</v>
      </c>
      <c r="U81" s="3">
        <v>136</v>
      </c>
      <c r="V81" s="3" t="str">
        <f>IFERROR(MID(VLOOKUP($B81,Seqs!$A:$B,2,0),W81,1),"")</f>
        <v>R</v>
      </c>
      <c r="W81" s="3">
        <v>171</v>
      </c>
      <c r="X81" s="3" t="str">
        <f>IFERROR(MID(VLOOKUP($B81,Seqs!$A:$B,2,0),Y81,1),"")</f>
        <v>P</v>
      </c>
      <c r="Y81" s="3">
        <v>172</v>
      </c>
      <c r="Z81" s="3" t="str">
        <f>IFERROR(MID(VLOOKUP($B81,Seqs!$A:$B,2,0),AA81,1),"")</f>
        <v>R</v>
      </c>
      <c r="AA81" s="3">
        <v>179</v>
      </c>
      <c r="AB81" s="3" t="str">
        <f>IFERROR(MID(VLOOKUP($B81,Seqs!$A:$B,2,0),AC81,1),"")</f>
        <v>T</v>
      </c>
      <c r="AC81" s="9">
        <v>180</v>
      </c>
      <c r="AD81" s="3" t="str">
        <f>IFERROR(MID(VLOOKUP($B81,Seqs!$A:$B,2,0),AE81,1),"")</f>
        <v>G</v>
      </c>
      <c r="AE81" s="3">
        <v>211</v>
      </c>
      <c r="AF81" s="3" t="str">
        <f>IFERROR(MID(VLOOKUP($B81,Seqs!$A:$B,2,0),AG81,1),"")</f>
        <v>C</v>
      </c>
      <c r="AG81" s="3">
        <v>220</v>
      </c>
      <c r="AH81" s="3" t="str">
        <f>IFERROR(MID(VLOOKUP($B81,Seqs!$A:$B,2,0),AI81,1),"")</f>
        <v>I</v>
      </c>
      <c r="AI81" s="3">
        <v>222</v>
      </c>
      <c r="AJ81" s="3" t="str">
        <f>IFERROR(MID(VLOOKUP($B81,Seqs!$A:$B,2,0),AK81,1),"")</f>
        <v>E</v>
      </c>
      <c r="AK81" s="3">
        <v>227</v>
      </c>
      <c r="AL81" s="3" t="str">
        <f>IFERROR(MID(VLOOKUP($B81,Seqs!$A:$B,2,0),AM81,1),"")</f>
        <v>K</v>
      </c>
      <c r="AM81" s="3">
        <v>259</v>
      </c>
      <c r="AN81" s="3" t="str">
        <f>IFERROR(MID(VLOOKUP($B81,Seqs!$A:$B,2,0),AO81,1),"")</f>
        <v>I</v>
      </c>
      <c r="AO81" s="3">
        <v>483</v>
      </c>
      <c r="AP81" s="3" t="str">
        <f>IFERROR(MID(VLOOKUP($B81,Seqs!$A:$B,2,0),AQ81,1),"")</f>
        <v>C</v>
      </c>
      <c r="AQ81" s="3">
        <v>516</v>
      </c>
      <c r="AR81" s="3" t="str">
        <f>IFERROR(MID(VLOOKUP($B81,Seqs!$A:$B,2,0),AS81,1),"")</f>
        <v>P</v>
      </c>
      <c r="AS81" s="3">
        <v>521</v>
      </c>
      <c r="AT81" s="3" t="str">
        <f>IFERROR(MID(VLOOKUP($B81,Seqs!$A:$B,2,0),AU81,1),"")</f>
        <v>C</v>
      </c>
      <c r="AU81" s="3">
        <v>546</v>
      </c>
      <c r="AV81" s="3" t="str">
        <f>IFERROR(MID(VLOOKUP($B81,Seqs!$A:$B,2,0),AW81,1),"")</f>
        <v>N</v>
      </c>
      <c r="AW81" s="3">
        <v>547</v>
      </c>
      <c r="AX81" s="3" t="str">
        <f>IFERROR(MID(VLOOKUP($B81,Seqs!$A:$B,2,0),AY81,1),"")</f>
        <v>L</v>
      </c>
      <c r="AY81" s="3">
        <v>558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si="336"/>
        <v>1</v>
      </c>
      <c r="BC81" s="23">
        <f t="shared" si="225"/>
        <v>255</v>
      </c>
      <c r="BD81" s="16" t="s">
        <v>1382</v>
      </c>
      <c r="BE81" s="3" t="s">
        <v>1380</v>
      </c>
      <c r="BF81" s="119">
        <v>2.8</v>
      </c>
      <c r="BG81" s="49" t="s">
        <v>1383</v>
      </c>
      <c r="BH81" s="49" t="s">
        <v>1383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226"/>
        <v>64</v>
      </c>
      <c r="BW81" s="71">
        <f t="shared" si="227"/>
        <v>96</v>
      </c>
      <c r="BX81" s="72">
        <f t="shared" si="228"/>
        <v>100</v>
      </c>
      <c r="BY81" s="71">
        <f t="shared" si="229"/>
        <v>132</v>
      </c>
      <c r="BZ81" s="72">
        <f t="shared" si="230"/>
        <v>136</v>
      </c>
      <c r="CA81" s="71">
        <f t="shared" si="231"/>
        <v>172</v>
      </c>
      <c r="CB81" s="72">
        <f t="shared" si="232"/>
        <v>180</v>
      </c>
      <c r="CC81" s="71">
        <f t="shared" si="233"/>
        <v>220</v>
      </c>
      <c r="CD81" s="72">
        <f t="shared" si="234"/>
        <v>227</v>
      </c>
      <c r="CE81" s="71">
        <f t="shared" si="235"/>
        <v>483</v>
      </c>
      <c r="CF81" s="72">
        <f t="shared" si="236"/>
        <v>521</v>
      </c>
      <c r="CG81" s="71">
        <f t="shared" si="237"/>
        <v>547</v>
      </c>
      <c r="CH81" s="70">
        <f t="shared" si="238"/>
        <v>95</v>
      </c>
      <c r="CI81" s="71">
        <f t="shared" si="239"/>
        <v>99</v>
      </c>
      <c r="CJ81" s="72">
        <f t="shared" si="240"/>
        <v>130</v>
      </c>
      <c r="CK81" s="72">
        <f t="shared" si="241"/>
        <v>135</v>
      </c>
      <c r="CL81" s="72">
        <f t="shared" si="242"/>
        <v>171</v>
      </c>
      <c r="CM81" s="72">
        <f t="shared" si="243"/>
        <v>179</v>
      </c>
      <c r="CN81" s="72">
        <f t="shared" si="244"/>
        <v>211</v>
      </c>
      <c r="CO81" s="72">
        <f t="shared" si="245"/>
        <v>222</v>
      </c>
      <c r="CP81" s="72">
        <f t="shared" si="246"/>
        <v>259</v>
      </c>
      <c r="CQ81" s="72">
        <f t="shared" si="247"/>
        <v>516</v>
      </c>
      <c r="CR81" s="72">
        <f t="shared" si="248"/>
        <v>546</v>
      </c>
      <c r="CS81" s="72">
        <f t="shared" si="249"/>
        <v>558</v>
      </c>
      <c r="CT81" s="23">
        <f t="shared" si="25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335"/>
        <v>acm3_rat_4U16</v>
      </c>
      <c r="B82" s="3" t="s">
        <v>910</v>
      </c>
      <c r="C82" s="3" t="s">
        <v>1054</v>
      </c>
      <c r="D82" s="3" t="str">
        <f>IFERROR(MID(VLOOKUP($B82,Seqs!$A:$B,2,0),E82,1),"")</f>
        <v>I</v>
      </c>
      <c r="E82" s="3">
        <v>64</v>
      </c>
      <c r="F82" s="3" t="str">
        <f>IFERROR(MID(VLOOKUP($B82,Seqs!$A:$B,2,0),G82,1),"")</f>
        <v>N</v>
      </c>
      <c r="G82" s="3">
        <v>95</v>
      </c>
      <c r="H82" s="3" t="str">
        <f>IFERROR(MID(VLOOKUP($B82,Seqs!$A:$B,2,0),I82,1),"")</f>
        <v>K</v>
      </c>
      <c r="I82" s="23">
        <v>96</v>
      </c>
      <c r="J82" s="3" t="str">
        <f>IFERROR(MID(VLOOKUP($B82,Seqs!$A:$B,2,0),K82,1),"")</f>
        <v>K</v>
      </c>
      <c r="K82" s="23">
        <v>99</v>
      </c>
      <c r="L82" s="3" t="str">
        <f>IFERROR(MID(VLOOKUP($B82,Seqs!$A:$B,2,0),M82,1),"")</f>
        <v>T</v>
      </c>
      <c r="M82" s="3">
        <v>100</v>
      </c>
      <c r="N82" s="3" t="str">
        <f>IFERROR(MID(VLOOKUP($B82,Seqs!$A:$B,2,0),O82,1),"")</f>
        <v>M</v>
      </c>
      <c r="O82" s="3">
        <v>130</v>
      </c>
      <c r="P82" s="3" t="str">
        <f>IFERROR(MID(VLOOKUP($B82,Seqs!$A:$B,2,0),Q82,1),"")</f>
        <v>R</v>
      </c>
      <c r="Q82" s="3">
        <v>132</v>
      </c>
      <c r="R82" s="3" t="str">
        <f>IFERROR(MID(VLOOKUP($B82,Seqs!$A:$B,2,0),S82,1),"")</f>
        <v>L</v>
      </c>
      <c r="S82" s="3">
        <v>135</v>
      </c>
      <c r="T82" s="3" t="str">
        <f>IFERROR(MID(VLOOKUP($B82,Seqs!$A:$B,2,0),U82,1),"")</f>
        <v>G</v>
      </c>
      <c r="U82" s="3">
        <v>136</v>
      </c>
      <c r="V82" s="3" t="str">
        <f>IFERROR(MID(VLOOKUP($B82,Seqs!$A:$B,2,0),W82,1),"")</f>
        <v>R</v>
      </c>
      <c r="W82" s="3">
        <v>171</v>
      </c>
      <c r="X82" s="3" t="str">
        <f>IFERROR(MID(VLOOKUP($B82,Seqs!$A:$B,2,0),Y82,1),"")</f>
        <v>P</v>
      </c>
      <c r="Y82" s="3">
        <v>172</v>
      </c>
      <c r="Z82" s="3" t="str">
        <f>IFERROR(MID(VLOOKUP($B82,Seqs!$A:$B,2,0),AA82,1),"")</f>
        <v>R</v>
      </c>
      <c r="AA82" s="3">
        <v>179</v>
      </c>
      <c r="AB82" s="3" t="str">
        <f>IFERROR(MID(VLOOKUP($B82,Seqs!$A:$B,2,0),AC82,1),"")</f>
        <v>T</v>
      </c>
      <c r="AC82" s="9">
        <v>180</v>
      </c>
      <c r="AD82" s="3" t="str">
        <f>IFERROR(MID(VLOOKUP($B82,Seqs!$A:$B,2,0),AE82,1),"")</f>
        <v>G</v>
      </c>
      <c r="AE82" s="3">
        <v>211</v>
      </c>
      <c r="AF82" s="3" t="str">
        <f>IFERROR(MID(VLOOKUP($B82,Seqs!$A:$B,2,0),AG82,1),"")</f>
        <v>C</v>
      </c>
      <c r="AG82" s="3">
        <v>220</v>
      </c>
      <c r="AH82" s="3" t="str">
        <f>IFERROR(MID(VLOOKUP($B82,Seqs!$A:$B,2,0),AI82,1),"")</f>
        <v>I</v>
      </c>
      <c r="AI82" s="3">
        <v>222</v>
      </c>
      <c r="AJ82" s="3" t="str">
        <f>IFERROR(MID(VLOOKUP($B82,Seqs!$A:$B,2,0),AK82,1),"")</f>
        <v>E</v>
      </c>
      <c r="AK82" s="3">
        <v>227</v>
      </c>
      <c r="AL82" s="3" t="str">
        <f>IFERROR(MID(VLOOKUP($B82,Seqs!$A:$B,2,0),AM82,1),"")</f>
        <v>K</v>
      </c>
      <c r="AM82" s="3">
        <v>259</v>
      </c>
      <c r="AN82" s="3" t="str">
        <f>IFERROR(MID(VLOOKUP($B82,Seqs!$A:$B,2,0),AO82,1),"")</f>
        <v>I</v>
      </c>
      <c r="AO82" s="3">
        <v>483</v>
      </c>
      <c r="AP82" s="3" t="str">
        <f>IFERROR(MID(VLOOKUP($B82,Seqs!$A:$B,2,0),AQ82,1),"")</f>
        <v>C</v>
      </c>
      <c r="AQ82" s="3">
        <v>516</v>
      </c>
      <c r="AR82" s="3" t="str">
        <f>IFERROR(MID(VLOOKUP($B82,Seqs!$A:$B,2,0),AS82,1),"")</f>
        <v>P</v>
      </c>
      <c r="AS82" s="3">
        <v>521</v>
      </c>
      <c r="AT82" s="3" t="str">
        <f>IFERROR(MID(VLOOKUP($B82,Seqs!$A:$B,2,0),AU82,1),"")</f>
        <v>C</v>
      </c>
      <c r="AU82" s="3">
        <v>546</v>
      </c>
      <c r="AV82" s="3" t="str">
        <f>IFERROR(MID(VLOOKUP($B82,Seqs!$A:$B,2,0),AW82,1),"")</f>
        <v/>
      </c>
      <c r="AW82" s="3" t="s">
        <v>23</v>
      </c>
      <c r="AX82" s="3" t="str">
        <f>IFERROR(MID(VLOOKUP($B82,Seqs!$A:$B,2,0),AY82,1),"")</f>
        <v/>
      </c>
      <c r="AY82" s="3" t="s">
        <v>23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336"/>
        <v>1</v>
      </c>
      <c r="BC82" s="23">
        <f t="shared" si="225"/>
        <v>244</v>
      </c>
      <c r="BD82" s="4" t="s">
        <v>23</v>
      </c>
      <c r="BE82" s="3" t="s">
        <v>1380</v>
      </c>
      <c r="BF82" s="119">
        <v>3.7</v>
      </c>
      <c r="BG82" s="49" t="s">
        <v>1383</v>
      </c>
      <c r="BH82" s="49" t="s">
        <v>1383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si="226"/>
        <v>64</v>
      </c>
      <c r="BW82" s="71">
        <f t="shared" si="227"/>
        <v>96</v>
      </c>
      <c r="BX82" s="72">
        <f t="shared" si="228"/>
        <v>100</v>
      </c>
      <c r="BY82" s="71">
        <f t="shared" si="229"/>
        <v>132</v>
      </c>
      <c r="BZ82" s="72">
        <f t="shared" si="230"/>
        <v>136</v>
      </c>
      <c r="CA82" s="71">
        <f t="shared" si="231"/>
        <v>172</v>
      </c>
      <c r="CB82" s="72">
        <f t="shared" si="232"/>
        <v>180</v>
      </c>
      <c r="CC82" s="71">
        <f t="shared" si="233"/>
        <v>220</v>
      </c>
      <c r="CD82" s="72">
        <f t="shared" si="234"/>
        <v>227</v>
      </c>
      <c r="CE82" s="71">
        <f t="shared" si="235"/>
        <v>483</v>
      </c>
      <c r="CF82" s="72">
        <f t="shared" si="236"/>
        <v>521</v>
      </c>
      <c r="CG82" s="71" t="str">
        <f t="shared" si="237"/>
        <v>-</v>
      </c>
      <c r="CH82" s="70">
        <f t="shared" si="238"/>
        <v>95</v>
      </c>
      <c r="CI82" s="71">
        <f t="shared" si="239"/>
        <v>99</v>
      </c>
      <c r="CJ82" s="72">
        <f t="shared" si="240"/>
        <v>130</v>
      </c>
      <c r="CK82" s="72">
        <f t="shared" si="241"/>
        <v>135</v>
      </c>
      <c r="CL82" s="72">
        <f t="shared" si="242"/>
        <v>171</v>
      </c>
      <c r="CM82" s="72">
        <f t="shared" si="243"/>
        <v>179</v>
      </c>
      <c r="CN82" s="72">
        <f t="shared" si="244"/>
        <v>211</v>
      </c>
      <c r="CO82" s="72">
        <f t="shared" si="245"/>
        <v>222</v>
      </c>
      <c r="CP82" s="72">
        <f t="shared" si="246"/>
        <v>259</v>
      </c>
      <c r="CQ82" s="72">
        <f t="shared" si="247"/>
        <v>516</v>
      </c>
      <c r="CR82" s="72">
        <f t="shared" si="248"/>
        <v>546</v>
      </c>
      <c r="CS82" s="72" t="str">
        <f t="shared" si="249"/>
        <v>-</v>
      </c>
      <c r="CT82" s="23">
        <f t="shared" si="250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335"/>
        <v>acm4_human__wt</v>
      </c>
      <c r="B83" s="3" t="s">
        <v>149</v>
      </c>
      <c r="C83" s="3" t="s">
        <v>100</v>
      </c>
      <c r="D83" s="3" t="str">
        <f>IFERROR(MID(VLOOKUP($B83,Seqs!$A:$B,2,0),E83,1),"")</f>
        <v>R</v>
      </c>
      <c r="E83" s="3">
        <v>26</v>
      </c>
      <c r="F83" s="3" t="str">
        <f>IFERROR(MID(VLOOKUP($B83,Seqs!$A:$B,2,0),G83,1),"")</f>
        <v>N</v>
      </c>
      <c r="G83" s="3">
        <v>60</v>
      </c>
      <c r="H83" s="3" t="str">
        <f>IFERROR(MID(VLOOKUP($B83,Seqs!$A:$B,2,0),I83,1),"")</f>
        <v>R</v>
      </c>
      <c r="I83" s="23">
        <v>61</v>
      </c>
      <c r="J83" s="3" t="str">
        <f>IFERROR(MID(VLOOKUP($B83,Seqs!$A:$B,2,0),K83,1),"")</f>
        <v>Q</v>
      </c>
      <c r="K83" s="23">
        <v>64</v>
      </c>
      <c r="L83" s="3" t="str">
        <f>IFERROR(MID(VLOOKUP($B83,Seqs!$A:$B,2,0),M83,1),"")</f>
        <v>T</v>
      </c>
      <c r="M83" s="3">
        <v>65</v>
      </c>
      <c r="N83" s="3" t="str">
        <f>IFERROR(MID(VLOOKUP($B83,Seqs!$A:$B,2,0),O83,1),"")</f>
        <v>K</v>
      </c>
      <c r="O83" s="3">
        <v>95</v>
      </c>
      <c r="P83" s="3" t="str">
        <f>IFERROR(MID(VLOOKUP($B83,Seqs!$A:$B,2,0),Q83,1),"")</f>
        <v>Y</v>
      </c>
      <c r="Q83" s="3">
        <v>97</v>
      </c>
      <c r="R83" s="3" t="str">
        <f>IFERROR(MID(VLOOKUP($B83,Seqs!$A:$B,2,0),S83,1),"")</f>
        <v>L</v>
      </c>
      <c r="S83" s="3">
        <v>100</v>
      </c>
      <c r="T83" s="3" t="str">
        <f>IFERROR(MID(VLOOKUP($B83,Seqs!$A:$B,2,0),U83,1),"")</f>
        <v>G</v>
      </c>
      <c r="U83" s="3">
        <v>101</v>
      </c>
      <c r="V83" s="3" t="str">
        <f>IFERROR(MID(VLOOKUP($B83,Seqs!$A:$B,2,0),W83,1),"")</f>
        <v>K</v>
      </c>
      <c r="W83" s="3">
        <v>136</v>
      </c>
      <c r="X83" s="3" t="str">
        <f>IFERROR(MID(VLOOKUP($B83,Seqs!$A:$B,2,0),Y83,1),"")</f>
        <v>P</v>
      </c>
      <c r="Y83" s="3">
        <v>137</v>
      </c>
      <c r="Z83" s="3" t="str">
        <f>IFERROR(MID(VLOOKUP($B83,Seqs!$A:$B,2,0),AA83,1),"")</f>
        <v>R</v>
      </c>
      <c r="AA83" s="3">
        <v>144</v>
      </c>
      <c r="AB83" s="3" t="str">
        <f>IFERROR(MID(VLOOKUP($B83,Seqs!$A:$B,2,0),AC83,1),"")</f>
        <v>T</v>
      </c>
      <c r="AC83" s="9">
        <v>145</v>
      </c>
      <c r="AD83" s="3" t="str">
        <f>IFERROR(MID(VLOOKUP($B83,Seqs!$A:$B,2,0),AE83,1),"")</f>
        <v>G</v>
      </c>
      <c r="AE83" s="3">
        <v>176</v>
      </c>
      <c r="AF83" s="3" t="str">
        <f>IFERROR(MID(VLOOKUP($B83,Seqs!$A:$B,2,0),AG83,1),"")</f>
        <v>C</v>
      </c>
      <c r="AG83" s="3">
        <v>185</v>
      </c>
      <c r="AH83" s="3" t="str">
        <f>IFERROR(MID(VLOOKUP($B83,Seqs!$A:$B,2,0),AI83,1),"")</f>
        <v>I</v>
      </c>
      <c r="AI83" s="3">
        <v>187</v>
      </c>
      <c r="AJ83" s="3" t="str">
        <f>IFERROR(MID(VLOOKUP($B83,Seqs!$A:$B,2,0),AK83,1),"")</f>
        <v>N</v>
      </c>
      <c r="AK83" s="3">
        <v>192</v>
      </c>
      <c r="AL83" s="3" t="str">
        <f>IFERROR(MID(VLOOKUP($B83,Seqs!$A:$B,2,0),AM83,1),"")</f>
        <v>E</v>
      </c>
      <c r="AM83" s="3">
        <v>232</v>
      </c>
      <c r="AN83" s="3" t="str">
        <f>IFERROR(MID(VLOOKUP($B83,Seqs!$A:$B,2,0),AO83,1),"")</f>
        <v>R</v>
      </c>
      <c r="AO83" s="3">
        <v>389</v>
      </c>
      <c r="AP83" s="3" t="str">
        <f>IFERROR(MID(VLOOKUP($B83,Seqs!$A:$B,2,0),AQ83,1),"")</f>
        <v>C</v>
      </c>
      <c r="AQ83" s="3">
        <v>426</v>
      </c>
      <c r="AR83" s="3" t="str">
        <f>IFERROR(MID(VLOOKUP($B83,Seqs!$A:$B,2,0),AS83,1),"")</f>
        <v>P</v>
      </c>
      <c r="AS83" s="3">
        <v>431</v>
      </c>
      <c r="AT83" s="3" t="str">
        <f>IFERROR(MID(VLOOKUP($B83,Seqs!$A:$B,2,0),AU83,1),"")</f>
        <v>C</v>
      </c>
      <c r="AU83" s="3">
        <v>456</v>
      </c>
      <c r="AV83" s="3" t="str">
        <f>IFERROR(MID(VLOOKUP($B83,Seqs!$A:$B,2,0),AW83,1),"")</f>
        <v>N</v>
      </c>
      <c r="AW83" s="3">
        <v>457</v>
      </c>
      <c r="AX83" s="3" t="str">
        <f>IFERROR(MID(VLOOKUP($B83,Seqs!$A:$B,2,0),AY83,1),"")</f>
        <v>L</v>
      </c>
      <c r="AY83" s="3">
        <v>469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si="336"/>
        <v>1</v>
      </c>
      <c r="BC83" s="23">
        <f t="shared" si="225"/>
        <v>271</v>
      </c>
      <c r="BD83" s="34" t="s">
        <v>23</v>
      </c>
      <c r="BE83" s="3" t="s">
        <v>23</v>
      </c>
      <c r="BF83" s="119" t="s">
        <v>23</v>
      </c>
      <c r="BG83" s="49" t="s">
        <v>1378</v>
      </c>
      <c r="BH83" s="49" t="s">
        <v>1383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226"/>
        <v>26</v>
      </c>
      <c r="BW83" s="71">
        <f t="shared" si="227"/>
        <v>61</v>
      </c>
      <c r="BX83" s="72">
        <f t="shared" si="228"/>
        <v>65</v>
      </c>
      <c r="BY83" s="71">
        <f t="shared" si="229"/>
        <v>97</v>
      </c>
      <c r="BZ83" s="72">
        <f t="shared" si="230"/>
        <v>101</v>
      </c>
      <c r="CA83" s="71">
        <f t="shared" si="231"/>
        <v>137</v>
      </c>
      <c r="CB83" s="72">
        <f t="shared" si="232"/>
        <v>145</v>
      </c>
      <c r="CC83" s="71">
        <f t="shared" si="233"/>
        <v>185</v>
      </c>
      <c r="CD83" s="72">
        <f t="shared" si="234"/>
        <v>192</v>
      </c>
      <c r="CE83" s="71">
        <f t="shared" si="235"/>
        <v>389</v>
      </c>
      <c r="CF83" s="72">
        <f t="shared" si="236"/>
        <v>431</v>
      </c>
      <c r="CG83" s="71">
        <f t="shared" si="237"/>
        <v>457</v>
      </c>
      <c r="CH83" s="70">
        <f t="shared" si="238"/>
        <v>60</v>
      </c>
      <c r="CI83" s="71">
        <f t="shared" si="239"/>
        <v>64</v>
      </c>
      <c r="CJ83" s="72">
        <f t="shared" si="240"/>
        <v>95</v>
      </c>
      <c r="CK83" s="72">
        <f t="shared" si="241"/>
        <v>100</v>
      </c>
      <c r="CL83" s="72">
        <f t="shared" si="242"/>
        <v>136</v>
      </c>
      <c r="CM83" s="72">
        <f t="shared" si="243"/>
        <v>144</v>
      </c>
      <c r="CN83" s="72">
        <f t="shared" si="244"/>
        <v>176</v>
      </c>
      <c r="CO83" s="72">
        <f t="shared" si="245"/>
        <v>187</v>
      </c>
      <c r="CP83" s="72">
        <f t="shared" si="246"/>
        <v>232</v>
      </c>
      <c r="CQ83" s="72">
        <f t="shared" si="247"/>
        <v>426</v>
      </c>
      <c r="CR83" s="72">
        <f t="shared" si="248"/>
        <v>456</v>
      </c>
      <c r="CS83" s="72">
        <f t="shared" si="249"/>
        <v>469</v>
      </c>
      <c r="CT83" s="23">
        <f t="shared" si="250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335"/>
        <v>acm4_human_5DSG</v>
      </c>
      <c r="B84" s="3" t="s">
        <v>149</v>
      </c>
      <c r="C84" s="3" t="s">
        <v>61</v>
      </c>
      <c r="D84" s="3" t="str">
        <f>IFERROR(MID(VLOOKUP($B84,Seqs!$A:$B,2,0),E84,1),"")</f>
        <v>R</v>
      </c>
      <c r="E84" s="3">
        <v>26</v>
      </c>
      <c r="F84" s="3" t="str">
        <f>IFERROR(MID(VLOOKUP($B84,Seqs!$A:$B,2,0),G84,1),"")</f>
        <v>N</v>
      </c>
      <c r="G84" s="3">
        <v>60</v>
      </c>
      <c r="H84" s="3" t="str">
        <f>IFERROR(MID(VLOOKUP($B84,Seqs!$A:$B,2,0),I84,1),"")</f>
        <v>R</v>
      </c>
      <c r="I84" s="23">
        <v>61</v>
      </c>
      <c r="J84" s="3" t="str">
        <f>IFERROR(MID(VLOOKUP($B84,Seqs!$A:$B,2,0),K84,1),"")</f>
        <v>Q</v>
      </c>
      <c r="K84" s="23">
        <v>64</v>
      </c>
      <c r="L84" s="3" t="str">
        <f>IFERROR(MID(VLOOKUP($B84,Seqs!$A:$B,2,0),M84,1),"")</f>
        <v>T</v>
      </c>
      <c r="M84" s="3">
        <v>65</v>
      </c>
      <c r="N84" s="3" t="str">
        <f>IFERROR(MID(VLOOKUP($B84,Seqs!$A:$B,2,0),O84,1),"")</f>
        <v>K</v>
      </c>
      <c r="O84" s="3">
        <v>95</v>
      </c>
      <c r="P84" s="3" t="str">
        <f>IFERROR(MID(VLOOKUP($B84,Seqs!$A:$B,2,0),Q84,1),"")</f>
        <v>Y</v>
      </c>
      <c r="Q84" s="3">
        <v>97</v>
      </c>
      <c r="R84" s="3" t="str">
        <f>IFERROR(MID(VLOOKUP($B84,Seqs!$A:$B,2,0),S84,1),"")</f>
        <v>L</v>
      </c>
      <c r="S84" s="3">
        <v>100</v>
      </c>
      <c r="T84" s="3" t="str">
        <f>IFERROR(MID(VLOOKUP($B84,Seqs!$A:$B,2,0),U84,1),"")</f>
        <v>G</v>
      </c>
      <c r="U84" s="3">
        <v>101</v>
      </c>
      <c r="V84" s="3" t="str">
        <f>IFERROR(MID(VLOOKUP($B84,Seqs!$A:$B,2,0),W84,1),"")</f>
        <v>K</v>
      </c>
      <c r="W84" s="3">
        <v>136</v>
      </c>
      <c r="X84" s="3" t="str">
        <f>IFERROR(MID(VLOOKUP($B84,Seqs!$A:$B,2,0),Y84,1),"")</f>
        <v>P</v>
      </c>
      <c r="Y84" s="3">
        <v>137</v>
      </c>
      <c r="Z84" s="3" t="str">
        <f>IFERROR(MID(VLOOKUP($B84,Seqs!$A:$B,2,0),AA84,1),"")</f>
        <v>R</v>
      </c>
      <c r="AA84" s="3">
        <v>144</v>
      </c>
      <c r="AB84" s="3" t="str">
        <f>IFERROR(MID(VLOOKUP($B84,Seqs!$A:$B,2,0),AC84,1),"")</f>
        <v>T</v>
      </c>
      <c r="AC84" s="9">
        <v>145</v>
      </c>
      <c r="AD84" s="3" t="str">
        <f>IFERROR(MID(VLOOKUP($B84,Seqs!$A:$B,2,0),AE84,1),"")</f>
        <v>G</v>
      </c>
      <c r="AE84" s="3">
        <v>176</v>
      </c>
      <c r="AF84" s="3" t="str">
        <f>IFERROR(MID(VLOOKUP($B84,Seqs!$A:$B,2,0),AG84,1),"")</f>
        <v>C</v>
      </c>
      <c r="AG84" s="3">
        <v>185</v>
      </c>
      <c r="AH84" s="3" t="str">
        <f>IFERROR(MID(VLOOKUP($B84,Seqs!$A:$B,2,0),AI84,1),"")</f>
        <v>I</v>
      </c>
      <c r="AI84" s="3">
        <v>187</v>
      </c>
      <c r="AJ84" s="3" t="str">
        <f>IFERROR(MID(VLOOKUP($B84,Seqs!$A:$B,2,0),AK84,1),"")</f>
        <v>N</v>
      </c>
      <c r="AK84" s="3">
        <v>192</v>
      </c>
      <c r="AL84" s="3" t="str">
        <f>IFERROR(MID(VLOOKUP($B84,Seqs!$A:$B,2,0),AM84,1),"")</f>
        <v>L</v>
      </c>
      <c r="AM84" s="3">
        <v>220</v>
      </c>
      <c r="AN84" s="3" t="str">
        <f>IFERROR(MID(VLOOKUP($B84,Seqs!$A:$B,2,0),AO84,1),"")</f>
        <v>R</v>
      </c>
      <c r="AO84" s="3">
        <v>396</v>
      </c>
      <c r="AP84" s="3" t="str">
        <f>IFERROR(MID(VLOOKUP($B84,Seqs!$A:$B,2,0),AQ84,1),"")</f>
        <v>C</v>
      </c>
      <c r="AQ84" s="3">
        <v>426</v>
      </c>
      <c r="AR84" s="3" t="str">
        <f>IFERROR(MID(VLOOKUP($B84,Seqs!$A:$B,2,0),AS84,1),"")</f>
        <v>P</v>
      </c>
      <c r="AS84" s="3">
        <v>431</v>
      </c>
      <c r="AT84" s="3" t="str">
        <f>IFERROR(MID(VLOOKUP($B84,Seqs!$A:$B,2,0),AU84,1),"")</f>
        <v>C</v>
      </c>
      <c r="AU84" s="3">
        <v>456</v>
      </c>
      <c r="AV84" s="3" t="str">
        <f>IFERROR(MID(VLOOKUP($B84,Seqs!$A:$B,2,0),AW84,1),"")</f>
        <v>N</v>
      </c>
      <c r="AW84" s="3">
        <v>457</v>
      </c>
      <c r="AX84" s="3" t="str">
        <f>IFERROR(MID(VLOOKUP($B84,Seqs!$A:$B,2,0),AY84,1),"")</f>
        <v>L</v>
      </c>
      <c r="AY84" s="3">
        <v>469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si="336"/>
        <v>1</v>
      </c>
      <c r="BC84" s="23">
        <f t="shared" si="225"/>
        <v>252</v>
      </c>
      <c r="BD84" s="2" t="s">
        <v>1382</v>
      </c>
      <c r="BE84" s="3" t="s">
        <v>1380</v>
      </c>
      <c r="BF84" s="119">
        <v>2.6</v>
      </c>
      <c r="BG84" s="49" t="s">
        <v>1383</v>
      </c>
      <c r="BH84" s="49" t="s">
        <v>1383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226"/>
        <v>26</v>
      </c>
      <c r="BW84" s="71">
        <f t="shared" si="227"/>
        <v>61</v>
      </c>
      <c r="BX84" s="72">
        <f t="shared" si="228"/>
        <v>65</v>
      </c>
      <c r="BY84" s="71">
        <f t="shared" si="229"/>
        <v>97</v>
      </c>
      <c r="BZ84" s="72">
        <f t="shared" si="230"/>
        <v>101</v>
      </c>
      <c r="CA84" s="71">
        <f t="shared" si="231"/>
        <v>137</v>
      </c>
      <c r="CB84" s="72">
        <f t="shared" si="232"/>
        <v>145</v>
      </c>
      <c r="CC84" s="71">
        <f t="shared" si="233"/>
        <v>185</v>
      </c>
      <c r="CD84" s="72">
        <f t="shared" si="234"/>
        <v>192</v>
      </c>
      <c r="CE84" s="71">
        <f t="shared" si="235"/>
        <v>396</v>
      </c>
      <c r="CF84" s="72">
        <f t="shared" si="236"/>
        <v>431</v>
      </c>
      <c r="CG84" s="71">
        <f t="shared" si="237"/>
        <v>457</v>
      </c>
      <c r="CH84" s="70">
        <f t="shared" si="238"/>
        <v>60</v>
      </c>
      <c r="CI84" s="71">
        <f t="shared" si="239"/>
        <v>64</v>
      </c>
      <c r="CJ84" s="72">
        <f t="shared" si="240"/>
        <v>95</v>
      </c>
      <c r="CK84" s="72">
        <f t="shared" si="241"/>
        <v>100</v>
      </c>
      <c r="CL84" s="72">
        <f t="shared" si="242"/>
        <v>136</v>
      </c>
      <c r="CM84" s="72">
        <f t="shared" si="243"/>
        <v>144</v>
      </c>
      <c r="CN84" s="72">
        <f t="shared" si="244"/>
        <v>176</v>
      </c>
      <c r="CO84" s="72">
        <f t="shared" si="245"/>
        <v>187</v>
      </c>
      <c r="CP84" s="72">
        <f t="shared" si="246"/>
        <v>220</v>
      </c>
      <c r="CQ84" s="72">
        <f t="shared" si="247"/>
        <v>426</v>
      </c>
      <c r="CR84" s="72">
        <f t="shared" si="248"/>
        <v>456</v>
      </c>
      <c r="CS84" s="72">
        <f t="shared" si="249"/>
        <v>469</v>
      </c>
      <c r="CT84" s="23">
        <f t="shared" si="250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335"/>
        <v>adrb1_melga__wt</v>
      </c>
      <c r="B85" s="3" t="s">
        <v>912</v>
      </c>
      <c r="C85" s="3" t="s">
        <v>100</v>
      </c>
      <c r="D85" s="3" t="str">
        <f>IFERROR(MID(VLOOKUP($B85,Seqs!$A:$B,2,0),E85,1),"")</f>
        <v>A</v>
      </c>
      <c r="E85" s="3">
        <v>33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E</v>
      </c>
      <c r="AM85" s="3">
        <v>245</v>
      </c>
      <c r="AN85" s="3" t="str">
        <f>IFERROR(MID(VLOOKUP($B85,Seqs!$A:$B,2,0),AO85,1),"")</f>
        <v>R</v>
      </c>
      <c r="AO85" s="3">
        <v>275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336"/>
        <v>1</v>
      </c>
      <c r="BC85" s="23">
        <f t="shared" si="225"/>
        <v>272</v>
      </c>
      <c r="BD85" s="34" t="s">
        <v>23</v>
      </c>
      <c r="BE85" s="3" t="s">
        <v>23</v>
      </c>
      <c r="BF85" s="119" t="s">
        <v>23</v>
      </c>
      <c r="BG85" s="49" t="s">
        <v>1378</v>
      </c>
      <c r="BH85" s="49" t="s">
        <v>1383</v>
      </c>
      <c r="BI85" s="3" t="s">
        <v>1166</v>
      </c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226"/>
        <v>33</v>
      </c>
      <c r="BW85" s="71">
        <f t="shared" si="227"/>
        <v>70</v>
      </c>
      <c r="BX85" s="72">
        <f t="shared" si="228"/>
        <v>74</v>
      </c>
      <c r="BY85" s="71">
        <f t="shared" si="229"/>
        <v>106</v>
      </c>
      <c r="BZ85" s="72">
        <f t="shared" si="230"/>
        <v>110</v>
      </c>
      <c r="CA85" s="71">
        <f t="shared" si="231"/>
        <v>146</v>
      </c>
      <c r="CB85" s="72">
        <f t="shared" si="232"/>
        <v>154</v>
      </c>
      <c r="CC85" s="71">
        <f t="shared" si="233"/>
        <v>199</v>
      </c>
      <c r="CD85" s="72">
        <f t="shared" si="234"/>
        <v>204</v>
      </c>
      <c r="CE85" s="71">
        <f t="shared" si="235"/>
        <v>275</v>
      </c>
      <c r="CF85" s="72">
        <f t="shared" si="236"/>
        <v>321</v>
      </c>
      <c r="CG85" s="71">
        <f t="shared" si="237"/>
        <v>346</v>
      </c>
      <c r="CH85" s="70">
        <f t="shared" si="238"/>
        <v>69</v>
      </c>
      <c r="CI85" s="71">
        <f t="shared" si="239"/>
        <v>73</v>
      </c>
      <c r="CJ85" s="72">
        <f t="shared" si="240"/>
        <v>104</v>
      </c>
      <c r="CK85" s="72">
        <f t="shared" si="241"/>
        <v>109</v>
      </c>
      <c r="CL85" s="72">
        <f t="shared" si="242"/>
        <v>145</v>
      </c>
      <c r="CM85" s="72">
        <f t="shared" si="243"/>
        <v>153</v>
      </c>
      <c r="CN85" s="72">
        <f t="shared" si="244"/>
        <v>180</v>
      </c>
      <c r="CO85" s="72">
        <f t="shared" si="245"/>
        <v>201</v>
      </c>
      <c r="CP85" s="72">
        <f t="shared" si="246"/>
        <v>245</v>
      </c>
      <c r="CQ85" s="72">
        <f t="shared" si="247"/>
        <v>316</v>
      </c>
      <c r="CR85" s="72">
        <f t="shared" si="248"/>
        <v>345</v>
      </c>
      <c r="CS85" s="72">
        <f t="shared" si="249"/>
        <v>358</v>
      </c>
      <c r="CT85" s="23">
        <f t="shared" si="250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335"/>
        <v>adrb1_melga_2Y00</v>
      </c>
      <c r="B86" s="3" t="s">
        <v>912</v>
      </c>
      <c r="C86" s="3" t="s">
        <v>1023</v>
      </c>
      <c r="D86" s="3" t="str">
        <f>IFERROR(MID(VLOOKUP($B86,Seqs!$A:$B,2,0),E86,1),"")</f>
        <v>A</v>
      </c>
      <c r="E86" s="3">
        <v>33</v>
      </c>
      <c r="F86" s="3" t="str">
        <f>IFERROR(MID(VLOOKUP($B86,Seqs!$A:$B,2,0),G86,1),"")</f>
        <v>T</v>
      </c>
      <c r="G86" s="3">
        <v>69</v>
      </c>
      <c r="H86" s="3" t="str">
        <f>IFERROR(MID(VLOOKUP($B86,Seqs!$A:$B,2,0),I86,1),"")</f>
        <v>Q</v>
      </c>
      <c r="I86" s="23">
        <v>70</v>
      </c>
      <c r="J86" s="3" t="str">
        <f>IFERROR(MID(VLOOKUP($B86,Seqs!$A:$B,2,0),K86,1),"")</f>
        <v>Q</v>
      </c>
      <c r="K86" s="23">
        <v>73</v>
      </c>
      <c r="L86" s="3" t="str">
        <f>IFERROR(MID(VLOOKUP($B86,Seqs!$A:$B,2,0),M86,1),"")</f>
        <v>T</v>
      </c>
      <c r="M86" s="3">
        <v>74</v>
      </c>
      <c r="N86" s="3" t="str">
        <f>IFERROR(MID(VLOOKUP($B86,Seqs!$A:$B,2,0),O86,1),"")</f>
        <v>R</v>
      </c>
      <c r="O86" s="3">
        <v>104</v>
      </c>
      <c r="P86" s="3" t="str">
        <f>IFERROR(MID(VLOOKUP($B86,Seqs!$A:$B,2,0),Q86,1),"")</f>
        <v>T</v>
      </c>
      <c r="Q86" s="3">
        <v>106</v>
      </c>
      <c r="R86" s="3" t="str">
        <f>IFERROR(MID(VLOOKUP($B86,Seqs!$A:$B,2,0),S86,1),"")</f>
        <v>W</v>
      </c>
      <c r="S86" s="3">
        <v>109</v>
      </c>
      <c r="T86" s="3" t="str">
        <f>IFERROR(MID(VLOOKUP($B86,Seqs!$A:$B,2,0),U86,1),"")</f>
        <v>G</v>
      </c>
      <c r="U86" s="3">
        <v>110</v>
      </c>
      <c r="V86" s="3" t="str">
        <f>IFERROR(MID(VLOOKUP($B86,Seqs!$A:$B,2,0),W86,1),"")</f>
        <v>S</v>
      </c>
      <c r="W86" s="3">
        <v>145</v>
      </c>
      <c r="X86" s="3" t="str">
        <f>IFERROR(MID(VLOOKUP($B86,Seqs!$A:$B,2,0),Y86,1),"")</f>
        <v>P</v>
      </c>
      <c r="Y86" s="3">
        <v>146</v>
      </c>
      <c r="Z86" s="3" t="str">
        <f>IFERROR(MID(VLOOKUP($B86,Seqs!$A:$B,2,0),AA86,1),"")</f>
        <v>M</v>
      </c>
      <c r="AA86" s="3">
        <v>153</v>
      </c>
      <c r="AB86" s="3" t="str">
        <f>IFERROR(MID(VLOOKUP($B86,Seqs!$A:$B,2,0),AC86,1),"")</f>
        <v>T</v>
      </c>
      <c r="AC86" s="9">
        <v>154</v>
      </c>
      <c r="AD86" s="3" t="str">
        <f>IFERROR(MID(VLOOKUP($B86,Seqs!$A:$B,2,0),AE86,1),"")</f>
        <v>H</v>
      </c>
      <c r="AE86" s="3">
        <v>180</v>
      </c>
      <c r="AF86" s="3" t="str">
        <f>IFERROR(MID(VLOOKUP($B86,Seqs!$A:$B,2,0),AG86,1),"")</f>
        <v>C</v>
      </c>
      <c r="AG86" s="3">
        <v>199</v>
      </c>
      <c r="AH86" s="3" t="str">
        <f>IFERROR(MID(VLOOKUP($B86,Seqs!$A:$B,2,0),AI86,1),"")</f>
        <v>F</v>
      </c>
      <c r="AI86" s="3">
        <v>201</v>
      </c>
      <c r="AJ86" s="3" t="str">
        <f>IFERROR(MID(VLOOKUP($B86,Seqs!$A:$B,2,0),AK86,1),"")</f>
        <v>N</v>
      </c>
      <c r="AK86" s="3">
        <v>204</v>
      </c>
      <c r="AL86" s="3" t="str">
        <f>IFERROR(MID(VLOOKUP($B86,Seqs!$A:$B,2,0),AM86,1),"")</f>
        <v>I</v>
      </c>
      <c r="AM86" s="3">
        <v>238</v>
      </c>
      <c r="AN86" s="3" t="str">
        <f>IFERROR(MID(VLOOKUP($B86,Seqs!$A:$B,2,0),AO86,1),"")</f>
        <v>R</v>
      </c>
      <c r="AO86" s="3">
        <v>275</v>
      </c>
      <c r="AP86" s="3" t="str">
        <f>IFERROR(MID(VLOOKUP($B86,Seqs!$A:$B,2,0),AQ86,1),"")</f>
        <v>N</v>
      </c>
      <c r="AQ86" s="3">
        <v>316</v>
      </c>
      <c r="AR86" s="3" t="str">
        <f>IFERROR(MID(VLOOKUP($B86,Seqs!$A:$B,2,0),AS86,1),"")</f>
        <v>P</v>
      </c>
      <c r="AS86" s="3">
        <v>321</v>
      </c>
      <c r="AT86" s="3" t="str">
        <f>IFERROR(MID(VLOOKUP($B86,Seqs!$A:$B,2,0),AU86,1),"")</f>
        <v>R</v>
      </c>
      <c r="AU86" s="3">
        <v>345</v>
      </c>
      <c r="AV86" s="3" t="str">
        <f>IFERROR(MID(VLOOKUP($B86,Seqs!$A:$B,2,0),AW86,1),"")</f>
        <v>S</v>
      </c>
      <c r="AW86" s="3">
        <v>346</v>
      </c>
      <c r="AX86" s="3" t="str">
        <f>IFERROR(MID(VLOOKUP($B86,Seqs!$A:$B,2,0),AY86,1),"")</f>
        <v>C</v>
      </c>
      <c r="AY86" s="3">
        <v>358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336"/>
        <v>1</v>
      </c>
      <c r="BC86" s="23">
        <f t="shared" si="225"/>
        <v>265</v>
      </c>
      <c r="BD86" s="4" t="s">
        <v>23</v>
      </c>
      <c r="BE86" s="3" t="s">
        <v>1380</v>
      </c>
      <c r="BF86" s="119">
        <v>2.5</v>
      </c>
      <c r="BG86" s="49" t="s">
        <v>1383</v>
      </c>
      <c r="BH86" s="49" t="s">
        <v>1383</v>
      </c>
      <c r="BI86" s="1"/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226"/>
        <v>33</v>
      </c>
      <c r="BW86" s="71">
        <f t="shared" si="227"/>
        <v>70</v>
      </c>
      <c r="BX86" s="72">
        <f t="shared" si="228"/>
        <v>74</v>
      </c>
      <c r="BY86" s="71">
        <f t="shared" si="229"/>
        <v>106</v>
      </c>
      <c r="BZ86" s="72">
        <f t="shared" si="230"/>
        <v>110</v>
      </c>
      <c r="CA86" s="71">
        <f t="shared" si="231"/>
        <v>146</v>
      </c>
      <c r="CB86" s="72">
        <f t="shared" si="232"/>
        <v>154</v>
      </c>
      <c r="CC86" s="71">
        <f t="shared" si="233"/>
        <v>199</v>
      </c>
      <c r="CD86" s="72">
        <f t="shared" si="234"/>
        <v>204</v>
      </c>
      <c r="CE86" s="71">
        <f t="shared" si="235"/>
        <v>275</v>
      </c>
      <c r="CF86" s="72">
        <f t="shared" si="236"/>
        <v>321</v>
      </c>
      <c r="CG86" s="71">
        <f t="shared" si="237"/>
        <v>346</v>
      </c>
      <c r="CH86" s="70">
        <f t="shared" si="238"/>
        <v>69</v>
      </c>
      <c r="CI86" s="71">
        <f t="shared" si="239"/>
        <v>73</v>
      </c>
      <c r="CJ86" s="72">
        <f t="shared" si="240"/>
        <v>104</v>
      </c>
      <c r="CK86" s="72">
        <f t="shared" si="241"/>
        <v>109</v>
      </c>
      <c r="CL86" s="72">
        <f t="shared" si="242"/>
        <v>145</v>
      </c>
      <c r="CM86" s="72">
        <f t="shared" si="243"/>
        <v>153</v>
      </c>
      <c r="CN86" s="72">
        <f t="shared" si="244"/>
        <v>180</v>
      </c>
      <c r="CO86" s="72">
        <f t="shared" si="245"/>
        <v>201</v>
      </c>
      <c r="CP86" s="72">
        <f t="shared" si="246"/>
        <v>238</v>
      </c>
      <c r="CQ86" s="72">
        <f t="shared" si="247"/>
        <v>316</v>
      </c>
      <c r="CR86" s="72">
        <f t="shared" si="248"/>
        <v>345</v>
      </c>
      <c r="CS86" s="72">
        <f t="shared" si="249"/>
        <v>358</v>
      </c>
      <c r="CT86" s="23">
        <f t="shared" si="250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335"/>
        <v>adrb1_melga_2Y02</v>
      </c>
      <c r="B87" s="3" t="s">
        <v>912</v>
      </c>
      <c r="C87" s="3" t="s">
        <v>1024</v>
      </c>
      <c r="D87" s="3" t="str">
        <f>IFERROR(MID(VLOOKUP($B87,Seqs!$A:$B,2,0),E87,1),"")</f>
        <v>A</v>
      </c>
      <c r="E87" s="3">
        <v>33</v>
      </c>
      <c r="F87" s="3" t="str">
        <f>IFERROR(MID(VLOOKUP($B87,Seqs!$A:$B,2,0),G87,1),"")</f>
        <v>T</v>
      </c>
      <c r="G87" s="3">
        <v>69</v>
      </c>
      <c r="H87" s="3" t="str">
        <f>IFERROR(MID(VLOOKUP($B87,Seqs!$A:$B,2,0),I87,1),"")</f>
        <v>Q</v>
      </c>
      <c r="I87" s="23">
        <v>70</v>
      </c>
      <c r="J87" s="3" t="str">
        <f>IFERROR(MID(VLOOKUP($B87,Seqs!$A:$B,2,0),K87,1),"")</f>
        <v>Q</v>
      </c>
      <c r="K87" s="23">
        <v>73</v>
      </c>
      <c r="L87" s="3" t="str">
        <f>IFERROR(MID(VLOOKUP($B87,Seqs!$A:$B,2,0),M87,1),"")</f>
        <v>T</v>
      </c>
      <c r="M87" s="3">
        <v>74</v>
      </c>
      <c r="N87" s="3" t="str">
        <f>IFERROR(MID(VLOOKUP($B87,Seqs!$A:$B,2,0),O87,1),"")</f>
        <v>R</v>
      </c>
      <c r="O87" s="3">
        <v>104</v>
      </c>
      <c r="P87" s="3" t="str">
        <f>IFERROR(MID(VLOOKUP($B87,Seqs!$A:$B,2,0),Q87,1),"")</f>
        <v>T</v>
      </c>
      <c r="Q87" s="3">
        <v>106</v>
      </c>
      <c r="R87" s="3" t="str">
        <f>IFERROR(MID(VLOOKUP($B87,Seqs!$A:$B,2,0),S87,1),"")</f>
        <v>W</v>
      </c>
      <c r="S87" s="3">
        <v>109</v>
      </c>
      <c r="T87" s="3" t="str">
        <f>IFERROR(MID(VLOOKUP($B87,Seqs!$A:$B,2,0),U87,1),"")</f>
        <v>G</v>
      </c>
      <c r="U87" s="3">
        <v>110</v>
      </c>
      <c r="V87" s="3" t="str">
        <f>IFERROR(MID(VLOOKUP($B87,Seqs!$A:$B,2,0),W87,1),"")</f>
        <v>S</v>
      </c>
      <c r="W87" s="3">
        <v>145</v>
      </c>
      <c r="X87" s="3" t="str">
        <f>IFERROR(MID(VLOOKUP($B87,Seqs!$A:$B,2,0),Y87,1),"")</f>
        <v>P</v>
      </c>
      <c r="Y87" s="3">
        <v>146</v>
      </c>
      <c r="Z87" s="3" t="str">
        <f>IFERROR(MID(VLOOKUP($B87,Seqs!$A:$B,2,0),AA87,1),"")</f>
        <v>M</v>
      </c>
      <c r="AA87" s="3">
        <v>153</v>
      </c>
      <c r="AB87" s="3" t="str">
        <f>IFERROR(MID(VLOOKUP($B87,Seqs!$A:$B,2,0),AC87,1),"")</f>
        <v>T</v>
      </c>
      <c r="AC87" s="9">
        <v>154</v>
      </c>
      <c r="AD87" s="3" t="str">
        <f>IFERROR(MID(VLOOKUP($B87,Seqs!$A:$B,2,0),AE87,1),"")</f>
        <v>H</v>
      </c>
      <c r="AE87" s="3">
        <v>180</v>
      </c>
      <c r="AF87" s="3" t="str">
        <f>IFERROR(MID(VLOOKUP($B87,Seqs!$A:$B,2,0),AG87,1),"")</f>
        <v>C</v>
      </c>
      <c r="AG87" s="3">
        <v>199</v>
      </c>
      <c r="AH87" s="3" t="str">
        <f>IFERROR(MID(VLOOKUP($B87,Seqs!$A:$B,2,0),AI87,1),"")</f>
        <v>F</v>
      </c>
      <c r="AI87" s="3">
        <v>201</v>
      </c>
      <c r="AJ87" s="3" t="str">
        <f>IFERROR(MID(VLOOKUP($B87,Seqs!$A:$B,2,0),AK87,1),"")</f>
        <v>N</v>
      </c>
      <c r="AK87" s="3">
        <v>204</v>
      </c>
      <c r="AL87" s="3" t="str">
        <f>IFERROR(MID(VLOOKUP($B87,Seqs!$A:$B,2,0),AM87,1),"")</f>
        <v>I</v>
      </c>
      <c r="AM87" s="3">
        <v>238</v>
      </c>
      <c r="AN87" s="3" t="str">
        <f>IFERROR(MID(VLOOKUP($B87,Seqs!$A:$B,2,0),AO87,1),"")</f>
        <v>R</v>
      </c>
      <c r="AO87" s="3">
        <v>275</v>
      </c>
      <c r="AP87" s="3" t="str">
        <f>IFERROR(MID(VLOOKUP($B87,Seqs!$A:$B,2,0),AQ87,1),"")</f>
        <v>N</v>
      </c>
      <c r="AQ87" s="3">
        <v>316</v>
      </c>
      <c r="AR87" s="3" t="str">
        <f>IFERROR(MID(VLOOKUP($B87,Seqs!$A:$B,2,0),AS87,1),"")</f>
        <v>P</v>
      </c>
      <c r="AS87" s="3">
        <v>321</v>
      </c>
      <c r="AT87" s="3" t="str">
        <f>IFERROR(MID(VLOOKUP($B87,Seqs!$A:$B,2,0),AU87,1),"")</f>
        <v>R</v>
      </c>
      <c r="AU87" s="3">
        <v>345</v>
      </c>
      <c r="AV87" s="3" t="str">
        <f>IFERROR(MID(VLOOKUP($B87,Seqs!$A:$B,2,0),AW87,1),"")</f>
        <v>S</v>
      </c>
      <c r="AW87" s="3">
        <v>346</v>
      </c>
      <c r="AX87" s="3" t="str">
        <f>IFERROR(MID(VLOOKUP($B87,Seqs!$A:$B,2,0),AY87,1),"")</f>
        <v>C</v>
      </c>
      <c r="AY87" s="3">
        <v>358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336"/>
        <v>1</v>
      </c>
      <c r="BC87" s="23">
        <f t="shared" si="225"/>
        <v>265</v>
      </c>
      <c r="BD87" s="4" t="s">
        <v>23</v>
      </c>
      <c r="BE87" s="3" t="s">
        <v>1380</v>
      </c>
      <c r="BF87" s="119">
        <v>2.6</v>
      </c>
      <c r="BG87" s="49" t="s">
        <v>1383</v>
      </c>
      <c r="BH87" s="49" t="s">
        <v>1383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226"/>
        <v>33</v>
      </c>
      <c r="BW87" s="71">
        <f t="shared" si="227"/>
        <v>70</v>
      </c>
      <c r="BX87" s="72">
        <f t="shared" si="228"/>
        <v>74</v>
      </c>
      <c r="BY87" s="71">
        <f t="shared" si="229"/>
        <v>106</v>
      </c>
      <c r="BZ87" s="72">
        <f t="shared" si="230"/>
        <v>110</v>
      </c>
      <c r="CA87" s="71">
        <f t="shared" si="231"/>
        <v>146</v>
      </c>
      <c r="CB87" s="72">
        <f t="shared" si="232"/>
        <v>154</v>
      </c>
      <c r="CC87" s="71">
        <f t="shared" si="233"/>
        <v>199</v>
      </c>
      <c r="CD87" s="72">
        <f t="shared" si="234"/>
        <v>204</v>
      </c>
      <c r="CE87" s="71">
        <f t="shared" si="235"/>
        <v>275</v>
      </c>
      <c r="CF87" s="72">
        <f t="shared" si="236"/>
        <v>321</v>
      </c>
      <c r="CG87" s="71">
        <f t="shared" si="237"/>
        <v>346</v>
      </c>
      <c r="CH87" s="70">
        <f t="shared" si="238"/>
        <v>69</v>
      </c>
      <c r="CI87" s="71">
        <f t="shared" si="239"/>
        <v>73</v>
      </c>
      <c r="CJ87" s="72">
        <f t="shared" si="240"/>
        <v>104</v>
      </c>
      <c r="CK87" s="72">
        <f t="shared" si="241"/>
        <v>109</v>
      </c>
      <c r="CL87" s="72">
        <f t="shared" si="242"/>
        <v>145</v>
      </c>
      <c r="CM87" s="72">
        <f t="shared" si="243"/>
        <v>153</v>
      </c>
      <c r="CN87" s="72">
        <f t="shared" si="244"/>
        <v>180</v>
      </c>
      <c r="CO87" s="72">
        <f t="shared" si="245"/>
        <v>201</v>
      </c>
      <c r="CP87" s="72">
        <f t="shared" si="246"/>
        <v>238</v>
      </c>
      <c r="CQ87" s="72">
        <f t="shared" si="247"/>
        <v>316</v>
      </c>
      <c r="CR87" s="72">
        <f t="shared" si="248"/>
        <v>345</v>
      </c>
      <c r="CS87" s="72">
        <f t="shared" si="249"/>
        <v>358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335"/>
        <v>adrb1_melga_2Y03</v>
      </c>
      <c r="B88" s="3" t="s">
        <v>912</v>
      </c>
      <c r="C88" s="3" t="s">
        <v>1025</v>
      </c>
      <c r="D88" s="3" t="str">
        <f>IFERROR(MID(VLOOKUP($B88,Seqs!$A:$B,2,0),E88,1),"")</f>
        <v>A</v>
      </c>
      <c r="E88" s="3">
        <v>33</v>
      </c>
      <c r="F88" s="3" t="str">
        <f>IFERROR(MID(VLOOKUP($B88,Seqs!$A:$B,2,0),G88,1),"")</f>
        <v>T</v>
      </c>
      <c r="G88" s="3">
        <v>69</v>
      </c>
      <c r="H88" s="3" t="str">
        <f>IFERROR(MID(VLOOKUP($B88,Seqs!$A:$B,2,0),I88,1),"")</f>
        <v>Q</v>
      </c>
      <c r="I88" s="23">
        <v>70</v>
      </c>
      <c r="J88" s="3" t="str">
        <f>IFERROR(MID(VLOOKUP($B88,Seqs!$A:$B,2,0),K88,1),"")</f>
        <v>Q</v>
      </c>
      <c r="K88" s="23">
        <v>73</v>
      </c>
      <c r="L88" s="3" t="str">
        <f>IFERROR(MID(VLOOKUP($B88,Seqs!$A:$B,2,0),M88,1),"")</f>
        <v>T</v>
      </c>
      <c r="M88" s="3">
        <v>74</v>
      </c>
      <c r="N88" s="3" t="str">
        <f>IFERROR(MID(VLOOKUP($B88,Seqs!$A:$B,2,0),O88,1),"")</f>
        <v>R</v>
      </c>
      <c r="O88" s="3">
        <v>104</v>
      </c>
      <c r="P88" s="3" t="str">
        <f>IFERROR(MID(VLOOKUP($B88,Seqs!$A:$B,2,0),Q88,1),"")</f>
        <v>T</v>
      </c>
      <c r="Q88" s="3">
        <v>106</v>
      </c>
      <c r="R88" s="3" t="str">
        <f>IFERROR(MID(VLOOKUP($B88,Seqs!$A:$B,2,0),S88,1),"")</f>
        <v>W</v>
      </c>
      <c r="S88" s="3">
        <v>109</v>
      </c>
      <c r="T88" s="3" t="str">
        <f>IFERROR(MID(VLOOKUP($B88,Seqs!$A:$B,2,0),U88,1),"")</f>
        <v>G</v>
      </c>
      <c r="U88" s="3">
        <v>110</v>
      </c>
      <c r="V88" s="3" t="str">
        <f>IFERROR(MID(VLOOKUP($B88,Seqs!$A:$B,2,0),W88,1),"")</f>
        <v>S</v>
      </c>
      <c r="W88" s="3">
        <v>145</v>
      </c>
      <c r="X88" s="3" t="str">
        <f>IFERROR(MID(VLOOKUP($B88,Seqs!$A:$B,2,0),Y88,1),"")</f>
        <v>P</v>
      </c>
      <c r="Y88" s="3">
        <v>146</v>
      </c>
      <c r="Z88" s="3" t="str">
        <f>IFERROR(MID(VLOOKUP($B88,Seqs!$A:$B,2,0),AA88,1),"")</f>
        <v>M</v>
      </c>
      <c r="AA88" s="3">
        <v>153</v>
      </c>
      <c r="AB88" s="3" t="str">
        <f>IFERROR(MID(VLOOKUP($B88,Seqs!$A:$B,2,0),AC88,1),"")</f>
        <v>T</v>
      </c>
      <c r="AC88" s="9">
        <v>154</v>
      </c>
      <c r="AD88" s="3" t="str">
        <f>IFERROR(MID(VLOOKUP($B88,Seqs!$A:$B,2,0),AE88,1),"")</f>
        <v>H</v>
      </c>
      <c r="AE88" s="3">
        <v>180</v>
      </c>
      <c r="AF88" s="3" t="str">
        <f>IFERROR(MID(VLOOKUP($B88,Seqs!$A:$B,2,0),AG88,1),"")</f>
        <v>C</v>
      </c>
      <c r="AG88" s="3">
        <v>199</v>
      </c>
      <c r="AH88" s="3" t="str">
        <f>IFERROR(MID(VLOOKUP($B88,Seqs!$A:$B,2,0),AI88,1),"")</f>
        <v>F</v>
      </c>
      <c r="AI88" s="3">
        <v>201</v>
      </c>
      <c r="AJ88" s="3" t="str">
        <f>IFERROR(MID(VLOOKUP($B88,Seqs!$A:$B,2,0),AK88,1),"")</f>
        <v>N</v>
      </c>
      <c r="AK88" s="3">
        <v>204</v>
      </c>
      <c r="AL88" s="3" t="str">
        <f>IFERROR(MID(VLOOKUP($B88,Seqs!$A:$B,2,0),AM88,1),"")</f>
        <v>I</v>
      </c>
      <c r="AM88" s="3">
        <v>238</v>
      </c>
      <c r="AN88" s="3" t="str">
        <f>IFERROR(MID(VLOOKUP($B88,Seqs!$A:$B,2,0),AO88,1),"")</f>
        <v>R</v>
      </c>
      <c r="AO88" s="3">
        <v>275</v>
      </c>
      <c r="AP88" s="3" t="str">
        <f>IFERROR(MID(VLOOKUP($B88,Seqs!$A:$B,2,0),AQ88,1),"")</f>
        <v>N</v>
      </c>
      <c r="AQ88" s="3">
        <v>316</v>
      </c>
      <c r="AR88" s="3" t="str">
        <f>IFERROR(MID(VLOOKUP($B88,Seqs!$A:$B,2,0),AS88,1),"")</f>
        <v>P</v>
      </c>
      <c r="AS88" s="3">
        <v>321</v>
      </c>
      <c r="AT88" s="3" t="str">
        <f>IFERROR(MID(VLOOKUP($B88,Seqs!$A:$B,2,0),AU88,1),"")</f>
        <v>R</v>
      </c>
      <c r="AU88" s="3">
        <v>345</v>
      </c>
      <c r="AV88" s="3" t="str">
        <f>IFERROR(MID(VLOOKUP($B88,Seqs!$A:$B,2,0),AW88,1),"")</f>
        <v>S</v>
      </c>
      <c r="AW88" s="3">
        <v>346</v>
      </c>
      <c r="AX88" s="3" t="str">
        <f>IFERROR(MID(VLOOKUP($B88,Seqs!$A:$B,2,0),AY88,1),"")</f>
        <v>C</v>
      </c>
      <c r="AY88" s="3">
        <v>358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336"/>
        <v>1</v>
      </c>
      <c r="BC88" s="23">
        <f t="shared" si="225"/>
        <v>265</v>
      </c>
      <c r="BD88" s="4" t="s">
        <v>23</v>
      </c>
      <c r="BE88" s="3" t="s">
        <v>1380</v>
      </c>
      <c r="BF88" s="119">
        <v>2.85</v>
      </c>
      <c r="BG88" s="49" t="s">
        <v>1383</v>
      </c>
      <c r="BH88" s="49" t="s">
        <v>1383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226"/>
        <v>33</v>
      </c>
      <c r="BW88" s="71">
        <f t="shared" si="227"/>
        <v>70</v>
      </c>
      <c r="BX88" s="72">
        <f t="shared" si="228"/>
        <v>74</v>
      </c>
      <c r="BY88" s="71">
        <f t="shared" si="229"/>
        <v>106</v>
      </c>
      <c r="BZ88" s="72">
        <f t="shared" si="230"/>
        <v>110</v>
      </c>
      <c r="CA88" s="71">
        <f t="shared" si="231"/>
        <v>146</v>
      </c>
      <c r="CB88" s="72">
        <f t="shared" si="232"/>
        <v>154</v>
      </c>
      <c r="CC88" s="71">
        <f t="shared" si="233"/>
        <v>199</v>
      </c>
      <c r="CD88" s="72">
        <f t="shared" si="234"/>
        <v>204</v>
      </c>
      <c r="CE88" s="71">
        <f t="shared" si="235"/>
        <v>275</v>
      </c>
      <c r="CF88" s="72">
        <f t="shared" si="236"/>
        <v>321</v>
      </c>
      <c r="CG88" s="71">
        <f t="shared" si="237"/>
        <v>346</v>
      </c>
      <c r="CH88" s="70">
        <f t="shared" si="238"/>
        <v>69</v>
      </c>
      <c r="CI88" s="71">
        <f t="shared" si="239"/>
        <v>73</v>
      </c>
      <c r="CJ88" s="72">
        <f t="shared" si="240"/>
        <v>104</v>
      </c>
      <c r="CK88" s="72">
        <f t="shared" si="241"/>
        <v>109</v>
      </c>
      <c r="CL88" s="72">
        <f t="shared" si="242"/>
        <v>145</v>
      </c>
      <c r="CM88" s="72">
        <f t="shared" si="243"/>
        <v>153</v>
      </c>
      <c r="CN88" s="72">
        <f t="shared" si="244"/>
        <v>180</v>
      </c>
      <c r="CO88" s="72">
        <f t="shared" si="245"/>
        <v>201</v>
      </c>
      <c r="CP88" s="72">
        <f t="shared" si="246"/>
        <v>238</v>
      </c>
      <c r="CQ88" s="72">
        <f t="shared" si="247"/>
        <v>316</v>
      </c>
      <c r="CR88" s="72">
        <f t="shared" si="248"/>
        <v>345</v>
      </c>
      <c r="CS88" s="72">
        <f t="shared" si="249"/>
        <v>358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335"/>
        <v>adrb1_melga_2Y04</v>
      </c>
      <c r="B89" s="3" t="s">
        <v>912</v>
      </c>
      <c r="C89" s="3" t="s">
        <v>1026</v>
      </c>
      <c r="D89" s="3" t="str">
        <f>IFERROR(MID(VLOOKUP($B89,Seqs!$A:$B,2,0),E89,1),"")</f>
        <v>A</v>
      </c>
      <c r="E89" s="3">
        <v>33</v>
      </c>
      <c r="F89" s="3" t="str">
        <f>IFERROR(MID(VLOOKUP($B89,Seqs!$A:$B,2,0),G89,1),"")</f>
        <v>T</v>
      </c>
      <c r="G89" s="3">
        <v>69</v>
      </c>
      <c r="H89" s="3" t="str">
        <f>IFERROR(MID(VLOOKUP($B89,Seqs!$A:$B,2,0),I89,1),"")</f>
        <v>Q</v>
      </c>
      <c r="I89" s="23">
        <v>70</v>
      </c>
      <c r="J89" s="3" t="str">
        <f>IFERROR(MID(VLOOKUP($B89,Seqs!$A:$B,2,0),K89,1),"")</f>
        <v>Q</v>
      </c>
      <c r="K89" s="23">
        <v>73</v>
      </c>
      <c r="L89" s="3" t="str">
        <f>IFERROR(MID(VLOOKUP($B89,Seqs!$A:$B,2,0),M89,1),"")</f>
        <v>T</v>
      </c>
      <c r="M89" s="3">
        <v>74</v>
      </c>
      <c r="N89" s="3" t="str">
        <f>IFERROR(MID(VLOOKUP($B89,Seqs!$A:$B,2,0),O89,1),"")</f>
        <v>R</v>
      </c>
      <c r="O89" s="3">
        <v>104</v>
      </c>
      <c r="P89" s="3" t="str">
        <f>IFERROR(MID(VLOOKUP($B89,Seqs!$A:$B,2,0),Q89,1),"")</f>
        <v>T</v>
      </c>
      <c r="Q89" s="3">
        <v>106</v>
      </c>
      <c r="R89" s="3" t="str">
        <f>IFERROR(MID(VLOOKUP($B89,Seqs!$A:$B,2,0),S89,1),"")</f>
        <v>W</v>
      </c>
      <c r="S89" s="3">
        <v>109</v>
      </c>
      <c r="T89" s="3" t="str">
        <f>IFERROR(MID(VLOOKUP($B89,Seqs!$A:$B,2,0),U89,1),"")</f>
        <v>G</v>
      </c>
      <c r="U89" s="3">
        <v>110</v>
      </c>
      <c r="V89" s="3" t="str">
        <f>IFERROR(MID(VLOOKUP($B89,Seqs!$A:$B,2,0),W89,1),"")</f>
        <v>S</v>
      </c>
      <c r="W89" s="3">
        <v>145</v>
      </c>
      <c r="X89" s="3" t="str">
        <f>IFERROR(MID(VLOOKUP($B89,Seqs!$A:$B,2,0),Y89,1),"")</f>
        <v>P</v>
      </c>
      <c r="Y89" s="3">
        <v>146</v>
      </c>
      <c r="Z89" s="3" t="str">
        <f>IFERROR(MID(VLOOKUP($B89,Seqs!$A:$B,2,0),AA89,1),"")</f>
        <v>M</v>
      </c>
      <c r="AA89" s="3">
        <v>153</v>
      </c>
      <c r="AB89" s="3" t="str">
        <f>IFERROR(MID(VLOOKUP($B89,Seqs!$A:$B,2,0),AC89,1),"")</f>
        <v>T</v>
      </c>
      <c r="AC89" s="9">
        <v>154</v>
      </c>
      <c r="AD89" s="3" t="str">
        <f>IFERROR(MID(VLOOKUP($B89,Seqs!$A:$B,2,0),AE89,1),"")</f>
        <v>H</v>
      </c>
      <c r="AE89" s="3">
        <v>180</v>
      </c>
      <c r="AF89" s="3" t="str">
        <f>IFERROR(MID(VLOOKUP($B89,Seqs!$A:$B,2,0),AG89,1),"")</f>
        <v>C</v>
      </c>
      <c r="AG89" s="3">
        <v>199</v>
      </c>
      <c r="AH89" s="3" t="str">
        <f>IFERROR(MID(VLOOKUP($B89,Seqs!$A:$B,2,0),AI89,1),"")</f>
        <v>F</v>
      </c>
      <c r="AI89" s="3">
        <v>201</v>
      </c>
      <c r="AJ89" s="3" t="str">
        <f>IFERROR(MID(VLOOKUP($B89,Seqs!$A:$B,2,0),AK89,1),"")</f>
        <v>N</v>
      </c>
      <c r="AK89" s="3">
        <v>204</v>
      </c>
      <c r="AL89" s="3" t="str">
        <f>IFERROR(MID(VLOOKUP($B89,Seqs!$A:$B,2,0),AM89,1),"")</f>
        <v>I</v>
      </c>
      <c r="AM89" s="3">
        <v>238</v>
      </c>
      <c r="AN89" s="3" t="str">
        <f>IFERROR(MID(VLOOKUP($B89,Seqs!$A:$B,2,0),AO89,1),"")</f>
        <v>R</v>
      </c>
      <c r="AO89" s="3">
        <v>275</v>
      </c>
      <c r="AP89" s="3" t="str">
        <f>IFERROR(MID(VLOOKUP($B89,Seqs!$A:$B,2,0),AQ89,1),"")</f>
        <v>N</v>
      </c>
      <c r="AQ89" s="3">
        <v>316</v>
      </c>
      <c r="AR89" s="3" t="str">
        <f>IFERROR(MID(VLOOKUP($B89,Seqs!$A:$B,2,0),AS89,1),"")</f>
        <v>P</v>
      </c>
      <c r="AS89" s="3">
        <v>321</v>
      </c>
      <c r="AT89" s="3" t="str">
        <f>IFERROR(MID(VLOOKUP($B89,Seqs!$A:$B,2,0),AU89,1),"")</f>
        <v>R</v>
      </c>
      <c r="AU89" s="3">
        <v>345</v>
      </c>
      <c r="AV89" s="3" t="str">
        <f>IFERROR(MID(VLOOKUP($B89,Seqs!$A:$B,2,0),AW89,1),"")</f>
        <v>S</v>
      </c>
      <c r="AW89" s="3">
        <v>346</v>
      </c>
      <c r="AX89" s="3" t="str">
        <f>IFERROR(MID(VLOOKUP($B89,Seqs!$A:$B,2,0),AY89,1),"")</f>
        <v>C</v>
      </c>
      <c r="AY89" s="3">
        <v>358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336"/>
        <v>1</v>
      </c>
      <c r="BC89" s="23">
        <f t="shared" si="225"/>
        <v>265</v>
      </c>
      <c r="BD89" s="4" t="s">
        <v>23</v>
      </c>
      <c r="BE89" s="3" t="s">
        <v>1380</v>
      </c>
      <c r="BF89" s="119">
        <v>3.05</v>
      </c>
      <c r="BG89" s="49" t="s">
        <v>1383</v>
      </c>
      <c r="BH89" s="49" t="s">
        <v>1383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226"/>
        <v>33</v>
      </c>
      <c r="BW89" s="71">
        <f t="shared" si="227"/>
        <v>70</v>
      </c>
      <c r="BX89" s="72">
        <f t="shared" si="228"/>
        <v>74</v>
      </c>
      <c r="BY89" s="71">
        <f t="shared" si="229"/>
        <v>106</v>
      </c>
      <c r="BZ89" s="72">
        <f t="shared" si="230"/>
        <v>110</v>
      </c>
      <c r="CA89" s="71">
        <f t="shared" si="231"/>
        <v>146</v>
      </c>
      <c r="CB89" s="72">
        <f t="shared" si="232"/>
        <v>154</v>
      </c>
      <c r="CC89" s="71">
        <f t="shared" si="233"/>
        <v>199</v>
      </c>
      <c r="CD89" s="72">
        <f t="shared" si="234"/>
        <v>204</v>
      </c>
      <c r="CE89" s="71">
        <f t="shared" si="235"/>
        <v>275</v>
      </c>
      <c r="CF89" s="72">
        <f t="shared" si="236"/>
        <v>321</v>
      </c>
      <c r="CG89" s="71">
        <f t="shared" si="237"/>
        <v>346</v>
      </c>
      <c r="CH89" s="70">
        <f t="shared" si="238"/>
        <v>69</v>
      </c>
      <c r="CI89" s="71">
        <f t="shared" si="239"/>
        <v>73</v>
      </c>
      <c r="CJ89" s="72">
        <f t="shared" si="240"/>
        <v>104</v>
      </c>
      <c r="CK89" s="72">
        <f t="shared" si="241"/>
        <v>109</v>
      </c>
      <c r="CL89" s="72">
        <f t="shared" si="242"/>
        <v>145</v>
      </c>
      <c r="CM89" s="72">
        <f t="shared" si="243"/>
        <v>153</v>
      </c>
      <c r="CN89" s="72">
        <f t="shared" si="244"/>
        <v>180</v>
      </c>
      <c r="CO89" s="72">
        <f t="shared" si="245"/>
        <v>201</v>
      </c>
      <c r="CP89" s="72">
        <f t="shared" si="246"/>
        <v>238</v>
      </c>
      <c r="CQ89" s="72">
        <f t="shared" si="247"/>
        <v>316</v>
      </c>
      <c r="CR89" s="72">
        <f t="shared" si="248"/>
        <v>345</v>
      </c>
      <c r="CS89" s="72">
        <f t="shared" si="249"/>
        <v>358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335"/>
        <v>adrb1_melga_2YCW</v>
      </c>
      <c r="B90" s="3" t="s">
        <v>912</v>
      </c>
      <c r="C90" s="3" t="s">
        <v>1027</v>
      </c>
      <c r="D90" s="3" t="str">
        <f>IFERROR(MID(VLOOKUP($B90,Seqs!$A:$B,2,0),E90,1),"")</f>
        <v>S</v>
      </c>
      <c r="E90" s="3">
        <v>37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K</v>
      </c>
      <c r="AM90" s="3">
        <v>240</v>
      </c>
      <c r="AN90" s="3" t="str">
        <f>IFERROR(MID(VLOOKUP($B90,Seqs!$A:$B,2,0),AO90,1),"")</f>
        <v>L</v>
      </c>
      <c r="AO90" s="3">
        <v>289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336"/>
        <v>1</v>
      </c>
      <c r="BC90" s="23">
        <f t="shared" si="225"/>
        <v>249</v>
      </c>
      <c r="BD90" s="4" t="s">
        <v>23</v>
      </c>
      <c r="BE90" s="3" t="s">
        <v>1380</v>
      </c>
      <c r="BF90" s="119">
        <v>3</v>
      </c>
      <c r="BG90" s="49" t="s">
        <v>1383</v>
      </c>
      <c r="BH90" s="49" t="s">
        <v>1383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226"/>
        <v>37</v>
      </c>
      <c r="BW90" s="71">
        <f t="shared" si="227"/>
        <v>70</v>
      </c>
      <c r="BX90" s="72">
        <f t="shared" si="228"/>
        <v>74</v>
      </c>
      <c r="BY90" s="71">
        <f t="shared" si="229"/>
        <v>106</v>
      </c>
      <c r="BZ90" s="72">
        <f t="shared" si="230"/>
        <v>110</v>
      </c>
      <c r="CA90" s="71">
        <f t="shared" si="231"/>
        <v>146</v>
      </c>
      <c r="CB90" s="72">
        <f t="shared" si="232"/>
        <v>154</v>
      </c>
      <c r="CC90" s="71">
        <f t="shared" si="233"/>
        <v>199</v>
      </c>
      <c r="CD90" s="72">
        <f t="shared" si="234"/>
        <v>204</v>
      </c>
      <c r="CE90" s="71">
        <f t="shared" si="235"/>
        <v>289</v>
      </c>
      <c r="CF90" s="72">
        <f t="shared" si="236"/>
        <v>321</v>
      </c>
      <c r="CG90" s="71">
        <f t="shared" si="237"/>
        <v>346</v>
      </c>
      <c r="CH90" s="70">
        <f t="shared" si="238"/>
        <v>69</v>
      </c>
      <c r="CI90" s="71">
        <f t="shared" si="239"/>
        <v>73</v>
      </c>
      <c r="CJ90" s="72">
        <f t="shared" si="240"/>
        <v>104</v>
      </c>
      <c r="CK90" s="72">
        <f t="shared" si="241"/>
        <v>109</v>
      </c>
      <c r="CL90" s="72">
        <f t="shared" si="242"/>
        <v>145</v>
      </c>
      <c r="CM90" s="72">
        <f t="shared" si="243"/>
        <v>153</v>
      </c>
      <c r="CN90" s="72">
        <f t="shared" si="244"/>
        <v>180</v>
      </c>
      <c r="CO90" s="72">
        <f t="shared" si="245"/>
        <v>201</v>
      </c>
      <c r="CP90" s="72">
        <f t="shared" si="246"/>
        <v>240</v>
      </c>
      <c r="CQ90" s="72">
        <f t="shared" si="247"/>
        <v>316</v>
      </c>
      <c r="CR90" s="72">
        <f t="shared" si="248"/>
        <v>345</v>
      </c>
      <c r="CS90" s="72">
        <f t="shared" si="249"/>
        <v>358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335"/>
        <v>adrb1_melga_2YCZ</v>
      </c>
      <c r="B91" s="3" t="s">
        <v>912</v>
      </c>
      <c r="C91" s="3" t="s">
        <v>1028</v>
      </c>
      <c r="D91" s="3" t="str">
        <f>IFERROR(MID(VLOOKUP($B91,Seqs!$A:$B,2,0),E91,1),"")</f>
        <v>A</v>
      </c>
      <c r="E91" s="3">
        <v>33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K</v>
      </c>
      <c r="AM91" s="3">
        <v>240</v>
      </c>
      <c r="AN91" s="3" t="str">
        <f>IFERROR(MID(VLOOKUP($B91,Seqs!$A:$B,2,0),AO91,1),"")</f>
        <v>A</v>
      </c>
      <c r="AO91" s="3">
        <v>288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336"/>
        <v>1</v>
      </c>
      <c r="BC91" s="23">
        <f t="shared" si="225"/>
        <v>254</v>
      </c>
      <c r="BD91" s="16" t="s">
        <v>23</v>
      </c>
      <c r="BE91" s="3" t="s">
        <v>1380</v>
      </c>
      <c r="BF91" s="119">
        <v>3.65</v>
      </c>
      <c r="BG91" s="49" t="s">
        <v>1383</v>
      </c>
      <c r="BH91" s="49" t="s">
        <v>1383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si="226"/>
        <v>33</v>
      </c>
      <c r="BW91" s="71">
        <f t="shared" si="227"/>
        <v>70</v>
      </c>
      <c r="BX91" s="72">
        <f t="shared" si="228"/>
        <v>74</v>
      </c>
      <c r="BY91" s="71">
        <f t="shared" si="229"/>
        <v>106</v>
      </c>
      <c r="BZ91" s="72">
        <f t="shared" si="230"/>
        <v>110</v>
      </c>
      <c r="CA91" s="71">
        <f t="shared" si="231"/>
        <v>146</v>
      </c>
      <c r="CB91" s="72">
        <f t="shared" si="232"/>
        <v>154</v>
      </c>
      <c r="CC91" s="71">
        <f t="shared" si="233"/>
        <v>199</v>
      </c>
      <c r="CD91" s="72">
        <f t="shared" si="234"/>
        <v>204</v>
      </c>
      <c r="CE91" s="71">
        <f t="shared" si="235"/>
        <v>288</v>
      </c>
      <c r="CF91" s="72">
        <f t="shared" si="236"/>
        <v>321</v>
      </c>
      <c r="CG91" s="71">
        <f t="shared" si="237"/>
        <v>346</v>
      </c>
      <c r="CH91" s="70">
        <f t="shared" si="238"/>
        <v>69</v>
      </c>
      <c r="CI91" s="71">
        <f t="shared" si="239"/>
        <v>73</v>
      </c>
      <c r="CJ91" s="72">
        <f t="shared" si="240"/>
        <v>104</v>
      </c>
      <c r="CK91" s="72">
        <f t="shared" si="241"/>
        <v>109</v>
      </c>
      <c r="CL91" s="72">
        <f t="shared" si="242"/>
        <v>145</v>
      </c>
      <c r="CM91" s="72">
        <f t="shared" si="243"/>
        <v>153</v>
      </c>
      <c r="CN91" s="72">
        <f t="shared" si="244"/>
        <v>180</v>
      </c>
      <c r="CO91" s="72">
        <f t="shared" si="245"/>
        <v>201</v>
      </c>
      <c r="CP91" s="72">
        <f t="shared" si="246"/>
        <v>240</v>
      </c>
      <c r="CQ91" s="72">
        <f t="shared" si="247"/>
        <v>316</v>
      </c>
      <c r="CR91" s="72">
        <f t="shared" si="248"/>
        <v>345</v>
      </c>
      <c r="CS91" s="72">
        <f t="shared" si="249"/>
        <v>358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335"/>
        <v>adrb1_melga_3ZPQ</v>
      </c>
      <c r="B92" s="3" t="s">
        <v>912</v>
      </c>
      <c r="C92" s="3" t="s">
        <v>1038</v>
      </c>
      <c r="D92" s="3" t="str">
        <f>IFERROR(MID(VLOOKUP($B92,Seqs!$A:$B,2,0),E92,1),"")</f>
        <v>A</v>
      </c>
      <c r="E92" s="3">
        <v>33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I</v>
      </c>
      <c r="AM92" s="3">
        <v>238</v>
      </c>
      <c r="AN92" s="3" t="str">
        <f>IFERROR(MID(VLOOKUP($B92,Seqs!$A:$B,2,0),AO92,1),"")</f>
        <v>R</v>
      </c>
      <c r="AO92" s="3">
        <v>275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C</v>
      </c>
      <c r="AY92" s="3">
        <v>358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336"/>
        <v>1</v>
      </c>
      <c r="BC92" s="23">
        <f t="shared" si="225"/>
        <v>265</v>
      </c>
      <c r="BD92" s="4" t="s">
        <v>23</v>
      </c>
      <c r="BE92" s="3" t="s">
        <v>1380</v>
      </c>
      <c r="BF92" s="119">
        <v>2.8</v>
      </c>
      <c r="BG92" s="49" t="s">
        <v>1383</v>
      </c>
      <c r="BH92" s="49" t="s">
        <v>1383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226"/>
        <v>33</v>
      </c>
      <c r="BW92" s="71">
        <f t="shared" si="227"/>
        <v>70</v>
      </c>
      <c r="BX92" s="72">
        <f t="shared" si="228"/>
        <v>74</v>
      </c>
      <c r="BY92" s="71">
        <f t="shared" si="229"/>
        <v>106</v>
      </c>
      <c r="BZ92" s="72">
        <f t="shared" si="230"/>
        <v>110</v>
      </c>
      <c r="CA92" s="71">
        <f t="shared" si="231"/>
        <v>146</v>
      </c>
      <c r="CB92" s="72">
        <f t="shared" si="232"/>
        <v>154</v>
      </c>
      <c r="CC92" s="71">
        <f t="shared" si="233"/>
        <v>199</v>
      </c>
      <c r="CD92" s="72">
        <f t="shared" si="234"/>
        <v>204</v>
      </c>
      <c r="CE92" s="71">
        <f t="shared" si="235"/>
        <v>275</v>
      </c>
      <c r="CF92" s="72">
        <f t="shared" si="236"/>
        <v>321</v>
      </c>
      <c r="CG92" s="71">
        <f t="shared" si="237"/>
        <v>346</v>
      </c>
      <c r="CH92" s="70">
        <f t="shared" si="238"/>
        <v>69</v>
      </c>
      <c r="CI92" s="71">
        <f t="shared" si="239"/>
        <v>73</v>
      </c>
      <c r="CJ92" s="72">
        <f t="shared" si="240"/>
        <v>104</v>
      </c>
      <c r="CK92" s="72">
        <f t="shared" si="241"/>
        <v>109</v>
      </c>
      <c r="CL92" s="72">
        <f t="shared" si="242"/>
        <v>145</v>
      </c>
      <c r="CM92" s="72">
        <f t="shared" si="243"/>
        <v>153</v>
      </c>
      <c r="CN92" s="72">
        <f t="shared" si="244"/>
        <v>180</v>
      </c>
      <c r="CO92" s="72">
        <f t="shared" si="245"/>
        <v>201</v>
      </c>
      <c r="CP92" s="72">
        <f t="shared" si="246"/>
        <v>238</v>
      </c>
      <c r="CQ92" s="72">
        <f t="shared" si="247"/>
        <v>316</v>
      </c>
      <c r="CR92" s="72">
        <f t="shared" si="248"/>
        <v>345</v>
      </c>
      <c r="CS92" s="72">
        <f t="shared" si="249"/>
        <v>358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335"/>
        <v>adrb1_melga_3ZPR</v>
      </c>
      <c r="B93" s="3" t="s">
        <v>912</v>
      </c>
      <c r="C93" s="3" t="s">
        <v>1039</v>
      </c>
      <c r="D93" s="3" t="str">
        <f>IFERROR(MID(VLOOKUP($B93,Seqs!$A:$B,2,0),E93,1),"")</f>
        <v>A</v>
      </c>
      <c r="E93" s="3">
        <v>33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I</v>
      </c>
      <c r="AM93" s="3">
        <v>238</v>
      </c>
      <c r="AN93" s="3" t="str">
        <f>IFERROR(MID(VLOOKUP($B93,Seqs!$A:$B,2,0),AO93,1),"")</f>
        <v>R</v>
      </c>
      <c r="AO93" s="3">
        <v>275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C</v>
      </c>
      <c r="AY93" s="3">
        <v>358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336"/>
        <v>1</v>
      </c>
      <c r="BC93" s="23">
        <f t="shared" si="225"/>
        <v>265</v>
      </c>
      <c r="BD93" s="4" t="s">
        <v>23</v>
      </c>
      <c r="BE93" s="3" t="s">
        <v>1380</v>
      </c>
      <c r="BF93" s="119">
        <v>2.7</v>
      </c>
      <c r="BG93" s="49" t="s">
        <v>1383</v>
      </c>
      <c r="BH93" s="49" t="s">
        <v>1383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226"/>
        <v>33</v>
      </c>
      <c r="BW93" s="71">
        <f t="shared" si="227"/>
        <v>70</v>
      </c>
      <c r="BX93" s="72">
        <f t="shared" si="228"/>
        <v>74</v>
      </c>
      <c r="BY93" s="71">
        <f t="shared" si="229"/>
        <v>106</v>
      </c>
      <c r="BZ93" s="72">
        <f t="shared" si="230"/>
        <v>110</v>
      </c>
      <c r="CA93" s="71">
        <f t="shared" si="231"/>
        <v>146</v>
      </c>
      <c r="CB93" s="72">
        <f t="shared" si="232"/>
        <v>154</v>
      </c>
      <c r="CC93" s="71">
        <f t="shared" si="233"/>
        <v>199</v>
      </c>
      <c r="CD93" s="72">
        <f t="shared" si="234"/>
        <v>204</v>
      </c>
      <c r="CE93" s="71">
        <f t="shared" si="235"/>
        <v>275</v>
      </c>
      <c r="CF93" s="72">
        <f t="shared" si="236"/>
        <v>321</v>
      </c>
      <c r="CG93" s="71">
        <f t="shared" si="237"/>
        <v>346</v>
      </c>
      <c r="CH93" s="70">
        <f t="shared" si="238"/>
        <v>69</v>
      </c>
      <c r="CI93" s="71">
        <f t="shared" si="239"/>
        <v>73</v>
      </c>
      <c r="CJ93" s="72">
        <f t="shared" si="240"/>
        <v>104</v>
      </c>
      <c r="CK93" s="72">
        <f t="shared" si="241"/>
        <v>109</v>
      </c>
      <c r="CL93" s="72">
        <f t="shared" si="242"/>
        <v>145</v>
      </c>
      <c r="CM93" s="72">
        <f t="shared" si="243"/>
        <v>153</v>
      </c>
      <c r="CN93" s="72">
        <f t="shared" si="244"/>
        <v>180</v>
      </c>
      <c r="CO93" s="72">
        <f t="shared" si="245"/>
        <v>201</v>
      </c>
      <c r="CP93" s="72">
        <f t="shared" si="246"/>
        <v>238</v>
      </c>
      <c r="CQ93" s="72">
        <f t="shared" si="247"/>
        <v>316</v>
      </c>
      <c r="CR93" s="72">
        <f t="shared" si="248"/>
        <v>345</v>
      </c>
      <c r="CS93" s="72">
        <f t="shared" si="249"/>
        <v>358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335"/>
        <v>adrb1_melga_4AMI</v>
      </c>
      <c r="B94" s="3" t="s">
        <v>912</v>
      </c>
      <c r="C94" s="3" t="s">
        <v>1040</v>
      </c>
      <c r="D94" s="3" t="str">
        <f>IFERROR(MID(VLOOKUP($B94,Seqs!$A:$B,2,0),E94,1),"")</f>
        <v>A</v>
      </c>
      <c r="E94" s="3">
        <v>33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E</v>
      </c>
      <c r="AM94" s="3">
        <v>236</v>
      </c>
      <c r="AN94" s="3" t="str">
        <f>IFERROR(MID(VLOOKUP($B94,Seqs!$A:$B,2,0),AO94,1),"")</f>
        <v>A</v>
      </c>
      <c r="AO94" s="3">
        <v>288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336"/>
        <v>1</v>
      </c>
      <c r="BC94" s="23">
        <f t="shared" si="225"/>
        <v>250</v>
      </c>
      <c r="BD94" s="4" t="s">
        <v>23</v>
      </c>
      <c r="BE94" s="3" t="s">
        <v>1380</v>
      </c>
      <c r="BF94" s="119">
        <v>3.2</v>
      </c>
      <c r="BG94" s="49" t="s">
        <v>1383</v>
      </c>
      <c r="BH94" s="49" t="s">
        <v>1383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226"/>
        <v>33</v>
      </c>
      <c r="BW94" s="71">
        <f t="shared" si="227"/>
        <v>70</v>
      </c>
      <c r="BX94" s="72">
        <f t="shared" si="228"/>
        <v>74</v>
      </c>
      <c r="BY94" s="71">
        <f t="shared" si="229"/>
        <v>106</v>
      </c>
      <c r="BZ94" s="72">
        <f t="shared" si="230"/>
        <v>110</v>
      </c>
      <c r="CA94" s="71">
        <f t="shared" si="231"/>
        <v>146</v>
      </c>
      <c r="CB94" s="72">
        <f t="shared" si="232"/>
        <v>154</v>
      </c>
      <c r="CC94" s="71">
        <f t="shared" si="233"/>
        <v>199</v>
      </c>
      <c r="CD94" s="72">
        <f t="shared" si="234"/>
        <v>204</v>
      </c>
      <c r="CE94" s="71">
        <f t="shared" si="235"/>
        <v>288</v>
      </c>
      <c r="CF94" s="72">
        <f t="shared" si="236"/>
        <v>321</v>
      </c>
      <c r="CG94" s="71">
        <f t="shared" si="237"/>
        <v>346</v>
      </c>
      <c r="CH94" s="70">
        <f t="shared" si="238"/>
        <v>69</v>
      </c>
      <c r="CI94" s="71">
        <f t="shared" si="239"/>
        <v>73</v>
      </c>
      <c r="CJ94" s="72">
        <f t="shared" si="240"/>
        <v>104</v>
      </c>
      <c r="CK94" s="72">
        <f t="shared" si="241"/>
        <v>109</v>
      </c>
      <c r="CL94" s="72">
        <f t="shared" si="242"/>
        <v>145</v>
      </c>
      <c r="CM94" s="72">
        <f t="shared" si="243"/>
        <v>153</v>
      </c>
      <c r="CN94" s="72">
        <f t="shared" si="244"/>
        <v>180</v>
      </c>
      <c r="CO94" s="72">
        <f t="shared" si="245"/>
        <v>201</v>
      </c>
      <c r="CP94" s="72">
        <f t="shared" si="246"/>
        <v>236</v>
      </c>
      <c r="CQ94" s="72">
        <f t="shared" si="247"/>
        <v>316</v>
      </c>
      <c r="CR94" s="72">
        <f t="shared" si="248"/>
        <v>345</v>
      </c>
      <c r="CS94" s="72">
        <f t="shared" si="249"/>
        <v>358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335"/>
        <v>adrb1_melga_4AMJ</v>
      </c>
      <c r="B95" s="3" t="s">
        <v>912</v>
      </c>
      <c r="C95" s="3" t="s">
        <v>1041</v>
      </c>
      <c r="D95" s="3" t="str">
        <f>IFERROR(MID(VLOOKUP($B95,Seqs!$A:$B,2,0),E95,1),"")</f>
        <v>A</v>
      </c>
      <c r="E95" s="3">
        <v>33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I</v>
      </c>
      <c r="AM95" s="3">
        <v>238</v>
      </c>
      <c r="AN95" s="3" t="str">
        <f>IFERROR(MID(VLOOKUP($B95,Seqs!$A:$B,2,0),AO95,1),"")</f>
        <v>R</v>
      </c>
      <c r="AO95" s="3">
        <v>275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336"/>
        <v>1</v>
      </c>
      <c r="BC95" s="23">
        <f t="shared" si="225"/>
        <v>265</v>
      </c>
      <c r="BD95" s="2" t="s">
        <v>1382</v>
      </c>
      <c r="BE95" s="3" t="s">
        <v>1380</v>
      </c>
      <c r="BF95" s="119">
        <v>2.2999999999999998</v>
      </c>
      <c r="BG95" s="49" t="s">
        <v>1383</v>
      </c>
      <c r="BH95" s="49" t="s">
        <v>1383</v>
      </c>
      <c r="BI95" s="1"/>
      <c r="BJ95" s="70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0">
        <f t="shared" si="226"/>
        <v>33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275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238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335"/>
        <v>adrb1_melga_4BVN</v>
      </c>
      <c r="B96" s="3" t="s">
        <v>912</v>
      </c>
      <c r="C96" s="3" t="s">
        <v>82</v>
      </c>
      <c r="D96" s="3" t="str">
        <f>IFERROR(MID(VLOOKUP($B96,Seqs!$A:$B,2,0),E96,1),"")</f>
        <v>S</v>
      </c>
      <c r="E96" s="3">
        <v>37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R</v>
      </c>
      <c r="AM96" s="3">
        <v>239</v>
      </c>
      <c r="AN96" s="3" t="str">
        <f>IFERROR(MID(VLOOKUP($B96,Seqs!$A:$B,2,0),AO96,1),"")</f>
        <v>R</v>
      </c>
      <c r="AO96" s="3">
        <v>279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336"/>
        <v>1</v>
      </c>
      <c r="BC96" s="23">
        <f t="shared" ref="BC96:BC156" si="477">_xlfn.AGGREGATE(9,6,CH96:CS96)-_xlfn.AGGREGATE(9,6,BV96:CG96)+12</f>
        <v>258</v>
      </c>
      <c r="BD96" s="4" t="s">
        <v>23</v>
      </c>
      <c r="BE96" s="3" t="s">
        <v>1380</v>
      </c>
      <c r="BF96" s="119">
        <v>2.1</v>
      </c>
      <c r="BG96" s="49" t="s">
        <v>1383</v>
      </c>
      <c r="BH96" s="49" t="s">
        <v>1383</v>
      </c>
      <c r="BI96" s="1"/>
      <c r="BJ96" s="70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0">
        <f t="shared" ref="BV96:BV156" si="478">E96</f>
        <v>37</v>
      </c>
      <c r="BW96" s="71">
        <f t="shared" ref="BW96:BW156" si="479">I96</f>
        <v>70</v>
      </c>
      <c r="BX96" s="72">
        <f t="shared" ref="BX96:BX156" si="480">M96</f>
        <v>74</v>
      </c>
      <c r="BY96" s="71">
        <f t="shared" ref="BY96:BY156" si="481">Q96</f>
        <v>106</v>
      </c>
      <c r="BZ96" s="72">
        <f t="shared" ref="BZ96:BZ156" si="482">U96</f>
        <v>110</v>
      </c>
      <c r="CA96" s="71">
        <f t="shared" ref="CA96:CA156" si="483">Y96</f>
        <v>146</v>
      </c>
      <c r="CB96" s="72">
        <f t="shared" ref="CB96:CB156" si="484">AC96</f>
        <v>154</v>
      </c>
      <c r="CC96" s="71">
        <f t="shared" ref="CC96:CC156" si="485">AG96</f>
        <v>199</v>
      </c>
      <c r="CD96" s="72">
        <f t="shared" ref="CD96:CD156" si="486">AK96</f>
        <v>204</v>
      </c>
      <c r="CE96" s="71">
        <f t="shared" ref="CE96:CE156" si="487">AO96</f>
        <v>279</v>
      </c>
      <c r="CF96" s="72">
        <f t="shared" ref="CF96:CF156" si="488">AS96</f>
        <v>321</v>
      </c>
      <c r="CG96" s="71">
        <f t="shared" ref="CG96:CG156" si="489">AW96</f>
        <v>346</v>
      </c>
      <c r="CH96" s="70">
        <f t="shared" ref="CH96:CH156" si="490">G96</f>
        <v>69</v>
      </c>
      <c r="CI96" s="71">
        <f t="shared" ref="CI96:CI156" si="491">K96</f>
        <v>73</v>
      </c>
      <c r="CJ96" s="72">
        <f t="shared" ref="CJ96:CJ156" si="492">O96</f>
        <v>104</v>
      </c>
      <c r="CK96" s="72">
        <f t="shared" ref="CK96:CK156" si="493">S96</f>
        <v>109</v>
      </c>
      <c r="CL96" s="72">
        <f t="shared" ref="CL96:CL156" si="494">W96</f>
        <v>145</v>
      </c>
      <c r="CM96" s="72">
        <f t="shared" ref="CM96:CM156" si="495">AA96</f>
        <v>153</v>
      </c>
      <c r="CN96" s="72">
        <f t="shared" ref="CN96:CN156" si="496">AE96</f>
        <v>180</v>
      </c>
      <c r="CO96" s="72">
        <f t="shared" ref="CO96:CO156" si="497">AI96</f>
        <v>201</v>
      </c>
      <c r="CP96" s="72">
        <f t="shared" ref="CP96:CP156" si="498">AM96</f>
        <v>239</v>
      </c>
      <c r="CQ96" s="72">
        <f t="shared" ref="CQ96:CQ156" si="499">AQ96</f>
        <v>316</v>
      </c>
      <c r="CR96" s="72">
        <f t="shared" ref="CR96:CR156" si="500">AU96</f>
        <v>345</v>
      </c>
      <c r="CS96" s="72">
        <f t="shared" ref="CS96:CS156" si="501">AY96</f>
        <v>358</v>
      </c>
      <c r="CT96" s="23">
        <f t="shared" ref="CT96:CT156" si="502">M96-K96</f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335"/>
        <v>adrb1_melga_4GPO</v>
      </c>
      <c r="B97" s="3" t="s">
        <v>912</v>
      </c>
      <c r="C97" s="3" t="s">
        <v>1042</v>
      </c>
      <c r="D97" s="3" t="str">
        <f>IFERROR(MID(VLOOKUP($B97,Seqs!$A:$B,2,0),E97,1),"")</f>
        <v>S</v>
      </c>
      <c r="E97" s="3">
        <v>37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E</v>
      </c>
      <c r="AM97" s="3">
        <v>233</v>
      </c>
      <c r="AN97" s="3" t="str">
        <f>IFERROR(MID(VLOOKUP($B97,Seqs!$A:$B,2,0),AO97,1),"")</f>
        <v>M</v>
      </c>
      <c r="AO97" s="3">
        <v>283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L</v>
      </c>
      <c r="AY97" s="3">
        <v>356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336"/>
        <v>1</v>
      </c>
      <c r="BC97" s="23">
        <f t="shared" si="477"/>
        <v>246</v>
      </c>
      <c r="BD97" s="4" t="s">
        <v>23</v>
      </c>
      <c r="BE97" s="3" t="s">
        <v>1380</v>
      </c>
      <c r="BF97" s="119">
        <v>3.5</v>
      </c>
      <c r="BG97" s="49" t="s">
        <v>1383</v>
      </c>
      <c r="BH97" s="49" t="s">
        <v>1383</v>
      </c>
      <c r="BI97" s="1"/>
      <c r="BJ97" s="70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0">
        <f t="shared" si="478"/>
        <v>37</v>
      </c>
      <c r="BW97" s="71">
        <f t="shared" si="479"/>
        <v>70</v>
      </c>
      <c r="BX97" s="72">
        <f t="shared" si="480"/>
        <v>74</v>
      </c>
      <c r="BY97" s="71">
        <f t="shared" si="481"/>
        <v>106</v>
      </c>
      <c r="BZ97" s="72">
        <f t="shared" si="482"/>
        <v>110</v>
      </c>
      <c r="CA97" s="71">
        <f t="shared" si="483"/>
        <v>146</v>
      </c>
      <c r="CB97" s="72">
        <f t="shared" si="484"/>
        <v>154</v>
      </c>
      <c r="CC97" s="71">
        <f t="shared" si="485"/>
        <v>199</v>
      </c>
      <c r="CD97" s="72">
        <f t="shared" si="486"/>
        <v>204</v>
      </c>
      <c r="CE97" s="71">
        <f t="shared" si="487"/>
        <v>283</v>
      </c>
      <c r="CF97" s="72">
        <f t="shared" si="488"/>
        <v>321</v>
      </c>
      <c r="CG97" s="71">
        <f t="shared" si="489"/>
        <v>346</v>
      </c>
      <c r="CH97" s="70">
        <f t="shared" si="490"/>
        <v>69</v>
      </c>
      <c r="CI97" s="71">
        <f t="shared" si="491"/>
        <v>73</v>
      </c>
      <c r="CJ97" s="72">
        <f t="shared" si="492"/>
        <v>104</v>
      </c>
      <c r="CK97" s="72">
        <f t="shared" si="493"/>
        <v>109</v>
      </c>
      <c r="CL97" s="72">
        <f t="shared" si="494"/>
        <v>145</v>
      </c>
      <c r="CM97" s="72">
        <f t="shared" si="495"/>
        <v>153</v>
      </c>
      <c r="CN97" s="72">
        <f t="shared" si="496"/>
        <v>180</v>
      </c>
      <c r="CO97" s="72">
        <f t="shared" si="497"/>
        <v>201</v>
      </c>
      <c r="CP97" s="72">
        <f t="shared" si="498"/>
        <v>233</v>
      </c>
      <c r="CQ97" s="72">
        <f t="shared" si="499"/>
        <v>316</v>
      </c>
      <c r="CR97" s="72">
        <f t="shared" si="500"/>
        <v>345</v>
      </c>
      <c r="CS97" s="72">
        <f t="shared" si="501"/>
        <v>356</v>
      </c>
      <c r="CT97" s="23">
        <f t="shared" si="502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335"/>
        <v>adrb1_melga_5A8E</v>
      </c>
      <c r="B98" s="3" t="s">
        <v>912</v>
      </c>
      <c r="C98" s="3" t="s">
        <v>1059</v>
      </c>
      <c r="D98" s="3" t="str">
        <f>IFERROR(MID(VLOOKUP($B98,Seqs!$A:$B,2,0),E98,1),"")</f>
        <v>S</v>
      </c>
      <c r="E98" s="3">
        <v>37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R</v>
      </c>
      <c r="AM98" s="3">
        <v>239</v>
      </c>
      <c r="AN98" s="3" t="str">
        <f>IFERROR(MID(VLOOKUP($B98,Seqs!$A:$B,2,0),AO98,1),"")</f>
        <v>R</v>
      </c>
      <c r="AO98" s="3">
        <v>279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K</v>
      </c>
      <c r="AY98" s="3">
        <v>354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336"/>
        <v>1</v>
      </c>
      <c r="BC98" s="23">
        <f t="shared" si="477"/>
        <v>254</v>
      </c>
      <c r="BD98" s="4" t="s">
        <v>23</v>
      </c>
      <c r="BE98" s="3" t="s">
        <v>1380</v>
      </c>
      <c r="BF98" s="119">
        <v>2.42</v>
      </c>
      <c r="BG98" s="49" t="s">
        <v>1383</v>
      </c>
      <c r="BH98" s="49" t="s">
        <v>1383</v>
      </c>
      <c r="BI98" s="1"/>
      <c r="BJ98" s="70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0">
        <f t="shared" si="478"/>
        <v>37</v>
      </c>
      <c r="BW98" s="71">
        <f t="shared" si="479"/>
        <v>70</v>
      </c>
      <c r="BX98" s="72">
        <f t="shared" si="480"/>
        <v>74</v>
      </c>
      <c r="BY98" s="71">
        <f t="shared" si="481"/>
        <v>106</v>
      </c>
      <c r="BZ98" s="72">
        <f t="shared" si="482"/>
        <v>110</v>
      </c>
      <c r="CA98" s="71">
        <f t="shared" si="483"/>
        <v>146</v>
      </c>
      <c r="CB98" s="72">
        <f t="shared" si="484"/>
        <v>154</v>
      </c>
      <c r="CC98" s="71">
        <f t="shared" si="485"/>
        <v>199</v>
      </c>
      <c r="CD98" s="72">
        <f t="shared" si="486"/>
        <v>204</v>
      </c>
      <c r="CE98" s="71">
        <f t="shared" si="487"/>
        <v>279</v>
      </c>
      <c r="CF98" s="72">
        <f t="shared" si="488"/>
        <v>321</v>
      </c>
      <c r="CG98" s="71">
        <f t="shared" si="489"/>
        <v>346</v>
      </c>
      <c r="CH98" s="70">
        <f t="shared" si="490"/>
        <v>69</v>
      </c>
      <c r="CI98" s="71">
        <f t="shared" si="491"/>
        <v>73</v>
      </c>
      <c r="CJ98" s="72">
        <f t="shared" si="492"/>
        <v>104</v>
      </c>
      <c r="CK98" s="72">
        <f t="shared" si="493"/>
        <v>109</v>
      </c>
      <c r="CL98" s="72">
        <f t="shared" si="494"/>
        <v>145</v>
      </c>
      <c r="CM98" s="72">
        <f t="shared" si="495"/>
        <v>153</v>
      </c>
      <c r="CN98" s="72">
        <f t="shared" si="496"/>
        <v>180</v>
      </c>
      <c r="CO98" s="72">
        <f t="shared" si="497"/>
        <v>201</v>
      </c>
      <c r="CP98" s="72">
        <f t="shared" si="498"/>
        <v>239</v>
      </c>
      <c r="CQ98" s="72">
        <f t="shared" si="499"/>
        <v>316</v>
      </c>
      <c r="CR98" s="72">
        <f t="shared" si="500"/>
        <v>345</v>
      </c>
      <c r="CS98" s="72">
        <f t="shared" si="501"/>
        <v>354</v>
      </c>
      <c r="CT98" s="23">
        <f t="shared" si="502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335"/>
        <v>adrb1_melga_5F8U</v>
      </c>
      <c r="B99" s="3" t="s">
        <v>912</v>
      </c>
      <c r="C99" s="3" t="s">
        <v>1360</v>
      </c>
      <c r="D99" s="3" t="str">
        <f>IFERROR(MID(VLOOKUP($B99,Seqs!$A:$B,2,0),E99,1),"")</f>
        <v>W</v>
      </c>
      <c r="E99" s="3">
        <v>40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Q</v>
      </c>
      <c r="AM99" s="3">
        <v>237</v>
      </c>
      <c r="AN99" s="3" t="str">
        <f>IFERROR(MID(VLOOKUP($B99,Seqs!$A:$B,2,0),AO99,1),"")</f>
        <v>R</v>
      </c>
      <c r="AO99" s="3">
        <v>284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336"/>
        <v>1</v>
      </c>
      <c r="BC99" s="23">
        <f t="shared" si="477"/>
        <v>248</v>
      </c>
      <c r="BD99" s="5" t="s">
        <v>23</v>
      </c>
      <c r="BE99" s="3" t="s">
        <v>1380</v>
      </c>
      <c r="BF99" s="119">
        <v>3.35</v>
      </c>
      <c r="BG99" s="49" t="s">
        <v>1383</v>
      </c>
      <c r="BH99" s="49" t="s">
        <v>1383</v>
      </c>
      <c r="BI99" s="1"/>
      <c r="BJ99" s="70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0">
        <f t="shared" si="478"/>
        <v>40</v>
      </c>
      <c r="BW99" s="71">
        <f t="shared" si="479"/>
        <v>70</v>
      </c>
      <c r="BX99" s="72">
        <f t="shared" si="480"/>
        <v>74</v>
      </c>
      <c r="BY99" s="71">
        <f t="shared" si="481"/>
        <v>106</v>
      </c>
      <c r="BZ99" s="72">
        <f t="shared" si="482"/>
        <v>110</v>
      </c>
      <c r="CA99" s="71">
        <f t="shared" si="483"/>
        <v>146</v>
      </c>
      <c r="CB99" s="72">
        <f t="shared" si="484"/>
        <v>154</v>
      </c>
      <c r="CC99" s="71">
        <f t="shared" si="485"/>
        <v>199</v>
      </c>
      <c r="CD99" s="72">
        <f t="shared" si="486"/>
        <v>204</v>
      </c>
      <c r="CE99" s="71">
        <f t="shared" si="487"/>
        <v>284</v>
      </c>
      <c r="CF99" s="72">
        <f t="shared" si="488"/>
        <v>321</v>
      </c>
      <c r="CG99" s="71">
        <f t="shared" si="489"/>
        <v>346</v>
      </c>
      <c r="CH99" s="70">
        <f t="shared" si="490"/>
        <v>69</v>
      </c>
      <c r="CI99" s="71">
        <f t="shared" si="491"/>
        <v>73</v>
      </c>
      <c r="CJ99" s="72">
        <f t="shared" si="492"/>
        <v>104</v>
      </c>
      <c r="CK99" s="72">
        <f t="shared" si="493"/>
        <v>109</v>
      </c>
      <c r="CL99" s="72">
        <f t="shared" si="494"/>
        <v>145</v>
      </c>
      <c r="CM99" s="72">
        <f t="shared" si="495"/>
        <v>153</v>
      </c>
      <c r="CN99" s="72">
        <f t="shared" si="496"/>
        <v>180</v>
      </c>
      <c r="CO99" s="72">
        <f t="shared" si="497"/>
        <v>201</v>
      </c>
      <c r="CP99" s="72">
        <f t="shared" si="498"/>
        <v>237</v>
      </c>
      <c r="CQ99" s="72">
        <f t="shared" si="499"/>
        <v>316</v>
      </c>
      <c r="CR99" s="72">
        <f t="shared" si="500"/>
        <v>345</v>
      </c>
      <c r="CS99" s="72">
        <f t="shared" si="501"/>
        <v>358</v>
      </c>
      <c r="CT99" s="23">
        <f t="shared" si="502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s="12" customFormat="1" x14ac:dyDescent="0.2">
      <c r="A100" s="9" t="str">
        <f t="shared" ref="A100" si="503">CONCATENATE(B100,"_",C100)</f>
        <v>adrb1_melga_6H7J</v>
      </c>
      <c r="B100" s="9" t="s">
        <v>912</v>
      </c>
      <c r="C100" s="9" t="s">
        <v>1538</v>
      </c>
      <c r="D100" s="9" t="str">
        <f>IFERROR(MID(VLOOKUP($B100,Seqs!$A:$B,2,0),E100,1),"")</f>
        <v>W</v>
      </c>
      <c r="E100" s="9">
        <v>40</v>
      </c>
      <c r="F100" s="9" t="str">
        <f>IFERROR(MID(VLOOKUP($B100,Seqs!$A:$B,2,0),G100,1),"")</f>
        <v>T</v>
      </c>
      <c r="G100" s="9">
        <v>69</v>
      </c>
      <c r="H100" s="9" t="str">
        <f>IFERROR(MID(VLOOKUP($B100,Seqs!$A:$B,2,0),I100,1),"")</f>
        <v>Q</v>
      </c>
      <c r="I100" s="109">
        <v>70</v>
      </c>
      <c r="J100" s="9" t="str">
        <f>IFERROR(MID(VLOOKUP($B100,Seqs!$A:$B,2,0),K100,1),"")</f>
        <v>Q</v>
      </c>
      <c r="K100" s="109">
        <v>73</v>
      </c>
      <c r="L100" s="9" t="str">
        <f>IFERROR(MID(VLOOKUP($B100,Seqs!$A:$B,2,0),M100,1),"")</f>
        <v>T</v>
      </c>
      <c r="M100" s="9">
        <v>74</v>
      </c>
      <c r="N100" s="9" t="str">
        <f>IFERROR(MID(VLOOKUP($B100,Seqs!$A:$B,2,0),O100,1),"")</f>
        <v>R</v>
      </c>
      <c r="O100" s="9">
        <v>104</v>
      </c>
      <c r="P100" s="9" t="str">
        <f>IFERROR(MID(VLOOKUP($B100,Seqs!$A:$B,2,0),Q100,1),"")</f>
        <v>T</v>
      </c>
      <c r="Q100" s="9">
        <v>106</v>
      </c>
      <c r="R100" s="9" t="str">
        <f>IFERROR(MID(VLOOKUP($B100,Seqs!$A:$B,2,0),S100,1),"")</f>
        <v>W</v>
      </c>
      <c r="S100" s="9">
        <v>109</v>
      </c>
      <c r="T100" s="9" t="str">
        <f>IFERROR(MID(VLOOKUP($B100,Seqs!$A:$B,2,0),U100,1),"")</f>
        <v>G</v>
      </c>
      <c r="U100" s="9">
        <v>110</v>
      </c>
      <c r="V100" s="9" t="str">
        <f>IFERROR(MID(VLOOKUP($B100,Seqs!$A:$B,2,0),W100,1),"")</f>
        <v>S</v>
      </c>
      <c r="W100" s="9">
        <v>145</v>
      </c>
      <c r="X100" s="9" t="str">
        <f>IFERROR(MID(VLOOKUP($B100,Seqs!$A:$B,2,0),Y100,1),"")</f>
        <v>P</v>
      </c>
      <c r="Y100" s="9">
        <v>146</v>
      </c>
      <c r="Z100" s="9" t="str">
        <f>IFERROR(MID(VLOOKUP($B100,Seqs!$A:$B,2,0),AA100,1),"")</f>
        <v>M</v>
      </c>
      <c r="AA100" s="9">
        <v>153</v>
      </c>
      <c r="AB100" s="9" t="str">
        <f>IFERROR(MID(VLOOKUP($B100,Seqs!$A:$B,2,0),AC100,1),"")</f>
        <v>T</v>
      </c>
      <c r="AC100" s="9">
        <v>154</v>
      </c>
      <c r="AD100" s="9" t="str">
        <f>IFERROR(MID(VLOOKUP($B100,Seqs!$A:$B,2,0),AE100,1),"")</f>
        <v>H</v>
      </c>
      <c r="AE100" s="9">
        <v>180</v>
      </c>
      <c r="AF100" s="9" t="str">
        <f>IFERROR(MID(VLOOKUP($B100,Seqs!$A:$B,2,0),AG100,1),"")</f>
        <v>C</v>
      </c>
      <c r="AG100" s="9">
        <v>199</v>
      </c>
      <c r="AH100" s="9" t="str">
        <f>IFERROR(MID(VLOOKUP($B100,Seqs!$A:$B,2,0),AI100,1),"")</f>
        <v>F</v>
      </c>
      <c r="AI100" s="9">
        <v>201</v>
      </c>
      <c r="AJ100" s="9" t="str">
        <f>IFERROR(MID(VLOOKUP($B100,Seqs!$A:$B,2,0),AK100,1),"")</f>
        <v>N</v>
      </c>
      <c r="AK100" s="9">
        <v>204</v>
      </c>
      <c r="AL100" s="9" t="str">
        <f>IFERROR(MID(VLOOKUP($B100,Seqs!$A:$B,2,0),AM100,1),"")</f>
        <v>S</v>
      </c>
      <c r="AM100" s="9">
        <v>273</v>
      </c>
      <c r="AN100" s="9" t="str">
        <f>IFERROR(MID(VLOOKUP($B100,Seqs!$A:$B,2,0),AO100,1),"")</f>
        <v>A</v>
      </c>
      <c r="AO100" s="9">
        <v>282</v>
      </c>
      <c r="AP100" s="9" t="str">
        <f>IFERROR(MID(VLOOKUP($B100,Seqs!$A:$B,2,0),AQ100,1),"")</f>
        <v>N</v>
      </c>
      <c r="AQ100" s="9">
        <v>316</v>
      </c>
      <c r="AR100" s="9" t="str">
        <f>IFERROR(MID(VLOOKUP($B100,Seqs!$A:$B,2,0),AS100,1),"")</f>
        <v>P</v>
      </c>
      <c r="AS100" s="9">
        <v>321</v>
      </c>
      <c r="AT100" s="9" t="str">
        <f>IFERROR(MID(VLOOKUP($B100,Seqs!$A:$B,2,0),AU100,1),"")</f>
        <v>R</v>
      </c>
      <c r="AU100" s="9">
        <v>345</v>
      </c>
      <c r="AV100" s="9" t="str">
        <f>IFERROR(MID(VLOOKUP($B100,Seqs!$A:$B,2,0),AW100,1),"")</f>
        <v>S</v>
      </c>
      <c r="AW100" s="9">
        <v>346</v>
      </c>
      <c r="AX100" s="9" t="str">
        <f>IFERROR(MID(VLOOKUP($B100,Seqs!$A:$B,2,0),AY100,1),"")</f>
        <v>L</v>
      </c>
      <c r="AY100" s="9">
        <v>357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" si="504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" si="505">_xlfn.AGGREGATE(9,6,CH100:CS100)-_xlfn.AGGREGATE(9,6,BV100:CG100)+12</f>
        <v>285</v>
      </c>
      <c r="BD100" s="13" t="s">
        <v>23</v>
      </c>
      <c r="BE100" s="9" t="s">
        <v>1297</v>
      </c>
      <c r="BF100" s="120">
        <v>2.8</v>
      </c>
      <c r="BG100" s="51" t="s">
        <v>1</v>
      </c>
      <c r="BH100" s="51" t="s">
        <v>1</v>
      </c>
      <c r="BJ100" s="111" t="s">
        <v>1293</v>
      </c>
      <c r="BK100" s="112" t="s">
        <v>1293</v>
      </c>
      <c r="BL100" s="112" t="s">
        <v>1293</v>
      </c>
      <c r="BM100" s="112" t="s">
        <v>1293</v>
      </c>
      <c r="BN100" s="112" t="s">
        <v>1293</v>
      </c>
      <c r="BO100" s="112" t="s">
        <v>1293</v>
      </c>
      <c r="BP100" s="112" t="s">
        <v>1293</v>
      </c>
      <c r="BQ100" s="112" t="s">
        <v>1293</v>
      </c>
      <c r="BR100" s="112" t="s">
        <v>1293</v>
      </c>
      <c r="BS100" s="112" t="s">
        <v>1293</v>
      </c>
      <c r="BT100" s="112" t="s">
        <v>1293</v>
      </c>
      <c r="BU100" s="112" t="s">
        <v>1293</v>
      </c>
      <c r="BV100" s="111">
        <f t="shared" ref="BV100" si="506">E100</f>
        <v>40</v>
      </c>
      <c r="BW100" s="113">
        <f t="shared" ref="BW100" si="507">I100</f>
        <v>70</v>
      </c>
      <c r="BX100" s="114">
        <f t="shared" ref="BX100" si="508">M100</f>
        <v>74</v>
      </c>
      <c r="BY100" s="113">
        <f t="shared" ref="BY100" si="509">Q100</f>
        <v>106</v>
      </c>
      <c r="BZ100" s="114">
        <f t="shared" ref="BZ100" si="510">U100</f>
        <v>110</v>
      </c>
      <c r="CA100" s="113">
        <f t="shared" ref="CA100" si="511">Y100</f>
        <v>146</v>
      </c>
      <c r="CB100" s="114">
        <f t="shared" ref="CB100" si="512">AC100</f>
        <v>154</v>
      </c>
      <c r="CC100" s="113">
        <f t="shared" ref="CC100" si="513">AG100</f>
        <v>199</v>
      </c>
      <c r="CD100" s="114">
        <f t="shared" ref="CD100" si="514">AK100</f>
        <v>204</v>
      </c>
      <c r="CE100" s="113">
        <f t="shared" ref="CE100" si="515">AO100</f>
        <v>282</v>
      </c>
      <c r="CF100" s="114">
        <f t="shared" ref="CF100" si="516">AS100</f>
        <v>321</v>
      </c>
      <c r="CG100" s="113">
        <f t="shared" ref="CG100" si="517">AW100</f>
        <v>346</v>
      </c>
      <c r="CH100" s="111">
        <f t="shared" ref="CH100" si="518">G100</f>
        <v>69</v>
      </c>
      <c r="CI100" s="113">
        <f t="shared" ref="CI100" si="519">K100</f>
        <v>73</v>
      </c>
      <c r="CJ100" s="114">
        <f t="shared" ref="CJ100" si="520">O100</f>
        <v>104</v>
      </c>
      <c r="CK100" s="114">
        <f t="shared" ref="CK100" si="521">S100</f>
        <v>109</v>
      </c>
      <c r="CL100" s="114">
        <f t="shared" ref="CL100" si="522">W100</f>
        <v>145</v>
      </c>
      <c r="CM100" s="114">
        <f t="shared" ref="CM100" si="523">AA100</f>
        <v>153</v>
      </c>
      <c r="CN100" s="114">
        <f t="shared" ref="CN100" si="524">AE100</f>
        <v>180</v>
      </c>
      <c r="CO100" s="114">
        <f t="shared" ref="CO100" si="525">AI100</f>
        <v>201</v>
      </c>
      <c r="CP100" s="114">
        <f t="shared" ref="CP100" si="526">AM100</f>
        <v>273</v>
      </c>
      <c r="CQ100" s="114">
        <f t="shared" ref="CQ100" si="527">AQ100</f>
        <v>316</v>
      </c>
      <c r="CR100" s="114">
        <f t="shared" ref="CR100" si="528">AU100</f>
        <v>345</v>
      </c>
      <c r="CS100" s="114">
        <f t="shared" ref="CS100" si="529">AY100</f>
        <v>357</v>
      </c>
      <c r="CT100" s="109">
        <f t="shared" ref="CT100" si="530">M100-K100</f>
        <v>1</v>
      </c>
    </row>
    <row r="101" spans="1:1029" s="12" customFormat="1" x14ac:dyDescent="0.2">
      <c r="A101" s="9" t="str">
        <f t="shared" ref="A101" si="531">CONCATENATE(B101,"_",C101)</f>
        <v>adrb1_melga_6H7L</v>
      </c>
      <c r="B101" s="9" t="s">
        <v>912</v>
      </c>
      <c r="C101" s="9" t="s">
        <v>1539</v>
      </c>
      <c r="D101" s="9" t="str">
        <f>IFERROR(MID(VLOOKUP($B101,Seqs!$A:$B,2,0),E101,1),"")</f>
        <v>W</v>
      </c>
      <c r="E101" s="9">
        <v>40</v>
      </c>
      <c r="F101" s="9" t="str">
        <f>IFERROR(MID(VLOOKUP($B101,Seqs!$A:$B,2,0),G101,1),"")</f>
        <v>T</v>
      </c>
      <c r="G101" s="9">
        <v>69</v>
      </c>
      <c r="H101" s="9" t="str">
        <f>IFERROR(MID(VLOOKUP($B101,Seqs!$A:$B,2,0),I101,1),"")</f>
        <v>Q</v>
      </c>
      <c r="I101" s="109">
        <v>70</v>
      </c>
      <c r="J101" s="9" t="str">
        <f>IFERROR(MID(VLOOKUP($B101,Seqs!$A:$B,2,0),K101,1),"")</f>
        <v>Q</v>
      </c>
      <c r="K101" s="109">
        <v>73</v>
      </c>
      <c r="L101" s="9" t="str">
        <f>IFERROR(MID(VLOOKUP($B101,Seqs!$A:$B,2,0),M101,1),"")</f>
        <v>T</v>
      </c>
      <c r="M101" s="9">
        <v>74</v>
      </c>
      <c r="N101" s="9" t="str">
        <f>IFERROR(MID(VLOOKUP($B101,Seqs!$A:$B,2,0),O101,1),"")</f>
        <v>R</v>
      </c>
      <c r="O101" s="9">
        <v>104</v>
      </c>
      <c r="P101" s="9" t="str">
        <f>IFERROR(MID(VLOOKUP($B101,Seqs!$A:$B,2,0),Q101,1),"")</f>
        <v>T</v>
      </c>
      <c r="Q101" s="9">
        <v>106</v>
      </c>
      <c r="R101" s="9" t="str">
        <f>IFERROR(MID(VLOOKUP($B101,Seqs!$A:$B,2,0),S101,1),"")</f>
        <v>W</v>
      </c>
      <c r="S101" s="9">
        <v>109</v>
      </c>
      <c r="T101" s="9" t="str">
        <f>IFERROR(MID(VLOOKUP($B101,Seqs!$A:$B,2,0),U101,1),"")</f>
        <v>G</v>
      </c>
      <c r="U101" s="9">
        <v>110</v>
      </c>
      <c r="V101" s="9" t="str">
        <f>IFERROR(MID(VLOOKUP($B101,Seqs!$A:$B,2,0),W101,1),"")</f>
        <v>S</v>
      </c>
      <c r="W101" s="9">
        <v>145</v>
      </c>
      <c r="X101" s="9" t="str">
        <f>IFERROR(MID(VLOOKUP($B101,Seqs!$A:$B,2,0),Y101,1),"")</f>
        <v>P</v>
      </c>
      <c r="Y101" s="9">
        <v>146</v>
      </c>
      <c r="Z101" s="9" t="str">
        <f>IFERROR(MID(VLOOKUP($B101,Seqs!$A:$B,2,0),AA101,1),"")</f>
        <v>M</v>
      </c>
      <c r="AA101" s="9">
        <v>153</v>
      </c>
      <c r="AB101" s="9" t="str">
        <f>IFERROR(MID(VLOOKUP($B101,Seqs!$A:$B,2,0),AC101,1),"")</f>
        <v>T</v>
      </c>
      <c r="AC101" s="9">
        <v>154</v>
      </c>
      <c r="AD101" s="9" t="str">
        <f>IFERROR(MID(VLOOKUP($B101,Seqs!$A:$B,2,0),AE101,1),"")</f>
        <v>H</v>
      </c>
      <c r="AE101" s="9">
        <v>180</v>
      </c>
      <c r="AF101" s="9" t="str">
        <f>IFERROR(MID(VLOOKUP($B101,Seqs!$A:$B,2,0),AG101,1),"")</f>
        <v>C</v>
      </c>
      <c r="AG101" s="9">
        <v>199</v>
      </c>
      <c r="AH101" s="9" t="str">
        <f>IFERROR(MID(VLOOKUP($B101,Seqs!$A:$B,2,0),AI101,1),"")</f>
        <v>F</v>
      </c>
      <c r="AI101" s="9">
        <v>201</v>
      </c>
      <c r="AJ101" s="9" t="str">
        <f>IFERROR(MID(VLOOKUP($B101,Seqs!$A:$B,2,0),AK101,1),"")</f>
        <v>N</v>
      </c>
      <c r="AK101" s="9">
        <v>204</v>
      </c>
      <c r="AL101" s="9" t="str">
        <f>IFERROR(MID(VLOOKUP($B101,Seqs!$A:$B,2,0),AM101,1),"")</f>
        <v>S</v>
      </c>
      <c r="AM101" s="9">
        <v>273</v>
      </c>
      <c r="AN101" s="9" t="str">
        <f>IFERROR(MID(VLOOKUP($B101,Seqs!$A:$B,2,0),AO101,1),"")</f>
        <v>A</v>
      </c>
      <c r="AO101" s="9">
        <v>282</v>
      </c>
      <c r="AP101" s="9" t="str">
        <f>IFERROR(MID(VLOOKUP($B101,Seqs!$A:$B,2,0),AQ101,1),"")</f>
        <v>N</v>
      </c>
      <c r="AQ101" s="9">
        <v>316</v>
      </c>
      <c r="AR101" s="9" t="str">
        <f>IFERROR(MID(VLOOKUP($B101,Seqs!$A:$B,2,0),AS101,1),"")</f>
        <v>P</v>
      </c>
      <c r="AS101" s="9">
        <v>321</v>
      </c>
      <c r="AT101" s="9" t="str">
        <f>IFERROR(MID(VLOOKUP($B101,Seqs!$A:$B,2,0),AU101,1),"")</f>
        <v>R</v>
      </c>
      <c r="AU101" s="9">
        <v>345</v>
      </c>
      <c r="AV101" s="9" t="str">
        <f>IFERROR(MID(VLOOKUP($B101,Seqs!$A:$B,2,0),AW101,1),"")</f>
        <v>S</v>
      </c>
      <c r="AW101" s="9">
        <v>346</v>
      </c>
      <c r="AX101" s="9" t="str">
        <f>IFERROR(MID(VLOOKUP($B101,Seqs!$A:$B,2,0),AY101,1),"")</f>
        <v>L</v>
      </c>
      <c r="AY101" s="9">
        <v>357</v>
      </c>
      <c r="AZ101" s="110" t="str">
        <f>VLOOKUP(B101,Classification!A:D,2,0)</f>
        <v>A</v>
      </c>
      <c r="BA101" s="98" t="str">
        <f>VLOOKUP(B101,Classification!A:D,4,0)</f>
        <v>Adrenoceptors</v>
      </c>
      <c r="BB101" s="36" t="b">
        <f t="shared" ref="BB101" si="532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109">
        <f t="shared" ref="BC101" si="533">_xlfn.AGGREGATE(9,6,CH101:CS101)-_xlfn.AGGREGATE(9,6,BV101:CG101)+12</f>
        <v>285</v>
      </c>
      <c r="BD101" s="13" t="s">
        <v>23</v>
      </c>
      <c r="BE101" s="9" t="s">
        <v>1297</v>
      </c>
      <c r="BF101" s="120">
        <v>2.7</v>
      </c>
      <c r="BG101" s="51" t="s">
        <v>1</v>
      </c>
      <c r="BH101" s="51" t="s">
        <v>1</v>
      </c>
      <c r="BJ101" s="111" t="s">
        <v>1293</v>
      </c>
      <c r="BK101" s="112" t="s">
        <v>1293</v>
      </c>
      <c r="BL101" s="112" t="s">
        <v>1293</v>
      </c>
      <c r="BM101" s="112" t="s">
        <v>1293</v>
      </c>
      <c r="BN101" s="112" t="s">
        <v>1293</v>
      </c>
      <c r="BO101" s="112" t="s">
        <v>1293</v>
      </c>
      <c r="BP101" s="112" t="s">
        <v>1293</v>
      </c>
      <c r="BQ101" s="112" t="s">
        <v>1293</v>
      </c>
      <c r="BR101" s="112" t="s">
        <v>1293</v>
      </c>
      <c r="BS101" s="112" t="s">
        <v>1293</v>
      </c>
      <c r="BT101" s="112" t="s">
        <v>1293</v>
      </c>
      <c r="BU101" s="112" t="s">
        <v>1293</v>
      </c>
      <c r="BV101" s="111">
        <f t="shared" ref="BV101" si="534">E101</f>
        <v>40</v>
      </c>
      <c r="BW101" s="113">
        <f t="shared" ref="BW101" si="535">I101</f>
        <v>70</v>
      </c>
      <c r="BX101" s="114">
        <f t="shared" ref="BX101" si="536">M101</f>
        <v>74</v>
      </c>
      <c r="BY101" s="113">
        <f t="shared" ref="BY101" si="537">Q101</f>
        <v>106</v>
      </c>
      <c r="BZ101" s="114">
        <f t="shared" ref="BZ101" si="538">U101</f>
        <v>110</v>
      </c>
      <c r="CA101" s="113">
        <f t="shared" ref="CA101" si="539">Y101</f>
        <v>146</v>
      </c>
      <c r="CB101" s="114">
        <f t="shared" ref="CB101" si="540">AC101</f>
        <v>154</v>
      </c>
      <c r="CC101" s="113">
        <f t="shared" ref="CC101" si="541">AG101</f>
        <v>199</v>
      </c>
      <c r="CD101" s="114">
        <f t="shared" ref="CD101" si="542">AK101</f>
        <v>204</v>
      </c>
      <c r="CE101" s="113">
        <f t="shared" ref="CE101" si="543">AO101</f>
        <v>282</v>
      </c>
      <c r="CF101" s="114">
        <f t="shared" ref="CF101" si="544">AS101</f>
        <v>321</v>
      </c>
      <c r="CG101" s="113">
        <f t="shared" ref="CG101" si="545">AW101</f>
        <v>346</v>
      </c>
      <c r="CH101" s="111">
        <f t="shared" ref="CH101" si="546">G101</f>
        <v>69</v>
      </c>
      <c r="CI101" s="113">
        <f t="shared" ref="CI101" si="547">K101</f>
        <v>73</v>
      </c>
      <c r="CJ101" s="114">
        <f t="shared" ref="CJ101" si="548">O101</f>
        <v>104</v>
      </c>
      <c r="CK101" s="114">
        <f t="shared" ref="CK101" si="549">S101</f>
        <v>109</v>
      </c>
      <c r="CL101" s="114">
        <f t="shared" ref="CL101" si="550">W101</f>
        <v>145</v>
      </c>
      <c r="CM101" s="114">
        <f t="shared" ref="CM101" si="551">AA101</f>
        <v>153</v>
      </c>
      <c r="CN101" s="114">
        <f t="shared" ref="CN101" si="552">AE101</f>
        <v>180</v>
      </c>
      <c r="CO101" s="114">
        <f t="shared" ref="CO101" si="553">AI101</f>
        <v>201</v>
      </c>
      <c r="CP101" s="114">
        <f t="shared" ref="CP101" si="554">AM101</f>
        <v>273</v>
      </c>
      <c r="CQ101" s="114">
        <f t="shared" ref="CQ101" si="555">AQ101</f>
        <v>316</v>
      </c>
      <c r="CR101" s="114">
        <f t="shared" ref="CR101" si="556">AU101</f>
        <v>345</v>
      </c>
      <c r="CS101" s="114">
        <f t="shared" ref="CS101" si="557">AY101</f>
        <v>357</v>
      </c>
      <c r="CT101" s="109">
        <f t="shared" ref="CT101" si="558">M101-K101</f>
        <v>1</v>
      </c>
    </row>
    <row r="102" spans="1:1029" s="12" customFormat="1" x14ac:dyDescent="0.2">
      <c r="A102" s="9" t="str">
        <f t="shared" ref="A102" si="559">CONCATENATE(B102,"_",C102)</f>
        <v>adrb1_melga_6H7M</v>
      </c>
      <c r="B102" s="9" t="s">
        <v>912</v>
      </c>
      <c r="C102" s="9" t="s">
        <v>1540</v>
      </c>
      <c r="D102" s="9" t="str">
        <f>IFERROR(MID(VLOOKUP($B102,Seqs!$A:$B,2,0),E102,1),"")</f>
        <v>W</v>
      </c>
      <c r="E102" s="9">
        <v>40</v>
      </c>
      <c r="F102" s="9" t="str">
        <f>IFERROR(MID(VLOOKUP($B102,Seqs!$A:$B,2,0),G102,1),"")</f>
        <v>T</v>
      </c>
      <c r="G102" s="9">
        <v>69</v>
      </c>
      <c r="H102" s="9" t="str">
        <f>IFERROR(MID(VLOOKUP($B102,Seqs!$A:$B,2,0),I102,1),"")</f>
        <v>Q</v>
      </c>
      <c r="I102" s="109">
        <v>70</v>
      </c>
      <c r="J102" s="9" t="str">
        <f>IFERROR(MID(VLOOKUP($B102,Seqs!$A:$B,2,0),K102,1),"")</f>
        <v>Q</v>
      </c>
      <c r="K102" s="109">
        <v>73</v>
      </c>
      <c r="L102" s="9" t="str">
        <f>IFERROR(MID(VLOOKUP($B102,Seqs!$A:$B,2,0),M102,1),"")</f>
        <v>T</v>
      </c>
      <c r="M102" s="9">
        <v>74</v>
      </c>
      <c r="N102" s="9" t="str">
        <f>IFERROR(MID(VLOOKUP($B102,Seqs!$A:$B,2,0),O102,1),"")</f>
        <v>R</v>
      </c>
      <c r="O102" s="9">
        <v>104</v>
      </c>
      <c r="P102" s="9" t="str">
        <f>IFERROR(MID(VLOOKUP($B102,Seqs!$A:$B,2,0),Q102,1),"")</f>
        <v>T</v>
      </c>
      <c r="Q102" s="9">
        <v>106</v>
      </c>
      <c r="R102" s="9" t="str">
        <f>IFERROR(MID(VLOOKUP($B102,Seqs!$A:$B,2,0),S102,1),"")</f>
        <v>W</v>
      </c>
      <c r="S102" s="9">
        <v>109</v>
      </c>
      <c r="T102" s="9" t="str">
        <f>IFERROR(MID(VLOOKUP($B102,Seqs!$A:$B,2,0),U102,1),"")</f>
        <v>G</v>
      </c>
      <c r="U102" s="9">
        <v>110</v>
      </c>
      <c r="V102" s="9" t="str">
        <f>IFERROR(MID(VLOOKUP($B102,Seqs!$A:$B,2,0),W102,1),"")</f>
        <v>S</v>
      </c>
      <c r="W102" s="9">
        <v>145</v>
      </c>
      <c r="X102" s="9" t="str">
        <f>IFERROR(MID(VLOOKUP($B102,Seqs!$A:$B,2,0),Y102,1),"")</f>
        <v>P</v>
      </c>
      <c r="Y102" s="9">
        <v>146</v>
      </c>
      <c r="Z102" s="9" t="str">
        <f>IFERROR(MID(VLOOKUP($B102,Seqs!$A:$B,2,0),AA102,1),"")</f>
        <v>M</v>
      </c>
      <c r="AA102" s="9">
        <v>153</v>
      </c>
      <c r="AB102" s="9" t="str">
        <f>IFERROR(MID(VLOOKUP($B102,Seqs!$A:$B,2,0),AC102,1),"")</f>
        <v>T</v>
      </c>
      <c r="AC102" s="9">
        <v>154</v>
      </c>
      <c r="AD102" s="9" t="str">
        <f>IFERROR(MID(VLOOKUP($B102,Seqs!$A:$B,2,0),AE102,1),"")</f>
        <v>H</v>
      </c>
      <c r="AE102" s="9">
        <v>180</v>
      </c>
      <c r="AF102" s="9" t="str">
        <f>IFERROR(MID(VLOOKUP($B102,Seqs!$A:$B,2,0),AG102,1),"")</f>
        <v>C</v>
      </c>
      <c r="AG102" s="9">
        <v>199</v>
      </c>
      <c r="AH102" s="9" t="str">
        <f>IFERROR(MID(VLOOKUP($B102,Seqs!$A:$B,2,0),AI102,1),"")</f>
        <v>F</v>
      </c>
      <c r="AI102" s="9">
        <v>201</v>
      </c>
      <c r="AJ102" s="9" t="str">
        <f>IFERROR(MID(VLOOKUP($B102,Seqs!$A:$B,2,0),AK102,1),"")</f>
        <v>N</v>
      </c>
      <c r="AK102" s="9">
        <v>204</v>
      </c>
      <c r="AL102" s="9" t="str">
        <f>IFERROR(MID(VLOOKUP($B102,Seqs!$A:$B,2,0),AM102,1),"")</f>
        <v>S</v>
      </c>
      <c r="AM102" s="9">
        <v>273</v>
      </c>
      <c r="AN102" s="9" t="str">
        <f>IFERROR(MID(VLOOKUP($B102,Seqs!$A:$B,2,0),AO102,1),"")</f>
        <v>A</v>
      </c>
      <c r="AO102" s="9">
        <v>282</v>
      </c>
      <c r="AP102" s="9" t="str">
        <f>IFERROR(MID(VLOOKUP($B102,Seqs!$A:$B,2,0),AQ102,1),"")</f>
        <v>N</v>
      </c>
      <c r="AQ102" s="9">
        <v>316</v>
      </c>
      <c r="AR102" s="9" t="str">
        <f>IFERROR(MID(VLOOKUP($B102,Seqs!$A:$B,2,0),AS102,1),"")</f>
        <v>P</v>
      </c>
      <c r="AS102" s="9">
        <v>321</v>
      </c>
      <c r="AT102" s="9" t="str">
        <f>IFERROR(MID(VLOOKUP($B102,Seqs!$A:$B,2,0),AU102,1),"")</f>
        <v>R</v>
      </c>
      <c r="AU102" s="9">
        <v>345</v>
      </c>
      <c r="AV102" s="9" t="str">
        <f>IFERROR(MID(VLOOKUP($B102,Seqs!$A:$B,2,0),AW102,1),"")</f>
        <v>S</v>
      </c>
      <c r="AW102" s="9">
        <v>346</v>
      </c>
      <c r="AX102" s="9" t="str">
        <f>IFERROR(MID(VLOOKUP($B102,Seqs!$A:$B,2,0),AY102,1),"")</f>
        <v>L</v>
      </c>
      <c r="AY102" s="9">
        <v>357</v>
      </c>
      <c r="AZ102" s="110" t="str">
        <f>VLOOKUP(B102,Classification!A:D,2,0)</f>
        <v>A</v>
      </c>
      <c r="BA102" s="98" t="str">
        <f>VLOOKUP(B102,Classification!A:D,4,0)</f>
        <v>Adrenoceptors</v>
      </c>
      <c r="BB102" s="36" t="b">
        <f t="shared" ref="BB102" si="560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109">
        <f t="shared" ref="BC102" si="561">_xlfn.AGGREGATE(9,6,CH102:CS102)-_xlfn.AGGREGATE(9,6,BV102:CG102)+12</f>
        <v>285</v>
      </c>
      <c r="BD102" s="13" t="s">
        <v>23</v>
      </c>
      <c r="BE102" s="9" t="s">
        <v>1297</v>
      </c>
      <c r="BF102" s="120">
        <v>2.76</v>
      </c>
      <c r="BG102" s="51" t="s">
        <v>1</v>
      </c>
      <c r="BH102" s="51" t="s">
        <v>1</v>
      </c>
      <c r="BJ102" s="111" t="s">
        <v>1293</v>
      </c>
      <c r="BK102" s="112" t="s">
        <v>1293</v>
      </c>
      <c r="BL102" s="112" t="s">
        <v>1293</v>
      </c>
      <c r="BM102" s="112" t="s">
        <v>1293</v>
      </c>
      <c r="BN102" s="112" t="s">
        <v>1293</v>
      </c>
      <c r="BO102" s="112" t="s">
        <v>1293</v>
      </c>
      <c r="BP102" s="112" t="s">
        <v>1293</v>
      </c>
      <c r="BQ102" s="112" t="s">
        <v>1293</v>
      </c>
      <c r="BR102" s="112" t="s">
        <v>1293</v>
      </c>
      <c r="BS102" s="112" t="s">
        <v>1293</v>
      </c>
      <c r="BT102" s="112" t="s">
        <v>1293</v>
      </c>
      <c r="BU102" s="112" t="s">
        <v>1293</v>
      </c>
      <c r="BV102" s="111">
        <f t="shared" ref="BV102" si="562">E102</f>
        <v>40</v>
      </c>
      <c r="BW102" s="113">
        <f t="shared" ref="BW102" si="563">I102</f>
        <v>70</v>
      </c>
      <c r="BX102" s="114">
        <f t="shared" ref="BX102" si="564">M102</f>
        <v>74</v>
      </c>
      <c r="BY102" s="113">
        <f t="shared" ref="BY102" si="565">Q102</f>
        <v>106</v>
      </c>
      <c r="BZ102" s="114">
        <f t="shared" ref="BZ102" si="566">U102</f>
        <v>110</v>
      </c>
      <c r="CA102" s="113">
        <f t="shared" ref="CA102" si="567">Y102</f>
        <v>146</v>
      </c>
      <c r="CB102" s="114">
        <f t="shared" ref="CB102" si="568">AC102</f>
        <v>154</v>
      </c>
      <c r="CC102" s="113">
        <f t="shared" ref="CC102" si="569">AG102</f>
        <v>199</v>
      </c>
      <c r="CD102" s="114">
        <f t="shared" ref="CD102" si="570">AK102</f>
        <v>204</v>
      </c>
      <c r="CE102" s="113">
        <f t="shared" ref="CE102" si="571">AO102</f>
        <v>282</v>
      </c>
      <c r="CF102" s="114">
        <f t="shared" ref="CF102" si="572">AS102</f>
        <v>321</v>
      </c>
      <c r="CG102" s="113">
        <f t="shared" ref="CG102" si="573">AW102</f>
        <v>346</v>
      </c>
      <c r="CH102" s="111">
        <f t="shared" ref="CH102" si="574">G102</f>
        <v>69</v>
      </c>
      <c r="CI102" s="113">
        <f t="shared" ref="CI102" si="575">K102</f>
        <v>73</v>
      </c>
      <c r="CJ102" s="114">
        <f t="shared" ref="CJ102" si="576">O102</f>
        <v>104</v>
      </c>
      <c r="CK102" s="114">
        <f t="shared" ref="CK102" si="577">S102</f>
        <v>109</v>
      </c>
      <c r="CL102" s="114">
        <f t="shared" ref="CL102" si="578">W102</f>
        <v>145</v>
      </c>
      <c r="CM102" s="114">
        <f t="shared" ref="CM102" si="579">AA102</f>
        <v>153</v>
      </c>
      <c r="CN102" s="114">
        <f t="shared" ref="CN102" si="580">AE102</f>
        <v>180</v>
      </c>
      <c r="CO102" s="114">
        <f t="shared" ref="CO102" si="581">AI102</f>
        <v>201</v>
      </c>
      <c r="CP102" s="114">
        <f t="shared" ref="CP102" si="582">AM102</f>
        <v>273</v>
      </c>
      <c r="CQ102" s="114">
        <f t="shared" ref="CQ102" si="583">AQ102</f>
        <v>316</v>
      </c>
      <c r="CR102" s="114">
        <f t="shared" ref="CR102" si="584">AU102</f>
        <v>345</v>
      </c>
      <c r="CS102" s="114">
        <f t="shared" ref="CS102" si="585">AY102</f>
        <v>357</v>
      </c>
      <c r="CT102" s="109">
        <f t="shared" ref="CT102" si="586">M102-K102</f>
        <v>1</v>
      </c>
    </row>
    <row r="103" spans="1:1029" s="12" customFormat="1" x14ac:dyDescent="0.2">
      <c r="A103" s="9" t="str">
        <f t="shared" ref="A103" si="587">CONCATENATE(B103,"_",C103)</f>
        <v>adrb1_melga_6H7N</v>
      </c>
      <c r="B103" s="9" t="s">
        <v>912</v>
      </c>
      <c r="C103" s="9" t="s">
        <v>1541</v>
      </c>
      <c r="D103" s="9" t="str">
        <f>IFERROR(MID(VLOOKUP($B103,Seqs!$A:$B,2,0),E103,1),"")</f>
        <v>W</v>
      </c>
      <c r="E103" s="9">
        <v>40</v>
      </c>
      <c r="F103" s="9" t="str">
        <f>IFERROR(MID(VLOOKUP($B103,Seqs!$A:$B,2,0),G103,1),"")</f>
        <v>T</v>
      </c>
      <c r="G103" s="9">
        <v>69</v>
      </c>
      <c r="H103" s="9" t="str">
        <f>IFERROR(MID(VLOOKUP($B103,Seqs!$A:$B,2,0),I103,1),"")</f>
        <v>Q</v>
      </c>
      <c r="I103" s="109">
        <v>70</v>
      </c>
      <c r="J103" s="9" t="str">
        <f>IFERROR(MID(VLOOKUP($B103,Seqs!$A:$B,2,0),K103,1),"")</f>
        <v>Q</v>
      </c>
      <c r="K103" s="109">
        <v>73</v>
      </c>
      <c r="L103" s="9" t="str">
        <f>IFERROR(MID(VLOOKUP($B103,Seqs!$A:$B,2,0),M103,1),"")</f>
        <v>T</v>
      </c>
      <c r="M103" s="9">
        <v>74</v>
      </c>
      <c r="N103" s="9" t="str">
        <f>IFERROR(MID(VLOOKUP($B103,Seqs!$A:$B,2,0),O103,1),"")</f>
        <v>R</v>
      </c>
      <c r="O103" s="9">
        <v>104</v>
      </c>
      <c r="P103" s="9" t="str">
        <f>IFERROR(MID(VLOOKUP($B103,Seqs!$A:$B,2,0),Q103,1),"")</f>
        <v>T</v>
      </c>
      <c r="Q103" s="9">
        <v>106</v>
      </c>
      <c r="R103" s="9" t="str">
        <f>IFERROR(MID(VLOOKUP($B103,Seqs!$A:$B,2,0),S103,1),"")</f>
        <v>W</v>
      </c>
      <c r="S103" s="9">
        <v>109</v>
      </c>
      <c r="T103" s="9" t="str">
        <f>IFERROR(MID(VLOOKUP($B103,Seqs!$A:$B,2,0),U103,1),"")</f>
        <v>G</v>
      </c>
      <c r="U103" s="9">
        <v>110</v>
      </c>
      <c r="V103" s="9" t="str">
        <f>IFERROR(MID(VLOOKUP($B103,Seqs!$A:$B,2,0),W103,1),"")</f>
        <v>S</v>
      </c>
      <c r="W103" s="9">
        <v>145</v>
      </c>
      <c r="X103" s="9" t="str">
        <f>IFERROR(MID(VLOOKUP($B103,Seqs!$A:$B,2,0),Y103,1),"")</f>
        <v>P</v>
      </c>
      <c r="Y103" s="9">
        <v>146</v>
      </c>
      <c r="Z103" s="9" t="str">
        <f>IFERROR(MID(VLOOKUP($B103,Seqs!$A:$B,2,0),AA103,1),"")</f>
        <v>M</v>
      </c>
      <c r="AA103" s="9">
        <v>153</v>
      </c>
      <c r="AB103" s="9" t="str">
        <f>IFERROR(MID(VLOOKUP($B103,Seqs!$A:$B,2,0),AC103,1),"")</f>
        <v>T</v>
      </c>
      <c r="AC103" s="9">
        <v>154</v>
      </c>
      <c r="AD103" s="9" t="str">
        <f>IFERROR(MID(VLOOKUP($B103,Seqs!$A:$B,2,0),AE103,1),"")</f>
        <v>H</v>
      </c>
      <c r="AE103" s="9">
        <v>180</v>
      </c>
      <c r="AF103" s="9" t="str">
        <f>IFERROR(MID(VLOOKUP($B103,Seqs!$A:$B,2,0),AG103,1),"")</f>
        <v>C</v>
      </c>
      <c r="AG103" s="9">
        <v>199</v>
      </c>
      <c r="AH103" s="9" t="str">
        <f>IFERROR(MID(VLOOKUP($B103,Seqs!$A:$B,2,0),AI103,1),"")</f>
        <v>F</v>
      </c>
      <c r="AI103" s="9">
        <v>201</v>
      </c>
      <c r="AJ103" s="9" t="str">
        <f>IFERROR(MID(VLOOKUP($B103,Seqs!$A:$B,2,0),AK103,1),"")</f>
        <v>N</v>
      </c>
      <c r="AK103" s="9">
        <v>204</v>
      </c>
      <c r="AL103" s="9" t="str">
        <f>IFERROR(MID(VLOOKUP($B103,Seqs!$A:$B,2,0),AM103,1),"")</f>
        <v>S</v>
      </c>
      <c r="AM103" s="9">
        <v>273</v>
      </c>
      <c r="AN103" s="9" t="str">
        <f>IFERROR(MID(VLOOKUP($B103,Seqs!$A:$B,2,0),AO103,1),"")</f>
        <v>A</v>
      </c>
      <c r="AO103" s="9">
        <v>282</v>
      </c>
      <c r="AP103" s="9" t="str">
        <f>IFERROR(MID(VLOOKUP($B103,Seqs!$A:$B,2,0),AQ103,1),"")</f>
        <v>N</v>
      </c>
      <c r="AQ103" s="9">
        <v>316</v>
      </c>
      <c r="AR103" s="9" t="str">
        <f>IFERROR(MID(VLOOKUP($B103,Seqs!$A:$B,2,0),AS103,1),"")</f>
        <v>P</v>
      </c>
      <c r="AS103" s="9">
        <v>321</v>
      </c>
      <c r="AT103" s="9" t="str">
        <f>IFERROR(MID(VLOOKUP($B103,Seqs!$A:$B,2,0),AU103,1),"")</f>
        <v>R</v>
      </c>
      <c r="AU103" s="9">
        <v>345</v>
      </c>
      <c r="AV103" s="9" t="str">
        <f>IFERROR(MID(VLOOKUP($B103,Seqs!$A:$B,2,0),AW103,1),"")</f>
        <v>S</v>
      </c>
      <c r="AW103" s="9">
        <v>346</v>
      </c>
      <c r="AX103" s="9" t="str">
        <f>IFERROR(MID(VLOOKUP($B103,Seqs!$A:$B,2,0),AY103,1),"")</f>
        <v>L</v>
      </c>
      <c r="AY103" s="9">
        <v>357</v>
      </c>
      <c r="AZ103" s="110" t="str">
        <f>VLOOKUP(B103,Classification!A:D,2,0)</f>
        <v>A</v>
      </c>
      <c r="BA103" s="98" t="str">
        <f>VLOOKUP(B103,Classification!A:D,4,0)</f>
        <v>Adrenoceptors</v>
      </c>
      <c r="BB103" s="36" t="b">
        <f t="shared" ref="BB103" si="588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109">
        <f t="shared" ref="BC103" si="589">_xlfn.AGGREGATE(9,6,CH103:CS103)-_xlfn.AGGREGATE(9,6,BV103:CG103)+12</f>
        <v>285</v>
      </c>
      <c r="BD103" s="13" t="s">
        <v>1381</v>
      </c>
      <c r="BE103" s="9" t="s">
        <v>1297</v>
      </c>
      <c r="BF103" s="120">
        <v>2.5</v>
      </c>
      <c r="BG103" s="51" t="s">
        <v>1</v>
      </c>
      <c r="BH103" s="51" t="s">
        <v>1</v>
      </c>
      <c r="BJ103" s="111" t="s">
        <v>1293</v>
      </c>
      <c r="BK103" s="112" t="s">
        <v>1293</v>
      </c>
      <c r="BL103" s="112" t="s">
        <v>1293</v>
      </c>
      <c r="BM103" s="112" t="s">
        <v>1293</v>
      </c>
      <c r="BN103" s="112" t="s">
        <v>1293</v>
      </c>
      <c r="BO103" s="112" t="s">
        <v>1293</v>
      </c>
      <c r="BP103" s="112" t="s">
        <v>1293</v>
      </c>
      <c r="BQ103" s="112" t="s">
        <v>1293</v>
      </c>
      <c r="BR103" s="112" t="s">
        <v>1293</v>
      </c>
      <c r="BS103" s="112" t="s">
        <v>1293</v>
      </c>
      <c r="BT103" s="112" t="s">
        <v>1293</v>
      </c>
      <c r="BU103" s="112" t="s">
        <v>1293</v>
      </c>
      <c r="BV103" s="111">
        <f t="shared" ref="BV103" si="590">E103</f>
        <v>40</v>
      </c>
      <c r="BW103" s="113">
        <f t="shared" ref="BW103" si="591">I103</f>
        <v>70</v>
      </c>
      <c r="BX103" s="114">
        <f t="shared" ref="BX103" si="592">M103</f>
        <v>74</v>
      </c>
      <c r="BY103" s="113">
        <f t="shared" ref="BY103" si="593">Q103</f>
        <v>106</v>
      </c>
      <c r="BZ103" s="114">
        <f t="shared" ref="BZ103" si="594">U103</f>
        <v>110</v>
      </c>
      <c r="CA103" s="113">
        <f t="shared" ref="CA103" si="595">Y103</f>
        <v>146</v>
      </c>
      <c r="CB103" s="114">
        <f t="shared" ref="CB103" si="596">AC103</f>
        <v>154</v>
      </c>
      <c r="CC103" s="113">
        <f t="shared" ref="CC103" si="597">AG103</f>
        <v>199</v>
      </c>
      <c r="CD103" s="114">
        <f t="shared" ref="CD103" si="598">AK103</f>
        <v>204</v>
      </c>
      <c r="CE103" s="113">
        <f t="shared" ref="CE103" si="599">AO103</f>
        <v>282</v>
      </c>
      <c r="CF103" s="114">
        <f t="shared" ref="CF103" si="600">AS103</f>
        <v>321</v>
      </c>
      <c r="CG103" s="113">
        <f t="shared" ref="CG103" si="601">AW103</f>
        <v>346</v>
      </c>
      <c r="CH103" s="111">
        <f t="shared" ref="CH103" si="602">G103</f>
        <v>69</v>
      </c>
      <c r="CI103" s="113">
        <f t="shared" ref="CI103" si="603">K103</f>
        <v>73</v>
      </c>
      <c r="CJ103" s="114">
        <f t="shared" ref="CJ103" si="604">O103</f>
        <v>104</v>
      </c>
      <c r="CK103" s="114">
        <f t="shared" ref="CK103" si="605">S103</f>
        <v>109</v>
      </c>
      <c r="CL103" s="114">
        <f t="shared" ref="CL103" si="606">W103</f>
        <v>145</v>
      </c>
      <c r="CM103" s="114">
        <f t="shared" ref="CM103" si="607">AA103</f>
        <v>153</v>
      </c>
      <c r="CN103" s="114">
        <f t="shared" ref="CN103" si="608">AE103</f>
        <v>180</v>
      </c>
      <c r="CO103" s="114">
        <f t="shared" ref="CO103" si="609">AI103</f>
        <v>201</v>
      </c>
      <c r="CP103" s="114">
        <f t="shared" ref="CP103" si="610">AM103</f>
        <v>273</v>
      </c>
      <c r="CQ103" s="114">
        <f t="shared" ref="CQ103" si="611">AQ103</f>
        <v>316</v>
      </c>
      <c r="CR103" s="114">
        <f t="shared" ref="CR103" si="612">AU103</f>
        <v>345</v>
      </c>
      <c r="CS103" s="114">
        <f t="shared" ref="CS103" si="613">AY103</f>
        <v>357</v>
      </c>
      <c r="CT103" s="109">
        <f t="shared" ref="CT103" si="614">M103-K103</f>
        <v>1</v>
      </c>
    </row>
    <row r="104" spans="1:1029" s="12" customFormat="1" x14ac:dyDescent="0.2">
      <c r="A104" s="9" t="str">
        <f t="shared" ref="A104" si="615">CONCATENATE(B104,"_",C104)</f>
        <v>adrb1_melga_6H7O</v>
      </c>
      <c r="B104" s="9" t="s">
        <v>912</v>
      </c>
      <c r="C104" s="9" t="s">
        <v>1542</v>
      </c>
      <c r="D104" s="9" t="str">
        <f>IFERROR(MID(VLOOKUP($B104,Seqs!$A:$B,2,0),E104,1),"")</f>
        <v>W</v>
      </c>
      <c r="E104" s="9">
        <v>40</v>
      </c>
      <c r="F104" s="9" t="str">
        <f>IFERROR(MID(VLOOKUP($B104,Seqs!$A:$B,2,0),G104,1),"")</f>
        <v>T</v>
      </c>
      <c r="G104" s="9">
        <v>69</v>
      </c>
      <c r="H104" s="9" t="str">
        <f>IFERROR(MID(VLOOKUP($B104,Seqs!$A:$B,2,0),I104,1),"")</f>
        <v>Q</v>
      </c>
      <c r="I104" s="109">
        <v>70</v>
      </c>
      <c r="J104" s="9" t="str">
        <f>IFERROR(MID(VLOOKUP($B104,Seqs!$A:$B,2,0),K104,1),"")</f>
        <v>Q</v>
      </c>
      <c r="K104" s="109">
        <v>73</v>
      </c>
      <c r="L104" s="9" t="str">
        <f>IFERROR(MID(VLOOKUP($B104,Seqs!$A:$B,2,0),M104,1),"")</f>
        <v>T</v>
      </c>
      <c r="M104" s="9">
        <v>74</v>
      </c>
      <c r="N104" s="9" t="str">
        <f>IFERROR(MID(VLOOKUP($B104,Seqs!$A:$B,2,0),O104,1),"")</f>
        <v>R</v>
      </c>
      <c r="O104" s="9">
        <v>104</v>
      </c>
      <c r="P104" s="9" t="str">
        <f>IFERROR(MID(VLOOKUP($B104,Seqs!$A:$B,2,0),Q104,1),"")</f>
        <v>T</v>
      </c>
      <c r="Q104" s="9">
        <v>106</v>
      </c>
      <c r="R104" s="9" t="str">
        <f>IFERROR(MID(VLOOKUP($B104,Seqs!$A:$B,2,0),S104,1),"")</f>
        <v>W</v>
      </c>
      <c r="S104" s="9">
        <v>109</v>
      </c>
      <c r="T104" s="9" t="str">
        <f>IFERROR(MID(VLOOKUP($B104,Seqs!$A:$B,2,0),U104,1),"")</f>
        <v>G</v>
      </c>
      <c r="U104" s="9">
        <v>110</v>
      </c>
      <c r="V104" s="9" t="str">
        <f>IFERROR(MID(VLOOKUP($B104,Seqs!$A:$B,2,0),W104,1),"")</f>
        <v>S</v>
      </c>
      <c r="W104" s="9">
        <v>145</v>
      </c>
      <c r="X104" s="9" t="str">
        <f>IFERROR(MID(VLOOKUP($B104,Seqs!$A:$B,2,0),Y104,1),"")</f>
        <v>P</v>
      </c>
      <c r="Y104" s="9">
        <v>146</v>
      </c>
      <c r="Z104" s="9" t="str">
        <f>IFERROR(MID(VLOOKUP($B104,Seqs!$A:$B,2,0),AA104,1),"")</f>
        <v>M</v>
      </c>
      <c r="AA104" s="9">
        <v>153</v>
      </c>
      <c r="AB104" s="9" t="str">
        <f>IFERROR(MID(VLOOKUP($B104,Seqs!$A:$B,2,0),AC104,1),"")</f>
        <v>T</v>
      </c>
      <c r="AC104" s="9">
        <v>154</v>
      </c>
      <c r="AD104" s="9" t="str">
        <f>IFERROR(MID(VLOOKUP($B104,Seqs!$A:$B,2,0),AE104,1),"")</f>
        <v>H</v>
      </c>
      <c r="AE104" s="9">
        <v>180</v>
      </c>
      <c r="AF104" s="9" t="str">
        <f>IFERROR(MID(VLOOKUP($B104,Seqs!$A:$B,2,0),AG104,1),"")</f>
        <v>C</v>
      </c>
      <c r="AG104" s="9">
        <v>199</v>
      </c>
      <c r="AH104" s="9" t="str">
        <f>IFERROR(MID(VLOOKUP($B104,Seqs!$A:$B,2,0),AI104,1),"")</f>
        <v>F</v>
      </c>
      <c r="AI104" s="9">
        <v>201</v>
      </c>
      <c r="AJ104" s="9" t="str">
        <f>IFERROR(MID(VLOOKUP($B104,Seqs!$A:$B,2,0),AK104,1),"")</f>
        <v>N</v>
      </c>
      <c r="AK104" s="9">
        <v>204</v>
      </c>
      <c r="AL104" s="9" t="str">
        <f>IFERROR(MID(VLOOKUP($B104,Seqs!$A:$B,2,0),AM104,1),"")</f>
        <v>S</v>
      </c>
      <c r="AM104" s="9">
        <v>273</v>
      </c>
      <c r="AN104" s="9" t="str">
        <f>IFERROR(MID(VLOOKUP($B104,Seqs!$A:$B,2,0),AO104,1),"")</f>
        <v>A</v>
      </c>
      <c r="AO104" s="9">
        <v>282</v>
      </c>
      <c r="AP104" s="9" t="str">
        <f>IFERROR(MID(VLOOKUP($B104,Seqs!$A:$B,2,0),AQ104,1),"")</f>
        <v>N</v>
      </c>
      <c r="AQ104" s="9">
        <v>316</v>
      </c>
      <c r="AR104" s="9" t="str">
        <f>IFERROR(MID(VLOOKUP($B104,Seqs!$A:$B,2,0),AS104,1),"")</f>
        <v>P</v>
      </c>
      <c r="AS104" s="9">
        <v>321</v>
      </c>
      <c r="AT104" s="9" t="str">
        <f>IFERROR(MID(VLOOKUP($B104,Seqs!$A:$B,2,0),AU104,1),"")</f>
        <v>R</v>
      </c>
      <c r="AU104" s="9">
        <v>345</v>
      </c>
      <c r="AV104" s="9" t="str">
        <f>IFERROR(MID(VLOOKUP($B104,Seqs!$A:$B,2,0),AW104,1),"")</f>
        <v>S</v>
      </c>
      <c r="AW104" s="9">
        <v>346</v>
      </c>
      <c r="AX104" s="9" t="str">
        <f>IFERROR(MID(VLOOKUP($B104,Seqs!$A:$B,2,0),AY104,1),"")</f>
        <v>L</v>
      </c>
      <c r="AY104" s="9">
        <v>357</v>
      </c>
      <c r="AZ104" s="110" t="str">
        <f>VLOOKUP(B104,Classification!A:D,2,0)</f>
        <v>A</v>
      </c>
      <c r="BA104" s="98" t="str">
        <f>VLOOKUP(B104,Classification!A:D,4,0)</f>
        <v>Adrenoceptors</v>
      </c>
      <c r="BB104" s="36" t="b">
        <f t="shared" ref="BB104" si="616">AND(E104&lt;G104,OR(G104&lt;I104,I104="-"),OR(I104&lt;K104,I104="-"),OR(K104&lt;M104,K104="-"),M104&lt;O104,OR(O104&lt;Q104,Q104="-"),OR(Q104&lt;S104,Q104="-"),OR(S104&lt;U104,S104="-"),U104&lt;W104,OR(W104&lt;Y104,Y104="-"),OR(Y104&lt;AA104,Y104="-"),OR(AA104&lt;AC104,AA104="-"),AC104&lt;AE104,OR(AE104&lt;AG104,AG104="-"),OR(AG104&lt;AI104,AG104="-"),OR(AI104&lt;AK104,AI104="-"),AK104&lt;AM104,AM104&lt;AO104,AO104&lt;AQ104,AQ104&lt;AS104,AS104&lt;AU104,OR(AU104&lt;AW104,AW104="-"),OR(AW104&lt;AY104,AW104="-"))</f>
        <v>1</v>
      </c>
      <c r="BC104" s="109">
        <f t="shared" ref="BC104" si="617">_xlfn.AGGREGATE(9,6,CH104:CS104)-_xlfn.AGGREGATE(9,6,BV104:CG104)+12</f>
        <v>285</v>
      </c>
      <c r="BD104" s="13" t="s">
        <v>23</v>
      </c>
      <c r="BE104" s="9" t="s">
        <v>1297</v>
      </c>
      <c r="BF104" s="120">
        <v>2.8</v>
      </c>
      <c r="BG104" s="51" t="s">
        <v>1</v>
      </c>
      <c r="BH104" s="51" t="s">
        <v>1</v>
      </c>
      <c r="BJ104" s="111" t="s">
        <v>1293</v>
      </c>
      <c r="BK104" s="112" t="s">
        <v>1293</v>
      </c>
      <c r="BL104" s="112" t="s">
        <v>1293</v>
      </c>
      <c r="BM104" s="112" t="s">
        <v>1293</v>
      </c>
      <c r="BN104" s="112" t="s">
        <v>1293</v>
      </c>
      <c r="BO104" s="112" t="s">
        <v>1293</v>
      </c>
      <c r="BP104" s="112" t="s">
        <v>1293</v>
      </c>
      <c r="BQ104" s="112" t="s">
        <v>1293</v>
      </c>
      <c r="BR104" s="112" t="s">
        <v>1293</v>
      </c>
      <c r="BS104" s="112" t="s">
        <v>1293</v>
      </c>
      <c r="BT104" s="112" t="s">
        <v>1293</v>
      </c>
      <c r="BU104" s="112" t="s">
        <v>1293</v>
      </c>
      <c r="BV104" s="111">
        <f t="shared" ref="BV104" si="618">E104</f>
        <v>40</v>
      </c>
      <c r="BW104" s="113">
        <f t="shared" ref="BW104" si="619">I104</f>
        <v>70</v>
      </c>
      <c r="BX104" s="114">
        <f t="shared" ref="BX104" si="620">M104</f>
        <v>74</v>
      </c>
      <c r="BY104" s="113">
        <f t="shared" ref="BY104" si="621">Q104</f>
        <v>106</v>
      </c>
      <c r="BZ104" s="114">
        <f t="shared" ref="BZ104" si="622">U104</f>
        <v>110</v>
      </c>
      <c r="CA104" s="113">
        <f t="shared" ref="CA104" si="623">Y104</f>
        <v>146</v>
      </c>
      <c r="CB104" s="114">
        <f t="shared" ref="CB104" si="624">AC104</f>
        <v>154</v>
      </c>
      <c r="CC104" s="113">
        <f t="shared" ref="CC104" si="625">AG104</f>
        <v>199</v>
      </c>
      <c r="CD104" s="114">
        <f t="shared" ref="CD104" si="626">AK104</f>
        <v>204</v>
      </c>
      <c r="CE104" s="113">
        <f t="shared" ref="CE104" si="627">AO104</f>
        <v>282</v>
      </c>
      <c r="CF104" s="114">
        <f t="shared" ref="CF104" si="628">AS104</f>
        <v>321</v>
      </c>
      <c r="CG104" s="113">
        <f t="shared" ref="CG104" si="629">AW104</f>
        <v>346</v>
      </c>
      <c r="CH104" s="111">
        <f t="shared" ref="CH104" si="630">G104</f>
        <v>69</v>
      </c>
      <c r="CI104" s="113">
        <f t="shared" ref="CI104" si="631">K104</f>
        <v>73</v>
      </c>
      <c r="CJ104" s="114">
        <f t="shared" ref="CJ104" si="632">O104</f>
        <v>104</v>
      </c>
      <c r="CK104" s="114">
        <f t="shared" ref="CK104" si="633">S104</f>
        <v>109</v>
      </c>
      <c r="CL104" s="114">
        <f t="shared" ref="CL104" si="634">W104</f>
        <v>145</v>
      </c>
      <c r="CM104" s="114">
        <f t="shared" ref="CM104" si="635">AA104</f>
        <v>153</v>
      </c>
      <c r="CN104" s="114">
        <f t="shared" ref="CN104" si="636">AE104</f>
        <v>180</v>
      </c>
      <c r="CO104" s="114">
        <f t="shared" ref="CO104" si="637">AI104</f>
        <v>201</v>
      </c>
      <c r="CP104" s="114">
        <f t="shared" ref="CP104" si="638">AM104</f>
        <v>273</v>
      </c>
      <c r="CQ104" s="114">
        <f t="shared" ref="CQ104" si="639">AQ104</f>
        <v>316</v>
      </c>
      <c r="CR104" s="114">
        <f t="shared" ref="CR104" si="640">AU104</f>
        <v>345</v>
      </c>
      <c r="CS104" s="114">
        <f t="shared" ref="CS104" si="641">AY104</f>
        <v>357</v>
      </c>
      <c r="CT104" s="109">
        <f t="shared" ref="CT104" si="642">M104-K104</f>
        <v>1</v>
      </c>
    </row>
    <row r="105" spans="1:1029" s="12" customFormat="1" x14ac:dyDescent="0.2">
      <c r="A105" s="9" t="str">
        <f t="shared" ref="A105" si="643">CONCATENATE(B105,"_",C105)</f>
        <v>adrb1_melga_6IBL</v>
      </c>
      <c r="B105" s="9" t="s">
        <v>912</v>
      </c>
      <c r="C105" s="9" t="s">
        <v>1574</v>
      </c>
      <c r="D105" s="9" t="str">
        <f>IFERROR(MID(VLOOKUP($B105,Seqs!$A:$B,2,0),E105,1),"")</f>
        <v>E</v>
      </c>
      <c r="E105" s="9">
        <v>41</v>
      </c>
      <c r="F105" s="9" t="str">
        <f>IFERROR(MID(VLOOKUP($B105,Seqs!$A:$B,2,0),G105,1),"")</f>
        <v>T</v>
      </c>
      <c r="G105" s="9">
        <v>69</v>
      </c>
      <c r="H105" s="9" t="str">
        <f>IFERROR(MID(VLOOKUP($B105,Seqs!$A:$B,2,0),I105,1),"")</f>
        <v>Q</v>
      </c>
      <c r="I105" s="109">
        <v>70</v>
      </c>
      <c r="J105" s="9" t="str">
        <f>IFERROR(MID(VLOOKUP($B105,Seqs!$A:$B,2,0),K105,1),"")</f>
        <v>Q</v>
      </c>
      <c r="K105" s="109">
        <v>73</v>
      </c>
      <c r="L105" s="9" t="str">
        <f>IFERROR(MID(VLOOKUP($B105,Seqs!$A:$B,2,0),M105,1),"")</f>
        <v>T</v>
      </c>
      <c r="M105" s="9">
        <v>74</v>
      </c>
      <c r="N105" s="9" t="str">
        <f>IFERROR(MID(VLOOKUP($B105,Seqs!$A:$B,2,0),O105,1),"")</f>
        <v>R</v>
      </c>
      <c r="O105" s="9">
        <v>104</v>
      </c>
      <c r="P105" s="9" t="str">
        <f>IFERROR(MID(VLOOKUP($B105,Seqs!$A:$B,2,0),Q105,1),"")</f>
        <v>T</v>
      </c>
      <c r="Q105" s="9">
        <v>106</v>
      </c>
      <c r="R105" s="9" t="str">
        <f>IFERROR(MID(VLOOKUP($B105,Seqs!$A:$B,2,0),S105,1),"")</f>
        <v>W</v>
      </c>
      <c r="S105" s="9">
        <v>109</v>
      </c>
      <c r="T105" s="9" t="str">
        <f>IFERROR(MID(VLOOKUP($B105,Seqs!$A:$B,2,0),U105,1),"")</f>
        <v>G</v>
      </c>
      <c r="U105" s="9">
        <v>110</v>
      </c>
      <c r="V105" s="9" t="str">
        <f>IFERROR(MID(VLOOKUP($B105,Seqs!$A:$B,2,0),W105,1),"")</f>
        <v>S</v>
      </c>
      <c r="W105" s="9">
        <v>145</v>
      </c>
      <c r="X105" s="9" t="str">
        <f>IFERROR(MID(VLOOKUP($B105,Seqs!$A:$B,2,0),Y105,1),"")</f>
        <v>P</v>
      </c>
      <c r="Y105" s="9">
        <v>146</v>
      </c>
      <c r="Z105" s="9" t="str">
        <f>IFERROR(MID(VLOOKUP($B105,Seqs!$A:$B,2,0),AA105,1),"")</f>
        <v>M</v>
      </c>
      <c r="AA105" s="9">
        <v>153</v>
      </c>
      <c r="AB105" s="9" t="str">
        <f>IFERROR(MID(VLOOKUP($B105,Seqs!$A:$B,2,0),AC105,1),"")</f>
        <v>T</v>
      </c>
      <c r="AC105" s="9">
        <v>154</v>
      </c>
      <c r="AD105" s="9" t="str">
        <f>IFERROR(MID(VLOOKUP($B105,Seqs!$A:$B,2,0),AE105,1),"")</f>
        <v>H</v>
      </c>
      <c r="AE105" s="9">
        <v>180</v>
      </c>
      <c r="AF105" s="9" t="str">
        <f>IFERROR(MID(VLOOKUP($B105,Seqs!$A:$B,2,0),AG105,1),"")</f>
        <v>C</v>
      </c>
      <c r="AG105" s="9">
        <v>199</v>
      </c>
      <c r="AH105" s="9" t="str">
        <f>IFERROR(MID(VLOOKUP($B105,Seqs!$A:$B,2,0),AI105,1),"")</f>
        <v>F</v>
      </c>
      <c r="AI105" s="9">
        <v>201</v>
      </c>
      <c r="AJ105" s="9" t="str">
        <f>IFERROR(MID(VLOOKUP($B105,Seqs!$A:$B,2,0),AK105,1),"")</f>
        <v>N</v>
      </c>
      <c r="AK105" s="9">
        <v>204</v>
      </c>
      <c r="AL105" s="9" t="str">
        <f>IFERROR(MID(VLOOKUP($B105,Seqs!$A:$B,2,0),AM105,1),"")</f>
        <v>S</v>
      </c>
      <c r="AM105" s="9">
        <v>273</v>
      </c>
      <c r="AN105" s="9" t="str">
        <f>IFERROR(MID(VLOOKUP($B105,Seqs!$A:$B,2,0),AO105,1),"")</f>
        <v>A</v>
      </c>
      <c r="AO105" s="9">
        <v>282</v>
      </c>
      <c r="AP105" s="9" t="str">
        <f>IFERROR(MID(VLOOKUP($B105,Seqs!$A:$B,2,0),AQ105,1),"")</f>
        <v>N</v>
      </c>
      <c r="AQ105" s="9">
        <v>316</v>
      </c>
      <c r="AR105" s="9" t="str">
        <f>IFERROR(MID(VLOOKUP($B105,Seqs!$A:$B,2,0),AS105,1),"")</f>
        <v>P</v>
      </c>
      <c r="AS105" s="9">
        <v>321</v>
      </c>
      <c r="AT105" s="9" t="str">
        <f>IFERROR(MID(VLOOKUP($B105,Seqs!$A:$B,2,0),AU105,1),"")</f>
        <v>C</v>
      </c>
      <c r="AU105" s="9">
        <v>344</v>
      </c>
      <c r="AV105" s="9" t="str">
        <f>IFERROR(MID(VLOOKUP($B105,Seqs!$A:$B,2,0),AW105,1),"")</f>
        <v>S</v>
      </c>
      <c r="AW105" s="9">
        <v>346</v>
      </c>
      <c r="AX105" s="9" t="str">
        <f>IFERROR(MID(VLOOKUP($B105,Seqs!$A:$B,2,0),AY105,1),"")</f>
        <v>L</v>
      </c>
      <c r="AY105" s="9">
        <v>357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" si="644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" si="645">_xlfn.AGGREGATE(9,6,CH105:CS105)-_xlfn.AGGREGATE(9,6,BV105:CG105)+12</f>
        <v>283</v>
      </c>
      <c r="BD105" s="13" t="s">
        <v>23</v>
      </c>
      <c r="BE105" s="9" t="s">
        <v>1297</v>
      </c>
      <c r="BF105" s="120">
        <v>2.7</v>
      </c>
      <c r="BG105" s="51" t="s">
        <v>1</v>
      </c>
      <c r="BH105" s="51" t="s">
        <v>1</v>
      </c>
      <c r="BJ105" s="111" t="s">
        <v>1293</v>
      </c>
      <c r="BK105" s="112" t="s">
        <v>1293</v>
      </c>
      <c r="BL105" s="112" t="s">
        <v>1293</v>
      </c>
      <c r="BM105" s="112" t="s">
        <v>1293</v>
      </c>
      <c r="BN105" s="112" t="s">
        <v>1293</v>
      </c>
      <c r="BO105" s="112" t="s">
        <v>1293</v>
      </c>
      <c r="BP105" s="112" t="s">
        <v>1293</v>
      </c>
      <c r="BQ105" s="112" t="s">
        <v>1293</v>
      </c>
      <c r="BR105" s="112" t="s">
        <v>1293</v>
      </c>
      <c r="BS105" s="112" t="s">
        <v>1293</v>
      </c>
      <c r="BT105" s="112" t="s">
        <v>1293</v>
      </c>
      <c r="BU105" s="112" t="s">
        <v>1293</v>
      </c>
      <c r="BV105" s="111">
        <f t="shared" ref="BV105" si="646">E105</f>
        <v>41</v>
      </c>
      <c r="BW105" s="113">
        <f t="shared" ref="BW105" si="647">I105</f>
        <v>70</v>
      </c>
      <c r="BX105" s="114">
        <f t="shared" ref="BX105" si="648">M105</f>
        <v>74</v>
      </c>
      <c r="BY105" s="113">
        <f t="shared" ref="BY105" si="649">Q105</f>
        <v>106</v>
      </c>
      <c r="BZ105" s="114">
        <f t="shared" ref="BZ105" si="650">U105</f>
        <v>110</v>
      </c>
      <c r="CA105" s="113">
        <f t="shared" ref="CA105" si="651">Y105</f>
        <v>146</v>
      </c>
      <c r="CB105" s="114">
        <f t="shared" ref="CB105" si="652">AC105</f>
        <v>154</v>
      </c>
      <c r="CC105" s="113">
        <f t="shared" ref="CC105" si="653">AG105</f>
        <v>199</v>
      </c>
      <c r="CD105" s="114">
        <f t="shared" ref="CD105" si="654">AK105</f>
        <v>204</v>
      </c>
      <c r="CE105" s="113">
        <f t="shared" ref="CE105" si="655">AO105</f>
        <v>282</v>
      </c>
      <c r="CF105" s="114">
        <f t="shared" ref="CF105" si="656">AS105</f>
        <v>321</v>
      </c>
      <c r="CG105" s="113">
        <f t="shared" ref="CG105" si="657">AW105</f>
        <v>346</v>
      </c>
      <c r="CH105" s="111">
        <f t="shared" ref="CH105" si="658">G105</f>
        <v>69</v>
      </c>
      <c r="CI105" s="113">
        <f t="shared" ref="CI105" si="659">K105</f>
        <v>73</v>
      </c>
      <c r="CJ105" s="114">
        <f t="shared" ref="CJ105" si="660">O105</f>
        <v>104</v>
      </c>
      <c r="CK105" s="114">
        <f t="shared" ref="CK105" si="661">S105</f>
        <v>109</v>
      </c>
      <c r="CL105" s="114">
        <f t="shared" ref="CL105" si="662">W105</f>
        <v>145</v>
      </c>
      <c r="CM105" s="114">
        <f t="shared" ref="CM105" si="663">AA105</f>
        <v>153</v>
      </c>
      <c r="CN105" s="114">
        <f t="shared" ref="CN105" si="664">AE105</f>
        <v>180</v>
      </c>
      <c r="CO105" s="114">
        <f t="shared" ref="CO105" si="665">AI105</f>
        <v>201</v>
      </c>
      <c r="CP105" s="114">
        <f t="shared" ref="CP105" si="666">AM105</f>
        <v>273</v>
      </c>
      <c r="CQ105" s="114">
        <f t="shared" ref="CQ105" si="667">AQ105</f>
        <v>316</v>
      </c>
      <c r="CR105" s="114">
        <f t="shared" ref="CR105" si="668">AU105</f>
        <v>344</v>
      </c>
      <c r="CS105" s="114">
        <f t="shared" ref="CS105" si="669">AY105</f>
        <v>357</v>
      </c>
      <c r="CT105" s="109">
        <f t="shared" ref="CT105" si="670">M105-K105</f>
        <v>1</v>
      </c>
    </row>
    <row r="106" spans="1:1029" x14ac:dyDescent="0.2">
      <c r="A106" s="3" t="str">
        <f t="shared" si="335"/>
        <v>adrb2_human__wt</v>
      </c>
      <c r="B106" s="3" t="s">
        <v>126</v>
      </c>
      <c r="C106" s="3" t="s">
        <v>100</v>
      </c>
      <c r="D106" s="3" t="str">
        <f>IFERROR(MID(VLOOKUP($B106,Seqs!$A:$B,2,0),E106,1),"")</f>
        <v>Q</v>
      </c>
      <c r="E106" s="3">
        <v>26</v>
      </c>
      <c r="F106" s="3" t="str">
        <f>IFERROR(MID(VLOOKUP($B106,Seqs!$A:$B,2,0),G106,1),"")</f>
        <v>F</v>
      </c>
      <c r="G106" s="3">
        <v>61</v>
      </c>
      <c r="H106" s="3" t="str">
        <f>IFERROR(MID(VLOOKUP($B106,Seqs!$A:$B,2,0),I106,1),"")</f>
        <v>E</v>
      </c>
      <c r="I106" s="23">
        <v>62</v>
      </c>
      <c r="J106" s="3" t="str">
        <f>IFERROR(MID(VLOOKUP($B106,Seqs!$A:$B,2,0),K106,1),"")</f>
        <v>Q</v>
      </c>
      <c r="K106" s="23">
        <v>65</v>
      </c>
      <c r="L106" s="3" t="str">
        <f>IFERROR(MID(VLOOKUP($B106,Seqs!$A:$B,2,0),M106,1),"")</f>
        <v>T</v>
      </c>
      <c r="M106" s="3">
        <v>66</v>
      </c>
      <c r="N106" s="3" t="str">
        <f>IFERROR(MID(VLOOKUP($B106,Seqs!$A:$B,2,0),O106,1),"")</f>
        <v>M</v>
      </c>
      <c r="O106" s="3">
        <v>96</v>
      </c>
      <c r="P106" s="3" t="str">
        <f>IFERROR(MID(VLOOKUP($B106,Seqs!$A:$B,2,0),Q106,1),"")</f>
        <v>M</v>
      </c>
      <c r="Q106" s="3">
        <v>98</v>
      </c>
      <c r="R106" s="3" t="str">
        <f>IFERROR(MID(VLOOKUP($B106,Seqs!$A:$B,2,0),S106,1),"")</f>
        <v>F</v>
      </c>
      <c r="S106" s="3">
        <v>101</v>
      </c>
      <c r="T106" s="3" t="str">
        <f>IFERROR(MID(VLOOKUP($B106,Seqs!$A:$B,2,0),U106,1),"")</f>
        <v>G</v>
      </c>
      <c r="U106" s="3">
        <v>102</v>
      </c>
      <c r="V106" s="3" t="str">
        <f>IFERROR(MID(VLOOKUP($B106,Seqs!$A:$B,2,0),W106,1),"")</f>
        <v>S</v>
      </c>
      <c r="W106" s="3">
        <v>137</v>
      </c>
      <c r="X106" s="3" t="str">
        <f>IFERROR(MID(VLOOKUP($B106,Seqs!$A:$B,2,0),Y106,1),"")</f>
        <v>P</v>
      </c>
      <c r="Y106" s="3">
        <v>138</v>
      </c>
      <c r="Z106" s="3" t="str">
        <f>IFERROR(MID(VLOOKUP($B106,Seqs!$A:$B,2,0),AA106,1),"")</f>
        <v>L</v>
      </c>
      <c r="AA106" s="3">
        <v>145</v>
      </c>
      <c r="AB106" s="3" t="str">
        <f>IFERROR(MID(VLOOKUP($B106,Seqs!$A:$B,2,0),AC106,1),"")</f>
        <v>T</v>
      </c>
      <c r="AC106" s="9">
        <v>146</v>
      </c>
      <c r="AD106" s="3" t="str">
        <f>IFERROR(MID(VLOOKUP($B106,Seqs!$A:$B,2,0),AE106,1),"")</f>
        <v>H</v>
      </c>
      <c r="AE106" s="3">
        <v>172</v>
      </c>
      <c r="AF106" s="3" t="str">
        <f>IFERROR(MID(VLOOKUP($B106,Seqs!$A:$B,2,0),AG106,1),"")</f>
        <v>C</v>
      </c>
      <c r="AG106" s="3">
        <v>191</v>
      </c>
      <c r="AH106" s="3" t="str">
        <f>IFERROR(MID(VLOOKUP($B106,Seqs!$A:$B,2,0),AI106,1),"")</f>
        <v>F</v>
      </c>
      <c r="AI106" s="3">
        <v>193</v>
      </c>
      <c r="AJ106" s="3" t="str">
        <f>IFERROR(MID(VLOOKUP($B106,Seqs!$A:$B,2,0),AK106,1),"")</f>
        <v>N</v>
      </c>
      <c r="AK106" s="3">
        <v>196</v>
      </c>
      <c r="AL106" s="3" t="str">
        <f>IFERROR(MID(VLOOKUP($B106,Seqs!$A:$B,2,0),AM106,1),"")</f>
        <v>E</v>
      </c>
      <c r="AM106" s="3">
        <v>237</v>
      </c>
      <c r="AN106" s="3" t="str">
        <f>IFERROR(MID(VLOOKUP($B106,Seqs!$A:$B,2,0),AO106,1),"")</f>
        <v>S</v>
      </c>
      <c r="AO106" s="3">
        <v>262</v>
      </c>
      <c r="AP106" s="3" t="str">
        <f>IFERROR(MID(VLOOKUP($B106,Seqs!$A:$B,2,0),AQ106,1),"")</f>
        <v>Q</v>
      </c>
      <c r="AQ106" s="3">
        <v>299</v>
      </c>
      <c r="AR106" s="3" t="str">
        <f>IFERROR(MID(VLOOKUP($B106,Seqs!$A:$B,2,0),AS106,1),"")</f>
        <v>R</v>
      </c>
      <c r="AS106" s="3">
        <v>304</v>
      </c>
      <c r="AT106" s="3" t="str">
        <f>IFERROR(MID(VLOOKUP($B106,Seqs!$A:$B,2,0),AU106,1),"")</f>
        <v>R</v>
      </c>
      <c r="AU106" s="3">
        <v>328</v>
      </c>
      <c r="AV106" s="3" t="str">
        <f>IFERROR(MID(VLOOKUP($B106,Seqs!$A:$B,2,0),AW106,1),"")</f>
        <v>S</v>
      </c>
      <c r="AW106" s="3">
        <v>329</v>
      </c>
      <c r="AX106" s="3" t="str">
        <f>IFERROR(MID(VLOOKUP($B106,Seqs!$A:$B,2,0),AY106,1),"")</f>
        <v>C</v>
      </c>
      <c r="AY106" s="3">
        <v>341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336"/>
        <v>1</v>
      </c>
      <c r="BC106" s="23">
        <f t="shared" si="477"/>
        <v>267</v>
      </c>
      <c r="BD106" s="56" t="s">
        <v>23</v>
      </c>
      <c r="BE106" s="3" t="s">
        <v>23</v>
      </c>
      <c r="BF106" s="119" t="s">
        <v>23</v>
      </c>
      <c r="BG106" s="49" t="s">
        <v>1378</v>
      </c>
      <c r="BH106" s="49" t="s">
        <v>1383</v>
      </c>
      <c r="BI106" s="3" t="s">
        <v>1166</v>
      </c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si="478"/>
        <v>26</v>
      </c>
      <c r="BW106" s="71">
        <f t="shared" si="479"/>
        <v>62</v>
      </c>
      <c r="BX106" s="72">
        <f t="shared" si="480"/>
        <v>66</v>
      </c>
      <c r="BY106" s="71">
        <f t="shared" si="481"/>
        <v>98</v>
      </c>
      <c r="BZ106" s="72">
        <f t="shared" si="482"/>
        <v>102</v>
      </c>
      <c r="CA106" s="71">
        <f t="shared" si="483"/>
        <v>138</v>
      </c>
      <c r="CB106" s="72">
        <f t="shared" si="484"/>
        <v>146</v>
      </c>
      <c r="CC106" s="71">
        <f t="shared" si="485"/>
        <v>191</v>
      </c>
      <c r="CD106" s="72">
        <f t="shared" si="486"/>
        <v>196</v>
      </c>
      <c r="CE106" s="71">
        <f t="shared" si="487"/>
        <v>262</v>
      </c>
      <c r="CF106" s="72">
        <f t="shared" si="488"/>
        <v>304</v>
      </c>
      <c r="CG106" s="71">
        <f t="shared" si="489"/>
        <v>329</v>
      </c>
      <c r="CH106" s="70">
        <f t="shared" si="490"/>
        <v>61</v>
      </c>
      <c r="CI106" s="71">
        <f t="shared" si="491"/>
        <v>65</v>
      </c>
      <c r="CJ106" s="72">
        <f t="shared" si="492"/>
        <v>96</v>
      </c>
      <c r="CK106" s="72">
        <f t="shared" si="493"/>
        <v>101</v>
      </c>
      <c r="CL106" s="72">
        <f t="shared" si="494"/>
        <v>137</v>
      </c>
      <c r="CM106" s="72">
        <f t="shared" si="495"/>
        <v>145</v>
      </c>
      <c r="CN106" s="72">
        <f t="shared" si="496"/>
        <v>172</v>
      </c>
      <c r="CO106" s="72">
        <f t="shared" si="497"/>
        <v>193</v>
      </c>
      <c r="CP106" s="72">
        <f t="shared" si="498"/>
        <v>237</v>
      </c>
      <c r="CQ106" s="72">
        <f t="shared" si="499"/>
        <v>299</v>
      </c>
      <c r="CR106" s="72">
        <f t="shared" si="500"/>
        <v>328</v>
      </c>
      <c r="CS106" s="72">
        <f t="shared" si="501"/>
        <v>341</v>
      </c>
      <c r="CT106" s="23">
        <f t="shared" si="502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335"/>
        <v>adrb2_human_2RH1</v>
      </c>
      <c r="B107" s="3" t="s">
        <v>126</v>
      </c>
      <c r="C107" s="3" t="s">
        <v>75</v>
      </c>
      <c r="D107" s="3" t="str">
        <f>IFERROR(MID(VLOOKUP($B107,Seqs!$A:$B,2,0),E107,1),"")</f>
        <v>D</v>
      </c>
      <c r="E107" s="3">
        <v>29</v>
      </c>
      <c r="F107" s="3" t="str">
        <f>IFERROR(MID(VLOOKUP($B107,Seqs!$A:$B,2,0),G107,1),"")</f>
        <v>F</v>
      </c>
      <c r="G107" s="3">
        <v>61</v>
      </c>
      <c r="H107" s="3" t="str">
        <f>IFERROR(MID(VLOOKUP($B107,Seqs!$A:$B,2,0),I107,1),"")</f>
        <v>E</v>
      </c>
      <c r="I107" s="23">
        <v>62</v>
      </c>
      <c r="J107" s="3" t="str">
        <f>IFERROR(MID(VLOOKUP($B107,Seqs!$A:$B,2,0),K107,1),"")</f>
        <v>Q</v>
      </c>
      <c r="K107" s="23">
        <v>65</v>
      </c>
      <c r="L107" s="3" t="str">
        <f>IFERROR(MID(VLOOKUP($B107,Seqs!$A:$B,2,0),M107,1),"")</f>
        <v>T</v>
      </c>
      <c r="M107" s="3">
        <v>66</v>
      </c>
      <c r="N107" s="3" t="str">
        <f>IFERROR(MID(VLOOKUP($B107,Seqs!$A:$B,2,0),O107,1),"")</f>
        <v>M</v>
      </c>
      <c r="O107" s="3">
        <v>96</v>
      </c>
      <c r="P107" s="3" t="str">
        <f>IFERROR(MID(VLOOKUP($B107,Seqs!$A:$B,2,0),Q107,1),"")</f>
        <v>M</v>
      </c>
      <c r="Q107" s="3">
        <v>98</v>
      </c>
      <c r="R107" s="3" t="str">
        <f>IFERROR(MID(VLOOKUP($B107,Seqs!$A:$B,2,0),S107,1),"")</f>
        <v>F</v>
      </c>
      <c r="S107" s="3">
        <v>101</v>
      </c>
      <c r="T107" s="3" t="str">
        <f>IFERROR(MID(VLOOKUP($B107,Seqs!$A:$B,2,0),U107,1),"")</f>
        <v>G</v>
      </c>
      <c r="U107" s="3">
        <v>102</v>
      </c>
      <c r="V107" s="3" t="str">
        <f>IFERROR(MID(VLOOKUP($B107,Seqs!$A:$B,2,0),W107,1),"")</f>
        <v>S</v>
      </c>
      <c r="W107" s="3">
        <v>137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T</v>
      </c>
      <c r="AC107" s="9">
        <v>146</v>
      </c>
      <c r="AD107" s="3" t="str">
        <f>IFERROR(MID(VLOOKUP($B107,Seqs!$A:$B,2,0),AE107,1),"")</f>
        <v>H</v>
      </c>
      <c r="AE107" s="3">
        <v>172</v>
      </c>
      <c r="AF107" s="3" t="str">
        <f>IFERROR(MID(VLOOKUP($B107,Seqs!$A:$B,2,0),AG107,1),"")</f>
        <v>C</v>
      </c>
      <c r="AG107" s="3">
        <v>191</v>
      </c>
      <c r="AH107" s="3" t="str">
        <f>IFERROR(MID(VLOOKUP($B107,Seqs!$A:$B,2,0),AI107,1),"")</f>
        <v>F</v>
      </c>
      <c r="AI107" s="3">
        <v>193</v>
      </c>
      <c r="AJ107" s="3" t="str">
        <f>IFERROR(MID(VLOOKUP($B107,Seqs!$A:$B,2,0),AK107,1),"")</f>
        <v>N</v>
      </c>
      <c r="AK107" s="3">
        <v>196</v>
      </c>
      <c r="AL107" s="3" t="str">
        <f>IFERROR(MID(VLOOKUP($B107,Seqs!$A:$B,2,0),AM107,1),"")</f>
        <v>Q</v>
      </c>
      <c r="AM107" s="3">
        <v>229</v>
      </c>
      <c r="AN107" s="3" t="str">
        <f>IFERROR(MID(VLOOKUP($B107,Seqs!$A:$B,2,0),AO107,1),"")</f>
        <v>K</v>
      </c>
      <c r="AO107" s="3">
        <v>267</v>
      </c>
      <c r="AP107" s="3" t="str">
        <f>IFERROR(MID(VLOOKUP($B107,Seqs!$A:$B,2,0),AQ107,1),"")</f>
        <v>Q</v>
      </c>
      <c r="AQ107" s="3">
        <v>299</v>
      </c>
      <c r="AR107" s="3" t="str">
        <f>IFERROR(MID(VLOOKUP($B107,Seqs!$A:$B,2,0),AS107,1),"")</f>
        <v>R</v>
      </c>
      <c r="AS107" s="3">
        <v>304</v>
      </c>
      <c r="AT107" s="3" t="str">
        <f>IFERROR(MID(VLOOKUP($B107,Seqs!$A:$B,2,0),AU107,1),"")</f>
        <v>R</v>
      </c>
      <c r="AU107" s="3">
        <v>328</v>
      </c>
      <c r="AV107" s="3" t="str">
        <f>IFERROR(MID(VLOOKUP($B107,Seqs!$A:$B,2,0),AW107,1),"")</f>
        <v>S</v>
      </c>
      <c r="AW107" s="3">
        <v>329</v>
      </c>
      <c r="AX107" s="3" t="str">
        <f>IFERROR(MID(VLOOKUP($B107,Seqs!$A:$B,2,0),AY107,1),"")</f>
        <v>C</v>
      </c>
      <c r="AY107" s="3">
        <v>341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336"/>
        <v>1</v>
      </c>
      <c r="BC107" s="23">
        <f t="shared" si="477"/>
        <v>244</v>
      </c>
      <c r="BD107" s="4" t="s">
        <v>23</v>
      </c>
      <c r="BE107" s="3" t="s">
        <v>1380</v>
      </c>
      <c r="BF107" s="119">
        <v>2.4</v>
      </c>
      <c r="BG107" s="49" t="s">
        <v>1383</v>
      </c>
      <c r="BH107" s="49" t="s">
        <v>1383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478"/>
        <v>29</v>
      </c>
      <c r="BW107" s="71">
        <f t="shared" si="479"/>
        <v>62</v>
      </c>
      <c r="BX107" s="72">
        <f t="shared" si="480"/>
        <v>66</v>
      </c>
      <c r="BY107" s="71">
        <f t="shared" si="481"/>
        <v>98</v>
      </c>
      <c r="BZ107" s="72">
        <f t="shared" si="482"/>
        <v>102</v>
      </c>
      <c r="CA107" s="71" t="str">
        <f t="shared" si="483"/>
        <v>-</v>
      </c>
      <c r="CB107" s="72">
        <f t="shared" si="484"/>
        <v>146</v>
      </c>
      <c r="CC107" s="71">
        <f t="shared" si="485"/>
        <v>191</v>
      </c>
      <c r="CD107" s="72">
        <f t="shared" si="486"/>
        <v>196</v>
      </c>
      <c r="CE107" s="71">
        <f t="shared" si="487"/>
        <v>267</v>
      </c>
      <c r="CF107" s="72">
        <f t="shared" si="488"/>
        <v>304</v>
      </c>
      <c r="CG107" s="71">
        <f t="shared" si="489"/>
        <v>329</v>
      </c>
      <c r="CH107" s="70">
        <f t="shared" si="490"/>
        <v>61</v>
      </c>
      <c r="CI107" s="71">
        <f t="shared" si="491"/>
        <v>65</v>
      </c>
      <c r="CJ107" s="72">
        <f t="shared" si="492"/>
        <v>96</v>
      </c>
      <c r="CK107" s="72">
        <f t="shared" si="493"/>
        <v>101</v>
      </c>
      <c r="CL107" s="72">
        <f t="shared" si="494"/>
        <v>137</v>
      </c>
      <c r="CM107" s="72" t="str">
        <f t="shared" si="495"/>
        <v>-</v>
      </c>
      <c r="CN107" s="72">
        <f t="shared" si="496"/>
        <v>172</v>
      </c>
      <c r="CO107" s="72">
        <f t="shared" si="497"/>
        <v>193</v>
      </c>
      <c r="CP107" s="72">
        <f t="shared" si="498"/>
        <v>229</v>
      </c>
      <c r="CQ107" s="72">
        <f t="shared" si="499"/>
        <v>299</v>
      </c>
      <c r="CR107" s="72">
        <f t="shared" si="500"/>
        <v>328</v>
      </c>
      <c r="CS107" s="72">
        <f t="shared" si="501"/>
        <v>341</v>
      </c>
      <c r="CT107" s="23">
        <f t="shared" si="502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335"/>
        <v>adrb2_human_3D4S</v>
      </c>
      <c r="B108" s="3" t="s">
        <v>126</v>
      </c>
      <c r="C108" s="3" t="s">
        <v>76</v>
      </c>
      <c r="D108" s="3" t="str">
        <f>IFERROR(MID(VLOOKUP($B108,Seqs!$A:$B,2,0),E108,1),"")</f>
        <v>W</v>
      </c>
      <c r="E108" s="3">
        <v>32</v>
      </c>
      <c r="F108" s="3" t="str">
        <f>IFERROR(MID(VLOOKUP($B108,Seqs!$A:$B,2,0),G108,1),"")</f>
        <v>F</v>
      </c>
      <c r="G108" s="3">
        <v>61</v>
      </c>
      <c r="H108" s="3" t="str">
        <f>IFERROR(MID(VLOOKUP($B108,Seqs!$A:$B,2,0),I108,1),"")</f>
        <v>E</v>
      </c>
      <c r="I108" s="23">
        <v>62</v>
      </c>
      <c r="J108" s="3" t="str">
        <f>IFERROR(MID(VLOOKUP($B108,Seqs!$A:$B,2,0),K108,1),"")</f>
        <v>Q</v>
      </c>
      <c r="K108" s="23">
        <v>65</v>
      </c>
      <c r="L108" s="3" t="str">
        <f>IFERROR(MID(VLOOKUP($B108,Seqs!$A:$B,2,0),M108,1),"")</f>
        <v>T</v>
      </c>
      <c r="M108" s="3">
        <v>66</v>
      </c>
      <c r="N108" s="3" t="str">
        <f>IFERROR(MID(VLOOKUP($B108,Seqs!$A:$B,2,0),O108,1),"")</f>
        <v>M</v>
      </c>
      <c r="O108" s="3">
        <v>96</v>
      </c>
      <c r="P108" s="3" t="str">
        <f>IFERROR(MID(VLOOKUP($B108,Seqs!$A:$B,2,0),Q108,1),"")</f>
        <v>M</v>
      </c>
      <c r="Q108" s="3">
        <v>98</v>
      </c>
      <c r="R108" s="3" t="str">
        <f>IFERROR(MID(VLOOKUP($B108,Seqs!$A:$B,2,0),S108,1),"")</f>
        <v>F</v>
      </c>
      <c r="S108" s="3">
        <v>101</v>
      </c>
      <c r="T108" s="3" t="str">
        <f>IFERROR(MID(VLOOKUP($B108,Seqs!$A:$B,2,0),U108,1),"")</f>
        <v>G</v>
      </c>
      <c r="U108" s="3">
        <v>102</v>
      </c>
      <c r="V108" s="3" t="str">
        <f>IFERROR(MID(VLOOKUP($B108,Seqs!$A:$B,2,0),W108,1),"")</f>
        <v>S</v>
      </c>
      <c r="W108" s="3">
        <v>137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T</v>
      </c>
      <c r="AC108" s="9">
        <v>146</v>
      </c>
      <c r="AD108" s="3" t="str">
        <f>IFERROR(MID(VLOOKUP($B108,Seqs!$A:$B,2,0),AE108,1),"")</f>
        <v>H</v>
      </c>
      <c r="AE108" s="3">
        <v>172</v>
      </c>
      <c r="AF108" s="3" t="str">
        <f>IFERROR(MID(VLOOKUP($B108,Seqs!$A:$B,2,0),AG108,1),"")</f>
        <v>C</v>
      </c>
      <c r="AG108" s="3">
        <v>191</v>
      </c>
      <c r="AH108" s="3" t="str">
        <f>IFERROR(MID(VLOOKUP($B108,Seqs!$A:$B,2,0),AI108,1),"")</f>
        <v>F</v>
      </c>
      <c r="AI108" s="3">
        <v>193</v>
      </c>
      <c r="AJ108" s="3" t="str">
        <f>IFERROR(MID(VLOOKUP($B108,Seqs!$A:$B,2,0),AK108,1),"")</f>
        <v>N</v>
      </c>
      <c r="AK108" s="3">
        <v>196</v>
      </c>
      <c r="AL108" s="3" t="str">
        <f>IFERROR(MID(VLOOKUP($B108,Seqs!$A:$B,2,0),AM108,1),"")</f>
        <v>Q</v>
      </c>
      <c r="AM108" s="3">
        <v>229</v>
      </c>
      <c r="AN108" s="3" t="str">
        <f>IFERROR(MID(VLOOKUP($B108,Seqs!$A:$B,2,0),AO108,1),"")</f>
        <v>K</v>
      </c>
      <c r="AO108" s="3">
        <v>267</v>
      </c>
      <c r="AP108" s="3" t="str">
        <f>IFERROR(MID(VLOOKUP($B108,Seqs!$A:$B,2,0),AQ108,1),"")</f>
        <v>Q</v>
      </c>
      <c r="AQ108" s="3">
        <v>299</v>
      </c>
      <c r="AR108" s="3" t="str">
        <f>IFERROR(MID(VLOOKUP($B108,Seqs!$A:$B,2,0),AS108,1),"")</f>
        <v>R</v>
      </c>
      <c r="AS108" s="3">
        <v>304</v>
      </c>
      <c r="AT108" s="3" t="str">
        <f>IFERROR(MID(VLOOKUP($B108,Seqs!$A:$B,2,0),AU108,1),"")</f>
        <v>R</v>
      </c>
      <c r="AU108" s="3">
        <v>328</v>
      </c>
      <c r="AV108" s="3" t="str">
        <f>IFERROR(MID(VLOOKUP($B108,Seqs!$A:$B,2,0),AW108,1),"")</f>
        <v>S</v>
      </c>
      <c r="AW108" s="3">
        <v>329</v>
      </c>
      <c r="AX108" s="3" t="str">
        <f>IFERROR(MID(VLOOKUP($B108,Seqs!$A:$B,2,0),AY108,1),"")</f>
        <v>C</v>
      </c>
      <c r="AY108" s="3">
        <v>341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336"/>
        <v>1</v>
      </c>
      <c r="BC108" s="23">
        <f t="shared" si="477"/>
        <v>241</v>
      </c>
      <c r="BD108" s="4" t="s">
        <v>23</v>
      </c>
      <c r="BE108" s="3" t="s">
        <v>1380</v>
      </c>
      <c r="BF108" s="119">
        <v>2.8</v>
      </c>
      <c r="BG108" s="49" t="s">
        <v>1383</v>
      </c>
      <c r="BH108" s="49" t="s">
        <v>1383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478"/>
        <v>32</v>
      </c>
      <c r="BW108" s="71">
        <f t="shared" si="479"/>
        <v>62</v>
      </c>
      <c r="BX108" s="72">
        <f t="shared" si="480"/>
        <v>66</v>
      </c>
      <c r="BY108" s="71">
        <f t="shared" si="481"/>
        <v>98</v>
      </c>
      <c r="BZ108" s="72">
        <f t="shared" si="482"/>
        <v>102</v>
      </c>
      <c r="CA108" s="71" t="str">
        <f t="shared" si="483"/>
        <v>-</v>
      </c>
      <c r="CB108" s="72">
        <f t="shared" si="484"/>
        <v>146</v>
      </c>
      <c r="CC108" s="71">
        <f t="shared" si="485"/>
        <v>191</v>
      </c>
      <c r="CD108" s="72">
        <f t="shared" si="486"/>
        <v>196</v>
      </c>
      <c r="CE108" s="71">
        <f t="shared" si="487"/>
        <v>267</v>
      </c>
      <c r="CF108" s="72">
        <f t="shared" si="488"/>
        <v>304</v>
      </c>
      <c r="CG108" s="71">
        <f t="shared" si="489"/>
        <v>329</v>
      </c>
      <c r="CH108" s="70">
        <f t="shared" si="490"/>
        <v>61</v>
      </c>
      <c r="CI108" s="71">
        <f t="shared" si="491"/>
        <v>65</v>
      </c>
      <c r="CJ108" s="72">
        <f t="shared" si="492"/>
        <v>96</v>
      </c>
      <c r="CK108" s="72">
        <f t="shared" si="493"/>
        <v>101</v>
      </c>
      <c r="CL108" s="72">
        <f t="shared" si="494"/>
        <v>137</v>
      </c>
      <c r="CM108" s="72" t="str">
        <f t="shared" si="495"/>
        <v>-</v>
      </c>
      <c r="CN108" s="72">
        <f t="shared" si="496"/>
        <v>172</v>
      </c>
      <c r="CO108" s="72">
        <f t="shared" si="497"/>
        <v>193</v>
      </c>
      <c r="CP108" s="72">
        <f t="shared" si="498"/>
        <v>229</v>
      </c>
      <c r="CQ108" s="72">
        <f t="shared" si="499"/>
        <v>299</v>
      </c>
      <c r="CR108" s="72">
        <f t="shared" si="500"/>
        <v>328</v>
      </c>
      <c r="CS108" s="72">
        <f t="shared" si="501"/>
        <v>341</v>
      </c>
      <c r="CT108" s="23">
        <f t="shared" si="502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335"/>
        <v>adrb2_human_3NY8</v>
      </c>
      <c r="B109" s="3" t="s">
        <v>126</v>
      </c>
      <c r="C109" s="3" t="s">
        <v>1339</v>
      </c>
      <c r="D109" s="3" t="str">
        <f>IFERROR(MID(VLOOKUP($B109,Seqs!$A:$B,2,0),E109,1),"")</f>
        <v>W</v>
      </c>
      <c r="E109" s="3">
        <v>32</v>
      </c>
      <c r="F109" s="3" t="str">
        <f>IFERROR(MID(VLOOKUP($B109,Seqs!$A:$B,2,0),G109,1),"")</f>
        <v>F</v>
      </c>
      <c r="G109" s="3">
        <v>61</v>
      </c>
      <c r="H109" s="3" t="str">
        <f>IFERROR(MID(VLOOKUP($B109,Seqs!$A:$B,2,0),I109,1),"")</f>
        <v>E</v>
      </c>
      <c r="I109" s="23">
        <v>62</v>
      </c>
      <c r="J109" s="3" t="str">
        <f>IFERROR(MID(VLOOKUP($B109,Seqs!$A:$B,2,0),K109,1),"")</f>
        <v>Q</v>
      </c>
      <c r="K109" s="23">
        <v>65</v>
      </c>
      <c r="L109" s="3" t="str">
        <f>IFERROR(MID(VLOOKUP($B109,Seqs!$A:$B,2,0),M109,1),"")</f>
        <v>T</v>
      </c>
      <c r="M109" s="3">
        <v>66</v>
      </c>
      <c r="N109" s="3" t="str">
        <f>IFERROR(MID(VLOOKUP($B109,Seqs!$A:$B,2,0),O109,1),"")</f>
        <v>M</v>
      </c>
      <c r="O109" s="3">
        <v>96</v>
      </c>
      <c r="P109" s="3" t="str">
        <f>IFERROR(MID(VLOOKUP($B109,Seqs!$A:$B,2,0),Q109,1),"")</f>
        <v>M</v>
      </c>
      <c r="Q109" s="3">
        <v>98</v>
      </c>
      <c r="R109" s="3" t="str">
        <f>IFERROR(MID(VLOOKUP($B109,Seqs!$A:$B,2,0),S109,1),"")</f>
        <v>F</v>
      </c>
      <c r="S109" s="3">
        <v>101</v>
      </c>
      <c r="T109" s="3" t="str">
        <f>IFERROR(MID(VLOOKUP($B109,Seqs!$A:$B,2,0),U109,1),"")</f>
        <v>G</v>
      </c>
      <c r="U109" s="3">
        <v>102</v>
      </c>
      <c r="V109" s="3" t="str">
        <f>IFERROR(MID(VLOOKUP($B109,Seqs!$A:$B,2,0),W109,1),"")</f>
        <v>S</v>
      </c>
      <c r="W109" s="3">
        <v>137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T</v>
      </c>
      <c r="AC109" s="9">
        <v>146</v>
      </c>
      <c r="AD109" s="3" t="str">
        <f>IFERROR(MID(VLOOKUP($B109,Seqs!$A:$B,2,0),AE109,1),"")</f>
        <v>H</v>
      </c>
      <c r="AE109" s="3">
        <v>172</v>
      </c>
      <c r="AF109" s="3" t="str">
        <f>IFERROR(MID(VLOOKUP($B109,Seqs!$A:$B,2,0),AG109,1),"")</f>
        <v>C</v>
      </c>
      <c r="AG109" s="3">
        <v>191</v>
      </c>
      <c r="AH109" s="3" t="str">
        <f>IFERROR(MID(VLOOKUP($B109,Seqs!$A:$B,2,0),AI109,1),"")</f>
        <v>F</v>
      </c>
      <c r="AI109" s="3">
        <v>193</v>
      </c>
      <c r="AJ109" s="3" t="str">
        <f>IFERROR(MID(VLOOKUP($B109,Seqs!$A:$B,2,0),AK109,1),"")</f>
        <v>N</v>
      </c>
      <c r="AK109" s="3">
        <v>196</v>
      </c>
      <c r="AL109" s="3" t="str">
        <f>IFERROR(MID(VLOOKUP($B109,Seqs!$A:$B,2,0),AM109,1),"")</f>
        <v>Q</v>
      </c>
      <c r="AM109" s="3">
        <v>229</v>
      </c>
      <c r="AN109" s="3" t="str">
        <f>IFERROR(MID(VLOOKUP($B109,Seqs!$A:$B,2,0),AO109,1),"")</f>
        <v>K</v>
      </c>
      <c r="AO109" s="3">
        <v>267</v>
      </c>
      <c r="AP109" s="3" t="str">
        <f>IFERROR(MID(VLOOKUP($B109,Seqs!$A:$B,2,0),AQ109,1),"")</f>
        <v>Q</v>
      </c>
      <c r="AQ109" s="3">
        <v>299</v>
      </c>
      <c r="AR109" s="3" t="str">
        <f>IFERROR(MID(VLOOKUP($B109,Seqs!$A:$B,2,0),AS109,1),"")</f>
        <v>R</v>
      </c>
      <c r="AS109" s="3">
        <v>304</v>
      </c>
      <c r="AT109" s="3" t="str">
        <f>IFERROR(MID(VLOOKUP($B109,Seqs!$A:$B,2,0),AU109,1),"")</f>
        <v>R</v>
      </c>
      <c r="AU109" s="3">
        <v>328</v>
      </c>
      <c r="AV109" s="3" t="str">
        <f>IFERROR(MID(VLOOKUP($B109,Seqs!$A:$B,2,0),AW109,1),"")</f>
        <v>S</v>
      </c>
      <c r="AW109" s="3">
        <v>329</v>
      </c>
      <c r="AX109" s="3" t="str">
        <f>IFERROR(MID(VLOOKUP($B109,Seqs!$A:$B,2,0),AY109,1),"")</f>
        <v>C</v>
      </c>
      <c r="AY109" s="3">
        <v>341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336"/>
        <v>1</v>
      </c>
      <c r="BC109" s="23">
        <f t="shared" si="477"/>
        <v>241</v>
      </c>
      <c r="BD109" s="4" t="s">
        <v>23</v>
      </c>
      <c r="BE109" s="3" t="s">
        <v>1380</v>
      </c>
      <c r="BF109" s="119">
        <v>2.84</v>
      </c>
      <c r="BG109" s="49" t="s">
        <v>1383</v>
      </c>
      <c r="BH109" s="49" t="s">
        <v>1383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478"/>
        <v>32</v>
      </c>
      <c r="BW109" s="71">
        <f t="shared" si="479"/>
        <v>62</v>
      </c>
      <c r="BX109" s="72">
        <f t="shared" si="480"/>
        <v>66</v>
      </c>
      <c r="BY109" s="71">
        <f t="shared" si="481"/>
        <v>98</v>
      </c>
      <c r="BZ109" s="72">
        <f t="shared" si="482"/>
        <v>102</v>
      </c>
      <c r="CA109" s="71" t="str">
        <f t="shared" si="483"/>
        <v>-</v>
      </c>
      <c r="CB109" s="72">
        <f t="shared" si="484"/>
        <v>146</v>
      </c>
      <c r="CC109" s="71">
        <f t="shared" si="485"/>
        <v>191</v>
      </c>
      <c r="CD109" s="72">
        <f t="shared" si="486"/>
        <v>196</v>
      </c>
      <c r="CE109" s="71">
        <f t="shared" si="487"/>
        <v>267</v>
      </c>
      <c r="CF109" s="72">
        <f t="shared" si="488"/>
        <v>304</v>
      </c>
      <c r="CG109" s="71">
        <f t="shared" si="489"/>
        <v>329</v>
      </c>
      <c r="CH109" s="70">
        <f t="shared" si="490"/>
        <v>61</v>
      </c>
      <c r="CI109" s="71">
        <f t="shared" si="491"/>
        <v>65</v>
      </c>
      <c r="CJ109" s="72">
        <f t="shared" si="492"/>
        <v>96</v>
      </c>
      <c r="CK109" s="72">
        <f t="shared" si="493"/>
        <v>101</v>
      </c>
      <c r="CL109" s="72">
        <f t="shared" si="494"/>
        <v>137</v>
      </c>
      <c r="CM109" s="72" t="str">
        <f t="shared" si="495"/>
        <v>-</v>
      </c>
      <c r="CN109" s="72">
        <f t="shared" si="496"/>
        <v>172</v>
      </c>
      <c r="CO109" s="72">
        <f t="shared" si="497"/>
        <v>193</v>
      </c>
      <c r="CP109" s="72">
        <f t="shared" si="498"/>
        <v>229</v>
      </c>
      <c r="CQ109" s="72">
        <f t="shared" si="499"/>
        <v>299</v>
      </c>
      <c r="CR109" s="72">
        <f t="shared" si="500"/>
        <v>328</v>
      </c>
      <c r="CS109" s="72">
        <f t="shared" si="501"/>
        <v>341</v>
      </c>
      <c r="CT109" s="23">
        <f t="shared" si="502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335"/>
        <v>adrb2_human_3NY9</v>
      </c>
      <c r="B110" s="3" t="s">
        <v>126</v>
      </c>
      <c r="C110" s="3" t="s">
        <v>1030</v>
      </c>
      <c r="D110" s="3" t="str">
        <f>IFERROR(MID(VLOOKUP($B110,Seqs!$A:$B,2,0),E110,1),"")</f>
        <v>W</v>
      </c>
      <c r="E110" s="3">
        <v>32</v>
      </c>
      <c r="F110" s="3" t="str">
        <f>IFERROR(MID(VLOOKUP($B110,Seqs!$A:$B,2,0),G110,1),"")</f>
        <v>F</v>
      </c>
      <c r="G110" s="3">
        <v>61</v>
      </c>
      <c r="H110" s="3" t="str">
        <f>IFERROR(MID(VLOOKUP($B110,Seqs!$A:$B,2,0),I110,1),"")</f>
        <v>E</v>
      </c>
      <c r="I110" s="23">
        <v>62</v>
      </c>
      <c r="J110" s="3" t="str">
        <f>IFERROR(MID(VLOOKUP($B110,Seqs!$A:$B,2,0),K110,1),"")</f>
        <v>Q</v>
      </c>
      <c r="K110" s="23">
        <v>65</v>
      </c>
      <c r="L110" s="3" t="str">
        <f>IFERROR(MID(VLOOKUP($B110,Seqs!$A:$B,2,0),M110,1),"")</f>
        <v>T</v>
      </c>
      <c r="M110" s="3">
        <v>66</v>
      </c>
      <c r="N110" s="3" t="str">
        <f>IFERROR(MID(VLOOKUP($B110,Seqs!$A:$B,2,0),O110,1),"")</f>
        <v>M</v>
      </c>
      <c r="O110" s="3">
        <v>96</v>
      </c>
      <c r="P110" s="3" t="str">
        <f>IFERROR(MID(VLOOKUP($B110,Seqs!$A:$B,2,0),Q110,1),"")</f>
        <v>M</v>
      </c>
      <c r="Q110" s="3">
        <v>98</v>
      </c>
      <c r="R110" s="3" t="str">
        <f>IFERROR(MID(VLOOKUP($B110,Seqs!$A:$B,2,0),S110,1),"")</f>
        <v>F</v>
      </c>
      <c r="S110" s="3">
        <v>101</v>
      </c>
      <c r="T110" s="3" t="str">
        <f>IFERROR(MID(VLOOKUP($B110,Seqs!$A:$B,2,0),U110,1),"")</f>
        <v>G</v>
      </c>
      <c r="U110" s="3">
        <v>102</v>
      </c>
      <c r="V110" s="3" t="str">
        <f>IFERROR(MID(VLOOKUP($B110,Seqs!$A:$B,2,0),W110,1),"")</f>
        <v>S</v>
      </c>
      <c r="W110" s="3">
        <v>137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T</v>
      </c>
      <c r="AC110" s="9">
        <v>146</v>
      </c>
      <c r="AD110" s="3" t="str">
        <f>IFERROR(MID(VLOOKUP($B110,Seqs!$A:$B,2,0),AE110,1),"")</f>
        <v>H</v>
      </c>
      <c r="AE110" s="3">
        <v>172</v>
      </c>
      <c r="AF110" s="3" t="str">
        <f>IFERROR(MID(VLOOKUP($B110,Seqs!$A:$B,2,0),AG110,1),"")</f>
        <v>C</v>
      </c>
      <c r="AG110" s="3">
        <v>191</v>
      </c>
      <c r="AH110" s="3" t="str">
        <f>IFERROR(MID(VLOOKUP($B110,Seqs!$A:$B,2,0),AI110,1),"")</f>
        <v>F</v>
      </c>
      <c r="AI110" s="3">
        <v>193</v>
      </c>
      <c r="AJ110" s="3" t="str">
        <f>IFERROR(MID(VLOOKUP($B110,Seqs!$A:$B,2,0),AK110,1),"")</f>
        <v>N</v>
      </c>
      <c r="AK110" s="3">
        <v>196</v>
      </c>
      <c r="AL110" s="3" t="str">
        <f>IFERROR(MID(VLOOKUP($B110,Seqs!$A:$B,2,0),AM110,1),"")</f>
        <v>Q</v>
      </c>
      <c r="AM110" s="3">
        <v>229</v>
      </c>
      <c r="AN110" s="3" t="str">
        <f>IFERROR(MID(VLOOKUP($B110,Seqs!$A:$B,2,0),AO110,1),"")</f>
        <v>K</v>
      </c>
      <c r="AO110" s="3">
        <v>267</v>
      </c>
      <c r="AP110" s="3" t="str">
        <f>IFERROR(MID(VLOOKUP($B110,Seqs!$A:$B,2,0),AQ110,1),"")</f>
        <v>Q</v>
      </c>
      <c r="AQ110" s="3">
        <v>299</v>
      </c>
      <c r="AR110" s="3" t="str">
        <f>IFERROR(MID(VLOOKUP($B110,Seqs!$A:$B,2,0),AS110,1),"")</f>
        <v>R</v>
      </c>
      <c r="AS110" s="3">
        <v>304</v>
      </c>
      <c r="AT110" s="3" t="str">
        <f>IFERROR(MID(VLOOKUP($B110,Seqs!$A:$B,2,0),AU110,1),"")</f>
        <v>R</v>
      </c>
      <c r="AU110" s="3">
        <v>328</v>
      </c>
      <c r="AV110" s="3" t="str">
        <f>IFERROR(MID(VLOOKUP($B110,Seqs!$A:$B,2,0),AW110,1),"")</f>
        <v>S</v>
      </c>
      <c r="AW110" s="3">
        <v>329</v>
      </c>
      <c r="AX110" s="3" t="str">
        <f>IFERROR(MID(VLOOKUP($B110,Seqs!$A:$B,2,0),AY110,1),"")</f>
        <v>C</v>
      </c>
      <c r="AY110" s="3">
        <v>341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336"/>
        <v>1</v>
      </c>
      <c r="BC110" s="23">
        <f t="shared" si="477"/>
        <v>241</v>
      </c>
      <c r="BD110" s="4" t="s">
        <v>23</v>
      </c>
      <c r="BE110" s="3" t="s">
        <v>1380</v>
      </c>
      <c r="BF110" s="119">
        <v>2.84</v>
      </c>
      <c r="BG110" s="49" t="s">
        <v>1383</v>
      </c>
      <c r="BH110" s="49" t="s">
        <v>1383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478"/>
        <v>32</v>
      </c>
      <c r="BW110" s="71">
        <f t="shared" si="479"/>
        <v>62</v>
      </c>
      <c r="BX110" s="72">
        <f t="shared" si="480"/>
        <v>66</v>
      </c>
      <c r="BY110" s="71">
        <f t="shared" si="481"/>
        <v>98</v>
      </c>
      <c r="BZ110" s="72">
        <f t="shared" si="482"/>
        <v>102</v>
      </c>
      <c r="CA110" s="71" t="str">
        <f t="shared" si="483"/>
        <v>-</v>
      </c>
      <c r="CB110" s="72">
        <f t="shared" si="484"/>
        <v>146</v>
      </c>
      <c r="CC110" s="71">
        <f t="shared" si="485"/>
        <v>191</v>
      </c>
      <c r="CD110" s="72">
        <f t="shared" si="486"/>
        <v>196</v>
      </c>
      <c r="CE110" s="71">
        <f t="shared" si="487"/>
        <v>267</v>
      </c>
      <c r="CF110" s="72">
        <f t="shared" si="488"/>
        <v>304</v>
      </c>
      <c r="CG110" s="71">
        <f t="shared" si="489"/>
        <v>329</v>
      </c>
      <c r="CH110" s="70">
        <f t="shared" si="490"/>
        <v>61</v>
      </c>
      <c r="CI110" s="71">
        <f t="shared" si="491"/>
        <v>65</v>
      </c>
      <c r="CJ110" s="72">
        <f t="shared" si="492"/>
        <v>96</v>
      </c>
      <c r="CK110" s="72">
        <f t="shared" si="493"/>
        <v>101</v>
      </c>
      <c r="CL110" s="72">
        <f t="shared" si="494"/>
        <v>137</v>
      </c>
      <c r="CM110" s="72" t="str">
        <f t="shared" si="495"/>
        <v>-</v>
      </c>
      <c r="CN110" s="72">
        <f t="shared" si="496"/>
        <v>172</v>
      </c>
      <c r="CO110" s="72">
        <f t="shared" si="497"/>
        <v>193</v>
      </c>
      <c r="CP110" s="72">
        <f t="shared" si="498"/>
        <v>229</v>
      </c>
      <c r="CQ110" s="72">
        <f t="shared" si="499"/>
        <v>299</v>
      </c>
      <c r="CR110" s="72">
        <f t="shared" si="500"/>
        <v>328</v>
      </c>
      <c r="CS110" s="72">
        <f t="shared" si="501"/>
        <v>341</v>
      </c>
      <c r="CT110" s="23">
        <f t="shared" si="502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335"/>
        <v>adrb2_human_3NYA</v>
      </c>
      <c r="B111" s="3" t="s">
        <v>126</v>
      </c>
      <c r="C111" s="3" t="s">
        <v>1340</v>
      </c>
      <c r="D111" s="3" t="str">
        <f>IFERROR(MID(VLOOKUP($B111,Seqs!$A:$B,2,0),E111,1),"")</f>
        <v>W</v>
      </c>
      <c r="E111" s="3">
        <v>32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Q</v>
      </c>
      <c r="AM111" s="3">
        <v>229</v>
      </c>
      <c r="AN111" s="3" t="str">
        <f>IFERROR(MID(VLOOKUP($B111,Seqs!$A:$B,2,0),AO111,1),"")</f>
        <v>K</v>
      </c>
      <c r="AO111" s="3">
        <v>267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336"/>
        <v>1</v>
      </c>
      <c r="BC111" s="23">
        <f t="shared" si="477"/>
        <v>241</v>
      </c>
      <c r="BD111" s="4" t="s">
        <v>23</v>
      </c>
      <c r="BE111" s="3" t="s">
        <v>1380</v>
      </c>
      <c r="BF111" s="119">
        <v>3.16</v>
      </c>
      <c r="BG111" s="49" t="s">
        <v>1383</v>
      </c>
      <c r="BH111" s="49" t="s">
        <v>1383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478"/>
        <v>32</v>
      </c>
      <c r="BW111" s="71">
        <f t="shared" si="479"/>
        <v>62</v>
      </c>
      <c r="BX111" s="72">
        <f t="shared" si="480"/>
        <v>66</v>
      </c>
      <c r="BY111" s="71">
        <f t="shared" si="481"/>
        <v>98</v>
      </c>
      <c r="BZ111" s="72">
        <f t="shared" si="482"/>
        <v>102</v>
      </c>
      <c r="CA111" s="71" t="str">
        <f t="shared" si="483"/>
        <v>-</v>
      </c>
      <c r="CB111" s="72">
        <f t="shared" si="484"/>
        <v>146</v>
      </c>
      <c r="CC111" s="71">
        <f t="shared" si="485"/>
        <v>191</v>
      </c>
      <c r="CD111" s="72">
        <f t="shared" si="486"/>
        <v>196</v>
      </c>
      <c r="CE111" s="71">
        <f t="shared" si="487"/>
        <v>267</v>
      </c>
      <c r="CF111" s="72">
        <f t="shared" si="488"/>
        <v>304</v>
      </c>
      <c r="CG111" s="71">
        <f t="shared" si="489"/>
        <v>329</v>
      </c>
      <c r="CH111" s="70">
        <f t="shared" si="490"/>
        <v>61</v>
      </c>
      <c r="CI111" s="71">
        <f t="shared" si="491"/>
        <v>65</v>
      </c>
      <c r="CJ111" s="72">
        <f t="shared" si="492"/>
        <v>96</v>
      </c>
      <c r="CK111" s="72">
        <f t="shared" si="493"/>
        <v>101</v>
      </c>
      <c r="CL111" s="72">
        <f t="shared" si="494"/>
        <v>137</v>
      </c>
      <c r="CM111" s="72" t="str">
        <f t="shared" si="495"/>
        <v>-</v>
      </c>
      <c r="CN111" s="72">
        <f t="shared" si="496"/>
        <v>172</v>
      </c>
      <c r="CO111" s="72">
        <f t="shared" si="497"/>
        <v>193</v>
      </c>
      <c r="CP111" s="72">
        <f t="shared" si="498"/>
        <v>229</v>
      </c>
      <c r="CQ111" s="72">
        <f t="shared" si="499"/>
        <v>299</v>
      </c>
      <c r="CR111" s="72">
        <f t="shared" si="500"/>
        <v>328</v>
      </c>
      <c r="CS111" s="72">
        <f t="shared" si="501"/>
        <v>341</v>
      </c>
      <c r="CT111" s="23">
        <f t="shared" si="502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335"/>
        <v>adrb2_human_3P0G</v>
      </c>
      <c r="B112" s="3" t="s">
        <v>126</v>
      </c>
      <c r="C112" s="3" t="s">
        <v>66</v>
      </c>
      <c r="D112" s="3" t="str">
        <f>IFERROR(MID(VLOOKUP($B112,Seqs!$A:$B,2,0),E112,1),"")</f>
        <v>Q</v>
      </c>
      <c r="E112" s="3">
        <v>26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>P</v>
      </c>
      <c r="Y112" s="3">
        <v>138</v>
      </c>
      <c r="Z112" s="3" t="str">
        <f>IFERROR(MID(VLOOKUP($B112,Seqs!$A:$B,2,0),AA112,1),"")</f>
        <v>L</v>
      </c>
      <c r="AA112" s="3">
        <v>145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A</v>
      </c>
      <c r="AM112" s="3">
        <v>226</v>
      </c>
      <c r="AN112" s="3" t="str">
        <f>IFERROR(MID(VLOOKUP($B112,Seqs!$A:$B,2,0),AO112,1),"")</f>
        <v>H</v>
      </c>
      <c r="AO112" s="3">
        <v>269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336"/>
        <v>1</v>
      </c>
      <c r="BC112" s="23">
        <f t="shared" si="477"/>
        <v>249</v>
      </c>
      <c r="BD112" s="16" t="s">
        <v>23</v>
      </c>
      <c r="BE112" s="3" t="s">
        <v>1297</v>
      </c>
      <c r="BF112" s="119">
        <v>3.5</v>
      </c>
      <c r="BG112" s="49" t="s">
        <v>1383</v>
      </c>
      <c r="BH112" s="49" t="s">
        <v>1383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478"/>
        <v>26</v>
      </c>
      <c r="BW112" s="71">
        <f t="shared" si="479"/>
        <v>62</v>
      </c>
      <c r="BX112" s="72">
        <f t="shared" si="480"/>
        <v>66</v>
      </c>
      <c r="BY112" s="71">
        <f t="shared" si="481"/>
        <v>98</v>
      </c>
      <c r="BZ112" s="72">
        <f t="shared" si="482"/>
        <v>102</v>
      </c>
      <c r="CA112" s="71">
        <f t="shared" si="483"/>
        <v>138</v>
      </c>
      <c r="CB112" s="72">
        <f t="shared" si="484"/>
        <v>146</v>
      </c>
      <c r="CC112" s="71">
        <f t="shared" si="485"/>
        <v>191</v>
      </c>
      <c r="CD112" s="72">
        <f t="shared" si="486"/>
        <v>196</v>
      </c>
      <c r="CE112" s="71">
        <f t="shared" si="487"/>
        <v>269</v>
      </c>
      <c r="CF112" s="72">
        <f t="shared" si="488"/>
        <v>304</v>
      </c>
      <c r="CG112" s="71">
        <f t="shared" si="489"/>
        <v>329</v>
      </c>
      <c r="CH112" s="70">
        <f t="shared" si="490"/>
        <v>61</v>
      </c>
      <c r="CI112" s="71">
        <f t="shared" si="491"/>
        <v>65</v>
      </c>
      <c r="CJ112" s="72">
        <f t="shared" si="492"/>
        <v>96</v>
      </c>
      <c r="CK112" s="72">
        <f t="shared" si="493"/>
        <v>101</v>
      </c>
      <c r="CL112" s="72">
        <f t="shared" si="494"/>
        <v>137</v>
      </c>
      <c r="CM112" s="72">
        <f t="shared" si="495"/>
        <v>145</v>
      </c>
      <c r="CN112" s="72">
        <f t="shared" si="496"/>
        <v>172</v>
      </c>
      <c r="CO112" s="72">
        <f t="shared" si="497"/>
        <v>193</v>
      </c>
      <c r="CP112" s="72">
        <f t="shared" si="498"/>
        <v>226</v>
      </c>
      <c r="CQ112" s="72">
        <f t="shared" si="499"/>
        <v>299</v>
      </c>
      <c r="CR112" s="72">
        <f t="shared" si="500"/>
        <v>328</v>
      </c>
      <c r="CS112" s="72">
        <f t="shared" si="501"/>
        <v>341</v>
      </c>
      <c r="CT112" s="23">
        <f t="shared" si="502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335"/>
        <v>adrb2_human_3PDS</v>
      </c>
      <c r="B113" s="3" t="s">
        <v>126</v>
      </c>
      <c r="C113" s="3" t="s">
        <v>1341</v>
      </c>
      <c r="D113" s="3" t="str">
        <f>IFERROR(MID(VLOOKUP($B113,Seqs!$A:$B,2,0),E113,1),"")</f>
        <v>D</v>
      </c>
      <c r="E113" s="3">
        <v>29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Q</v>
      </c>
      <c r="AM113" s="3">
        <v>229</v>
      </c>
      <c r="AN113" s="3" t="str">
        <f>IFERROR(MID(VLOOKUP($B113,Seqs!$A:$B,2,0),AO113,1),"")</f>
        <v>L</v>
      </c>
      <c r="AO113" s="3">
        <v>266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336"/>
        <v>1</v>
      </c>
      <c r="BC113" s="23">
        <f t="shared" si="477"/>
        <v>245</v>
      </c>
      <c r="BD113" s="5" t="s">
        <v>23</v>
      </c>
      <c r="BE113" s="3" t="s">
        <v>1380</v>
      </c>
      <c r="BF113" s="119">
        <v>3.5</v>
      </c>
      <c r="BG113" s="49" t="s">
        <v>1383</v>
      </c>
      <c r="BH113" s="49" t="s">
        <v>1383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478"/>
        <v>29</v>
      </c>
      <c r="BW113" s="71">
        <f t="shared" si="479"/>
        <v>62</v>
      </c>
      <c r="BX113" s="72">
        <f t="shared" si="480"/>
        <v>66</v>
      </c>
      <c r="BY113" s="71">
        <f t="shared" si="481"/>
        <v>98</v>
      </c>
      <c r="BZ113" s="72">
        <f t="shared" si="482"/>
        <v>102</v>
      </c>
      <c r="CA113" s="71" t="str">
        <f t="shared" si="483"/>
        <v>-</v>
      </c>
      <c r="CB113" s="72">
        <f t="shared" si="484"/>
        <v>146</v>
      </c>
      <c r="CC113" s="71">
        <f t="shared" si="485"/>
        <v>191</v>
      </c>
      <c r="CD113" s="72">
        <f t="shared" si="486"/>
        <v>196</v>
      </c>
      <c r="CE113" s="71">
        <f t="shared" si="487"/>
        <v>266</v>
      </c>
      <c r="CF113" s="72">
        <f t="shared" si="488"/>
        <v>304</v>
      </c>
      <c r="CG113" s="71">
        <f t="shared" si="489"/>
        <v>329</v>
      </c>
      <c r="CH113" s="70">
        <f t="shared" si="490"/>
        <v>61</v>
      </c>
      <c r="CI113" s="71">
        <f t="shared" si="491"/>
        <v>65</v>
      </c>
      <c r="CJ113" s="72">
        <f t="shared" si="492"/>
        <v>96</v>
      </c>
      <c r="CK113" s="72">
        <f t="shared" si="493"/>
        <v>101</v>
      </c>
      <c r="CL113" s="72">
        <f t="shared" si="494"/>
        <v>137</v>
      </c>
      <c r="CM113" s="72" t="str">
        <f t="shared" si="495"/>
        <v>-</v>
      </c>
      <c r="CN113" s="72">
        <f t="shared" si="496"/>
        <v>172</v>
      </c>
      <c r="CO113" s="72">
        <f t="shared" si="497"/>
        <v>193</v>
      </c>
      <c r="CP113" s="72">
        <f t="shared" si="498"/>
        <v>229</v>
      </c>
      <c r="CQ113" s="72">
        <f t="shared" si="499"/>
        <v>299</v>
      </c>
      <c r="CR113" s="72">
        <f t="shared" si="500"/>
        <v>328</v>
      </c>
      <c r="CS113" s="72">
        <f t="shared" si="501"/>
        <v>341</v>
      </c>
      <c r="CT113" s="23">
        <f t="shared" si="502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ht="17" customHeight="1" x14ac:dyDescent="0.2">
      <c r="A114" s="3" t="str">
        <f t="shared" si="335"/>
        <v>adrb2_human_3SN6</v>
      </c>
      <c r="B114" s="3" t="s">
        <v>126</v>
      </c>
      <c r="C114" s="3" t="s">
        <v>85</v>
      </c>
      <c r="D114" s="3" t="str">
        <f>IFERROR(MID(VLOOKUP($B114,Seqs!$A:$B,2,0),E114,1),"")</f>
        <v>D</v>
      </c>
      <c r="E114" s="3">
        <v>29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>P</v>
      </c>
      <c r="Y114" s="3">
        <v>138</v>
      </c>
      <c r="Z114" s="3" t="str">
        <f>IFERROR(MID(VLOOKUP($B114,Seqs!$A:$B,2,0),AA114,1),"")</f>
        <v>L</v>
      </c>
      <c r="AA114" s="3">
        <v>145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E</v>
      </c>
      <c r="AM114" s="3">
        <v>237</v>
      </c>
      <c r="AN114" s="3" t="str">
        <f>IFERROR(MID(VLOOKUP($B114,Seqs!$A:$B,2,0),AO114,1),"")</f>
        <v>C</v>
      </c>
      <c r="AO114" s="3">
        <v>265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336"/>
        <v>1</v>
      </c>
      <c r="BC114" s="23">
        <f t="shared" si="477"/>
        <v>261</v>
      </c>
      <c r="BD114" s="4" t="s">
        <v>1381</v>
      </c>
      <c r="BE114" s="3" t="s">
        <v>1297</v>
      </c>
      <c r="BF114" s="119">
        <v>3.2</v>
      </c>
      <c r="BG114" s="49" t="s">
        <v>1383</v>
      </c>
      <c r="BH114" s="49" t="s">
        <v>1383</v>
      </c>
      <c r="BI114" s="1"/>
      <c r="BJ114" s="70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0">
        <f t="shared" si="478"/>
        <v>29</v>
      </c>
      <c r="BW114" s="71">
        <f t="shared" si="479"/>
        <v>62</v>
      </c>
      <c r="BX114" s="72">
        <f t="shared" si="480"/>
        <v>66</v>
      </c>
      <c r="BY114" s="71">
        <f t="shared" si="481"/>
        <v>98</v>
      </c>
      <c r="BZ114" s="72">
        <f t="shared" si="482"/>
        <v>102</v>
      </c>
      <c r="CA114" s="71">
        <f t="shared" si="483"/>
        <v>138</v>
      </c>
      <c r="CB114" s="72">
        <f t="shared" si="484"/>
        <v>146</v>
      </c>
      <c r="CC114" s="71">
        <f t="shared" si="485"/>
        <v>191</v>
      </c>
      <c r="CD114" s="72">
        <f t="shared" si="486"/>
        <v>196</v>
      </c>
      <c r="CE114" s="71">
        <f t="shared" si="487"/>
        <v>265</v>
      </c>
      <c r="CF114" s="72">
        <f t="shared" si="488"/>
        <v>304</v>
      </c>
      <c r="CG114" s="71">
        <f t="shared" si="489"/>
        <v>329</v>
      </c>
      <c r="CH114" s="70">
        <f t="shared" si="490"/>
        <v>61</v>
      </c>
      <c r="CI114" s="71">
        <f t="shared" si="491"/>
        <v>65</v>
      </c>
      <c r="CJ114" s="72">
        <f t="shared" si="492"/>
        <v>96</v>
      </c>
      <c r="CK114" s="72">
        <f t="shared" si="493"/>
        <v>101</v>
      </c>
      <c r="CL114" s="72">
        <f t="shared" si="494"/>
        <v>137</v>
      </c>
      <c r="CM114" s="72">
        <f t="shared" si="495"/>
        <v>145</v>
      </c>
      <c r="CN114" s="72">
        <f t="shared" si="496"/>
        <v>172</v>
      </c>
      <c r="CO114" s="72">
        <f t="shared" si="497"/>
        <v>193</v>
      </c>
      <c r="CP114" s="72">
        <f t="shared" si="498"/>
        <v>237</v>
      </c>
      <c r="CQ114" s="72">
        <f t="shared" si="499"/>
        <v>299</v>
      </c>
      <c r="CR114" s="72">
        <f t="shared" si="500"/>
        <v>328</v>
      </c>
      <c r="CS114" s="72">
        <f t="shared" si="501"/>
        <v>341</v>
      </c>
      <c r="CT114" s="23">
        <f t="shared" si="502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s="12" customFormat="1" ht="17" customHeight="1" x14ac:dyDescent="0.2">
      <c r="A115" s="9" t="str">
        <f t="shared" ref="A115" si="671">CONCATENATE(B115,"_",C115)</f>
        <v>adrb2_human_4GBR</v>
      </c>
      <c r="B115" s="9" t="s">
        <v>126</v>
      </c>
      <c r="C115" s="9" t="s">
        <v>1107</v>
      </c>
      <c r="D115" s="9" t="str">
        <f>IFERROR(MID(VLOOKUP($B115,Seqs!$A:$B,2,0),E115,1),"")</f>
        <v>D</v>
      </c>
      <c r="E115" s="9">
        <v>29</v>
      </c>
      <c r="F115" s="9" t="str">
        <f>IFERROR(MID(VLOOKUP($B115,Seqs!$A:$B,2,0),G115,1),"")</f>
        <v>F</v>
      </c>
      <c r="G115" s="9">
        <v>61</v>
      </c>
      <c r="H115" s="9" t="str">
        <f>IFERROR(MID(VLOOKUP($B115,Seqs!$A:$B,2,0),I115,1),"")</f>
        <v>E</v>
      </c>
      <c r="I115" s="109">
        <v>62</v>
      </c>
      <c r="J115" s="9" t="str">
        <f>IFERROR(MID(VLOOKUP($B115,Seqs!$A:$B,2,0),K115,1),"")</f>
        <v>Q</v>
      </c>
      <c r="K115" s="109">
        <v>65</v>
      </c>
      <c r="L115" s="9" t="str">
        <f>IFERROR(MID(VLOOKUP($B115,Seqs!$A:$B,2,0),M115,1),"")</f>
        <v>T</v>
      </c>
      <c r="M115" s="9">
        <v>66</v>
      </c>
      <c r="N115" s="9" t="str">
        <f>IFERROR(MID(VLOOKUP($B115,Seqs!$A:$B,2,0),O115,1),"")</f>
        <v>M</v>
      </c>
      <c r="O115" s="9">
        <v>96</v>
      </c>
      <c r="P115" s="9" t="str">
        <f>IFERROR(MID(VLOOKUP($B115,Seqs!$A:$B,2,0),Q115,1),"")</f>
        <v>M</v>
      </c>
      <c r="Q115" s="9">
        <v>98</v>
      </c>
      <c r="R115" s="9" t="str">
        <f>IFERROR(MID(VLOOKUP($B115,Seqs!$A:$B,2,0),S115,1),"")</f>
        <v>F</v>
      </c>
      <c r="S115" s="9">
        <v>101</v>
      </c>
      <c r="T115" s="9" t="str">
        <f>IFERROR(MID(VLOOKUP($B115,Seqs!$A:$B,2,0),U115,1),"")</f>
        <v>G</v>
      </c>
      <c r="U115" s="9">
        <v>102</v>
      </c>
      <c r="V115" s="9" t="str">
        <f>IFERROR(MID(VLOOKUP($B115,Seqs!$A:$B,2,0),W115,1),"")</f>
        <v>T</v>
      </c>
      <c r="W115" s="9">
        <v>136</v>
      </c>
      <c r="X115" s="9" t="str">
        <f>IFERROR(MID(VLOOKUP($B115,Seqs!$A:$B,2,0),Y115,1),"")</f>
        <v/>
      </c>
      <c r="Y115" s="9" t="s">
        <v>23</v>
      </c>
      <c r="Z115" s="9" t="str">
        <f>IFERROR(MID(VLOOKUP($B115,Seqs!$A:$B,2,0),AA115,1),"")</f>
        <v/>
      </c>
      <c r="AA115" s="9" t="s">
        <v>23</v>
      </c>
      <c r="AB115" s="9" t="str">
        <f>IFERROR(MID(VLOOKUP($B115,Seqs!$A:$B,2,0),AC115,1),"")</f>
        <v>T</v>
      </c>
      <c r="AC115" s="9">
        <v>146</v>
      </c>
      <c r="AD115" s="9" t="str">
        <f>IFERROR(MID(VLOOKUP($B115,Seqs!$A:$B,2,0),AE115,1),"")</f>
        <v>H</v>
      </c>
      <c r="AE115" s="9">
        <v>172</v>
      </c>
      <c r="AF115" s="9" t="str">
        <f>IFERROR(MID(VLOOKUP($B115,Seqs!$A:$B,2,0),AG115,1),"")</f>
        <v>C</v>
      </c>
      <c r="AG115" s="9">
        <v>191</v>
      </c>
      <c r="AH115" s="9" t="str">
        <f>IFERROR(MID(VLOOKUP($B115,Seqs!$A:$B,2,0),AI115,1),"")</f>
        <v>F</v>
      </c>
      <c r="AI115" s="9">
        <v>193</v>
      </c>
      <c r="AJ115" s="9" t="str">
        <f>IFERROR(MID(VLOOKUP($B115,Seqs!$A:$B,2,0),AK115,1),"")</f>
        <v>N</v>
      </c>
      <c r="AK115" s="9">
        <v>196</v>
      </c>
      <c r="AL115" s="9" t="str">
        <f>IFERROR(MID(VLOOKUP($B115,Seqs!$A:$B,2,0),AM115,1),"")</f>
        <v>K</v>
      </c>
      <c r="AM115" s="9">
        <v>232</v>
      </c>
      <c r="AN115" s="9" t="str">
        <f>IFERROR(MID(VLOOKUP($B115,Seqs!$A:$B,2,0),AO115,1),"")</f>
        <v>E</v>
      </c>
      <c r="AO115" s="9">
        <v>237</v>
      </c>
      <c r="AP115" s="9" t="str">
        <f>IFERROR(MID(VLOOKUP($B115,Seqs!$A:$B,2,0),AQ115,1),"")</f>
        <v>A</v>
      </c>
      <c r="AQ115" s="9">
        <v>271</v>
      </c>
      <c r="AR115" s="9" t="str">
        <f>IFERROR(MID(VLOOKUP($B115,Seqs!$A:$B,2,0),AS115,1),"")</f>
        <v>G</v>
      </c>
      <c r="AS115" s="9">
        <v>276</v>
      </c>
      <c r="AT115" s="9" t="str">
        <f>IFERROR(MID(VLOOKUP($B115,Seqs!$A:$B,2,0),AU115,1),"")</f>
        <v>D</v>
      </c>
      <c r="AU115" s="9">
        <v>300</v>
      </c>
      <c r="AV115" s="9" t="str">
        <f>IFERROR(MID(VLOOKUP($B115,Seqs!$A:$B,2,0),AW115,1),"")</f>
        <v>N</v>
      </c>
      <c r="AW115" s="9">
        <v>301</v>
      </c>
      <c r="AX115" s="9" t="str">
        <f>IFERROR(MID(VLOOKUP($B115,Seqs!$A:$B,2,0),AY115,1),"")</f>
        <v>W</v>
      </c>
      <c r="AY115" s="9">
        <v>313</v>
      </c>
      <c r="AZ115" s="110" t="str">
        <f>VLOOKUP(B115,Classification!A:D,2,0)</f>
        <v>A</v>
      </c>
      <c r="BA115" s="98" t="str">
        <f>VLOOKUP(B115,Classification!A:D,4,0)</f>
        <v>Adrenoceptors</v>
      </c>
      <c r="BB115" s="36" t="b">
        <f t="shared" ref="BB115" si="672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109">
        <f t="shared" ref="BC115" si="673">_xlfn.AGGREGATE(9,6,CH115:CS115)-_xlfn.AGGREGATE(9,6,BV115:CG115)+12</f>
        <v>248</v>
      </c>
      <c r="BD115" s="11" t="s">
        <v>23</v>
      </c>
      <c r="BE115" s="9" t="s">
        <v>1380</v>
      </c>
      <c r="BF115" s="120">
        <v>3.99</v>
      </c>
      <c r="BG115" s="51" t="s">
        <v>1</v>
      </c>
      <c r="BH115" s="51" t="s">
        <v>1</v>
      </c>
      <c r="BJ115" s="111" t="s">
        <v>1293</v>
      </c>
      <c r="BK115" s="112" t="s">
        <v>1293</v>
      </c>
      <c r="BL115" s="112" t="s">
        <v>1293</v>
      </c>
      <c r="BM115" s="112" t="s">
        <v>1293</v>
      </c>
      <c r="BN115" s="112" t="s">
        <v>1293</v>
      </c>
      <c r="BO115" s="112" t="s">
        <v>1293</v>
      </c>
      <c r="BP115" s="112" t="s">
        <v>1293</v>
      </c>
      <c r="BQ115" s="112" t="s">
        <v>1293</v>
      </c>
      <c r="BR115" s="112" t="s">
        <v>1293</v>
      </c>
      <c r="BS115" s="112" t="s">
        <v>1293</v>
      </c>
      <c r="BT115" s="112" t="s">
        <v>1293</v>
      </c>
      <c r="BU115" s="112" t="s">
        <v>1293</v>
      </c>
      <c r="BV115" s="111">
        <f t="shared" ref="BV115" si="674">E115</f>
        <v>29</v>
      </c>
      <c r="BW115" s="113">
        <f t="shared" ref="BW115" si="675">I115</f>
        <v>62</v>
      </c>
      <c r="BX115" s="114">
        <f t="shared" ref="BX115" si="676">M115</f>
        <v>66</v>
      </c>
      <c r="BY115" s="113">
        <f t="shared" ref="BY115" si="677">Q115</f>
        <v>98</v>
      </c>
      <c r="BZ115" s="114">
        <f t="shared" ref="BZ115" si="678">U115</f>
        <v>102</v>
      </c>
      <c r="CA115" s="113" t="str">
        <f t="shared" ref="CA115" si="679">Y115</f>
        <v>-</v>
      </c>
      <c r="CB115" s="114">
        <f t="shared" ref="CB115" si="680">AC115</f>
        <v>146</v>
      </c>
      <c r="CC115" s="113">
        <f t="shared" ref="CC115" si="681">AG115</f>
        <v>191</v>
      </c>
      <c r="CD115" s="114">
        <f t="shared" ref="CD115" si="682">AK115</f>
        <v>196</v>
      </c>
      <c r="CE115" s="113">
        <f t="shared" ref="CE115" si="683">AO115</f>
        <v>237</v>
      </c>
      <c r="CF115" s="114">
        <f t="shared" ref="CF115" si="684">AS115</f>
        <v>276</v>
      </c>
      <c r="CG115" s="113">
        <f t="shared" ref="CG115" si="685">AW115</f>
        <v>301</v>
      </c>
      <c r="CH115" s="111">
        <f t="shared" ref="CH115" si="686">G115</f>
        <v>61</v>
      </c>
      <c r="CI115" s="113">
        <f t="shared" ref="CI115" si="687">K115</f>
        <v>65</v>
      </c>
      <c r="CJ115" s="114">
        <f t="shared" ref="CJ115" si="688">O115</f>
        <v>96</v>
      </c>
      <c r="CK115" s="114">
        <f t="shared" ref="CK115" si="689">S115</f>
        <v>101</v>
      </c>
      <c r="CL115" s="114">
        <f t="shared" ref="CL115" si="690">W115</f>
        <v>136</v>
      </c>
      <c r="CM115" s="114" t="str">
        <f t="shared" ref="CM115" si="691">AA115</f>
        <v>-</v>
      </c>
      <c r="CN115" s="114">
        <f t="shared" ref="CN115" si="692">AE115</f>
        <v>172</v>
      </c>
      <c r="CO115" s="114">
        <f t="shared" ref="CO115" si="693">AI115</f>
        <v>193</v>
      </c>
      <c r="CP115" s="114">
        <f t="shared" ref="CP115" si="694">AM115</f>
        <v>232</v>
      </c>
      <c r="CQ115" s="114">
        <f t="shared" ref="CQ115" si="695">AQ115</f>
        <v>271</v>
      </c>
      <c r="CR115" s="114">
        <f t="shared" ref="CR115" si="696">AU115</f>
        <v>300</v>
      </c>
      <c r="CS115" s="114">
        <f t="shared" ref="CS115" si="697">AY115</f>
        <v>313</v>
      </c>
      <c r="CT115" s="109">
        <f t="shared" ref="CT115" si="698">M115-K115</f>
        <v>1</v>
      </c>
    </row>
    <row r="116" spans="1:1029" x14ac:dyDescent="0.2">
      <c r="A116" s="3" t="str">
        <f t="shared" ref="A116:A186" si="699">CONCATENATE(B116,"_",C116)</f>
        <v>adrb2_human_4LDE</v>
      </c>
      <c r="B116" s="3" t="s">
        <v>126</v>
      </c>
      <c r="C116" s="3" t="s">
        <v>77</v>
      </c>
      <c r="D116" s="3" t="str">
        <f>IFERROR(MID(VLOOKUP($B116,Seqs!$A:$B,2,0),E116,1),"")</f>
        <v/>
      </c>
      <c r="E116" s="3">
        <v>1029</v>
      </c>
      <c r="F116" s="3" t="str">
        <f>IFERROR(MID(VLOOKUP($B116,Seqs!$A:$B,2,0),G116,1),"")</f>
        <v/>
      </c>
      <c r="G116" s="3">
        <v>1061</v>
      </c>
      <c r="H116" s="3" t="str">
        <f>IFERROR(MID(VLOOKUP($B116,Seqs!$A:$B,2,0),I116,1),"")</f>
        <v/>
      </c>
      <c r="I116" s="23">
        <v>1062</v>
      </c>
      <c r="J116" s="3" t="str">
        <f>IFERROR(MID(VLOOKUP($B116,Seqs!$A:$B,2,0),K116,1),"")</f>
        <v/>
      </c>
      <c r="K116" s="23">
        <v>1065</v>
      </c>
      <c r="L116" s="3" t="str">
        <f>IFERROR(MID(VLOOKUP($B116,Seqs!$A:$B,2,0),M116,1),"")</f>
        <v/>
      </c>
      <c r="M116" s="3">
        <v>1066</v>
      </c>
      <c r="N116" s="3" t="str">
        <f>IFERROR(MID(VLOOKUP($B116,Seqs!$A:$B,2,0),O116,1),"")</f>
        <v/>
      </c>
      <c r="O116" s="3">
        <v>1096</v>
      </c>
      <c r="P116" s="3" t="str">
        <f>IFERROR(MID(VLOOKUP($B116,Seqs!$A:$B,2,0),Q116,1),"")</f>
        <v/>
      </c>
      <c r="Q116" s="3">
        <v>1098</v>
      </c>
      <c r="R116" s="3" t="str">
        <f>IFERROR(MID(VLOOKUP($B116,Seqs!$A:$B,2,0),S116,1),"")</f>
        <v/>
      </c>
      <c r="S116" s="3">
        <v>1101</v>
      </c>
      <c r="T116" s="3" t="str">
        <f>IFERROR(MID(VLOOKUP($B116,Seqs!$A:$B,2,0),U116,1),"")</f>
        <v/>
      </c>
      <c r="U116" s="3">
        <v>1102</v>
      </c>
      <c r="V116" s="3" t="str">
        <f>IFERROR(MID(VLOOKUP($B116,Seqs!$A:$B,2,0),W116,1),"")</f>
        <v/>
      </c>
      <c r="W116" s="3">
        <v>1137</v>
      </c>
      <c r="X116" s="3" t="str">
        <f>IFERROR(MID(VLOOKUP($B116,Seqs!$A:$B,2,0),Y116,1),"")</f>
        <v/>
      </c>
      <c r="Y116" s="3">
        <v>1138</v>
      </c>
      <c r="Z116" s="3" t="str">
        <f>IFERROR(MID(VLOOKUP($B116,Seqs!$A:$B,2,0),AA116,1),"")</f>
        <v/>
      </c>
      <c r="AA116" s="3">
        <v>1145</v>
      </c>
      <c r="AB116" s="3" t="str">
        <f>IFERROR(MID(VLOOKUP($B116,Seqs!$A:$B,2,0),AC116,1),"")</f>
        <v/>
      </c>
      <c r="AC116" s="9">
        <v>1146</v>
      </c>
      <c r="AD116" s="3" t="str">
        <f>IFERROR(MID(VLOOKUP($B116,Seqs!$A:$B,2,0),AE116,1),"")</f>
        <v/>
      </c>
      <c r="AE116" s="3">
        <v>1172</v>
      </c>
      <c r="AF116" s="3" t="str">
        <f>IFERROR(MID(VLOOKUP($B116,Seqs!$A:$B,2,0),AG116,1),"")</f>
        <v/>
      </c>
      <c r="AG116" s="3">
        <v>1191</v>
      </c>
      <c r="AH116" s="3" t="str">
        <f>IFERROR(MID(VLOOKUP($B116,Seqs!$A:$B,2,0),AI116,1),"")</f>
        <v/>
      </c>
      <c r="AI116" s="3">
        <v>1193</v>
      </c>
      <c r="AJ116" s="3" t="str">
        <f>IFERROR(MID(VLOOKUP($B116,Seqs!$A:$B,2,0),AK116,1),"")</f>
        <v/>
      </c>
      <c r="AK116" s="3">
        <v>1196</v>
      </c>
      <c r="AL116" s="3" t="str">
        <f>IFERROR(MID(VLOOKUP($B116,Seqs!$A:$B,2,0),AM116,1),"")</f>
        <v/>
      </c>
      <c r="AM116" s="3">
        <v>1225</v>
      </c>
      <c r="AN116" s="3" t="str">
        <f>IFERROR(MID(VLOOKUP($B116,Seqs!$A:$B,2,0),AO116,1),"")</f>
        <v/>
      </c>
      <c r="AO116" s="3">
        <v>1266</v>
      </c>
      <c r="AP116" s="3" t="str">
        <f>IFERROR(MID(VLOOKUP($B116,Seqs!$A:$B,2,0),AQ116,1),"")</f>
        <v/>
      </c>
      <c r="AQ116" s="3">
        <v>1299</v>
      </c>
      <c r="AR116" s="3" t="str">
        <f>IFERROR(MID(VLOOKUP($B116,Seqs!$A:$B,2,0),AS116,1),"")</f>
        <v/>
      </c>
      <c r="AS116" s="3">
        <v>1304</v>
      </c>
      <c r="AT116" s="3" t="str">
        <f>IFERROR(MID(VLOOKUP($B116,Seqs!$A:$B,2,0),AU116,1),"")</f>
        <v/>
      </c>
      <c r="AU116" s="3">
        <v>1328</v>
      </c>
      <c r="AV116" s="3" t="str">
        <f>IFERROR(MID(VLOOKUP($B116,Seqs!$A:$B,2,0),AW116,1),"")</f>
        <v/>
      </c>
      <c r="AW116" s="3">
        <v>1329</v>
      </c>
      <c r="AX116" s="3" t="str">
        <f>IFERROR(MID(VLOOKUP($B116,Seqs!$A:$B,2,0),AY116,1),"")</f>
        <v/>
      </c>
      <c r="AY116" s="3">
        <v>1341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ref="BB116:BB186" si="700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 t="shared" si="477"/>
        <v>248</v>
      </c>
      <c r="BD116" s="4" t="s">
        <v>23</v>
      </c>
      <c r="BE116" s="3" t="s">
        <v>1297</v>
      </c>
      <c r="BF116" s="119">
        <v>2.79</v>
      </c>
      <c r="BG116" s="49" t="s">
        <v>1383</v>
      </c>
      <c r="BH116" s="49" t="s">
        <v>1383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 t="shared" si="478"/>
        <v>1029</v>
      </c>
      <c r="BW116" s="71">
        <f t="shared" si="479"/>
        <v>1062</v>
      </c>
      <c r="BX116" s="72">
        <f t="shared" si="480"/>
        <v>1066</v>
      </c>
      <c r="BY116" s="71">
        <f t="shared" si="481"/>
        <v>1098</v>
      </c>
      <c r="BZ116" s="72">
        <f t="shared" si="482"/>
        <v>1102</v>
      </c>
      <c r="CA116" s="71">
        <f t="shared" si="483"/>
        <v>1138</v>
      </c>
      <c r="CB116" s="72">
        <f t="shared" si="484"/>
        <v>1146</v>
      </c>
      <c r="CC116" s="71">
        <f t="shared" si="485"/>
        <v>1191</v>
      </c>
      <c r="CD116" s="72">
        <f t="shared" si="486"/>
        <v>1196</v>
      </c>
      <c r="CE116" s="71">
        <f t="shared" si="487"/>
        <v>1266</v>
      </c>
      <c r="CF116" s="72">
        <f t="shared" si="488"/>
        <v>1304</v>
      </c>
      <c r="CG116" s="71">
        <f t="shared" si="489"/>
        <v>1329</v>
      </c>
      <c r="CH116" s="70">
        <f t="shared" si="490"/>
        <v>1061</v>
      </c>
      <c r="CI116" s="71">
        <f t="shared" si="491"/>
        <v>1065</v>
      </c>
      <c r="CJ116" s="72">
        <f t="shared" si="492"/>
        <v>1096</v>
      </c>
      <c r="CK116" s="72">
        <f t="shared" si="493"/>
        <v>1101</v>
      </c>
      <c r="CL116" s="72">
        <f t="shared" si="494"/>
        <v>1137</v>
      </c>
      <c r="CM116" s="72">
        <f t="shared" si="495"/>
        <v>1145</v>
      </c>
      <c r="CN116" s="72">
        <f t="shared" si="496"/>
        <v>1172</v>
      </c>
      <c r="CO116" s="72">
        <f t="shared" si="497"/>
        <v>1193</v>
      </c>
      <c r="CP116" s="72">
        <f t="shared" si="498"/>
        <v>1225</v>
      </c>
      <c r="CQ116" s="72">
        <f t="shared" si="499"/>
        <v>1299</v>
      </c>
      <c r="CR116" s="72">
        <f t="shared" si="500"/>
        <v>1328</v>
      </c>
      <c r="CS116" s="72">
        <f t="shared" si="501"/>
        <v>1341</v>
      </c>
      <c r="CT116" s="23">
        <f t="shared" si="502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699"/>
        <v>adrb2_human_4LDL</v>
      </c>
      <c r="B117" s="3" t="s">
        <v>126</v>
      </c>
      <c r="C117" s="3" t="s">
        <v>1045</v>
      </c>
      <c r="D117" s="3" t="str">
        <f>IFERROR(MID(VLOOKUP($B117,Seqs!$A:$B,2,0),E117,1),"")</f>
        <v/>
      </c>
      <c r="E117" s="3">
        <v>1029</v>
      </c>
      <c r="F117" s="3" t="str">
        <f>IFERROR(MID(VLOOKUP($B117,Seqs!$A:$B,2,0),G117,1),"")</f>
        <v/>
      </c>
      <c r="G117" s="3">
        <v>1061</v>
      </c>
      <c r="H117" s="3" t="str">
        <f>IFERROR(MID(VLOOKUP($B117,Seqs!$A:$B,2,0),I117,1),"")</f>
        <v/>
      </c>
      <c r="I117" s="23">
        <v>1062</v>
      </c>
      <c r="J117" s="3" t="str">
        <f>IFERROR(MID(VLOOKUP($B117,Seqs!$A:$B,2,0),K117,1),"")</f>
        <v/>
      </c>
      <c r="K117" s="23">
        <v>1065</v>
      </c>
      <c r="L117" s="3" t="str">
        <f>IFERROR(MID(VLOOKUP($B117,Seqs!$A:$B,2,0),M117,1),"")</f>
        <v/>
      </c>
      <c r="M117" s="3">
        <v>1066</v>
      </c>
      <c r="N117" s="3" t="str">
        <f>IFERROR(MID(VLOOKUP($B117,Seqs!$A:$B,2,0),O117,1),"")</f>
        <v/>
      </c>
      <c r="O117" s="3">
        <v>1096</v>
      </c>
      <c r="P117" s="3" t="str">
        <f>IFERROR(MID(VLOOKUP($B117,Seqs!$A:$B,2,0),Q117,1),"")</f>
        <v/>
      </c>
      <c r="Q117" s="3">
        <v>1098</v>
      </c>
      <c r="R117" s="3" t="str">
        <f>IFERROR(MID(VLOOKUP($B117,Seqs!$A:$B,2,0),S117,1),"")</f>
        <v/>
      </c>
      <c r="S117" s="3">
        <v>1101</v>
      </c>
      <c r="T117" s="3" t="str">
        <f>IFERROR(MID(VLOOKUP($B117,Seqs!$A:$B,2,0),U117,1),"")</f>
        <v/>
      </c>
      <c r="U117" s="3">
        <v>1102</v>
      </c>
      <c r="V117" s="3" t="str">
        <f>IFERROR(MID(VLOOKUP($B117,Seqs!$A:$B,2,0),W117,1),"")</f>
        <v/>
      </c>
      <c r="W117" s="3">
        <v>1137</v>
      </c>
      <c r="X117" s="3" t="str">
        <f>IFERROR(MID(VLOOKUP($B117,Seqs!$A:$B,2,0),Y117,1),"")</f>
        <v/>
      </c>
      <c r="Y117" s="3">
        <v>1138</v>
      </c>
      <c r="Z117" s="3" t="str">
        <f>IFERROR(MID(VLOOKUP($B117,Seqs!$A:$B,2,0),AA117,1),"")</f>
        <v/>
      </c>
      <c r="AA117" s="3">
        <v>1145</v>
      </c>
      <c r="AB117" s="3" t="str">
        <f>IFERROR(MID(VLOOKUP($B117,Seqs!$A:$B,2,0),AC117,1),"")</f>
        <v/>
      </c>
      <c r="AC117" s="9">
        <v>1146</v>
      </c>
      <c r="AD117" s="3" t="str">
        <f>IFERROR(MID(VLOOKUP($B117,Seqs!$A:$B,2,0),AE117,1),"")</f>
        <v/>
      </c>
      <c r="AE117" s="3">
        <v>1172</v>
      </c>
      <c r="AF117" s="3" t="str">
        <f>IFERROR(MID(VLOOKUP($B117,Seqs!$A:$B,2,0),AG117,1),"")</f>
        <v/>
      </c>
      <c r="AG117" s="3">
        <v>1191</v>
      </c>
      <c r="AH117" s="3" t="str">
        <f>IFERROR(MID(VLOOKUP($B117,Seqs!$A:$B,2,0),AI117,1),"")</f>
        <v/>
      </c>
      <c r="AI117" s="3">
        <v>1193</v>
      </c>
      <c r="AJ117" s="3" t="str">
        <f>IFERROR(MID(VLOOKUP($B117,Seqs!$A:$B,2,0),AK117,1),"")</f>
        <v/>
      </c>
      <c r="AK117" s="3">
        <v>1196</v>
      </c>
      <c r="AL117" s="3" t="str">
        <f>IFERROR(MID(VLOOKUP($B117,Seqs!$A:$B,2,0),AM117,1),"")</f>
        <v/>
      </c>
      <c r="AM117" s="3">
        <v>1225</v>
      </c>
      <c r="AN117" s="3" t="str">
        <f>IFERROR(MID(VLOOKUP($B117,Seqs!$A:$B,2,0),AO117,1),"")</f>
        <v/>
      </c>
      <c r="AO117" s="3">
        <v>1266</v>
      </c>
      <c r="AP117" s="3" t="str">
        <f>IFERROR(MID(VLOOKUP($B117,Seqs!$A:$B,2,0),AQ117,1),"")</f>
        <v/>
      </c>
      <c r="AQ117" s="3">
        <v>1299</v>
      </c>
      <c r="AR117" s="3" t="str">
        <f>IFERROR(MID(VLOOKUP($B117,Seqs!$A:$B,2,0),AS117,1),"")</f>
        <v/>
      </c>
      <c r="AS117" s="3">
        <v>1304</v>
      </c>
      <c r="AT117" s="3" t="str">
        <f>IFERROR(MID(VLOOKUP($B117,Seqs!$A:$B,2,0),AU117,1),"")</f>
        <v/>
      </c>
      <c r="AU117" s="3">
        <v>1328</v>
      </c>
      <c r="AV117" s="3" t="str">
        <f>IFERROR(MID(VLOOKUP($B117,Seqs!$A:$B,2,0),AW117,1),"")</f>
        <v/>
      </c>
      <c r="AW117" s="3">
        <v>1329</v>
      </c>
      <c r="AX117" s="3" t="str">
        <f>IFERROR(MID(VLOOKUP($B117,Seqs!$A:$B,2,0),AY117,1),"")</f>
        <v/>
      </c>
      <c r="AY117" s="3">
        <v>1341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700"/>
        <v>1</v>
      </c>
      <c r="BC117" s="23">
        <f t="shared" si="477"/>
        <v>248</v>
      </c>
      <c r="BD117" s="4" t="s">
        <v>23</v>
      </c>
      <c r="BE117" s="3" t="s">
        <v>1297</v>
      </c>
      <c r="BF117" s="119">
        <v>3.1</v>
      </c>
      <c r="BG117" s="49" t="s">
        <v>1383</v>
      </c>
      <c r="BH117" s="49" t="s">
        <v>1383</v>
      </c>
      <c r="BI117" s="1"/>
      <c r="BJ117" s="70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0">
        <f t="shared" si="478"/>
        <v>1029</v>
      </c>
      <c r="BW117" s="71">
        <f t="shared" si="479"/>
        <v>1062</v>
      </c>
      <c r="BX117" s="72">
        <f t="shared" si="480"/>
        <v>1066</v>
      </c>
      <c r="BY117" s="71">
        <f t="shared" si="481"/>
        <v>1098</v>
      </c>
      <c r="BZ117" s="72">
        <f t="shared" si="482"/>
        <v>1102</v>
      </c>
      <c r="CA117" s="71">
        <f t="shared" si="483"/>
        <v>1138</v>
      </c>
      <c r="CB117" s="72">
        <f t="shared" si="484"/>
        <v>1146</v>
      </c>
      <c r="CC117" s="71">
        <f t="shared" si="485"/>
        <v>1191</v>
      </c>
      <c r="CD117" s="72">
        <f t="shared" si="486"/>
        <v>1196</v>
      </c>
      <c r="CE117" s="71">
        <f t="shared" si="487"/>
        <v>1266</v>
      </c>
      <c r="CF117" s="72">
        <f t="shared" si="488"/>
        <v>1304</v>
      </c>
      <c r="CG117" s="71">
        <f t="shared" si="489"/>
        <v>1329</v>
      </c>
      <c r="CH117" s="70">
        <f t="shared" si="490"/>
        <v>1061</v>
      </c>
      <c r="CI117" s="71">
        <f t="shared" si="491"/>
        <v>1065</v>
      </c>
      <c r="CJ117" s="72">
        <f t="shared" si="492"/>
        <v>1096</v>
      </c>
      <c r="CK117" s="72">
        <f t="shared" si="493"/>
        <v>1101</v>
      </c>
      <c r="CL117" s="72">
        <f t="shared" si="494"/>
        <v>1137</v>
      </c>
      <c r="CM117" s="72">
        <f t="shared" si="495"/>
        <v>1145</v>
      </c>
      <c r="CN117" s="72">
        <f t="shared" si="496"/>
        <v>1172</v>
      </c>
      <c r="CO117" s="72">
        <f t="shared" si="497"/>
        <v>1193</v>
      </c>
      <c r="CP117" s="72">
        <f t="shared" si="498"/>
        <v>1225</v>
      </c>
      <c r="CQ117" s="72">
        <f t="shared" si="499"/>
        <v>1299</v>
      </c>
      <c r="CR117" s="72">
        <f t="shared" si="500"/>
        <v>1328</v>
      </c>
      <c r="CS117" s="72">
        <f t="shared" si="501"/>
        <v>1341</v>
      </c>
      <c r="CT117" s="23">
        <f t="shared" si="502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ht="17" customHeight="1" x14ac:dyDescent="0.2">
      <c r="A118" s="3" t="str">
        <f t="shared" si="699"/>
        <v>adrb2_human_4LDO</v>
      </c>
      <c r="B118" s="3" t="s">
        <v>126</v>
      </c>
      <c r="C118" s="3" t="s">
        <v>1046</v>
      </c>
      <c r="D118" s="3" t="str">
        <f>IFERROR(MID(VLOOKUP($B118,Seqs!$A:$B,2,0),E118,1),"")</f>
        <v/>
      </c>
      <c r="E118" s="3">
        <v>1029</v>
      </c>
      <c r="F118" s="3" t="str">
        <f>IFERROR(MID(VLOOKUP($B118,Seqs!$A:$B,2,0),G118,1),"")</f>
        <v/>
      </c>
      <c r="G118" s="3">
        <v>1061</v>
      </c>
      <c r="H118" s="3" t="str">
        <f>IFERROR(MID(VLOOKUP($B118,Seqs!$A:$B,2,0),I118,1),"")</f>
        <v/>
      </c>
      <c r="I118" s="23">
        <v>1062</v>
      </c>
      <c r="J118" s="3" t="str">
        <f>IFERROR(MID(VLOOKUP($B118,Seqs!$A:$B,2,0),K118,1),"")</f>
        <v/>
      </c>
      <c r="K118" s="23">
        <v>1065</v>
      </c>
      <c r="L118" s="3" t="str">
        <f>IFERROR(MID(VLOOKUP($B118,Seqs!$A:$B,2,0),M118,1),"")</f>
        <v/>
      </c>
      <c r="M118" s="3">
        <v>1066</v>
      </c>
      <c r="N118" s="3" t="str">
        <f>IFERROR(MID(VLOOKUP($B118,Seqs!$A:$B,2,0),O118,1),"")</f>
        <v/>
      </c>
      <c r="O118" s="3">
        <v>1096</v>
      </c>
      <c r="P118" s="3" t="str">
        <f>IFERROR(MID(VLOOKUP($B118,Seqs!$A:$B,2,0),Q118,1),"")</f>
        <v/>
      </c>
      <c r="Q118" s="3">
        <v>1098</v>
      </c>
      <c r="R118" s="3" t="str">
        <f>IFERROR(MID(VLOOKUP($B118,Seqs!$A:$B,2,0),S118,1),"")</f>
        <v/>
      </c>
      <c r="S118" s="3">
        <v>1101</v>
      </c>
      <c r="T118" s="3" t="str">
        <f>IFERROR(MID(VLOOKUP($B118,Seqs!$A:$B,2,0),U118,1),"")</f>
        <v/>
      </c>
      <c r="U118" s="3">
        <v>1102</v>
      </c>
      <c r="V118" s="3" t="str">
        <f>IFERROR(MID(VLOOKUP($B118,Seqs!$A:$B,2,0),W118,1),"")</f>
        <v/>
      </c>
      <c r="W118" s="3">
        <v>1137</v>
      </c>
      <c r="X118" s="3" t="str">
        <f>IFERROR(MID(VLOOKUP($B118,Seqs!$A:$B,2,0),Y118,1),"")</f>
        <v/>
      </c>
      <c r="Y118" s="3">
        <v>1138</v>
      </c>
      <c r="Z118" s="3" t="str">
        <f>IFERROR(MID(VLOOKUP($B118,Seqs!$A:$B,2,0),AA118,1),"")</f>
        <v/>
      </c>
      <c r="AA118" s="3">
        <v>1145</v>
      </c>
      <c r="AB118" s="3" t="str">
        <f>IFERROR(MID(VLOOKUP($B118,Seqs!$A:$B,2,0),AC118,1),"")</f>
        <v/>
      </c>
      <c r="AC118" s="9">
        <v>1146</v>
      </c>
      <c r="AD118" s="3" t="str">
        <f>IFERROR(MID(VLOOKUP($B118,Seqs!$A:$B,2,0),AE118,1),"")</f>
        <v/>
      </c>
      <c r="AE118" s="3">
        <v>1172</v>
      </c>
      <c r="AF118" s="3" t="str">
        <f>IFERROR(MID(VLOOKUP($B118,Seqs!$A:$B,2,0),AG118,1),"")</f>
        <v/>
      </c>
      <c r="AG118" s="3">
        <v>1191</v>
      </c>
      <c r="AH118" s="3" t="str">
        <f>IFERROR(MID(VLOOKUP($B118,Seqs!$A:$B,2,0),AI118,1),"")</f>
        <v/>
      </c>
      <c r="AI118" s="3">
        <v>1193</v>
      </c>
      <c r="AJ118" s="3" t="str">
        <f>IFERROR(MID(VLOOKUP($B118,Seqs!$A:$B,2,0),AK118,1),"")</f>
        <v/>
      </c>
      <c r="AK118" s="3">
        <v>1196</v>
      </c>
      <c r="AL118" s="3" t="str">
        <f>IFERROR(MID(VLOOKUP($B118,Seqs!$A:$B,2,0),AM118,1),"")</f>
        <v/>
      </c>
      <c r="AM118" s="3">
        <v>1225</v>
      </c>
      <c r="AN118" s="3" t="str">
        <f>IFERROR(MID(VLOOKUP($B118,Seqs!$A:$B,2,0),AO118,1),"")</f>
        <v/>
      </c>
      <c r="AO118" s="3">
        <v>1266</v>
      </c>
      <c r="AP118" s="3" t="str">
        <f>IFERROR(MID(VLOOKUP($B118,Seqs!$A:$B,2,0),AQ118,1),"")</f>
        <v/>
      </c>
      <c r="AQ118" s="3">
        <v>1299</v>
      </c>
      <c r="AR118" s="3" t="str">
        <f>IFERROR(MID(VLOOKUP($B118,Seqs!$A:$B,2,0),AS118,1),"")</f>
        <v/>
      </c>
      <c r="AS118" s="3">
        <v>1304</v>
      </c>
      <c r="AT118" s="3" t="str">
        <f>IFERROR(MID(VLOOKUP($B118,Seqs!$A:$B,2,0),AU118,1),"")</f>
        <v/>
      </c>
      <c r="AU118" s="3">
        <v>1328</v>
      </c>
      <c r="AV118" s="3" t="str">
        <f>IFERROR(MID(VLOOKUP($B118,Seqs!$A:$B,2,0),AW118,1),"")</f>
        <v/>
      </c>
      <c r="AW118" s="3">
        <v>1329</v>
      </c>
      <c r="AX118" s="3" t="str">
        <f>IFERROR(MID(VLOOKUP($B118,Seqs!$A:$B,2,0),AY118,1),"")</f>
        <v/>
      </c>
      <c r="AY118" s="3">
        <v>1341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700"/>
        <v>1</v>
      </c>
      <c r="BC118" s="23">
        <f t="shared" si="477"/>
        <v>248</v>
      </c>
      <c r="BD118" s="4" t="s">
        <v>23</v>
      </c>
      <c r="BE118" s="3" t="s">
        <v>1297</v>
      </c>
      <c r="BF118" s="119">
        <v>3.2</v>
      </c>
      <c r="BG118" s="49" t="s">
        <v>1383</v>
      </c>
      <c r="BH118" s="49" t="s">
        <v>1383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478"/>
        <v>1029</v>
      </c>
      <c r="BW118" s="71">
        <f t="shared" si="479"/>
        <v>1062</v>
      </c>
      <c r="BX118" s="72">
        <f t="shared" si="480"/>
        <v>1066</v>
      </c>
      <c r="BY118" s="71">
        <f t="shared" si="481"/>
        <v>1098</v>
      </c>
      <c r="BZ118" s="72">
        <f t="shared" si="482"/>
        <v>1102</v>
      </c>
      <c r="CA118" s="71">
        <f t="shared" si="483"/>
        <v>1138</v>
      </c>
      <c r="CB118" s="72">
        <f t="shared" si="484"/>
        <v>1146</v>
      </c>
      <c r="CC118" s="71">
        <f t="shared" si="485"/>
        <v>1191</v>
      </c>
      <c r="CD118" s="72">
        <f t="shared" si="486"/>
        <v>1196</v>
      </c>
      <c r="CE118" s="71">
        <f t="shared" si="487"/>
        <v>1266</v>
      </c>
      <c r="CF118" s="72">
        <f t="shared" si="488"/>
        <v>1304</v>
      </c>
      <c r="CG118" s="71">
        <f t="shared" si="489"/>
        <v>1329</v>
      </c>
      <c r="CH118" s="70">
        <f t="shared" si="490"/>
        <v>1061</v>
      </c>
      <c r="CI118" s="71">
        <f t="shared" si="491"/>
        <v>1065</v>
      </c>
      <c r="CJ118" s="72">
        <f t="shared" si="492"/>
        <v>1096</v>
      </c>
      <c r="CK118" s="72">
        <f t="shared" si="493"/>
        <v>1101</v>
      </c>
      <c r="CL118" s="72">
        <f t="shared" si="494"/>
        <v>1137</v>
      </c>
      <c r="CM118" s="72">
        <f t="shared" si="495"/>
        <v>1145</v>
      </c>
      <c r="CN118" s="72">
        <f t="shared" si="496"/>
        <v>1172</v>
      </c>
      <c r="CO118" s="72">
        <f t="shared" si="497"/>
        <v>1193</v>
      </c>
      <c r="CP118" s="72">
        <f t="shared" si="498"/>
        <v>1225</v>
      </c>
      <c r="CQ118" s="72">
        <f t="shared" si="499"/>
        <v>1299</v>
      </c>
      <c r="CR118" s="72">
        <f t="shared" si="500"/>
        <v>1328</v>
      </c>
      <c r="CS118" s="72">
        <f t="shared" si="501"/>
        <v>1341</v>
      </c>
      <c r="CT118" s="23">
        <f t="shared" si="502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699"/>
        <v>adrb2_human_4QKX</v>
      </c>
      <c r="B119" s="3" t="s">
        <v>126</v>
      </c>
      <c r="C119" s="3" t="s">
        <v>78</v>
      </c>
      <c r="D119" s="3" t="str">
        <f>IFERROR(MID(VLOOKUP($B119,Seqs!$A:$B,2,0),E119,1),"")</f>
        <v/>
      </c>
      <c r="E119" s="3">
        <v>1029</v>
      </c>
      <c r="F119" s="3" t="str">
        <f>IFERROR(MID(VLOOKUP($B119,Seqs!$A:$B,2,0),G119,1),"")</f>
        <v/>
      </c>
      <c r="G119" s="3">
        <v>1061</v>
      </c>
      <c r="H119" s="3" t="str">
        <f>IFERROR(MID(VLOOKUP($B119,Seqs!$A:$B,2,0),I119,1),"")</f>
        <v/>
      </c>
      <c r="I119" s="23">
        <v>1062</v>
      </c>
      <c r="J119" s="3" t="str">
        <f>IFERROR(MID(VLOOKUP($B119,Seqs!$A:$B,2,0),K119,1),"")</f>
        <v/>
      </c>
      <c r="K119" s="23">
        <v>1065</v>
      </c>
      <c r="L119" s="3" t="str">
        <f>IFERROR(MID(VLOOKUP($B119,Seqs!$A:$B,2,0),M119,1),"")</f>
        <v/>
      </c>
      <c r="M119" s="3">
        <v>1066</v>
      </c>
      <c r="N119" s="3" t="str">
        <f>IFERROR(MID(VLOOKUP($B119,Seqs!$A:$B,2,0),O119,1),"")</f>
        <v/>
      </c>
      <c r="O119" s="3">
        <v>1096</v>
      </c>
      <c r="P119" s="3" t="str">
        <f>IFERROR(MID(VLOOKUP($B119,Seqs!$A:$B,2,0),Q119,1),"")</f>
        <v/>
      </c>
      <c r="Q119" s="3">
        <v>1098</v>
      </c>
      <c r="R119" s="3" t="str">
        <f>IFERROR(MID(VLOOKUP($B119,Seqs!$A:$B,2,0),S119,1),"")</f>
        <v/>
      </c>
      <c r="S119" s="3">
        <v>1101</v>
      </c>
      <c r="T119" s="3" t="str">
        <f>IFERROR(MID(VLOOKUP($B119,Seqs!$A:$B,2,0),U119,1),"")</f>
        <v/>
      </c>
      <c r="U119" s="3">
        <v>1102</v>
      </c>
      <c r="V119" s="3" t="str">
        <f>IFERROR(MID(VLOOKUP($B119,Seqs!$A:$B,2,0),W119,1),"")</f>
        <v/>
      </c>
      <c r="W119" s="3">
        <v>1137</v>
      </c>
      <c r="X119" s="3" t="str">
        <f>IFERROR(MID(VLOOKUP($B119,Seqs!$A:$B,2,0),Y119,1),"")</f>
        <v/>
      </c>
      <c r="Y119" s="3">
        <v>1138</v>
      </c>
      <c r="Z119" s="3" t="str">
        <f>IFERROR(MID(VLOOKUP($B119,Seqs!$A:$B,2,0),AA119,1),"")</f>
        <v/>
      </c>
      <c r="AA119" s="3">
        <v>1145</v>
      </c>
      <c r="AB119" s="3" t="str">
        <f>IFERROR(MID(VLOOKUP($B119,Seqs!$A:$B,2,0),AC119,1),"")</f>
        <v/>
      </c>
      <c r="AC119" s="9">
        <v>1146</v>
      </c>
      <c r="AD119" s="3" t="str">
        <f>IFERROR(MID(VLOOKUP($B119,Seqs!$A:$B,2,0),AE119,1),"")</f>
        <v/>
      </c>
      <c r="AE119" s="3">
        <v>1172</v>
      </c>
      <c r="AF119" s="3" t="str">
        <f>IFERROR(MID(VLOOKUP($B119,Seqs!$A:$B,2,0),AG119,1),"")</f>
        <v/>
      </c>
      <c r="AG119" s="3">
        <v>1191</v>
      </c>
      <c r="AH119" s="3" t="str">
        <f>IFERROR(MID(VLOOKUP($B119,Seqs!$A:$B,2,0),AI119,1),"")</f>
        <v/>
      </c>
      <c r="AI119" s="3">
        <v>1193</v>
      </c>
      <c r="AJ119" s="3" t="str">
        <f>IFERROR(MID(VLOOKUP($B119,Seqs!$A:$B,2,0),AK119,1),"")</f>
        <v/>
      </c>
      <c r="AK119" s="3">
        <v>1196</v>
      </c>
      <c r="AL119" s="3" t="str">
        <f>IFERROR(MID(VLOOKUP($B119,Seqs!$A:$B,2,0),AM119,1),"")</f>
        <v/>
      </c>
      <c r="AM119" s="3">
        <v>1225</v>
      </c>
      <c r="AN119" s="3" t="str">
        <f>IFERROR(MID(VLOOKUP($B119,Seqs!$A:$B,2,0),AO119,1),"")</f>
        <v/>
      </c>
      <c r="AO119" s="3">
        <v>1266</v>
      </c>
      <c r="AP119" s="3" t="str">
        <f>IFERROR(MID(VLOOKUP($B119,Seqs!$A:$B,2,0),AQ119,1),"")</f>
        <v/>
      </c>
      <c r="AQ119" s="3">
        <v>1299</v>
      </c>
      <c r="AR119" s="3" t="str">
        <f>IFERROR(MID(VLOOKUP($B119,Seqs!$A:$B,2,0),AS119,1),"")</f>
        <v/>
      </c>
      <c r="AS119" s="3">
        <v>1304</v>
      </c>
      <c r="AT119" s="3" t="str">
        <f>IFERROR(MID(VLOOKUP($B119,Seqs!$A:$B,2,0),AU119,1),"")</f>
        <v/>
      </c>
      <c r="AU119" s="3">
        <v>1328</v>
      </c>
      <c r="AV119" s="3" t="str">
        <f>IFERROR(MID(VLOOKUP($B119,Seqs!$A:$B,2,0),AW119,1),"")</f>
        <v/>
      </c>
      <c r="AW119" s="3">
        <v>1329</v>
      </c>
      <c r="AX119" s="3" t="str">
        <f>IFERROR(MID(VLOOKUP($B119,Seqs!$A:$B,2,0),AY119,1),"")</f>
        <v/>
      </c>
      <c r="AY119" s="3">
        <v>1341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700"/>
        <v>1</v>
      </c>
      <c r="BC119" s="23">
        <f t="shared" si="477"/>
        <v>248</v>
      </c>
      <c r="BD119" s="4" t="s">
        <v>23</v>
      </c>
      <c r="BE119" s="3" t="s">
        <v>1297</v>
      </c>
      <c r="BF119" s="119">
        <v>3.3</v>
      </c>
      <c r="BG119" s="49" t="s">
        <v>1383</v>
      </c>
      <c r="BH119" s="49" t="s">
        <v>1383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478"/>
        <v>1029</v>
      </c>
      <c r="BW119" s="71">
        <f t="shared" si="479"/>
        <v>1062</v>
      </c>
      <c r="BX119" s="72">
        <f t="shared" si="480"/>
        <v>1066</v>
      </c>
      <c r="BY119" s="71">
        <f t="shared" si="481"/>
        <v>1098</v>
      </c>
      <c r="BZ119" s="72">
        <f t="shared" si="482"/>
        <v>1102</v>
      </c>
      <c r="CA119" s="71">
        <f t="shared" si="483"/>
        <v>1138</v>
      </c>
      <c r="CB119" s="72">
        <f t="shared" si="484"/>
        <v>1146</v>
      </c>
      <c r="CC119" s="71">
        <f t="shared" si="485"/>
        <v>1191</v>
      </c>
      <c r="CD119" s="72">
        <f t="shared" si="486"/>
        <v>1196</v>
      </c>
      <c r="CE119" s="71">
        <f t="shared" si="487"/>
        <v>1266</v>
      </c>
      <c r="CF119" s="72">
        <f t="shared" si="488"/>
        <v>1304</v>
      </c>
      <c r="CG119" s="71">
        <f t="shared" si="489"/>
        <v>1329</v>
      </c>
      <c r="CH119" s="70">
        <f t="shared" si="490"/>
        <v>1061</v>
      </c>
      <c r="CI119" s="71">
        <f t="shared" si="491"/>
        <v>1065</v>
      </c>
      <c r="CJ119" s="72">
        <f t="shared" si="492"/>
        <v>1096</v>
      </c>
      <c r="CK119" s="72">
        <f t="shared" si="493"/>
        <v>1101</v>
      </c>
      <c r="CL119" s="72">
        <f t="shared" si="494"/>
        <v>1137</v>
      </c>
      <c r="CM119" s="72">
        <f t="shared" si="495"/>
        <v>1145</v>
      </c>
      <c r="CN119" s="72">
        <f t="shared" si="496"/>
        <v>1172</v>
      </c>
      <c r="CO119" s="72">
        <f t="shared" si="497"/>
        <v>1193</v>
      </c>
      <c r="CP119" s="72">
        <f t="shared" si="498"/>
        <v>1225</v>
      </c>
      <c r="CQ119" s="72">
        <f t="shared" si="499"/>
        <v>1299</v>
      </c>
      <c r="CR119" s="72">
        <f t="shared" si="500"/>
        <v>1328</v>
      </c>
      <c r="CS119" s="72">
        <f t="shared" si="501"/>
        <v>1341</v>
      </c>
      <c r="CT119" s="23">
        <f t="shared" si="502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699"/>
        <v>adrb2_human_5D6L</v>
      </c>
      <c r="B120" s="3" t="s">
        <v>126</v>
      </c>
      <c r="C120" s="3" t="s">
        <v>1349</v>
      </c>
      <c r="D120" s="3" t="str">
        <f>IFERROR(MID(VLOOKUP($B120,Seqs!$A:$B,2,0),E120,1),"")</f>
        <v>D</v>
      </c>
      <c r="E120" s="3">
        <v>29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Q</v>
      </c>
      <c r="AM120" s="3">
        <v>229</v>
      </c>
      <c r="AN120" s="3" t="str">
        <f>IFERROR(MID(VLOOKUP($B120,Seqs!$A:$B,2,0),AO120,1),"")</f>
        <v>K</v>
      </c>
      <c r="AO120" s="3">
        <v>267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700"/>
        <v>1</v>
      </c>
      <c r="BC120" s="23">
        <f t="shared" si="477"/>
        <v>244</v>
      </c>
      <c r="BD120" s="4" t="s">
        <v>23</v>
      </c>
      <c r="BE120" s="3" t="s">
        <v>1380</v>
      </c>
      <c r="BF120" s="119">
        <v>3.2</v>
      </c>
      <c r="BG120" s="49" t="s">
        <v>1</v>
      </c>
      <c r="BH120" s="49" t="s">
        <v>1383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 t="shared" si="478"/>
        <v>29</v>
      </c>
      <c r="BW120" s="71">
        <f t="shared" si="479"/>
        <v>62</v>
      </c>
      <c r="BX120" s="72">
        <f t="shared" si="480"/>
        <v>66</v>
      </c>
      <c r="BY120" s="71">
        <f t="shared" si="481"/>
        <v>98</v>
      </c>
      <c r="BZ120" s="72">
        <f t="shared" si="482"/>
        <v>102</v>
      </c>
      <c r="CA120" s="71" t="str">
        <f t="shared" si="483"/>
        <v>-</v>
      </c>
      <c r="CB120" s="72">
        <f t="shared" si="484"/>
        <v>146</v>
      </c>
      <c r="CC120" s="71">
        <f t="shared" si="485"/>
        <v>191</v>
      </c>
      <c r="CD120" s="72">
        <f t="shared" si="486"/>
        <v>196</v>
      </c>
      <c r="CE120" s="71">
        <f t="shared" si="487"/>
        <v>267</v>
      </c>
      <c r="CF120" s="72">
        <f t="shared" si="488"/>
        <v>304</v>
      </c>
      <c r="CG120" s="71">
        <f t="shared" si="489"/>
        <v>329</v>
      </c>
      <c r="CH120" s="70">
        <f t="shared" si="490"/>
        <v>61</v>
      </c>
      <c r="CI120" s="71">
        <f t="shared" si="491"/>
        <v>65</v>
      </c>
      <c r="CJ120" s="72">
        <f t="shared" si="492"/>
        <v>96</v>
      </c>
      <c r="CK120" s="72">
        <f t="shared" si="493"/>
        <v>101</v>
      </c>
      <c r="CL120" s="72">
        <f t="shared" si="494"/>
        <v>137</v>
      </c>
      <c r="CM120" s="72" t="str">
        <f t="shared" si="495"/>
        <v>-</v>
      </c>
      <c r="CN120" s="72">
        <f t="shared" si="496"/>
        <v>172</v>
      </c>
      <c r="CO120" s="72">
        <f t="shared" si="497"/>
        <v>193</v>
      </c>
      <c r="CP120" s="72">
        <f t="shared" si="498"/>
        <v>229</v>
      </c>
      <c r="CQ120" s="72">
        <f t="shared" si="499"/>
        <v>299</v>
      </c>
      <c r="CR120" s="72">
        <f t="shared" si="500"/>
        <v>328</v>
      </c>
      <c r="CS120" s="72">
        <f t="shared" si="501"/>
        <v>341</v>
      </c>
      <c r="CT120" s="23">
        <f t="shared" si="502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699"/>
        <v>adrb2_human_5JQH</v>
      </c>
      <c r="B121" s="3" t="s">
        <v>126</v>
      </c>
      <c r="C121" s="3" t="s">
        <v>1350</v>
      </c>
      <c r="D121" s="3" t="str">
        <f>IFERROR(MID(VLOOKUP($B121,Seqs!$A:$B,2,0),E121,1),"")</f>
        <v/>
      </c>
      <c r="E121" s="3">
        <v>1023</v>
      </c>
      <c r="F121" s="3" t="str">
        <f>IFERROR(MID(VLOOKUP($B121,Seqs!$A:$B,2,0),G121,1),"")</f>
        <v/>
      </c>
      <c r="G121" s="3">
        <v>1061</v>
      </c>
      <c r="H121" s="3" t="str">
        <f>IFERROR(MID(VLOOKUP($B121,Seqs!$A:$B,2,0),I121,1),"")</f>
        <v/>
      </c>
      <c r="I121" s="23">
        <v>1062</v>
      </c>
      <c r="J121" s="3" t="str">
        <f>IFERROR(MID(VLOOKUP($B121,Seqs!$A:$B,2,0),K121,1),"")</f>
        <v/>
      </c>
      <c r="K121" s="23">
        <v>1065</v>
      </c>
      <c r="L121" s="3" t="str">
        <f>IFERROR(MID(VLOOKUP($B121,Seqs!$A:$B,2,0),M121,1),"")</f>
        <v/>
      </c>
      <c r="M121" s="3">
        <v>1066</v>
      </c>
      <c r="N121" s="3" t="str">
        <f>IFERROR(MID(VLOOKUP($B121,Seqs!$A:$B,2,0),O121,1),"")</f>
        <v/>
      </c>
      <c r="O121" s="3">
        <v>1096</v>
      </c>
      <c r="P121" s="3" t="str">
        <f>IFERROR(MID(VLOOKUP($B121,Seqs!$A:$B,2,0),Q121,1),"")</f>
        <v/>
      </c>
      <c r="Q121" s="3">
        <v>1098</v>
      </c>
      <c r="R121" s="3" t="str">
        <f>IFERROR(MID(VLOOKUP($B121,Seqs!$A:$B,2,0),S121,1),"")</f>
        <v/>
      </c>
      <c r="S121" s="3">
        <v>1101</v>
      </c>
      <c r="T121" s="3" t="str">
        <f>IFERROR(MID(VLOOKUP($B121,Seqs!$A:$B,2,0),U121,1),"")</f>
        <v/>
      </c>
      <c r="U121" s="3">
        <v>1102</v>
      </c>
      <c r="V121" s="3" t="str">
        <f>IFERROR(MID(VLOOKUP($B121,Seqs!$A:$B,2,0),W121,1),"")</f>
        <v/>
      </c>
      <c r="W121" s="3">
        <v>1137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/>
      </c>
      <c r="AC121" s="9">
        <v>1146</v>
      </c>
      <c r="AD121" s="3" t="str">
        <f>IFERROR(MID(VLOOKUP($B121,Seqs!$A:$B,2,0),AE121,1),"")</f>
        <v/>
      </c>
      <c r="AE121" s="3">
        <v>1172</v>
      </c>
      <c r="AF121" s="3" t="str">
        <f>IFERROR(MID(VLOOKUP($B121,Seqs!$A:$B,2,0),AG121,1),"")</f>
        <v/>
      </c>
      <c r="AG121" s="3">
        <v>1191</v>
      </c>
      <c r="AH121" s="3" t="str">
        <f>IFERROR(MID(VLOOKUP($B121,Seqs!$A:$B,2,0),AI121,1),"")</f>
        <v/>
      </c>
      <c r="AI121" s="3">
        <v>1193</v>
      </c>
      <c r="AJ121" s="3" t="str">
        <f>IFERROR(MID(VLOOKUP($B121,Seqs!$A:$B,2,0),AK121,1),"")</f>
        <v/>
      </c>
      <c r="AK121" s="3">
        <v>1196</v>
      </c>
      <c r="AL121" s="3" t="str">
        <f>IFERROR(MID(VLOOKUP($B121,Seqs!$A:$B,2,0),AM121,1),"")</f>
        <v/>
      </c>
      <c r="AM121" s="3">
        <v>1230</v>
      </c>
      <c r="AN121" s="3" t="str">
        <f>IFERROR(MID(VLOOKUP($B121,Seqs!$A:$B,2,0),AO121,1),"")</f>
        <v/>
      </c>
      <c r="AO121" s="3">
        <v>1271</v>
      </c>
      <c r="AP121" s="3" t="str">
        <f>IFERROR(MID(VLOOKUP($B121,Seqs!$A:$B,2,0),AQ121,1),"")</f>
        <v/>
      </c>
      <c r="AQ121" s="3">
        <v>1299</v>
      </c>
      <c r="AR121" s="3" t="str">
        <f>IFERROR(MID(VLOOKUP($B121,Seqs!$A:$B,2,0),AS121,1),"")</f>
        <v/>
      </c>
      <c r="AS121" s="3">
        <v>1304</v>
      </c>
      <c r="AT121" s="3" t="str">
        <f>IFERROR(MID(VLOOKUP($B121,Seqs!$A:$B,2,0),AU121,1),"")</f>
        <v/>
      </c>
      <c r="AU121" s="3">
        <v>1328</v>
      </c>
      <c r="AV121" s="3" t="str">
        <f>IFERROR(MID(VLOOKUP($B121,Seqs!$A:$B,2,0),AW121,1),"")</f>
        <v/>
      </c>
      <c r="AW121" s="3">
        <v>1329</v>
      </c>
      <c r="AX121" s="3" t="str">
        <f>IFERROR(MID(VLOOKUP($B121,Seqs!$A:$B,2,0),AY121,1),"")</f>
        <v/>
      </c>
      <c r="AY121" s="3">
        <v>1341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700"/>
        <v>1</v>
      </c>
      <c r="BC121" s="23">
        <f t="shared" si="477"/>
        <v>247</v>
      </c>
      <c r="BD121" s="74" t="s">
        <v>23</v>
      </c>
      <c r="BE121" s="3" t="s">
        <v>1380</v>
      </c>
      <c r="BF121" s="119">
        <v>3.2</v>
      </c>
      <c r="BG121" s="49" t="s">
        <v>1287</v>
      </c>
      <c r="BH121" s="49" t="s">
        <v>1383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 t="shared" si="478"/>
        <v>1023</v>
      </c>
      <c r="BW121" s="71">
        <f t="shared" si="479"/>
        <v>1062</v>
      </c>
      <c r="BX121" s="72">
        <f t="shared" si="480"/>
        <v>1066</v>
      </c>
      <c r="BY121" s="71">
        <f t="shared" si="481"/>
        <v>1098</v>
      </c>
      <c r="BZ121" s="72">
        <f t="shared" si="482"/>
        <v>1102</v>
      </c>
      <c r="CA121" s="71" t="str">
        <f t="shared" si="483"/>
        <v>-</v>
      </c>
      <c r="CB121" s="72">
        <f t="shared" si="484"/>
        <v>1146</v>
      </c>
      <c r="CC121" s="71">
        <f t="shared" si="485"/>
        <v>1191</v>
      </c>
      <c r="CD121" s="72">
        <f t="shared" si="486"/>
        <v>1196</v>
      </c>
      <c r="CE121" s="71">
        <f t="shared" si="487"/>
        <v>1271</v>
      </c>
      <c r="CF121" s="72">
        <f t="shared" si="488"/>
        <v>1304</v>
      </c>
      <c r="CG121" s="71">
        <f t="shared" si="489"/>
        <v>1329</v>
      </c>
      <c r="CH121" s="70">
        <f t="shared" si="490"/>
        <v>1061</v>
      </c>
      <c r="CI121" s="71">
        <f t="shared" si="491"/>
        <v>1065</v>
      </c>
      <c r="CJ121" s="72">
        <f t="shared" si="492"/>
        <v>1096</v>
      </c>
      <c r="CK121" s="72">
        <f t="shared" si="493"/>
        <v>1101</v>
      </c>
      <c r="CL121" s="72">
        <f t="shared" si="494"/>
        <v>1137</v>
      </c>
      <c r="CM121" s="72" t="str">
        <f t="shared" si="495"/>
        <v>-</v>
      </c>
      <c r="CN121" s="72">
        <f t="shared" si="496"/>
        <v>1172</v>
      </c>
      <c r="CO121" s="72">
        <f t="shared" si="497"/>
        <v>1193</v>
      </c>
      <c r="CP121" s="72">
        <f t="shared" si="498"/>
        <v>1230</v>
      </c>
      <c r="CQ121" s="72">
        <f t="shared" si="499"/>
        <v>1299</v>
      </c>
      <c r="CR121" s="72">
        <f t="shared" si="500"/>
        <v>1328</v>
      </c>
      <c r="CS121" s="72">
        <f t="shared" si="501"/>
        <v>1341</v>
      </c>
      <c r="CT121" s="23">
        <f t="shared" si="502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>CONCATENATE(B122,"_",C122)</f>
        <v>adrb2_human_5X7D</v>
      </c>
      <c r="B122" s="3" t="s">
        <v>126</v>
      </c>
      <c r="C122" s="3" t="s">
        <v>1447</v>
      </c>
      <c r="D122" s="3" t="str">
        <f>IFERROR(MID(VLOOKUP($B122,Seqs!$A:$B,2,0),E122,1),"")</f>
        <v>V</v>
      </c>
      <c r="E122" s="3">
        <v>33</v>
      </c>
      <c r="F122" s="3" t="str">
        <f>IFERROR(MID(VLOOKUP($B122,Seqs!$A:$B,2,0),G122,1),"")</f>
        <v>F</v>
      </c>
      <c r="G122" s="3">
        <v>61</v>
      </c>
      <c r="H122" s="3" t="str">
        <f>IFERROR(MID(VLOOKUP($B122,Seqs!$A:$B,2,0),I122,1),"")</f>
        <v>E</v>
      </c>
      <c r="I122" s="23">
        <v>62</v>
      </c>
      <c r="J122" s="3" t="str">
        <f>IFERROR(MID(VLOOKUP($B122,Seqs!$A:$B,2,0),K122,1),"")</f>
        <v>Q</v>
      </c>
      <c r="K122" s="23">
        <v>65</v>
      </c>
      <c r="L122" s="3" t="str">
        <f>IFERROR(MID(VLOOKUP($B122,Seqs!$A:$B,2,0),M122,1),"")</f>
        <v>T</v>
      </c>
      <c r="M122" s="3">
        <v>66</v>
      </c>
      <c r="N122" s="3" t="str">
        <f>IFERROR(MID(VLOOKUP($B122,Seqs!$A:$B,2,0),O122,1),"")</f>
        <v>M</v>
      </c>
      <c r="O122" s="3">
        <v>96</v>
      </c>
      <c r="P122" s="3" t="str">
        <f>IFERROR(MID(VLOOKUP($B122,Seqs!$A:$B,2,0),Q122,1),"")</f>
        <v>M</v>
      </c>
      <c r="Q122" s="3">
        <v>98</v>
      </c>
      <c r="R122" s="3" t="str">
        <f>IFERROR(MID(VLOOKUP($B122,Seqs!$A:$B,2,0),S122,1),"")</f>
        <v>F</v>
      </c>
      <c r="S122" s="3">
        <v>101</v>
      </c>
      <c r="T122" s="3" t="str">
        <f>IFERROR(MID(VLOOKUP($B122,Seqs!$A:$B,2,0),U122,1),"")</f>
        <v>G</v>
      </c>
      <c r="U122" s="3">
        <v>102</v>
      </c>
      <c r="V122" s="3" t="str">
        <f>IFERROR(MID(VLOOKUP($B122,Seqs!$A:$B,2,0),W122,1),"")</f>
        <v>T</v>
      </c>
      <c r="W122" s="3">
        <v>136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T</v>
      </c>
      <c r="AC122" s="3">
        <v>146</v>
      </c>
      <c r="AD122" s="3" t="str">
        <f>IFERROR(MID(VLOOKUP($B122,Seqs!$A:$B,2,0),AE122,1),"")</f>
        <v>H</v>
      </c>
      <c r="AE122" s="3">
        <v>172</v>
      </c>
      <c r="AF122" s="3" t="str">
        <f>IFERROR(MID(VLOOKUP($B122,Seqs!$A:$B,2,0),AG122,1),"")</f>
        <v>C</v>
      </c>
      <c r="AG122" s="3">
        <v>191</v>
      </c>
      <c r="AH122" s="3" t="str">
        <f>IFERROR(MID(VLOOKUP($B122,Seqs!$A:$B,2,0),AI122,1),"")</f>
        <v>F</v>
      </c>
      <c r="AI122" s="3">
        <v>193</v>
      </c>
      <c r="AJ122" s="3" t="str">
        <f>IFERROR(MID(VLOOKUP($B122,Seqs!$A:$B,2,0),AK122,1),"")</f>
        <v>N</v>
      </c>
      <c r="AK122" s="3">
        <v>196</v>
      </c>
      <c r="AL122" s="3" t="str">
        <f>IFERROR(MID(VLOOKUP($B122,Seqs!$A:$B,2,0),AM122,1),"")</f>
        <v>L</v>
      </c>
      <c r="AM122" s="3">
        <v>230</v>
      </c>
      <c r="AN122" s="3" t="str">
        <f>IFERROR(MID(VLOOKUP($B122,Seqs!$A:$B,2,0),AO122,1),"")</f>
        <v>A</v>
      </c>
      <c r="AO122" s="3">
        <v>271</v>
      </c>
      <c r="AP122" s="3" t="str">
        <f>IFERROR(MID(VLOOKUP($B122,Seqs!$A:$B,2,0),AQ122,1),"")</f>
        <v>Q</v>
      </c>
      <c r="AQ122" s="3">
        <v>299</v>
      </c>
      <c r="AR122" s="3" t="str">
        <f>IFERROR(MID(VLOOKUP($B122,Seqs!$A:$B,2,0),AS122,1),"")</f>
        <v>R</v>
      </c>
      <c r="AS122" s="3">
        <v>304</v>
      </c>
      <c r="AT122" s="3" t="str">
        <f>IFERROR(MID(VLOOKUP($B122,Seqs!$A:$B,2,0),AU122,1),"")</f>
        <v>R</v>
      </c>
      <c r="AU122" s="3">
        <v>328</v>
      </c>
      <c r="AV122" s="3" t="str">
        <f>IFERROR(MID(VLOOKUP($B122,Seqs!$A:$B,2,0),AW122,1),"")</f>
        <v>S</v>
      </c>
      <c r="AW122" s="3">
        <v>329</v>
      </c>
      <c r="AX122" s="3" t="str">
        <f>IFERROR(MID(VLOOKUP($B122,Seqs!$A:$B,2,0),AY122,1),"")</f>
        <v>C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>_xlfn.AGGREGATE(9,6,CH122:CS122)-_xlfn.AGGREGATE(9,6,BV122:CG122)+12</f>
        <v>236</v>
      </c>
      <c r="BD122" s="74" t="s">
        <v>23</v>
      </c>
      <c r="BE122" s="3" t="s">
        <v>1380</v>
      </c>
      <c r="BF122" s="119">
        <v>4.2</v>
      </c>
      <c r="BG122" s="49" t="s">
        <v>1287</v>
      </c>
      <c r="BH122" s="49" t="s">
        <v>1383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>E122</f>
        <v>33</v>
      </c>
      <c r="BW122" s="71">
        <f>I122</f>
        <v>62</v>
      </c>
      <c r="BX122" s="72">
        <f>M122</f>
        <v>66</v>
      </c>
      <c r="BY122" s="71">
        <f>Q122</f>
        <v>98</v>
      </c>
      <c r="BZ122" s="72">
        <f>U122</f>
        <v>102</v>
      </c>
      <c r="CA122" s="71" t="str">
        <f>Y122</f>
        <v>-</v>
      </c>
      <c r="CB122" s="72">
        <f>AC122</f>
        <v>146</v>
      </c>
      <c r="CC122" s="71">
        <f>AG122</f>
        <v>191</v>
      </c>
      <c r="CD122" s="72">
        <f>AK122</f>
        <v>196</v>
      </c>
      <c r="CE122" s="71">
        <f>AO122</f>
        <v>271</v>
      </c>
      <c r="CF122" s="72">
        <f>AS122</f>
        <v>304</v>
      </c>
      <c r="CG122" s="71">
        <f>AW122</f>
        <v>329</v>
      </c>
      <c r="CH122" s="70">
        <f>G122</f>
        <v>61</v>
      </c>
      <c r="CI122" s="71">
        <f>K122</f>
        <v>65</v>
      </c>
      <c r="CJ122" s="72">
        <f>O122</f>
        <v>96</v>
      </c>
      <c r="CK122" s="72">
        <f>S122</f>
        <v>101</v>
      </c>
      <c r="CL122" s="72">
        <f>W122</f>
        <v>136</v>
      </c>
      <c r="CM122" s="72" t="str">
        <f>AA122</f>
        <v>-</v>
      </c>
      <c r="CN122" s="72">
        <f>AE122</f>
        <v>172</v>
      </c>
      <c r="CO122" s="72">
        <f>AI122</f>
        <v>193</v>
      </c>
      <c r="CP122" s="72">
        <f>AM122</f>
        <v>230</v>
      </c>
      <c r="CQ122" s="72">
        <f>AQ122</f>
        <v>299</v>
      </c>
      <c r="CR122" s="72">
        <f>AU122</f>
        <v>328</v>
      </c>
      <c r="CS122" s="72">
        <f>AY122</f>
        <v>341</v>
      </c>
      <c r="CT122" s="23">
        <f>M122-K122</f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s="12" customFormat="1" x14ac:dyDescent="0.2">
      <c r="A123" s="9" t="str">
        <f>CONCATENATE(B123,"_",C123)</f>
        <v>adrb2_human_6MXT</v>
      </c>
      <c r="B123" s="9" t="s">
        <v>126</v>
      </c>
      <c r="C123" s="9" t="s">
        <v>1545</v>
      </c>
      <c r="D123" s="9" t="str">
        <f>IFERROR(MID(VLOOKUP($B123,Seqs!$A:$B,2,0),E123,1),"")</f>
        <v/>
      </c>
      <c r="E123" s="9">
        <v>1029</v>
      </c>
      <c r="F123" s="9" t="str">
        <f>IFERROR(MID(VLOOKUP($B123,Seqs!$A:$B,2,0),G123,1),"")</f>
        <v/>
      </c>
      <c r="G123" s="9">
        <v>1061</v>
      </c>
      <c r="H123" s="9" t="str">
        <f>IFERROR(MID(VLOOKUP($B123,Seqs!$A:$B,2,0),I123,1),"")</f>
        <v/>
      </c>
      <c r="I123" s="109">
        <v>1062</v>
      </c>
      <c r="J123" s="9" t="str">
        <f>IFERROR(MID(VLOOKUP($B123,Seqs!$A:$B,2,0),K123,1),"")</f>
        <v/>
      </c>
      <c r="K123" s="109">
        <v>1065</v>
      </c>
      <c r="L123" s="9" t="str">
        <f>IFERROR(MID(VLOOKUP($B123,Seqs!$A:$B,2,0),M123,1),"")</f>
        <v/>
      </c>
      <c r="M123" s="9">
        <v>1066</v>
      </c>
      <c r="N123" s="9" t="str">
        <f>IFERROR(MID(VLOOKUP($B123,Seqs!$A:$B,2,0),O123,1),"")</f>
        <v/>
      </c>
      <c r="O123" s="9">
        <v>1096</v>
      </c>
      <c r="P123" s="9" t="str">
        <f>IFERROR(MID(VLOOKUP($B123,Seqs!$A:$B,2,0),Q123,1),"")</f>
        <v/>
      </c>
      <c r="Q123" s="9">
        <v>1098</v>
      </c>
      <c r="R123" s="9" t="str">
        <f>IFERROR(MID(VLOOKUP($B123,Seqs!$A:$B,2,0),S123,1),"")</f>
        <v/>
      </c>
      <c r="S123" s="9">
        <v>1101</v>
      </c>
      <c r="T123" s="9" t="str">
        <f>IFERROR(MID(VLOOKUP($B123,Seqs!$A:$B,2,0),U123,1),"")</f>
        <v/>
      </c>
      <c r="U123" s="9">
        <v>1102</v>
      </c>
      <c r="V123" s="9" t="str">
        <f>IFERROR(MID(VLOOKUP($B123,Seqs!$A:$B,2,0),W123,1),"")</f>
        <v/>
      </c>
      <c r="W123" s="9">
        <v>1137</v>
      </c>
      <c r="X123" s="9" t="str">
        <f>IFERROR(MID(VLOOKUP($B123,Seqs!$A:$B,2,0),Y123,1),"")</f>
        <v/>
      </c>
      <c r="Y123" s="9">
        <v>1138</v>
      </c>
      <c r="Z123" s="9" t="str">
        <f>IFERROR(MID(VLOOKUP($B123,Seqs!$A:$B,2,0),AA123,1),"")</f>
        <v/>
      </c>
      <c r="AA123" s="9">
        <v>1145</v>
      </c>
      <c r="AB123" s="9" t="str">
        <f>IFERROR(MID(VLOOKUP($B123,Seqs!$A:$B,2,0),AC123,1),"")</f>
        <v/>
      </c>
      <c r="AC123" s="9">
        <v>1146</v>
      </c>
      <c r="AD123" s="9" t="str">
        <f>IFERROR(MID(VLOOKUP($B123,Seqs!$A:$B,2,0),AE123,1),"")</f>
        <v/>
      </c>
      <c r="AE123" s="9">
        <v>1172</v>
      </c>
      <c r="AF123" s="9" t="str">
        <f>IFERROR(MID(VLOOKUP($B123,Seqs!$A:$B,2,0),AG123,1),"")</f>
        <v/>
      </c>
      <c r="AG123" s="9">
        <v>1191</v>
      </c>
      <c r="AH123" s="9" t="str">
        <f>IFERROR(MID(VLOOKUP($B123,Seqs!$A:$B,2,0),AI123,1),"")</f>
        <v/>
      </c>
      <c r="AI123" s="9">
        <v>1193</v>
      </c>
      <c r="AJ123" s="9" t="str">
        <f>IFERROR(MID(VLOOKUP($B123,Seqs!$A:$B,2,0),AK123,1),"")</f>
        <v/>
      </c>
      <c r="AK123" s="9">
        <v>1196</v>
      </c>
      <c r="AL123" s="9" t="str">
        <f>IFERROR(MID(VLOOKUP($B123,Seqs!$A:$B,2,0),AM123,1),"")</f>
        <v/>
      </c>
      <c r="AM123" s="9">
        <v>1232</v>
      </c>
      <c r="AN123" s="9" t="str">
        <f>IFERROR(MID(VLOOKUP($B123,Seqs!$A:$B,2,0),AO123,1),"")</f>
        <v/>
      </c>
      <c r="AO123" s="9">
        <v>1265</v>
      </c>
      <c r="AP123" s="9" t="str">
        <f>IFERROR(MID(VLOOKUP($B123,Seqs!$A:$B,2,0),AQ123,1),"")</f>
        <v/>
      </c>
      <c r="AQ123" s="9">
        <v>1299</v>
      </c>
      <c r="AR123" s="9" t="str">
        <f>IFERROR(MID(VLOOKUP($B123,Seqs!$A:$B,2,0),AS123,1),"")</f>
        <v/>
      </c>
      <c r="AS123" s="9">
        <v>1304</v>
      </c>
      <c r="AT123" s="9" t="str">
        <f>IFERROR(MID(VLOOKUP($B123,Seqs!$A:$B,2,0),AU123,1),"")</f>
        <v/>
      </c>
      <c r="AU123" s="9">
        <v>1326</v>
      </c>
      <c r="AV123" s="9" t="str">
        <f>IFERROR(MID(VLOOKUP($B123,Seqs!$A:$B,2,0),AW123,1),"")</f>
        <v/>
      </c>
      <c r="AW123" s="9">
        <v>1329</v>
      </c>
      <c r="AX123" s="9" t="str">
        <f>IFERROR(MID(VLOOKUP($B123,Seqs!$A:$B,2,0),AY123,1),"")</f>
        <v/>
      </c>
      <c r="AY123" s="9">
        <v>1342</v>
      </c>
      <c r="AZ123" s="110" t="str">
        <f>VLOOKUP(B123,Classification!A:D,2,0)</f>
        <v>A</v>
      </c>
      <c r="BA123" s="98" t="str">
        <f>VLOOKUP(B123,Classification!A:D,4,0)</f>
        <v>Adrenoceptors</v>
      </c>
      <c r="BB123" s="36" t="b">
        <f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109">
        <f>_xlfn.AGGREGATE(9,6,CH123:CS123)-_xlfn.AGGREGATE(9,6,BV123:CG123)+12</f>
        <v>255</v>
      </c>
      <c r="BD123" s="124" t="s">
        <v>23</v>
      </c>
      <c r="BE123" s="9" t="s">
        <v>1297</v>
      </c>
      <c r="BF123" s="120">
        <v>2.96</v>
      </c>
      <c r="BG123" s="51" t="s">
        <v>1</v>
      </c>
      <c r="BH123" s="51" t="s">
        <v>1</v>
      </c>
      <c r="BJ123" s="111" t="s">
        <v>1293</v>
      </c>
      <c r="BK123" s="112" t="s">
        <v>1293</v>
      </c>
      <c r="BL123" s="112" t="s">
        <v>1293</v>
      </c>
      <c r="BM123" s="112" t="s">
        <v>1293</v>
      </c>
      <c r="BN123" s="112" t="s">
        <v>1293</v>
      </c>
      <c r="BO123" s="112" t="s">
        <v>1293</v>
      </c>
      <c r="BP123" s="112" t="s">
        <v>1293</v>
      </c>
      <c r="BQ123" s="112" t="s">
        <v>1293</v>
      </c>
      <c r="BR123" s="112" t="s">
        <v>1293</v>
      </c>
      <c r="BS123" s="112" t="s">
        <v>1293</v>
      </c>
      <c r="BT123" s="112" t="s">
        <v>1293</v>
      </c>
      <c r="BU123" s="112" t="s">
        <v>1293</v>
      </c>
      <c r="BV123" s="111">
        <f>E123</f>
        <v>1029</v>
      </c>
      <c r="BW123" s="113">
        <f>I123</f>
        <v>1062</v>
      </c>
      <c r="BX123" s="114">
        <f>M123</f>
        <v>1066</v>
      </c>
      <c r="BY123" s="113">
        <f>Q123</f>
        <v>1098</v>
      </c>
      <c r="BZ123" s="114">
        <f>U123</f>
        <v>1102</v>
      </c>
      <c r="CA123" s="113">
        <f>Y123</f>
        <v>1138</v>
      </c>
      <c r="CB123" s="114">
        <f>AC123</f>
        <v>1146</v>
      </c>
      <c r="CC123" s="113">
        <f>AG123</f>
        <v>1191</v>
      </c>
      <c r="CD123" s="114">
        <f>AK123</f>
        <v>1196</v>
      </c>
      <c r="CE123" s="113">
        <f>AO123</f>
        <v>1265</v>
      </c>
      <c r="CF123" s="114">
        <f>AS123</f>
        <v>1304</v>
      </c>
      <c r="CG123" s="113">
        <f>AW123</f>
        <v>1329</v>
      </c>
      <c r="CH123" s="111">
        <f>G123</f>
        <v>1061</v>
      </c>
      <c r="CI123" s="113">
        <f>K123</f>
        <v>1065</v>
      </c>
      <c r="CJ123" s="114">
        <f>O123</f>
        <v>1096</v>
      </c>
      <c r="CK123" s="114">
        <f>S123</f>
        <v>1101</v>
      </c>
      <c r="CL123" s="114">
        <f>W123</f>
        <v>1137</v>
      </c>
      <c r="CM123" s="114">
        <f>AA123</f>
        <v>1145</v>
      </c>
      <c r="CN123" s="114">
        <f>AE123</f>
        <v>1172</v>
      </c>
      <c r="CO123" s="114">
        <f>AI123</f>
        <v>1193</v>
      </c>
      <c r="CP123" s="114">
        <f>AM123</f>
        <v>1232</v>
      </c>
      <c r="CQ123" s="114">
        <f>AQ123</f>
        <v>1299</v>
      </c>
      <c r="CR123" s="114">
        <f>AU123</f>
        <v>1326</v>
      </c>
      <c r="CS123" s="114">
        <f>AY123</f>
        <v>1342</v>
      </c>
      <c r="CT123" s="109">
        <f>M123-K123</f>
        <v>1</v>
      </c>
    </row>
    <row r="124" spans="1:1029" x14ac:dyDescent="0.2">
      <c r="A124" s="3" t="str">
        <f t="shared" si="699"/>
        <v>agtr1_human__wt</v>
      </c>
      <c r="B124" s="3" t="s">
        <v>158</v>
      </c>
      <c r="C124" s="3" t="s">
        <v>100</v>
      </c>
      <c r="D124" s="3" t="str">
        <f>IFERROR(MID(VLOOKUP($B124,Seqs!$A:$B,2,0),E124,1),"")</f>
        <v>H</v>
      </c>
      <c r="E124" s="105">
        <v>24</v>
      </c>
      <c r="F124" s="3" t="str">
        <f>IFERROR(MID(VLOOKUP($B124,Seqs!$A:$B,2,0),G124,1),"")</f>
        <v>Y</v>
      </c>
      <c r="G124" s="3">
        <v>56</v>
      </c>
      <c r="H124" s="3" t="str">
        <f>IFERROR(MID(VLOOKUP($B124,Seqs!$A:$B,2,0),I124,1),"")</f>
        <v>M</v>
      </c>
      <c r="I124" s="23">
        <v>57</v>
      </c>
      <c r="J124" s="3" t="str">
        <f>IFERROR(MID(VLOOKUP($B124,Seqs!$A:$B,2,0),K124,1),"")</f>
        <v>K</v>
      </c>
      <c r="K124" s="23">
        <v>60</v>
      </c>
      <c r="L124" s="3" t="str">
        <f>IFERROR(MID(VLOOKUP($B124,Seqs!$A:$B,2,0),M124,1),"")</f>
        <v>T</v>
      </c>
      <c r="M124" s="3">
        <v>61</v>
      </c>
      <c r="N124" s="3" t="str">
        <f>IFERROR(MID(VLOOKUP($B124,Seqs!$A:$B,2,0),O124,1),"")</f>
        <v>M</v>
      </c>
      <c r="O124" s="3">
        <v>90</v>
      </c>
      <c r="P124" s="3" t="str">
        <f>IFERROR(MID(VLOOKUP($B124,Seqs!$A:$B,2,0),Q124,1),"")</f>
        <v>R</v>
      </c>
      <c r="Q124" s="3">
        <v>93</v>
      </c>
      <c r="R124" s="3" t="str">
        <f>IFERROR(MID(VLOOKUP($B124,Seqs!$A:$B,2,0),S124,1),"")</f>
        <v>F</v>
      </c>
      <c r="S124" s="3">
        <v>96</v>
      </c>
      <c r="T124" s="3" t="str">
        <f>IFERROR(MID(VLOOKUP($B124,Seqs!$A:$B,2,0),U124,1),"")</f>
        <v>G</v>
      </c>
      <c r="U124" s="3">
        <v>97</v>
      </c>
      <c r="V124" s="3" t="str">
        <f>IFERROR(MID(VLOOKUP($B124,Seqs!$A:$B,2,0),W124,1),"")</f>
        <v>H</v>
      </c>
      <c r="W124" s="3">
        <v>132</v>
      </c>
      <c r="X124" s="3" t="str">
        <f>IFERROR(MID(VLOOKUP($B124,Seqs!$A:$B,2,0),Y124,1),"")</f>
        <v>P</v>
      </c>
      <c r="Y124" s="3">
        <v>133</v>
      </c>
      <c r="Z124" s="3" t="str">
        <f>IFERROR(MID(VLOOKUP($B124,Seqs!$A:$B,2,0),AA124,1),"")</f>
        <v>R</v>
      </c>
      <c r="AA124" s="3">
        <v>140</v>
      </c>
      <c r="AB124" s="3" t="str">
        <f>IFERROR(MID(VLOOKUP($B124,Seqs!$A:$B,2,0),AC124,1),"")</f>
        <v>T</v>
      </c>
      <c r="AC124" s="9">
        <v>141</v>
      </c>
      <c r="AD124" s="3" t="str">
        <f>IFERROR(MID(VLOOKUP($B124,Seqs!$A:$B,2,0),AE124,1),"")</f>
        <v>R</v>
      </c>
      <c r="AE124" s="3">
        <v>167</v>
      </c>
      <c r="AF124" s="3" t="str">
        <f>IFERROR(MID(VLOOKUP($B124,Seqs!$A:$B,2,0),AG124,1),"")</f>
        <v>C</v>
      </c>
      <c r="AG124" s="3">
        <v>180</v>
      </c>
      <c r="AH124" s="3" t="str">
        <f>IFERROR(MID(VLOOKUP($B124,Seqs!$A:$B,2,0),AI124,1),"")</f>
        <v>F</v>
      </c>
      <c r="AI124" s="3">
        <v>182</v>
      </c>
      <c r="AJ124" s="3" t="str">
        <f>IFERROR(MID(VLOOKUP($B124,Seqs!$A:$B,2,0),AK124,1),"")</f>
        <v>L</v>
      </c>
      <c r="AK124" s="3">
        <v>191</v>
      </c>
      <c r="AL124" s="3" t="str">
        <f>IFERROR(MID(VLOOKUP($B124,Seqs!$A:$B,2,0),AM124,1),"")</f>
        <v>A</v>
      </c>
      <c r="AM124" s="3">
        <v>225</v>
      </c>
      <c r="AN124" s="3" t="str">
        <f>IFERROR(MID(VLOOKUP($B124,Seqs!$A:$B,2,0),AO124,1),"")</f>
        <v>P</v>
      </c>
      <c r="AO124" s="3">
        <v>233</v>
      </c>
      <c r="AP124" s="3" t="str">
        <f>IFERROR(MID(VLOOKUP($B124,Seqs!$A:$B,2,0),AQ124,1),"")</f>
        <v>G</v>
      </c>
      <c r="AQ124" s="3">
        <v>269</v>
      </c>
      <c r="AR124" s="3" t="str">
        <f>IFERROR(MID(VLOOKUP($B124,Seqs!$A:$B,2,0),AS124,1),"")</f>
        <v>D</v>
      </c>
      <c r="AS124" s="3">
        <v>273</v>
      </c>
      <c r="AT124" s="3" t="str">
        <f>IFERROR(MID(VLOOKUP($B124,Seqs!$A:$B,2,0),AU124,1),"")</f>
        <v>L</v>
      </c>
      <c r="AU124" s="3">
        <v>305</v>
      </c>
      <c r="AV124" s="3" t="str">
        <f>IFERROR(MID(VLOOKUP($B124,Seqs!$A:$B,2,0),AW124,1),"")</f>
        <v>G</v>
      </c>
      <c r="AW124" s="3">
        <v>306</v>
      </c>
      <c r="AX124" s="3" t="str">
        <f>IFERROR(MID(VLOOKUP($B124,Seqs!$A:$B,2,0),AY124,1),"")</f>
        <v>I</v>
      </c>
      <c r="AY124" s="3">
        <v>320</v>
      </c>
      <c r="AZ124" s="77" t="str">
        <f>VLOOKUP(B124,Classification!A:D,2,0)</f>
        <v>A</v>
      </c>
      <c r="BA124" s="94" t="str">
        <f>VLOOKUP(B124,Classification!A:D,4,0)</f>
        <v>Angiotensin</v>
      </c>
      <c r="BB124" s="27" t="b">
        <f t="shared" si="700"/>
        <v>1</v>
      </c>
      <c r="BC124" s="23">
        <f t="shared" si="477"/>
        <v>265</v>
      </c>
      <c r="BD124" s="56" t="s">
        <v>23</v>
      </c>
      <c r="BE124" s="3" t="s">
        <v>23</v>
      </c>
      <c r="BF124" s="119" t="s">
        <v>23</v>
      </c>
      <c r="BG124" s="49" t="s">
        <v>1378</v>
      </c>
      <c r="BH124" s="49" t="s">
        <v>1383</v>
      </c>
      <c r="BI124" s="1"/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478"/>
        <v>24</v>
      </c>
      <c r="BW124" s="71">
        <f t="shared" si="479"/>
        <v>57</v>
      </c>
      <c r="BX124" s="72">
        <f t="shared" si="480"/>
        <v>61</v>
      </c>
      <c r="BY124" s="71">
        <f t="shared" si="481"/>
        <v>93</v>
      </c>
      <c r="BZ124" s="72">
        <f t="shared" si="482"/>
        <v>97</v>
      </c>
      <c r="CA124" s="71">
        <f t="shared" si="483"/>
        <v>133</v>
      </c>
      <c r="CB124" s="72">
        <f t="shared" si="484"/>
        <v>141</v>
      </c>
      <c r="CC124" s="71">
        <f t="shared" si="485"/>
        <v>180</v>
      </c>
      <c r="CD124" s="72">
        <f t="shared" si="486"/>
        <v>191</v>
      </c>
      <c r="CE124" s="71">
        <f t="shared" si="487"/>
        <v>233</v>
      </c>
      <c r="CF124" s="72">
        <f t="shared" si="488"/>
        <v>273</v>
      </c>
      <c r="CG124" s="71">
        <f t="shared" si="489"/>
        <v>306</v>
      </c>
      <c r="CH124" s="70">
        <f t="shared" si="490"/>
        <v>56</v>
      </c>
      <c r="CI124" s="71">
        <f t="shared" si="491"/>
        <v>60</v>
      </c>
      <c r="CJ124" s="72">
        <f t="shared" si="492"/>
        <v>90</v>
      </c>
      <c r="CK124" s="72">
        <f t="shared" si="493"/>
        <v>96</v>
      </c>
      <c r="CL124" s="72">
        <f t="shared" si="494"/>
        <v>132</v>
      </c>
      <c r="CM124" s="72">
        <f t="shared" si="495"/>
        <v>140</v>
      </c>
      <c r="CN124" s="72">
        <f t="shared" si="496"/>
        <v>167</v>
      </c>
      <c r="CO124" s="72">
        <f t="shared" si="497"/>
        <v>182</v>
      </c>
      <c r="CP124" s="72">
        <f t="shared" si="498"/>
        <v>225</v>
      </c>
      <c r="CQ124" s="72">
        <f t="shared" si="499"/>
        <v>269</v>
      </c>
      <c r="CR124" s="72">
        <f t="shared" si="500"/>
        <v>305</v>
      </c>
      <c r="CS124" s="72">
        <f t="shared" si="501"/>
        <v>320</v>
      </c>
      <c r="CT124" s="23">
        <f t="shared" si="502"/>
        <v>1</v>
      </c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  <c r="AMK124" s="2"/>
      <c r="AML124" s="2"/>
      <c r="AMM124" s="2"/>
      <c r="AMN124" s="2"/>
      <c r="AMO124" s="2"/>
    </row>
    <row r="125" spans="1:1029" x14ac:dyDescent="0.2">
      <c r="A125" s="3" t="str">
        <f t="shared" si="699"/>
        <v>agtr1_human_4YAY</v>
      </c>
      <c r="B125" s="3" t="s">
        <v>158</v>
      </c>
      <c r="C125" s="3" t="s">
        <v>69</v>
      </c>
      <c r="D125" s="3" t="str">
        <f>IFERROR(MID(VLOOKUP($B125,Seqs!$A:$B,2,0),E125,1),"")</f>
        <v>Y</v>
      </c>
      <c r="E125" s="3">
        <v>26</v>
      </c>
      <c r="F125" s="3" t="str">
        <f>IFERROR(MID(VLOOKUP($B125,Seqs!$A:$B,2,0),G125,1),"")</f>
        <v>Y</v>
      </c>
      <c r="G125" s="3">
        <v>56</v>
      </c>
      <c r="H125" s="3" t="str">
        <f>IFERROR(MID(VLOOKUP($B125,Seqs!$A:$B,2,0),I125,1),"")</f>
        <v>M</v>
      </c>
      <c r="I125" s="23">
        <v>57</v>
      </c>
      <c r="J125" s="3" t="str">
        <f>IFERROR(MID(VLOOKUP($B125,Seqs!$A:$B,2,0),K125,1),"")</f>
        <v>K</v>
      </c>
      <c r="K125" s="23">
        <v>60</v>
      </c>
      <c r="L125" s="3" t="str">
        <f>IFERROR(MID(VLOOKUP($B125,Seqs!$A:$B,2,0),M125,1),"")</f>
        <v>T</v>
      </c>
      <c r="M125" s="3">
        <v>61</v>
      </c>
      <c r="N125" s="3" t="str">
        <f>IFERROR(MID(VLOOKUP($B125,Seqs!$A:$B,2,0),O125,1),"")</f>
        <v>M</v>
      </c>
      <c r="O125" s="3">
        <v>90</v>
      </c>
      <c r="P125" s="3" t="str">
        <f>IFERROR(MID(VLOOKUP($B125,Seqs!$A:$B,2,0),Q125,1),"")</f>
        <v>R</v>
      </c>
      <c r="Q125" s="3">
        <v>93</v>
      </c>
      <c r="R125" s="3" t="str">
        <f>IFERROR(MID(VLOOKUP($B125,Seqs!$A:$B,2,0),S125,1),"")</f>
        <v>F</v>
      </c>
      <c r="S125" s="3">
        <v>96</v>
      </c>
      <c r="T125" s="3" t="str">
        <f>IFERROR(MID(VLOOKUP($B125,Seqs!$A:$B,2,0),U125,1),"")</f>
        <v>G</v>
      </c>
      <c r="U125" s="3">
        <v>97</v>
      </c>
      <c r="V125" s="3" t="str">
        <f>IFERROR(MID(VLOOKUP($B125,Seqs!$A:$B,2,0),W125,1),"")</f>
        <v>H</v>
      </c>
      <c r="W125" s="3">
        <v>132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R</v>
      </c>
      <c r="AC125" s="9">
        <v>137</v>
      </c>
      <c r="AD125" s="3" t="str">
        <f>IFERROR(MID(VLOOKUP($B125,Seqs!$A:$B,2,0),AE125,1),"")</f>
        <v>R</v>
      </c>
      <c r="AE125" s="3">
        <v>167</v>
      </c>
      <c r="AF125" s="3" t="str">
        <f>IFERROR(MID(VLOOKUP($B125,Seqs!$A:$B,2,0),AG125,1),"")</f>
        <v>C</v>
      </c>
      <c r="AG125" s="3">
        <v>180</v>
      </c>
      <c r="AH125" s="3" t="str">
        <f>IFERROR(MID(VLOOKUP($B125,Seqs!$A:$B,2,0),AI125,1),"")</f>
        <v>F</v>
      </c>
      <c r="AI125" s="3">
        <v>182</v>
      </c>
      <c r="AJ125" s="3" t="str">
        <f>IFERROR(MID(VLOOKUP($B125,Seqs!$A:$B,2,0),AK125,1),"")</f>
        <v>L</v>
      </c>
      <c r="AK125" s="3">
        <v>191</v>
      </c>
      <c r="AL125" s="3" t="str">
        <f>IFERROR(MID(VLOOKUP($B125,Seqs!$A:$B,2,0),AM125,1),"")</f>
        <v>L</v>
      </c>
      <c r="AM125" s="3">
        <v>222</v>
      </c>
      <c r="AN125" s="3" t="str">
        <f>IFERROR(MID(VLOOKUP($B125,Seqs!$A:$B,2,0),AO125,1),"")</f>
        <v>N</v>
      </c>
      <c r="AO125" s="3">
        <v>235</v>
      </c>
      <c r="AP125" s="3" t="str">
        <f>IFERROR(MID(VLOOKUP($B125,Seqs!$A:$B,2,0),AQ125,1),"")</f>
        <v>G</v>
      </c>
      <c r="AQ125" s="3">
        <v>269</v>
      </c>
      <c r="AR125" s="3" t="str">
        <f>IFERROR(MID(VLOOKUP($B125,Seqs!$A:$B,2,0),AS125,1),"")</f>
        <v>D</v>
      </c>
      <c r="AS125" s="3">
        <v>273</v>
      </c>
      <c r="AT125" s="3" t="str">
        <f>IFERROR(MID(VLOOKUP($B125,Seqs!$A:$B,2,0),AU125,1),"")</f>
        <v>N</v>
      </c>
      <c r="AU125" s="3">
        <v>298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7" t="str">
        <f>VLOOKUP(B125,Classification!A:D,2,0)</f>
        <v>A</v>
      </c>
      <c r="BA125" s="94" t="str">
        <f>VLOOKUP(B125,Classification!A:D,4,0)</f>
        <v>Angiotensin</v>
      </c>
      <c r="BB125" s="27" t="b">
        <f t="shared" si="700"/>
        <v>1</v>
      </c>
      <c r="BC125" s="23">
        <f t="shared" si="477"/>
        <v>234</v>
      </c>
      <c r="BD125" s="4" t="s">
        <v>23</v>
      </c>
      <c r="BE125" s="3" t="s">
        <v>1380</v>
      </c>
      <c r="BF125" s="119">
        <v>2.9</v>
      </c>
      <c r="BG125" s="49" t="s">
        <v>1383</v>
      </c>
      <c r="BH125" s="49" t="s">
        <v>1383</v>
      </c>
      <c r="BI125" s="1"/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478"/>
        <v>26</v>
      </c>
      <c r="BW125" s="71">
        <f t="shared" si="479"/>
        <v>57</v>
      </c>
      <c r="BX125" s="72">
        <f t="shared" si="480"/>
        <v>61</v>
      </c>
      <c r="BY125" s="71">
        <f t="shared" si="481"/>
        <v>93</v>
      </c>
      <c r="BZ125" s="72">
        <f t="shared" si="482"/>
        <v>97</v>
      </c>
      <c r="CA125" s="71" t="str">
        <f t="shared" si="483"/>
        <v>-</v>
      </c>
      <c r="CB125" s="72">
        <f t="shared" si="484"/>
        <v>137</v>
      </c>
      <c r="CC125" s="71">
        <f t="shared" si="485"/>
        <v>180</v>
      </c>
      <c r="CD125" s="72">
        <f t="shared" si="486"/>
        <v>191</v>
      </c>
      <c r="CE125" s="71">
        <f t="shared" si="487"/>
        <v>235</v>
      </c>
      <c r="CF125" s="72">
        <f t="shared" si="488"/>
        <v>273</v>
      </c>
      <c r="CG125" s="71" t="str">
        <f t="shared" si="489"/>
        <v>-</v>
      </c>
      <c r="CH125" s="70">
        <f t="shared" si="490"/>
        <v>56</v>
      </c>
      <c r="CI125" s="71">
        <f t="shared" si="491"/>
        <v>60</v>
      </c>
      <c r="CJ125" s="72">
        <f t="shared" si="492"/>
        <v>90</v>
      </c>
      <c r="CK125" s="72">
        <f t="shared" si="493"/>
        <v>96</v>
      </c>
      <c r="CL125" s="72">
        <f t="shared" si="494"/>
        <v>132</v>
      </c>
      <c r="CM125" s="72" t="str">
        <f t="shared" si="495"/>
        <v>-</v>
      </c>
      <c r="CN125" s="72">
        <f t="shared" si="496"/>
        <v>167</v>
      </c>
      <c r="CO125" s="72">
        <f t="shared" si="497"/>
        <v>182</v>
      </c>
      <c r="CP125" s="72">
        <f t="shared" si="498"/>
        <v>222</v>
      </c>
      <c r="CQ125" s="72">
        <f t="shared" si="499"/>
        <v>269</v>
      </c>
      <c r="CR125" s="72">
        <f t="shared" si="500"/>
        <v>298</v>
      </c>
      <c r="CS125" s="72" t="str">
        <f t="shared" si="501"/>
        <v>-</v>
      </c>
      <c r="CT125" s="23">
        <f t="shared" si="502"/>
        <v>1</v>
      </c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  <c r="AMK125" s="2"/>
      <c r="AML125" s="2"/>
      <c r="AMM125" s="2"/>
      <c r="AMN125" s="2"/>
      <c r="AMO125" s="2"/>
    </row>
    <row r="126" spans="1:1029" x14ac:dyDescent="0.2">
      <c r="A126" s="3" t="str">
        <f t="shared" si="699"/>
        <v>agtr1_human_4YAY_dist</v>
      </c>
      <c r="B126" s="3" t="s">
        <v>158</v>
      </c>
      <c r="C126" s="3" t="s">
        <v>1160</v>
      </c>
      <c r="D126" s="3" t="str">
        <f>IFERROR(MID(VLOOKUP($B126,Seqs!$A:$B,2,0),E126,1),"")</f>
        <v>Y</v>
      </c>
      <c r="E126" s="3">
        <v>26</v>
      </c>
      <c r="F126" s="3" t="str">
        <f>IFERROR(MID(VLOOKUP($B126,Seqs!$A:$B,2,0),G126,1),"")</f>
        <v>Y</v>
      </c>
      <c r="G126" s="3">
        <v>56</v>
      </c>
      <c r="H126" s="3" t="str">
        <f>IFERROR(MID(VLOOKUP($B126,Seqs!$A:$B,2,0),I126,1),"")</f>
        <v>M</v>
      </c>
      <c r="I126" s="23">
        <v>57</v>
      </c>
      <c r="J126" s="3" t="str">
        <f>IFERROR(MID(VLOOKUP($B126,Seqs!$A:$B,2,0),K126,1),"")</f>
        <v>K</v>
      </c>
      <c r="K126" s="23">
        <v>60</v>
      </c>
      <c r="L126" s="3" t="str">
        <f>IFERROR(MID(VLOOKUP($B126,Seqs!$A:$B,2,0),M126,1),"")</f>
        <v>T</v>
      </c>
      <c r="M126" s="3">
        <v>61</v>
      </c>
      <c r="N126" s="3" t="str">
        <f>IFERROR(MID(VLOOKUP($B126,Seqs!$A:$B,2,0),O126,1),"")</f>
        <v>M</v>
      </c>
      <c r="O126" s="3">
        <v>90</v>
      </c>
      <c r="P126" s="3" t="str">
        <f>IFERROR(MID(VLOOKUP($B126,Seqs!$A:$B,2,0),Q126,1),"")</f>
        <v>R</v>
      </c>
      <c r="Q126" s="3">
        <v>93</v>
      </c>
      <c r="R126" s="3" t="str">
        <f>IFERROR(MID(VLOOKUP($B126,Seqs!$A:$B,2,0),S126,1),"")</f>
        <v>F</v>
      </c>
      <c r="S126" s="3">
        <v>96</v>
      </c>
      <c r="T126" s="3" t="str">
        <f>IFERROR(MID(VLOOKUP($B126,Seqs!$A:$B,2,0),U126,1),"")</f>
        <v>G</v>
      </c>
      <c r="U126" s="3">
        <v>97</v>
      </c>
      <c r="V126" s="3" t="str">
        <f>IFERROR(MID(VLOOKUP($B126,Seqs!$A:$B,2,0),W126,1),"")</f>
        <v>H</v>
      </c>
      <c r="W126" s="3">
        <v>132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R</v>
      </c>
      <c r="AC126" s="9">
        <v>137</v>
      </c>
      <c r="AD126" s="3" t="str">
        <f>IFERROR(MID(VLOOKUP($B126,Seqs!$A:$B,2,0),AE126,1),"")</f>
        <v>R</v>
      </c>
      <c r="AE126" s="3">
        <v>167</v>
      </c>
      <c r="AF126" s="3" t="str">
        <f>IFERROR(MID(VLOOKUP($B126,Seqs!$A:$B,2,0),AG126,1),"")</f>
        <v>C</v>
      </c>
      <c r="AG126" s="3">
        <v>180</v>
      </c>
      <c r="AH126" s="3" t="str">
        <f>IFERROR(MID(VLOOKUP($B126,Seqs!$A:$B,2,0),AI126,1),"")</f>
        <v>F</v>
      </c>
      <c r="AI126" s="3">
        <v>182</v>
      </c>
      <c r="AJ126" s="3" t="str">
        <f>IFERROR(MID(VLOOKUP($B126,Seqs!$A:$B,2,0),AK126,1),"")</f>
        <v>L</v>
      </c>
      <c r="AK126" s="3">
        <v>191</v>
      </c>
      <c r="AL126" s="3" t="str">
        <f>IFERROR(MID(VLOOKUP($B126,Seqs!$A:$B,2,0),AM126,1),"")</f>
        <v>L</v>
      </c>
      <c r="AM126" s="3">
        <v>222</v>
      </c>
      <c r="AN126" s="3" t="str">
        <f>IFERROR(MID(VLOOKUP($B126,Seqs!$A:$B,2,0),AO126,1),"")</f>
        <v>N</v>
      </c>
      <c r="AO126" s="3">
        <v>235</v>
      </c>
      <c r="AP126" s="3" t="str">
        <f>IFERROR(MID(VLOOKUP($B126,Seqs!$A:$B,2,0),AQ126,1),"")</f>
        <v>G</v>
      </c>
      <c r="AQ126" s="3">
        <v>269</v>
      </c>
      <c r="AR126" s="3" t="str">
        <f>IFERROR(MID(VLOOKUP($B126,Seqs!$A:$B,2,0),AS126,1),"")</f>
        <v>D</v>
      </c>
      <c r="AS126" s="3">
        <v>273</v>
      </c>
      <c r="AT126" s="3" t="str">
        <f>IFERROR(MID(VLOOKUP($B126,Seqs!$A:$B,2,0),AU126,1),"")</f>
        <v>F</v>
      </c>
      <c r="AU126" s="3">
        <v>304</v>
      </c>
      <c r="AV126" s="3" t="str">
        <f>IFERROR(MID(VLOOKUP($B126,Seqs!$A:$B,2,0),AW126,1),"")</f>
        <v>G</v>
      </c>
      <c r="AW126" s="3">
        <v>306</v>
      </c>
      <c r="AX126" s="3" t="str">
        <f>IFERROR(MID(VLOOKUP($B126,Seqs!$A:$B,2,0),AY126,1),"")</f>
        <v>L</v>
      </c>
      <c r="AY126" s="3">
        <v>317</v>
      </c>
      <c r="AZ126" s="77" t="str">
        <f>VLOOKUP(B126,Classification!A:D,2,0)</f>
        <v>A</v>
      </c>
      <c r="BA126" s="94" t="str">
        <f>VLOOKUP(B126,Classification!A:D,4,0)</f>
        <v>Angiotensin</v>
      </c>
      <c r="BB126" s="27" t="b">
        <f t="shared" si="700"/>
        <v>1</v>
      </c>
      <c r="BC126" s="23">
        <f t="shared" si="477"/>
        <v>251</v>
      </c>
      <c r="BD126" s="5"/>
      <c r="BE126" s="3" t="s">
        <v>1380</v>
      </c>
      <c r="BF126" s="119">
        <v>2.9</v>
      </c>
      <c r="BG126" s="49" t="s">
        <v>1383</v>
      </c>
      <c r="BH126" s="49" t="s">
        <v>1383</v>
      </c>
      <c r="BI126" s="1"/>
      <c r="BJ126" s="70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0">
        <f t="shared" si="478"/>
        <v>26</v>
      </c>
      <c r="BW126" s="71">
        <f t="shared" si="479"/>
        <v>57</v>
      </c>
      <c r="BX126" s="72">
        <f t="shared" si="480"/>
        <v>61</v>
      </c>
      <c r="BY126" s="71">
        <f t="shared" si="481"/>
        <v>93</v>
      </c>
      <c r="BZ126" s="72">
        <f t="shared" si="482"/>
        <v>97</v>
      </c>
      <c r="CA126" s="71" t="str">
        <f t="shared" si="483"/>
        <v>-</v>
      </c>
      <c r="CB126" s="72">
        <f t="shared" si="484"/>
        <v>137</v>
      </c>
      <c r="CC126" s="71">
        <f t="shared" si="485"/>
        <v>180</v>
      </c>
      <c r="CD126" s="72">
        <f t="shared" si="486"/>
        <v>191</v>
      </c>
      <c r="CE126" s="71">
        <f t="shared" si="487"/>
        <v>235</v>
      </c>
      <c r="CF126" s="72">
        <f t="shared" si="488"/>
        <v>273</v>
      </c>
      <c r="CG126" s="71">
        <f t="shared" si="489"/>
        <v>306</v>
      </c>
      <c r="CH126" s="70">
        <f t="shared" si="490"/>
        <v>56</v>
      </c>
      <c r="CI126" s="71">
        <f t="shared" si="491"/>
        <v>60</v>
      </c>
      <c r="CJ126" s="72">
        <f t="shared" si="492"/>
        <v>90</v>
      </c>
      <c r="CK126" s="72">
        <f t="shared" si="493"/>
        <v>96</v>
      </c>
      <c r="CL126" s="72">
        <f t="shared" si="494"/>
        <v>132</v>
      </c>
      <c r="CM126" s="72" t="str">
        <f t="shared" si="495"/>
        <v>-</v>
      </c>
      <c r="CN126" s="72">
        <f t="shared" si="496"/>
        <v>167</v>
      </c>
      <c r="CO126" s="72">
        <f t="shared" si="497"/>
        <v>182</v>
      </c>
      <c r="CP126" s="72">
        <f t="shared" si="498"/>
        <v>222</v>
      </c>
      <c r="CQ126" s="72">
        <f t="shared" si="499"/>
        <v>269</v>
      </c>
      <c r="CR126" s="72">
        <f t="shared" si="500"/>
        <v>304</v>
      </c>
      <c r="CS126" s="72">
        <f t="shared" si="501"/>
        <v>317</v>
      </c>
      <c r="CT126" s="23">
        <f t="shared" si="502"/>
        <v>1</v>
      </c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  <c r="AMK126" s="2"/>
      <c r="AML126" s="2"/>
      <c r="AMM126" s="2"/>
      <c r="AMN126" s="2"/>
      <c r="AMO126" s="2"/>
    </row>
    <row r="127" spans="1:1029" x14ac:dyDescent="0.2">
      <c r="A127" s="3" t="str">
        <f t="shared" si="699"/>
        <v>agtr1_human_4ZUD</v>
      </c>
      <c r="B127" s="3" t="s">
        <v>158</v>
      </c>
      <c r="C127" s="3" t="s">
        <v>1342</v>
      </c>
      <c r="D127" s="3" t="str">
        <f>IFERROR(MID(VLOOKUP($B127,Seqs!$A:$B,2,0),E127,1),"")</f>
        <v>H</v>
      </c>
      <c r="E127" s="3">
        <v>24</v>
      </c>
      <c r="F127" s="3" t="str">
        <f>IFERROR(MID(VLOOKUP($B127,Seqs!$A:$B,2,0),G127,1),"")</f>
        <v>Y</v>
      </c>
      <c r="G127" s="3">
        <v>56</v>
      </c>
      <c r="H127" s="3" t="str">
        <f>IFERROR(MID(VLOOKUP($B127,Seqs!$A:$B,2,0),I127,1),"")</f>
        <v>M</v>
      </c>
      <c r="I127" s="23">
        <v>57</v>
      </c>
      <c r="J127" s="3" t="str">
        <f>IFERROR(MID(VLOOKUP($B127,Seqs!$A:$B,2,0),K127,1),"")</f>
        <v>K</v>
      </c>
      <c r="K127" s="23">
        <v>60</v>
      </c>
      <c r="L127" s="3" t="str">
        <f>IFERROR(MID(VLOOKUP($B127,Seqs!$A:$B,2,0),M127,1),"")</f>
        <v>T</v>
      </c>
      <c r="M127" s="3">
        <v>61</v>
      </c>
      <c r="N127" s="3" t="str">
        <f>IFERROR(MID(VLOOKUP($B127,Seqs!$A:$B,2,0),O127,1),"")</f>
        <v>M</v>
      </c>
      <c r="O127" s="3">
        <v>90</v>
      </c>
      <c r="P127" s="3" t="str">
        <f>IFERROR(MID(VLOOKUP($B127,Seqs!$A:$B,2,0),Q127,1),"")</f>
        <v>R</v>
      </c>
      <c r="Q127" s="3">
        <v>93</v>
      </c>
      <c r="R127" s="3" t="str">
        <f>IFERROR(MID(VLOOKUP($B127,Seqs!$A:$B,2,0),S127,1),"")</f>
        <v>F</v>
      </c>
      <c r="S127" s="3">
        <v>96</v>
      </c>
      <c r="T127" s="3" t="str">
        <f>IFERROR(MID(VLOOKUP($B127,Seqs!$A:$B,2,0),U127,1),"")</f>
        <v>G</v>
      </c>
      <c r="U127" s="3">
        <v>97</v>
      </c>
      <c r="V127" s="3" t="str">
        <f>IFERROR(MID(VLOOKUP($B127,Seqs!$A:$B,2,0),W127,1),"")</f>
        <v>H</v>
      </c>
      <c r="W127" s="3">
        <v>132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M</v>
      </c>
      <c r="AC127" s="9">
        <v>142</v>
      </c>
      <c r="AD127" s="3" t="str">
        <f>IFERROR(MID(VLOOKUP($B127,Seqs!$A:$B,2,0),AE127,1),"")</f>
        <v>R</v>
      </c>
      <c r="AE127" s="3">
        <v>167</v>
      </c>
      <c r="AF127" s="3" t="str">
        <f>IFERROR(MID(VLOOKUP($B127,Seqs!$A:$B,2,0),AG127,1),"")</f>
        <v>C</v>
      </c>
      <c r="AG127" s="3">
        <v>180</v>
      </c>
      <c r="AH127" s="3" t="str">
        <f>IFERROR(MID(VLOOKUP($B127,Seqs!$A:$B,2,0),AI127,1),"")</f>
        <v>F</v>
      </c>
      <c r="AI127" s="3">
        <v>182</v>
      </c>
      <c r="AJ127" s="3" t="str">
        <f>IFERROR(MID(VLOOKUP($B127,Seqs!$A:$B,2,0),AK127,1),"")</f>
        <v>L</v>
      </c>
      <c r="AK127" s="3">
        <v>191</v>
      </c>
      <c r="AL127" s="3" t="str">
        <f>IFERROR(MID(VLOOKUP($B127,Seqs!$A:$B,2,0),AM127,1),"")</f>
        <v>L</v>
      </c>
      <c r="AM127" s="3">
        <v>222</v>
      </c>
      <c r="AN127" s="3" t="str">
        <f>IFERROR(MID(VLOOKUP($B127,Seqs!$A:$B,2,0),AO127,1),"")</f>
        <v>D</v>
      </c>
      <c r="AO127" s="3">
        <v>236</v>
      </c>
      <c r="AP127" s="3" t="str">
        <f>IFERROR(MID(VLOOKUP($B127,Seqs!$A:$B,2,0),AQ127,1),"")</f>
        <v>G</v>
      </c>
      <c r="AQ127" s="3">
        <v>269</v>
      </c>
      <c r="AR127" s="3" t="str">
        <f>IFERROR(MID(VLOOKUP($B127,Seqs!$A:$B,2,0),AS127,1),"")</f>
        <v>D</v>
      </c>
      <c r="AS127" s="3">
        <v>273</v>
      </c>
      <c r="AT127" s="3" t="str">
        <f>IFERROR(MID(VLOOKUP($B127,Seqs!$A:$B,2,0),AU127,1),"")</f>
        <v>F</v>
      </c>
      <c r="AU127" s="3">
        <v>304</v>
      </c>
      <c r="AV127" s="3" t="str">
        <f>IFERROR(MID(VLOOKUP($B127,Seqs!$A:$B,2,0),AW127,1),"")</f>
        <v/>
      </c>
      <c r="AW127" s="3" t="s">
        <v>23</v>
      </c>
      <c r="AX127" s="3" t="str">
        <f>IFERROR(MID(VLOOKUP($B127,Seqs!$A:$B,2,0),AY127,1),"")</f>
        <v/>
      </c>
      <c r="AY127" s="3" t="s">
        <v>23</v>
      </c>
      <c r="AZ127" s="77" t="str">
        <f>VLOOKUP(B127,Classification!A:D,2,0)</f>
        <v>A</v>
      </c>
      <c r="BA127" s="94" t="str">
        <f>VLOOKUP(B127,Classification!A:D,4,0)</f>
        <v>Angiotensin</v>
      </c>
      <c r="BB127" s="27" t="b">
        <f t="shared" si="700"/>
        <v>1</v>
      </c>
      <c r="BC127" s="23">
        <f t="shared" si="477"/>
        <v>236</v>
      </c>
      <c r="BD127" s="2" t="s">
        <v>1382</v>
      </c>
      <c r="BE127" s="3" t="s">
        <v>1380</v>
      </c>
      <c r="BF127" s="119">
        <v>2.8</v>
      </c>
      <c r="BG127" s="49" t="s">
        <v>1383</v>
      </c>
      <c r="BH127" s="49" t="s">
        <v>1383</v>
      </c>
      <c r="BI127" s="1"/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 t="shared" si="478"/>
        <v>24</v>
      </c>
      <c r="BW127" s="71">
        <f t="shared" si="479"/>
        <v>57</v>
      </c>
      <c r="BX127" s="72">
        <f t="shared" si="480"/>
        <v>61</v>
      </c>
      <c r="BY127" s="71">
        <f t="shared" si="481"/>
        <v>93</v>
      </c>
      <c r="BZ127" s="72">
        <f t="shared" si="482"/>
        <v>97</v>
      </c>
      <c r="CA127" s="71" t="str">
        <f t="shared" si="483"/>
        <v>-</v>
      </c>
      <c r="CB127" s="72">
        <f t="shared" si="484"/>
        <v>142</v>
      </c>
      <c r="CC127" s="71">
        <f t="shared" si="485"/>
        <v>180</v>
      </c>
      <c r="CD127" s="72">
        <f t="shared" si="486"/>
        <v>191</v>
      </c>
      <c r="CE127" s="71">
        <f t="shared" si="487"/>
        <v>236</v>
      </c>
      <c r="CF127" s="72">
        <f t="shared" si="488"/>
        <v>273</v>
      </c>
      <c r="CG127" s="71" t="str">
        <f t="shared" si="489"/>
        <v>-</v>
      </c>
      <c r="CH127" s="70">
        <f t="shared" si="490"/>
        <v>56</v>
      </c>
      <c r="CI127" s="71">
        <f t="shared" si="491"/>
        <v>60</v>
      </c>
      <c r="CJ127" s="72">
        <f t="shared" si="492"/>
        <v>90</v>
      </c>
      <c r="CK127" s="72">
        <f t="shared" si="493"/>
        <v>96</v>
      </c>
      <c r="CL127" s="72">
        <f t="shared" si="494"/>
        <v>132</v>
      </c>
      <c r="CM127" s="72" t="str">
        <f t="shared" si="495"/>
        <v>-</v>
      </c>
      <c r="CN127" s="72">
        <f t="shared" si="496"/>
        <v>167</v>
      </c>
      <c r="CO127" s="72">
        <f t="shared" si="497"/>
        <v>182</v>
      </c>
      <c r="CP127" s="72">
        <f t="shared" si="498"/>
        <v>222</v>
      </c>
      <c r="CQ127" s="72">
        <f t="shared" si="499"/>
        <v>269</v>
      </c>
      <c r="CR127" s="72">
        <f t="shared" si="500"/>
        <v>304</v>
      </c>
      <c r="CS127" s="72" t="str">
        <f t="shared" si="501"/>
        <v>-</v>
      </c>
      <c r="CT127" s="23">
        <f t="shared" si="502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s="12" customFormat="1" x14ac:dyDescent="0.2">
      <c r="A128" s="9" t="str">
        <f t="shared" ref="A128" si="701">CONCATENATE(B128,"_",C128)</f>
        <v>agtr1_human_6DO1</v>
      </c>
      <c r="B128" s="9" t="s">
        <v>158</v>
      </c>
      <c r="C128" s="9" t="s">
        <v>1580</v>
      </c>
      <c r="D128" s="9" t="str">
        <f>IFERROR(MID(VLOOKUP($B128,Seqs!$A:$B,2,0),E128,1),"")</f>
        <v>H</v>
      </c>
      <c r="E128" s="9">
        <v>24</v>
      </c>
      <c r="F128" s="9" t="str">
        <f>IFERROR(MID(VLOOKUP($B128,Seqs!$A:$B,2,0),G128,1),"")</f>
        <v>Y</v>
      </c>
      <c r="G128" s="9">
        <v>56</v>
      </c>
      <c r="H128" s="9" t="str">
        <f>IFERROR(MID(VLOOKUP($B128,Seqs!$A:$B,2,0),I128,1),"")</f>
        <v/>
      </c>
      <c r="I128" s="109" t="s">
        <v>23</v>
      </c>
      <c r="J128" s="9" t="str">
        <f>IFERROR(MID(VLOOKUP($B128,Seqs!$A:$B,2,0),K128,1),"")</f>
        <v/>
      </c>
      <c r="K128" s="109" t="s">
        <v>23</v>
      </c>
      <c r="L128" s="9" t="str">
        <f>IFERROR(MID(VLOOKUP($B128,Seqs!$A:$B,2,0),M128,1),"")</f>
        <v>T</v>
      </c>
      <c r="M128" s="9">
        <v>61</v>
      </c>
      <c r="N128" s="9" t="str">
        <f>IFERROR(MID(VLOOKUP($B128,Seqs!$A:$B,2,0),O128,1),"")</f>
        <v>M</v>
      </c>
      <c r="O128" s="9">
        <v>90</v>
      </c>
      <c r="P128" s="9" t="str">
        <f>IFERROR(MID(VLOOKUP($B128,Seqs!$A:$B,2,0),Q128,1),"")</f>
        <v>R</v>
      </c>
      <c r="Q128" s="9">
        <v>93</v>
      </c>
      <c r="R128" s="9" t="str">
        <f>IFERROR(MID(VLOOKUP($B128,Seqs!$A:$B,2,0),S128,1),"")</f>
        <v>F</v>
      </c>
      <c r="S128" s="9">
        <v>96</v>
      </c>
      <c r="T128" s="9" t="str">
        <f>IFERROR(MID(VLOOKUP($B128,Seqs!$A:$B,2,0),U128,1),"")</f>
        <v>G</v>
      </c>
      <c r="U128" s="9">
        <v>97</v>
      </c>
      <c r="V128" s="9" t="str">
        <f>IFERROR(MID(VLOOKUP($B128,Seqs!$A:$B,2,0),W128,1),"")</f>
        <v>H</v>
      </c>
      <c r="W128" s="9">
        <v>132</v>
      </c>
      <c r="X128" s="9" t="str">
        <f>IFERROR(MID(VLOOKUP($B128,Seqs!$A:$B,2,0),Y128,1),"")</f>
        <v>P</v>
      </c>
      <c r="Y128" s="9">
        <v>133</v>
      </c>
      <c r="Z128" s="9" t="str">
        <f>IFERROR(MID(VLOOKUP($B128,Seqs!$A:$B,2,0),AA128,1),"")</f>
        <v>R</v>
      </c>
      <c r="AA128" s="9">
        <v>140</v>
      </c>
      <c r="AB128" s="9" t="str">
        <f>IFERROR(MID(VLOOKUP($B128,Seqs!$A:$B,2,0),AC128,1),"")</f>
        <v>T</v>
      </c>
      <c r="AC128" s="9">
        <v>141</v>
      </c>
      <c r="AD128" s="9" t="str">
        <f>IFERROR(MID(VLOOKUP($B128,Seqs!$A:$B,2,0),AE128,1),"")</f>
        <v>R</v>
      </c>
      <c r="AE128" s="9">
        <v>167</v>
      </c>
      <c r="AF128" s="9" t="str">
        <f>IFERROR(MID(VLOOKUP($B128,Seqs!$A:$B,2,0),AG128,1),"")</f>
        <v>C</v>
      </c>
      <c r="AG128" s="9">
        <v>180</v>
      </c>
      <c r="AH128" s="9" t="str">
        <f>IFERROR(MID(VLOOKUP($B128,Seqs!$A:$B,2,0),AI128,1),"")</f>
        <v>F</v>
      </c>
      <c r="AI128" s="9">
        <v>182</v>
      </c>
      <c r="AJ128" s="9" t="str">
        <f>IFERROR(MID(VLOOKUP($B128,Seqs!$A:$B,2,0),AK128,1),"")</f>
        <v>P</v>
      </c>
      <c r="AK128" s="9">
        <v>192</v>
      </c>
      <c r="AL128" s="9" t="str">
        <f>IFERROR(MID(VLOOKUP($B128,Seqs!$A:$B,2,0),AM128,1),"")</f>
        <v>N</v>
      </c>
      <c r="AM128" s="9">
        <v>231</v>
      </c>
      <c r="AN128" s="9" t="str">
        <f>IFERROR(MID(VLOOKUP($B128,Seqs!$A:$B,2,0),AO128,1),"")</f>
        <v>T</v>
      </c>
      <c r="AO128" s="9">
        <v>336</v>
      </c>
      <c r="AP128" s="9" t="str">
        <f>IFERROR(MID(VLOOKUP($B128,Seqs!$A:$B,2,0),AQ128,1),"")</f>
        <v/>
      </c>
      <c r="AQ128" s="9">
        <v>368</v>
      </c>
      <c r="AR128" s="9" t="str">
        <f>IFERROR(MID(VLOOKUP($B128,Seqs!$A:$B,2,0),AS128,1),"")</f>
        <v/>
      </c>
      <c r="AS128" s="9">
        <v>372</v>
      </c>
      <c r="AT128" s="9" t="str">
        <f>IFERROR(MID(VLOOKUP($B128,Seqs!$A:$B,2,0),AU128,1),"")</f>
        <v/>
      </c>
      <c r="AU128" s="9">
        <v>404</v>
      </c>
      <c r="AV128" s="9" t="str">
        <f>IFERROR(MID(VLOOKUP($B128,Seqs!$A:$B,2,0),AW128,1),"")</f>
        <v/>
      </c>
      <c r="AW128" s="9">
        <v>405</v>
      </c>
      <c r="AX128" s="9" t="str">
        <f>IFERROR(MID(VLOOKUP($B128,Seqs!$A:$B,2,0),AY128,1),"")</f>
        <v/>
      </c>
      <c r="AY128" s="9">
        <v>416</v>
      </c>
      <c r="AZ128" s="110" t="str">
        <f>VLOOKUP(B128,Classification!A:D,2,0)</f>
        <v>A</v>
      </c>
      <c r="BA128" s="98" t="str">
        <f>VLOOKUP(B128,Classification!A:D,4,0)</f>
        <v>Angiotensin</v>
      </c>
      <c r="BB128" s="36" t="b">
        <f t="shared" ref="BB128" si="702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09">
        <f t="shared" ref="BC128" si="703">_xlfn.AGGREGATE(9,6,CH128:CS128)-_xlfn.AGGREGATE(9,6,BV128:CG128)+12</f>
        <v>260</v>
      </c>
      <c r="BD128" s="40" t="s">
        <v>1381</v>
      </c>
      <c r="BE128" s="9" t="s">
        <v>1297</v>
      </c>
      <c r="BF128" s="120">
        <v>2.9</v>
      </c>
      <c r="BG128" s="51" t="s">
        <v>1</v>
      </c>
      <c r="BH128" s="51" t="s">
        <v>1</v>
      </c>
      <c r="BJ128" s="111" t="s">
        <v>1293</v>
      </c>
      <c r="BK128" s="112" t="s">
        <v>1293</v>
      </c>
      <c r="BL128" s="112" t="s">
        <v>1293</v>
      </c>
      <c r="BM128" s="112" t="s">
        <v>1293</v>
      </c>
      <c r="BN128" s="112" t="s">
        <v>1293</v>
      </c>
      <c r="BO128" s="112" t="s">
        <v>1293</v>
      </c>
      <c r="BP128" s="112" t="s">
        <v>1293</v>
      </c>
      <c r="BQ128" s="112" t="s">
        <v>1293</v>
      </c>
      <c r="BR128" s="112" t="s">
        <v>1293</v>
      </c>
      <c r="BS128" s="112" t="s">
        <v>1293</v>
      </c>
      <c r="BT128" s="112" t="s">
        <v>1293</v>
      </c>
      <c r="BU128" s="112" t="s">
        <v>1293</v>
      </c>
      <c r="BV128" s="111">
        <f t="shared" ref="BV128" si="704">E128</f>
        <v>24</v>
      </c>
      <c r="BW128" s="113" t="str">
        <f t="shared" ref="BW128" si="705">I128</f>
        <v>-</v>
      </c>
      <c r="BX128" s="114">
        <f t="shared" ref="BX128" si="706">M128</f>
        <v>61</v>
      </c>
      <c r="BY128" s="113">
        <f t="shared" ref="BY128" si="707">Q128</f>
        <v>93</v>
      </c>
      <c r="BZ128" s="114">
        <f t="shared" ref="BZ128" si="708">U128</f>
        <v>97</v>
      </c>
      <c r="CA128" s="113">
        <f t="shared" ref="CA128" si="709">Y128</f>
        <v>133</v>
      </c>
      <c r="CB128" s="114">
        <f t="shared" ref="CB128" si="710">AC128</f>
        <v>141</v>
      </c>
      <c r="CC128" s="113">
        <f t="shared" ref="CC128" si="711">AG128</f>
        <v>180</v>
      </c>
      <c r="CD128" s="114">
        <f t="shared" ref="CD128" si="712">AK128</f>
        <v>192</v>
      </c>
      <c r="CE128" s="113">
        <f t="shared" ref="CE128" si="713">AO128</f>
        <v>336</v>
      </c>
      <c r="CF128" s="114">
        <f t="shared" ref="CF128" si="714">AS128</f>
        <v>372</v>
      </c>
      <c r="CG128" s="113">
        <f t="shared" ref="CG128" si="715">AW128</f>
        <v>405</v>
      </c>
      <c r="CH128" s="111">
        <f t="shared" ref="CH128" si="716">G128</f>
        <v>56</v>
      </c>
      <c r="CI128" s="113" t="str">
        <f t="shared" ref="CI128" si="717">K128</f>
        <v>-</v>
      </c>
      <c r="CJ128" s="114">
        <f t="shared" ref="CJ128" si="718">O128</f>
        <v>90</v>
      </c>
      <c r="CK128" s="114">
        <f t="shared" ref="CK128" si="719">S128</f>
        <v>96</v>
      </c>
      <c r="CL128" s="114">
        <f t="shared" ref="CL128" si="720">W128</f>
        <v>132</v>
      </c>
      <c r="CM128" s="114">
        <f t="shared" ref="CM128" si="721">AA128</f>
        <v>140</v>
      </c>
      <c r="CN128" s="114">
        <f t="shared" ref="CN128" si="722">AE128</f>
        <v>167</v>
      </c>
      <c r="CO128" s="114">
        <f t="shared" ref="CO128" si="723">AI128</f>
        <v>182</v>
      </c>
      <c r="CP128" s="114">
        <f t="shared" ref="CP128" si="724">AM128</f>
        <v>231</v>
      </c>
      <c r="CQ128" s="114">
        <f t="shared" ref="CQ128" si="725">AQ128</f>
        <v>368</v>
      </c>
      <c r="CR128" s="114">
        <f t="shared" ref="CR128" si="726">AU128</f>
        <v>404</v>
      </c>
      <c r="CS128" s="114">
        <f t="shared" ref="CS128" si="727">AY128</f>
        <v>416</v>
      </c>
      <c r="CT128" s="109" t="e">
        <f t="shared" ref="CT128" si="728">M128-K128</f>
        <v>#VALUE!</v>
      </c>
    </row>
    <row r="129" spans="1:1030" x14ac:dyDescent="0.2">
      <c r="A129" s="3" t="str">
        <f t="shared" ref="A129:A139" si="729">CONCATENATE(B129,"_",C129)</f>
        <v>agtr2_human__wt</v>
      </c>
      <c r="B129" s="3" t="s">
        <v>159</v>
      </c>
      <c r="C129" s="3" t="s">
        <v>100</v>
      </c>
      <c r="D129" s="3" t="str">
        <f>IFERROR(MID(VLOOKUP($B129,Seqs!$A:$B,2,0),E129,1),"")</f>
        <v>D</v>
      </c>
      <c r="E129" s="3">
        <v>45</v>
      </c>
      <c r="F129" s="3" t="str">
        <f>IFERROR(MID(VLOOKUP($B129,Seqs!$A:$B,2,0),G129,1),"")</f>
        <v>Q</v>
      </c>
      <c r="G129" s="3">
        <v>72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V</v>
      </c>
      <c r="M129" s="3">
        <v>78</v>
      </c>
      <c r="N129" s="3" t="str">
        <f>IFERROR(MID(VLOOKUP($B129,Seqs!$A:$B,2,0),O129,1),"")</f>
        <v>Y</v>
      </c>
      <c r="O129" s="3">
        <v>106</v>
      </c>
      <c r="P129" s="3" t="str">
        <f>IFERROR(MID(VLOOKUP($B129,Seqs!$A:$B,2,0),Q129,1),"")</f>
        <v>R</v>
      </c>
      <c r="Q129" s="3">
        <v>107</v>
      </c>
      <c r="R129" s="3" t="str">
        <f>IFERROR(MID(VLOOKUP($B129,Seqs!$A:$B,2,0),S129,1),"")</f>
        <v>F</v>
      </c>
      <c r="S129" s="3">
        <v>112</v>
      </c>
      <c r="T129" s="3" t="str">
        <f>IFERROR(MID(VLOOKUP($B129,Seqs!$A:$B,2,0),U129,1),"")</f>
        <v>G</v>
      </c>
      <c r="U129" s="3">
        <v>113</v>
      </c>
      <c r="V129" s="3" t="str">
        <f>IFERROR(MID(VLOOKUP($B129,Seqs!$A:$B,2,0),W129,1),"")</f>
        <v>Y</v>
      </c>
      <c r="W129" s="3">
        <v>148</v>
      </c>
      <c r="X129" s="3" t="str">
        <f>IFERROR(MID(VLOOKUP($B129,Seqs!$A:$B,2,0),Y129,1),"")</f>
        <v>P</v>
      </c>
      <c r="Y129" s="3">
        <v>149</v>
      </c>
      <c r="Z129" s="3" t="str">
        <f>IFERROR(MID(VLOOKUP($B129,Seqs!$A:$B,2,0),AA129,1),"")</f>
        <v>R</v>
      </c>
      <c r="AA129" s="3">
        <v>155</v>
      </c>
      <c r="AB129" s="3" t="str">
        <f>IFERROR(MID(VLOOKUP($B129,Seqs!$A:$B,2,0),AC129,1),"")</f>
        <v>N</v>
      </c>
      <c r="AC129" s="3">
        <v>156</v>
      </c>
      <c r="AD129" s="3" t="str">
        <f>IFERROR(MID(VLOOKUP($B129,Seqs!$A:$B,2,0),AE129,1),"")</f>
        <v>R</v>
      </c>
      <c r="AE129" s="3">
        <v>182</v>
      </c>
      <c r="AF129" s="3" t="str">
        <f>IFERROR(MID(VLOOKUP($B129,Seqs!$A:$B,2,0),AG129,1),"")</f>
        <v>C</v>
      </c>
      <c r="AG129" s="3">
        <v>195</v>
      </c>
      <c r="AH129" s="3" t="str">
        <f>IFERROR(MID(VLOOKUP($B129,Seqs!$A:$B,2,0),AI129,1),"")</f>
        <v>M</v>
      </c>
      <c r="AI129" s="3">
        <v>197</v>
      </c>
      <c r="AJ129" s="3" t="str">
        <f>IFERROR(MID(VLOOKUP($B129,Seqs!$A:$B,2,0),AK129,1),"")</f>
        <v>K</v>
      </c>
      <c r="AK129" s="3">
        <v>203</v>
      </c>
      <c r="AL129" s="3" t="str">
        <f>IFERROR(MID(VLOOKUP($B129,Seqs!$A:$B,2,0),AM129,1),"")</f>
        <v>T</v>
      </c>
      <c r="AM129" s="3">
        <v>241</v>
      </c>
      <c r="AN129" s="3" t="str">
        <f>IFERROR(MID(VLOOKUP($B129,Seqs!$A:$B,2,0),AO129,1),"")</f>
        <v>G</v>
      </c>
      <c r="AO129" s="3">
        <v>245</v>
      </c>
      <c r="AP129" s="3" t="str">
        <f>IFERROR(MID(VLOOKUP($B129,Seqs!$A:$B,2,0),AQ129,1),"")</f>
        <v>G</v>
      </c>
      <c r="AQ129" s="3">
        <v>285</v>
      </c>
      <c r="AR129" s="3" t="str">
        <f>IFERROR(MID(VLOOKUP($B129,Seqs!$A:$B,2,0),AS129,1),"")</f>
        <v>S</v>
      </c>
      <c r="AS129" s="3">
        <v>289</v>
      </c>
      <c r="AT129" s="3" t="str">
        <f>IFERROR(MID(VLOOKUP($B129,Seqs!$A:$B,2,0),AU129,1),"")</f>
        <v>V</v>
      </c>
      <c r="AU129" s="3">
        <v>321</v>
      </c>
      <c r="AV129" s="3" t="str">
        <f>IFERROR(MID(VLOOKUP($B129,Seqs!$A:$B,2,0),AW129,1),"")</f>
        <v>G</v>
      </c>
      <c r="AW129" s="3">
        <v>322</v>
      </c>
      <c r="AX129" s="3" t="str">
        <f>IFERROR(MID(VLOOKUP($B129,Seqs!$A:$B,2,0),AY129,1),"")</f>
        <v>P</v>
      </c>
      <c r="AY129" s="3">
        <v>336</v>
      </c>
      <c r="AZ129" s="77" t="str">
        <f>VLOOKUP(B129,Classification!A:D,2,0)</f>
        <v>A</v>
      </c>
      <c r="BA129" s="94" t="str">
        <f>VLOOKUP(B129,Classification!A:D,4,0)</f>
        <v>Angiotensin</v>
      </c>
      <c r="BB129" s="27" t="b">
        <f t="shared" ref="BB129:BB139" si="730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23">
        <f t="shared" ref="BC129:BC139" si="731">_xlfn.AGGREGATE(9,6,CH129:CS129)-_xlfn.AGGREGATE(9,6,BV129:CG129)+12</f>
        <v>265</v>
      </c>
      <c r="BD129" s="2" t="s">
        <v>23</v>
      </c>
      <c r="BE129" s="3" t="s">
        <v>23</v>
      </c>
      <c r="BF129" s="119" t="s">
        <v>23</v>
      </c>
      <c r="BG129" s="49" t="s">
        <v>1383</v>
      </c>
      <c r="BH129" s="49" t="s">
        <v>1383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ref="BV129:BV139" si="732">E129</f>
        <v>45</v>
      </c>
      <c r="BW129" s="71" t="str">
        <f t="shared" ref="BW129:BW139" si="733">I129</f>
        <v>-</v>
      </c>
      <c r="BX129" s="72">
        <f t="shared" ref="BX129:BX139" si="734">M129</f>
        <v>78</v>
      </c>
      <c r="BY129" s="71">
        <f t="shared" ref="BY129:BY139" si="735">Q129</f>
        <v>107</v>
      </c>
      <c r="BZ129" s="72">
        <f t="shared" ref="BZ129:BZ139" si="736">U129</f>
        <v>113</v>
      </c>
      <c r="CA129" s="71">
        <f t="shared" ref="CA129:CA139" si="737">Y129</f>
        <v>149</v>
      </c>
      <c r="CB129" s="72">
        <f t="shared" ref="CB129:CB139" si="738">AC129</f>
        <v>156</v>
      </c>
      <c r="CC129" s="71">
        <f t="shared" ref="CC129:CC139" si="739">AG129</f>
        <v>195</v>
      </c>
      <c r="CD129" s="72">
        <f t="shared" ref="CD129:CD139" si="740">AK129</f>
        <v>203</v>
      </c>
      <c r="CE129" s="71">
        <f t="shared" ref="CE129:CE139" si="741">AO129</f>
        <v>245</v>
      </c>
      <c r="CF129" s="72">
        <f t="shared" ref="CF129:CF139" si="742">AS129</f>
        <v>289</v>
      </c>
      <c r="CG129" s="71">
        <f t="shared" ref="CG129:CG139" si="743">AW129</f>
        <v>322</v>
      </c>
      <c r="CH129" s="70">
        <f t="shared" ref="CH129:CH139" si="744">G129</f>
        <v>72</v>
      </c>
      <c r="CI129" s="71" t="str">
        <f t="shared" ref="CI129:CI139" si="745">K129</f>
        <v>-</v>
      </c>
      <c r="CJ129" s="72">
        <f t="shared" ref="CJ129:CJ139" si="746">O129</f>
        <v>106</v>
      </c>
      <c r="CK129" s="72">
        <f t="shared" ref="CK129:CK139" si="747">S129</f>
        <v>112</v>
      </c>
      <c r="CL129" s="72">
        <f t="shared" ref="CL129:CL139" si="748">W129</f>
        <v>148</v>
      </c>
      <c r="CM129" s="72">
        <f t="shared" ref="CM129:CM139" si="749">AA129</f>
        <v>155</v>
      </c>
      <c r="CN129" s="72">
        <f t="shared" ref="CN129:CN139" si="750">AE129</f>
        <v>182</v>
      </c>
      <c r="CO129" s="72">
        <f t="shared" ref="CO129:CO139" si="751">AI129</f>
        <v>197</v>
      </c>
      <c r="CP129" s="72">
        <f t="shared" ref="CP129:CP139" si="752">AM129</f>
        <v>241</v>
      </c>
      <c r="CQ129" s="72">
        <f t="shared" ref="CQ129:CQ139" si="753">AQ129</f>
        <v>285</v>
      </c>
      <c r="CR129" s="72">
        <f t="shared" ref="CR129:CR139" si="754">AU129</f>
        <v>321</v>
      </c>
      <c r="CS129" s="72">
        <f t="shared" ref="CS129:CS139" si="755">AY129</f>
        <v>336</v>
      </c>
      <c r="CT129" s="23" t="e">
        <f t="shared" ref="CT129:CT139" si="756">M129-K129</f>
        <v>#VALUE!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729"/>
        <v>agtr2_human_5UNF</v>
      </c>
      <c r="B130" s="3" t="s">
        <v>159</v>
      </c>
      <c r="C130" s="3" t="s">
        <v>1398</v>
      </c>
      <c r="D130" s="3" t="str">
        <f>IFERROR(MID(VLOOKUP($B130,Seqs!$A:$B,2,0),E130,1),"")</f>
        <v>A</v>
      </c>
      <c r="E130" s="3">
        <v>46</v>
      </c>
      <c r="F130" s="3" t="str">
        <f>IFERROR(MID(VLOOKUP($B130,Seqs!$A:$B,2,0),G130,1),"")</f>
        <v>Q</v>
      </c>
      <c r="G130" s="3">
        <v>72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V</v>
      </c>
      <c r="M130" s="3">
        <v>78</v>
      </c>
      <c r="N130" s="3" t="str">
        <f>IFERROR(MID(VLOOKUP($B130,Seqs!$A:$B,2,0),O130,1),"")</f>
        <v>Y</v>
      </c>
      <c r="O130" s="3">
        <v>106</v>
      </c>
      <c r="P130" s="3" t="str">
        <f>IFERROR(MID(VLOOKUP($B130,Seqs!$A:$B,2,0),Q130,1),"")</f>
        <v>R</v>
      </c>
      <c r="Q130" s="3">
        <v>107</v>
      </c>
      <c r="R130" s="3" t="str">
        <f>IFERROR(MID(VLOOKUP($B130,Seqs!$A:$B,2,0),S130,1),"")</f>
        <v>F</v>
      </c>
      <c r="S130" s="3">
        <v>112</v>
      </c>
      <c r="T130" s="3" t="str">
        <f>IFERROR(MID(VLOOKUP($B130,Seqs!$A:$B,2,0),U130,1),"")</f>
        <v>G</v>
      </c>
      <c r="U130" s="3">
        <v>113</v>
      </c>
      <c r="V130" s="3" t="str">
        <f>IFERROR(MID(VLOOKUP($B130,Seqs!$A:$B,2,0),W130,1),"")</f>
        <v>Y</v>
      </c>
      <c r="W130" s="3">
        <v>148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W</v>
      </c>
      <c r="AC130" s="3">
        <v>158</v>
      </c>
      <c r="AD130" s="3" t="str">
        <f>IFERROR(MID(VLOOKUP($B130,Seqs!$A:$B,2,0),AE130,1),"")</f>
        <v>R</v>
      </c>
      <c r="AE130" s="3">
        <v>182</v>
      </c>
      <c r="AF130" s="3" t="str">
        <f>IFERROR(MID(VLOOKUP($B130,Seqs!$A:$B,2,0),AG130,1),"")</f>
        <v>C</v>
      </c>
      <c r="AG130" s="3">
        <v>195</v>
      </c>
      <c r="AH130" s="3" t="str">
        <f>IFERROR(MID(VLOOKUP($B130,Seqs!$A:$B,2,0),AI130,1),"")</f>
        <v>M</v>
      </c>
      <c r="AI130" s="3">
        <v>197</v>
      </c>
      <c r="AJ130" s="3" t="str">
        <f>IFERROR(MID(VLOOKUP($B130,Seqs!$A:$B,2,0),AK130,1),"")</f>
        <v>Y</v>
      </c>
      <c r="AK130" s="3">
        <v>204</v>
      </c>
      <c r="AL130" s="3" t="str">
        <f>IFERROR(MID(VLOOKUP($B130,Seqs!$A:$B,2,0),AM130,1),"")</f>
        <v>T</v>
      </c>
      <c r="AM130" s="3">
        <v>241</v>
      </c>
      <c r="AN130" s="3" t="str">
        <f>IFERROR(MID(VLOOKUP($B130,Seqs!$A:$B,2,0),AO130,1),"")</f>
        <v>G</v>
      </c>
      <c r="AO130" s="3">
        <v>245</v>
      </c>
      <c r="AP130" s="3" t="str">
        <f>IFERROR(MID(VLOOKUP($B130,Seqs!$A:$B,2,0),AQ130,1),"")</f>
        <v>G</v>
      </c>
      <c r="AQ130" s="3">
        <v>285</v>
      </c>
      <c r="AR130" s="3" t="str">
        <f>IFERROR(MID(VLOOKUP($B130,Seqs!$A:$B,2,0),AS130,1),"")</f>
        <v>C</v>
      </c>
      <c r="AS130" s="3">
        <v>290</v>
      </c>
      <c r="AT130" s="3" t="str">
        <f>IFERROR(MID(VLOOKUP($B130,Seqs!$A:$B,2,0),AU130,1),"")</f>
        <v>V</v>
      </c>
      <c r="AU130" s="3">
        <v>321</v>
      </c>
      <c r="AV130" s="3" t="str">
        <f>IFERROR(MID(VLOOKUP($B130,Seqs!$A:$B,2,0),AW130,1),"")</f>
        <v>G</v>
      </c>
      <c r="AW130" s="3">
        <v>322</v>
      </c>
      <c r="AX130" s="3" t="str">
        <f>IFERROR(MID(VLOOKUP($B130,Seqs!$A:$B,2,0),AY130,1),"")</f>
        <v>R</v>
      </c>
      <c r="AY130" s="3">
        <v>334</v>
      </c>
      <c r="AZ130" s="77"/>
      <c r="BA130" s="94" t="str">
        <f>VLOOKUP(B130,Classification!A:D,4,0)</f>
        <v>Angiotensin</v>
      </c>
      <c r="BB130" s="27" t="b">
        <f t="shared" si="730"/>
        <v>1</v>
      </c>
      <c r="BC130" s="23">
        <f t="shared" si="731"/>
        <v>252</v>
      </c>
      <c r="BD130" s="2" t="s">
        <v>23</v>
      </c>
      <c r="BE130" s="3" t="s">
        <v>1297</v>
      </c>
      <c r="BF130" s="119">
        <v>2.8</v>
      </c>
      <c r="BG130" s="49" t="s">
        <v>1383</v>
      </c>
      <c r="BH130" s="49" t="s">
        <v>1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732"/>
        <v>46</v>
      </c>
      <c r="BW130" s="71" t="str">
        <f t="shared" si="733"/>
        <v>-</v>
      </c>
      <c r="BX130" s="72">
        <f t="shared" si="734"/>
        <v>78</v>
      </c>
      <c r="BY130" s="71">
        <f t="shared" si="735"/>
        <v>107</v>
      </c>
      <c r="BZ130" s="72">
        <f t="shared" si="736"/>
        <v>113</v>
      </c>
      <c r="CA130" s="71" t="str">
        <f t="shared" si="737"/>
        <v>-</v>
      </c>
      <c r="CB130" s="72">
        <f t="shared" si="738"/>
        <v>158</v>
      </c>
      <c r="CC130" s="71">
        <f t="shared" si="739"/>
        <v>195</v>
      </c>
      <c r="CD130" s="72">
        <f t="shared" si="740"/>
        <v>204</v>
      </c>
      <c r="CE130" s="71">
        <f t="shared" si="741"/>
        <v>245</v>
      </c>
      <c r="CF130" s="72">
        <f t="shared" si="742"/>
        <v>290</v>
      </c>
      <c r="CG130" s="71">
        <f t="shared" si="743"/>
        <v>322</v>
      </c>
      <c r="CH130" s="70">
        <f t="shared" si="744"/>
        <v>72</v>
      </c>
      <c r="CI130" s="71" t="str">
        <f t="shared" si="745"/>
        <v>-</v>
      </c>
      <c r="CJ130" s="72">
        <f t="shared" si="746"/>
        <v>106</v>
      </c>
      <c r="CK130" s="72">
        <f t="shared" si="747"/>
        <v>112</v>
      </c>
      <c r="CL130" s="72">
        <f t="shared" si="748"/>
        <v>148</v>
      </c>
      <c r="CM130" s="72" t="str">
        <f t="shared" si="749"/>
        <v>-</v>
      </c>
      <c r="CN130" s="72">
        <f t="shared" si="750"/>
        <v>182</v>
      </c>
      <c r="CO130" s="72">
        <f t="shared" si="751"/>
        <v>197</v>
      </c>
      <c r="CP130" s="72">
        <f t="shared" si="752"/>
        <v>241</v>
      </c>
      <c r="CQ130" s="72">
        <f t="shared" si="753"/>
        <v>285</v>
      </c>
      <c r="CR130" s="72">
        <f t="shared" si="754"/>
        <v>321</v>
      </c>
      <c r="CS130" s="72">
        <f t="shared" si="755"/>
        <v>334</v>
      </c>
      <c r="CT130" s="23" t="e">
        <f t="shared" si="756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729"/>
        <v>agtr2_human_5UNG</v>
      </c>
      <c r="B131" s="3" t="s">
        <v>159</v>
      </c>
      <c r="C131" s="3" t="s">
        <v>1400</v>
      </c>
      <c r="D131" s="3" t="str">
        <f>IFERROR(MID(VLOOKUP($B131,Seqs!$A:$B,2,0),E131,1),"")</f>
        <v>D</v>
      </c>
      <c r="E131" s="3">
        <v>45</v>
      </c>
      <c r="F131" s="3" t="str">
        <f>IFERROR(MID(VLOOKUP($B131,Seqs!$A:$B,2,0),G131,1),"")</f>
        <v>C</v>
      </c>
      <c r="G131" s="3">
        <v>71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V</v>
      </c>
      <c r="M131" s="3">
        <v>78</v>
      </c>
      <c r="N131" s="3" t="str">
        <f>IFERROR(MID(VLOOKUP($B131,Seqs!$A:$B,2,0),O131,1),"")</f>
        <v>Y</v>
      </c>
      <c r="O131" s="3">
        <v>106</v>
      </c>
      <c r="P131" s="3" t="str">
        <f>IFERROR(MID(VLOOKUP($B131,Seqs!$A:$B,2,0),Q131,1),"")</f>
        <v>R</v>
      </c>
      <c r="Q131" s="3">
        <v>107</v>
      </c>
      <c r="R131" s="3" t="str">
        <f>IFERROR(MID(VLOOKUP($B131,Seqs!$A:$B,2,0),S131,1),"")</f>
        <v>F</v>
      </c>
      <c r="S131" s="3">
        <v>112</v>
      </c>
      <c r="T131" s="3" t="str">
        <f>IFERROR(MID(VLOOKUP($B131,Seqs!$A:$B,2,0),U131,1),"")</f>
        <v>G</v>
      </c>
      <c r="U131" s="3">
        <v>113</v>
      </c>
      <c r="V131" s="3" t="str">
        <f>IFERROR(MID(VLOOKUP($B131,Seqs!$A:$B,2,0),W131,1),"")</f>
        <v>Y</v>
      </c>
      <c r="W131" s="3">
        <v>148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Q</v>
      </c>
      <c r="AC131" s="3">
        <v>159</v>
      </c>
      <c r="AD131" s="3" t="str">
        <f>IFERROR(MID(VLOOKUP($B131,Seqs!$A:$B,2,0),AE131,1),"")</f>
        <v>R</v>
      </c>
      <c r="AE131" s="3">
        <v>182</v>
      </c>
      <c r="AF131" s="3" t="str">
        <f>IFERROR(MID(VLOOKUP($B131,Seqs!$A:$B,2,0),AG131,1),"")</f>
        <v>C</v>
      </c>
      <c r="AG131" s="3">
        <v>195</v>
      </c>
      <c r="AH131" s="3" t="str">
        <f>IFERROR(MID(VLOOKUP($B131,Seqs!$A:$B,2,0),AI131,1),"")</f>
        <v>M</v>
      </c>
      <c r="AI131" s="3">
        <v>197</v>
      </c>
      <c r="AJ131" s="3" t="str">
        <f>IFERROR(MID(VLOOKUP($B131,Seqs!$A:$B,2,0),AK131,1),"")</f>
        <v>K</v>
      </c>
      <c r="AK131" s="3">
        <v>203</v>
      </c>
      <c r="AL131" s="3" t="str">
        <f>IFERROR(MID(VLOOKUP($B131,Seqs!$A:$B,2,0),AM131,1),"")</f>
        <v>T</v>
      </c>
      <c r="AM131" s="3">
        <v>241</v>
      </c>
      <c r="AN131" s="3" t="str">
        <f>IFERROR(MID(VLOOKUP($B131,Seqs!$A:$B,2,0),AO131,1),"")</f>
        <v>G</v>
      </c>
      <c r="AO131" s="3">
        <v>245</v>
      </c>
      <c r="AP131" s="3" t="str">
        <f>IFERROR(MID(VLOOKUP($B131,Seqs!$A:$B,2,0),AQ131,1),"")</f>
        <v>G</v>
      </c>
      <c r="AQ131" s="3">
        <v>285</v>
      </c>
      <c r="AR131" s="3" t="str">
        <f>IFERROR(MID(VLOOKUP($B131,Seqs!$A:$B,2,0),AS131,1),"")</f>
        <v>S</v>
      </c>
      <c r="AS131" s="3">
        <v>289</v>
      </c>
      <c r="AT131" s="3" t="str">
        <f>IFERROR(MID(VLOOKUP($B131,Seqs!$A:$B,2,0),AU131,1),"")</f>
        <v>V</v>
      </c>
      <c r="AU131" s="3">
        <v>321</v>
      </c>
      <c r="AV131" s="3" t="str">
        <f>IFERROR(MID(VLOOKUP($B131,Seqs!$A:$B,2,0),AW131,1),"")</f>
        <v>G</v>
      </c>
      <c r="AW131" s="3">
        <v>322</v>
      </c>
      <c r="AX131" s="3" t="str">
        <f>IFERROR(MID(VLOOKUP($B131,Seqs!$A:$B,2,0),AY131,1),"")</f>
        <v>R</v>
      </c>
      <c r="AY131" s="3">
        <v>334</v>
      </c>
      <c r="AZ131" s="77" t="str">
        <f>VLOOKUP(B131,Classification!A:D,2,0)</f>
        <v>A</v>
      </c>
      <c r="BA131" s="94" t="str">
        <f>VLOOKUP(B131,Classification!A:D,4,0)</f>
        <v>Angiotensin</v>
      </c>
      <c r="BB131" s="27" t="b">
        <f t="shared" si="730"/>
        <v>1</v>
      </c>
      <c r="BC131" s="23">
        <f t="shared" si="731"/>
        <v>253</v>
      </c>
      <c r="BD131" s="2" t="s">
        <v>1381</v>
      </c>
      <c r="BE131" s="3" t="s">
        <v>1297</v>
      </c>
      <c r="BF131" s="119">
        <v>2.8</v>
      </c>
      <c r="BG131" s="49" t="s">
        <v>1383</v>
      </c>
      <c r="BH131" s="49" t="s">
        <v>1287</v>
      </c>
      <c r="BI131" s="1"/>
      <c r="BJ131" s="70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0">
        <f t="shared" si="732"/>
        <v>45</v>
      </c>
      <c r="BW131" s="71" t="str">
        <f t="shared" si="733"/>
        <v>-</v>
      </c>
      <c r="BX131" s="72">
        <f t="shared" si="734"/>
        <v>78</v>
      </c>
      <c r="BY131" s="71">
        <f t="shared" si="735"/>
        <v>107</v>
      </c>
      <c r="BZ131" s="72">
        <f t="shared" si="736"/>
        <v>113</v>
      </c>
      <c r="CA131" s="71" t="str">
        <f t="shared" si="737"/>
        <v>-</v>
      </c>
      <c r="CB131" s="72">
        <f t="shared" si="738"/>
        <v>159</v>
      </c>
      <c r="CC131" s="71">
        <f t="shared" si="739"/>
        <v>195</v>
      </c>
      <c r="CD131" s="72">
        <f t="shared" si="740"/>
        <v>203</v>
      </c>
      <c r="CE131" s="71">
        <f t="shared" si="741"/>
        <v>245</v>
      </c>
      <c r="CF131" s="72">
        <f t="shared" si="742"/>
        <v>289</v>
      </c>
      <c r="CG131" s="71">
        <f t="shared" si="743"/>
        <v>322</v>
      </c>
      <c r="CH131" s="70">
        <f t="shared" si="744"/>
        <v>71</v>
      </c>
      <c r="CI131" s="71" t="str">
        <f t="shared" si="745"/>
        <v>-</v>
      </c>
      <c r="CJ131" s="72">
        <f t="shared" si="746"/>
        <v>106</v>
      </c>
      <c r="CK131" s="72">
        <f t="shared" si="747"/>
        <v>112</v>
      </c>
      <c r="CL131" s="72">
        <f t="shared" si="748"/>
        <v>148</v>
      </c>
      <c r="CM131" s="72" t="str">
        <f t="shared" si="749"/>
        <v>-</v>
      </c>
      <c r="CN131" s="72">
        <f t="shared" si="750"/>
        <v>182</v>
      </c>
      <c r="CO131" s="72">
        <f t="shared" si="751"/>
        <v>197</v>
      </c>
      <c r="CP131" s="72">
        <f t="shared" si="752"/>
        <v>241</v>
      </c>
      <c r="CQ131" s="72">
        <f t="shared" si="753"/>
        <v>285</v>
      </c>
      <c r="CR131" s="72">
        <f t="shared" si="754"/>
        <v>321</v>
      </c>
      <c r="CS131" s="72">
        <f t="shared" si="755"/>
        <v>334</v>
      </c>
      <c r="CT131" s="23" t="e">
        <f t="shared" si="756"/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si="729"/>
        <v>agtr2_human_5UNH</v>
      </c>
      <c r="B132" s="3" t="s">
        <v>159</v>
      </c>
      <c r="C132" s="3" t="s">
        <v>1401</v>
      </c>
      <c r="D132" s="3" t="str">
        <f>IFERROR(MID(VLOOKUP($B132,Seqs!$A:$B,2,0),E132,1),"")</f>
        <v>D</v>
      </c>
      <c r="E132" s="3">
        <v>45</v>
      </c>
      <c r="F132" s="3" t="str">
        <f>IFERROR(MID(VLOOKUP($B132,Seqs!$A:$B,2,0),G132,1),"")</f>
        <v>C</v>
      </c>
      <c r="G132" s="3">
        <v>70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K</v>
      </c>
      <c r="M132" s="3">
        <v>77</v>
      </c>
      <c r="N132" s="3" t="str">
        <f>IFERROR(MID(VLOOKUP($B132,Seqs!$A:$B,2,0),O132,1),"")</f>
        <v>Y</v>
      </c>
      <c r="O132" s="3">
        <v>106</v>
      </c>
      <c r="P132" s="3" t="str">
        <f>IFERROR(MID(VLOOKUP($B132,Seqs!$A:$B,2,0),Q132,1),"")</f>
        <v>R</v>
      </c>
      <c r="Q132" s="3">
        <v>107</v>
      </c>
      <c r="R132" s="3" t="str">
        <f>IFERROR(MID(VLOOKUP($B132,Seqs!$A:$B,2,0),S132,1),"")</f>
        <v>F</v>
      </c>
      <c r="S132" s="3">
        <v>112</v>
      </c>
      <c r="T132" s="3" t="str">
        <f>IFERROR(MID(VLOOKUP($B132,Seqs!$A:$B,2,0),U132,1),"")</f>
        <v>G</v>
      </c>
      <c r="U132" s="3">
        <v>113</v>
      </c>
      <c r="V132" s="3" t="str">
        <f>IFERROR(MID(VLOOKUP($B132,Seqs!$A:$B,2,0),W132,1),"")</f>
        <v>Y</v>
      </c>
      <c r="W132" s="3">
        <v>148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Y</v>
      </c>
      <c r="AC132" s="3">
        <v>162</v>
      </c>
      <c r="AD132" s="3" t="str">
        <f>IFERROR(MID(VLOOKUP($B132,Seqs!$A:$B,2,0),AE132,1),"")</f>
        <v>R</v>
      </c>
      <c r="AE132" s="3">
        <v>182</v>
      </c>
      <c r="AF132" s="3" t="str">
        <f>IFERROR(MID(VLOOKUP($B132,Seqs!$A:$B,2,0),AG132,1),"")</f>
        <v>C</v>
      </c>
      <c r="AG132" s="3">
        <v>195</v>
      </c>
      <c r="AH132" s="3" t="str">
        <f>IFERROR(MID(VLOOKUP($B132,Seqs!$A:$B,2,0),AI132,1),"")</f>
        <v>M</v>
      </c>
      <c r="AI132" s="3">
        <v>197</v>
      </c>
      <c r="AJ132" s="3" t="str">
        <f>IFERROR(MID(VLOOKUP($B132,Seqs!$A:$B,2,0),AK132,1),"")</f>
        <v>Y</v>
      </c>
      <c r="AK132" s="3">
        <v>204</v>
      </c>
      <c r="AL132" s="3" t="str">
        <f>IFERROR(MID(VLOOKUP($B132,Seqs!$A:$B,2,0),AM132,1),"")</f>
        <v>T</v>
      </c>
      <c r="AM132" s="3">
        <v>241</v>
      </c>
      <c r="AN132" s="3" t="str">
        <f>IFERROR(MID(VLOOKUP($B132,Seqs!$A:$B,2,0),AO132,1),"")</f>
        <v>G</v>
      </c>
      <c r="AO132" s="3">
        <v>245</v>
      </c>
      <c r="AP132" s="3" t="str">
        <f>IFERROR(MID(VLOOKUP($B132,Seqs!$A:$B,2,0),AQ132,1),"")</f>
        <v>G</v>
      </c>
      <c r="AQ132" s="3">
        <v>285</v>
      </c>
      <c r="AR132" s="3" t="str">
        <f>IFERROR(MID(VLOOKUP($B132,Seqs!$A:$B,2,0),AS132,1),"")</f>
        <v>S</v>
      </c>
      <c r="AS132" s="3">
        <v>289</v>
      </c>
      <c r="AT132" s="3" t="str">
        <f>IFERROR(MID(VLOOKUP($B132,Seqs!$A:$B,2,0),AU132,1),"")</f>
        <v>V</v>
      </c>
      <c r="AU132" s="3">
        <v>321</v>
      </c>
      <c r="AV132" s="3" t="str">
        <f>IFERROR(MID(VLOOKUP($B132,Seqs!$A:$B,2,0),AW132,1),"")</f>
        <v>G</v>
      </c>
      <c r="AW132" s="3">
        <v>322</v>
      </c>
      <c r="AX132" s="3" t="str">
        <f>IFERROR(MID(VLOOKUP($B132,Seqs!$A:$B,2,0),AY132,1),"")</f>
        <v>V</v>
      </c>
      <c r="AY132" s="3">
        <v>332</v>
      </c>
      <c r="AZ132" s="77" t="str">
        <f>VLOOKUP(B132,Classification!A:D,2,0)</f>
        <v>A</v>
      </c>
      <c r="BA132" s="94" t="str">
        <f>VLOOKUP(B132,Classification!A:D,4,0)</f>
        <v>Angiotensin</v>
      </c>
      <c r="BB132" s="27" t="b">
        <f t="shared" si="730"/>
        <v>1</v>
      </c>
      <c r="BC132" s="23">
        <f t="shared" si="731"/>
        <v>247</v>
      </c>
      <c r="BD132" s="2" t="s">
        <v>23</v>
      </c>
      <c r="BE132" s="3" t="s">
        <v>1297</v>
      </c>
      <c r="BF132" s="119">
        <v>2.9</v>
      </c>
      <c r="BG132" s="49" t="s">
        <v>1383</v>
      </c>
      <c r="BH132" s="49" t="s">
        <v>1287</v>
      </c>
      <c r="BI132" s="1"/>
      <c r="BJ132" s="70" t="s">
        <v>1293</v>
      </c>
      <c r="BK132" s="57" t="s">
        <v>1293</v>
      </c>
      <c r="BL132" s="57" t="s">
        <v>1293</v>
      </c>
      <c r="BM132" s="57" t="s">
        <v>1293</v>
      </c>
      <c r="BN132" s="57" t="s">
        <v>1293</v>
      </c>
      <c r="BO132" s="57" t="s">
        <v>1293</v>
      </c>
      <c r="BP132" s="57" t="s">
        <v>1293</v>
      </c>
      <c r="BQ132" s="57" t="s">
        <v>1293</v>
      </c>
      <c r="BR132" s="57" t="s">
        <v>1293</v>
      </c>
      <c r="BS132" s="57" t="s">
        <v>1293</v>
      </c>
      <c r="BT132" s="57" t="s">
        <v>1293</v>
      </c>
      <c r="BU132" s="57" t="s">
        <v>1293</v>
      </c>
      <c r="BV132" s="70">
        <f t="shared" si="732"/>
        <v>45</v>
      </c>
      <c r="BW132" s="71" t="str">
        <f t="shared" si="733"/>
        <v>-</v>
      </c>
      <c r="BX132" s="72">
        <f t="shared" si="734"/>
        <v>77</v>
      </c>
      <c r="BY132" s="71">
        <f t="shared" si="735"/>
        <v>107</v>
      </c>
      <c r="BZ132" s="72">
        <f t="shared" si="736"/>
        <v>113</v>
      </c>
      <c r="CA132" s="71" t="str">
        <f t="shared" si="737"/>
        <v>-</v>
      </c>
      <c r="CB132" s="72">
        <f t="shared" si="738"/>
        <v>162</v>
      </c>
      <c r="CC132" s="71">
        <f t="shared" si="739"/>
        <v>195</v>
      </c>
      <c r="CD132" s="72">
        <f t="shared" si="740"/>
        <v>204</v>
      </c>
      <c r="CE132" s="71">
        <f t="shared" si="741"/>
        <v>245</v>
      </c>
      <c r="CF132" s="72">
        <f t="shared" si="742"/>
        <v>289</v>
      </c>
      <c r="CG132" s="71">
        <f t="shared" si="743"/>
        <v>322</v>
      </c>
      <c r="CH132" s="70">
        <f t="shared" si="744"/>
        <v>70</v>
      </c>
      <c r="CI132" s="71" t="str">
        <f t="shared" si="745"/>
        <v>-</v>
      </c>
      <c r="CJ132" s="72">
        <f t="shared" si="746"/>
        <v>106</v>
      </c>
      <c r="CK132" s="72">
        <f t="shared" si="747"/>
        <v>112</v>
      </c>
      <c r="CL132" s="72">
        <f t="shared" si="748"/>
        <v>148</v>
      </c>
      <c r="CM132" s="72" t="str">
        <f t="shared" si="749"/>
        <v>-</v>
      </c>
      <c r="CN132" s="72">
        <f t="shared" si="750"/>
        <v>182</v>
      </c>
      <c r="CO132" s="72">
        <f t="shared" si="751"/>
        <v>197</v>
      </c>
      <c r="CP132" s="72">
        <f t="shared" si="752"/>
        <v>241</v>
      </c>
      <c r="CQ132" s="72">
        <f t="shared" si="753"/>
        <v>285</v>
      </c>
      <c r="CR132" s="72">
        <f t="shared" si="754"/>
        <v>321</v>
      </c>
      <c r="CS132" s="72">
        <f t="shared" si="755"/>
        <v>332</v>
      </c>
      <c r="CT132" s="23" t="e">
        <f t="shared" si="756"/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ref="A133" si="757">CONCATENATE(B133,"_",C133)</f>
        <v>agtr2_human_5XJM</v>
      </c>
      <c r="B133" s="3" t="s">
        <v>159</v>
      </c>
      <c r="C133" s="3" t="s">
        <v>1528</v>
      </c>
      <c r="D133" s="3" t="str">
        <f>IFERROR(MID(VLOOKUP($B133,Seqs!$A:$B,2,0),E133,1),"")</f>
        <v>A</v>
      </c>
      <c r="E133" s="3">
        <v>46</v>
      </c>
      <c r="F133" s="3" t="str">
        <f>IFERROR(MID(VLOOKUP($B133,Seqs!$A:$B,2,0),G133,1),"")</f>
        <v>K</v>
      </c>
      <c r="G133" s="3">
        <v>73</v>
      </c>
      <c r="H133" s="3" t="str">
        <f>IFERROR(MID(VLOOKUP($B133,Seqs!$A:$B,2,0),I133,1),"")</f>
        <v/>
      </c>
      <c r="I133" s="23" t="s">
        <v>23</v>
      </c>
      <c r="J133" s="3" t="str">
        <f>IFERROR(MID(VLOOKUP($B133,Seqs!$A:$B,2,0),K133,1),"")</f>
        <v/>
      </c>
      <c r="K133" s="23" t="s">
        <v>23</v>
      </c>
      <c r="L133" s="3" t="str">
        <f>IFERROR(MID(VLOOKUP($B133,Seqs!$A:$B,2,0),M133,1),"")</f>
        <v>V</v>
      </c>
      <c r="M133" s="3">
        <v>78</v>
      </c>
      <c r="N133" s="3" t="str">
        <f>IFERROR(MID(VLOOKUP($B133,Seqs!$A:$B,2,0),O133,1),"")</f>
        <v>Y</v>
      </c>
      <c r="O133" s="3">
        <v>106</v>
      </c>
      <c r="P133" s="3" t="str">
        <f>IFERROR(MID(VLOOKUP($B133,Seqs!$A:$B,2,0),Q133,1),"")</f>
        <v>R</v>
      </c>
      <c r="Q133" s="3">
        <v>107</v>
      </c>
      <c r="R133" s="3" t="str">
        <f>IFERROR(MID(VLOOKUP($B133,Seqs!$A:$B,2,0),S133,1),"")</f>
        <v>F</v>
      </c>
      <c r="S133" s="3">
        <v>112</v>
      </c>
      <c r="T133" s="3" t="str">
        <f>IFERROR(MID(VLOOKUP($B133,Seqs!$A:$B,2,0),U133,1),"")</f>
        <v>G</v>
      </c>
      <c r="U133" s="3">
        <v>113</v>
      </c>
      <c r="V133" s="3" t="str">
        <f>IFERROR(MID(VLOOKUP($B133,Seqs!$A:$B,2,0),W133,1),"")</f>
        <v>Y</v>
      </c>
      <c r="W133" s="3">
        <v>148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R</v>
      </c>
      <c r="AC133" s="3">
        <v>155</v>
      </c>
      <c r="AD133" s="3" t="str">
        <f>IFERROR(MID(VLOOKUP($B133,Seqs!$A:$B,2,0),AE133,1),"")</f>
        <v>F</v>
      </c>
      <c r="AE133" s="3">
        <v>181</v>
      </c>
      <c r="AF133" s="3" t="str">
        <f>IFERROR(MID(VLOOKUP($B133,Seqs!$A:$B,2,0),AG133,1),"")</f>
        <v>C</v>
      </c>
      <c r="AG133" s="3">
        <v>195</v>
      </c>
      <c r="AH133" s="3" t="str">
        <f>IFERROR(MID(VLOOKUP($B133,Seqs!$A:$B,2,0),AI133,1),"")</f>
        <v>M</v>
      </c>
      <c r="AI133" s="3">
        <v>197</v>
      </c>
      <c r="AJ133" s="3" t="str">
        <f>IFERROR(MID(VLOOKUP($B133,Seqs!$A:$B,2,0),AK133,1),"")</f>
        <v>K</v>
      </c>
      <c r="AK133" s="3">
        <v>203</v>
      </c>
      <c r="AL133" s="3" t="str">
        <f>IFERROR(MID(VLOOKUP($B133,Seqs!$A:$B,2,0),AM133,1),"")</f>
        <v>N</v>
      </c>
      <c r="AM133" s="3">
        <v>242</v>
      </c>
      <c r="AN133" s="3" t="str">
        <f>IFERROR(MID(VLOOKUP($B133,Seqs!$A:$B,2,0),AO133,1),"")</f>
        <v>N</v>
      </c>
      <c r="AO133" s="3">
        <v>247</v>
      </c>
      <c r="AP133" s="3" t="str">
        <f>IFERROR(MID(VLOOKUP($B133,Seqs!$A:$B,2,0),AQ133,1),"")</f>
        <v>G</v>
      </c>
      <c r="AQ133" s="3">
        <v>285</v>
      </c>
      <c r="AR133" s="3" t="str">
        <f>IFERROR(MID(VLOOKUP($B133,Seqs!$A:$B,2,0),AS133,1),"")</f>
        <v>S</v>
      </c>
      <c r="AS133" s="3">
        <v>289</v>
      </c>
      <c r="AT133" s="3" t="str">
        <f>IFERROR(MID(VLOOKUP($B133,Seqs!$A:$B,2,0),AU133,1),"")</f>
        <v>F</v>
      </c>
      <c r="AU133" s="3">
        <v>320</v>
      </c>
      <c r="AV133" s="3" t="str">
        <f>IFERROR(MID(VLOOKUP($B133,Seqs!$A:$B,2,0),AW133,1),"")</f>
        <v/>
      </c>
      <c r="AW133" s="3" t="s">
        <v>23</v>
      </c>
      <c r="AX133" s="3" t="str">
        <f>IFERROR(MID(VLOOKUP($B133,Seqs!$A:$B,2,0),AY133,1),"")</f>
        <v/>
      </c>
      <c r="AY133" s="3" t="s">
        <v>23</v>
      </c>
      <c r="AZ133" s="77" t="str">
        <f>VLOOKUP(B133,Classification!A:D,2,0)</f>
        <v>A</v>
      </c>
      <c r="BA133" s="94" t="str">
        <f>VLOOKUP(B133,Classification!A:D,4,0)</f>
        <v>Angiotensin</v>
      </c>
      <c r="BB133" s="27" t="b">
        <f t="shared" ref="BB133" si="758"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 t="shared" ref="BC133" si="759">_xlfn.AGGREGATE(9,6,CH133:CS133)-_xlfn.AGGREGATE(9,6,BV133:CG133)+12</f>
        <v>243</v>
      </c>
      <c r="BD133" s="2" t="s">
        <v>23</v>
      </c>
      <c r="BE133" s="3" t="s">
        <v>1297</v>
      </c>
      <c r="BF133" s="119">
        <v>3.2</v>
      </c>
      <c r="BG133" s="49" t="s">
        <v>1</v>
      </c>
      <c r="BH133" s="49" t="s">
        <v>1</v>
      </c>
      <c r="BI133" s="1"/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 t="shared" ref="BV133" si="760">E133</f>
        <v>46</v>
      </c>
      <c r="BW133" s="71" t="str">
        <f t="shared" ref="BW133" si="761">I133</f>
        <v>-</v>
      </c>
      <c r="BX133" s="72">
        <f t="shared" ref="BX133" si="762">M133</f>
        <v>78</v>
      </c>
      <c r="BY133" s="71">
        <f t="shared" ref="BY133" si="763">Q133</f>
        <v>107</v>
      </c>
      <c r="BZ133" s="72">
        <f t="shared" ref="BZ133" si="764">U133</f>
        <v>113</v>
      </c>
      <c r="CA133" s="71" t="str">
        <f t="shared" ref="CA133" si="765">Y133</f>
        <v>-</v>
      </c>
      <c r="CB133" s="72">
        <f t="shared" ref="CB133" si="766">AC133</f>
        <v>155</v>
      </c>
      <c r="CC133" s="71">
        <f t="shared" ref="CC133" si="767">AG133</f>
        <v>195</v>
      </c>
      <c r="CD133" s="72">
        <f t="shared" ref="CD133" si="768">AK133</f>
        <v>203</v>
      </c>
      <c r="CE133" s="71">
        <f t="shared" ref="CE133" si="769">AO133</f>
        <v>247</v>
      </c>
      <c r="CF133" s="72">
        <f t="shared" ref="CF133" si="770">AS133</f>
        <v>289</v>
      </c>
      <c r="CG133" s="71" t="str">
        <f t="shared" ref="CG133" si="771">AW133</f>
        <v>-</v>
      </c>
      <c r="CH133" s="70">
        <f t="shared" ref="CH133" si="772">G133</f>
        <v>73</v>
      </c>
      <c r="CI133" s="71" t="str">
        <f t="shared" ref="CI133" si="773">K133</f>
        <v>-</v>
      </c>
      <c r="CJ133" s="72">
        <f t="shared" ref="CJ133" si="774">O133</f>
        <v>106</v>
      </c>
      <c r="CK133" s="72">
        <f t="shared" ref="CK133" si="775">S133</f>
        <v>112</v>
      </c>
      <c r="CL133" s="72">
        <f t="shared" ref="CL133" si="776">W133</f>
        <v>148</v>
      </c>
      <c r="CM133" s="72" t="str">
        <f t="shared" ref="CM133" si="777">AA133</f>
        <v>-</v>
      </c>
      <c r="CN133" s="72">
        <f t="shared" ref="CN133" si="778">AE133</f>
        <v>181</v>
      </c>
      <c r="CO133" s="72">
        <f t="shared" ref="CO133" si="779">AI133</f>
        <v>197</v>
      </c>
      <c r="CP133" s="72">
        <f t="shared" ref="CP133" si="780">AM133</f>
        <v>242</v>
      </c>
      <c r="CQ133" s="72">
        <f t="shared" ref="CQ133" si="781">AQ133</f>
        <v>285</v>
      </c>
      <c r="CR133" s="72">
        <f t="shared" ref="CR133" si="782">AU133</f>
        <v>320</v>
      </c>
      <c r="CS133" s="72" t="str">
        <f t="shared" ref="CS133" si="783">AY133</f>
        <v>-</v>
      </c>
      <c r="CT133" s="23" t="e">
        <f t="shared" ref="CT133" si="784">M133-K133</f>
        <v>#VALUE!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729"/>
        <v>apj_human__wt</v>
      </c>
      <c r="B134" s="3" t="s">
        <v>160</v>
      </c>
      <c r="C134" s="3" t="s">
        <v>100</v>
      </c>
      <c r="D134" s="3" t="str">
        <f>IFERROR(MID(VLOOKUP($B134,Seqs!$A:$B,2,0),E134,1),"")</f>
        <v>A</v>
      </c>
      <c r="E134" s="3">
        <v>29</v>
      </c>
      <c r="F134" s="3" t="str">
        <f>IFERROR(MID(VLOOKUP($B134,Seqs!$A:$B,2,0),G134,1),"")</f>
        <v>S</v>
      </c>
      <c r="G134" s="3">
        <v>56</v>
      </c>
      <c r="H134" s="3" t="str">
        <f>IFERROR(MID(VLOOKUP($B134,Seqs!$A:$B,2,0),I134,1),"")</f>
        <v>S</v>
      </c>
      <c r="I134" s="23">
        <v>57</v>
      </c>
      <c r="J134" s="3" t="str">
        <f>IFERROR(MID(VLOOKUP($B134,Seqs!$A:$B,2,0),K134,1),"")</f>
        <v>R</v>
      </c>
      <c r="K134" s="23">
        <v>61</v>
      </c>
      <c r="L134" s="3" t="str">
        <f>IFERROR(MID(VLOOKUP($B134,Seqs!$A:$B,2,0),M134,1),"")</f>
        <v>R</v>
      </c>
      <c r="M134" s="3">
        <v>62</v>
      </c>
      <c r="N134" s="3" t="str">
        <f>IFERROR(MID(VLOOKUP($B134,Seqs!$A:$B,2,0),O134,1),"")</f>
        <v>D</v>
      </c>
      <c r="O134" s="3">
        <v>92</v>
      </c>
      <c r="P134" s="3" t="str">
        <f>IFERROR(MID(VLOOKUP($B134,Seqs!$A:$B,2,0),Q134,1),"")</f>
        <v>D</v>
      </c>
      <c r="Q134" s="3">
        <v>94</v>
      </c>
      <c r="R134" s="3" t="str">
        <f>IFERROR(MID(VLOOKUP($B134,Seqs!$A:$B,2,0),S134,1),"")</f>
        <v>F</v>
      </c>
      <c r="S134" s="3">
        <v>97</v>
      </c>
      <c r="T134" s="3" t="str">
        <f>IFERROR(MID(VLOOKUP($B134,Seqs!$A:$B,2,0),U134,1),"")</f>
        <v>G</v>
      </c>
      <c r="U134" s="3">
        <v>98</v>
      </c>
      <c r="V134" s="3" t="str">
        <f>IFERROR(MID(VLOOKUP($B134,Seqs!$A:$B,2,0),W134,1),"")</f>
        <v>R</v>
      </c>
      <c r="W134" s="3">
        <v>133</v>
      </c>
      <c r="X134" s="3" t="str">
        <f>IFERROR(MID(VLOOKUP($B134,Seqs!$A:$B,2,0),Y134,1),"")</f>
        <v>P</v>
      </c>
      <c r="Y134" s="3">
        <v>134</v>
      </c>
      <c r="Z134" s="3" t="str">
        <f>IFERROR(MID(VLOOKUP($B134,Seqs!$A:$B,2,0),AA134,1),"")</f>
        <v>R</v>
      </c>
      <c r="AA134" s="3">
        <v>141</v>
      </c>
      <c r="AB134" s="3" t="str">
        <f>IFERROR(MID(VLOOKUP($B134,Seqs!$A:$B,2,0),AC134,1),"")</f>
        <v>L</v>
      </c>
      <c r="AC134" s="3">
        <v>142</v>
      </c>
      <c r="AD134" s="3" t="str">
        <f>IFERROR(MID(VLOOKUP($B134,Seqs!$A:$B,2,0),AE134,1),"")</f>
        <v>R</v>
      </c>
      <c r="AE134" s="3">
        <v>168</v>
      </c>
      <c r="AF134" s="3" t="str">
        <f>IFERROR(MID(VLOOKUP($B134,Seqs!$A:$B,2,0),AG134,1),"")</f>
        <v>C</v>
      </c>
      <c r="AG134" s="3">
        <v>181</v>
      </c>
      <c r="AH134" s="3" t="str">
        <f>IFERROR(MID(VLOOKUP($B134,Seqs!$A:$B,2,0),AI134,1),"")</f>
        <v>M</v>
      </c>
      <c r="AI134" s="3">
        <v>183</v>
      </c>
      <c r="AJ134" s="3" t="str">
        <f>IFERROR(MID(VLOOKUP($B134,Seqs!$A:$B,2,0),AK134,1),"")</f>
        <v>S</v>
      </c>
      <c r="AK134" s="3">
        <v>193</v>
      </c>
      <c r="AL134" s="3" t="str">
        <f>IFERROR(MID(VLOOKUP($B134,Seqs!$A:$B,2,0),AM134,1),"")</f>
        <v>E</v>
      </c>
      <c r="AM134" s="3">
        <v>235</v>
      </c>
      <c r="AN134" s="3" t="str">
        <f>IFERROR(MID(VLOOKUP($B134,Seqs!$A:$B,2,0),AO134,1),"")</f>
        <v>K</v>
      </c>
      <c r="AO134" s="3">
        <v>242</v>
      </c>
      <c r="AP134" s="3" t="str">
        <f>IFERROR(MID(VLOOKUP($B134,Seqs!$A:$B,2,0),AQ134,1),"")</f>
        <v>L</v>
      </c>
      <c r="AQ134" s="3">
        <v>276</v>
      </c>
      <c r="AR134" s="3" t="str">
        <f>IFERROR(MID(VLOOKUP($B134,Seqs!$A:$B,2,0),AS134,1),"")</f>
        <v>P</v>
      </c>
      <c r="AS134" s="3">
        <v>280</v>
      </c>
      <c r="AT134" s="3" t="str">
        <f>IFERROR(MID(VLOOKUP($B134,Seqs!$A:$B,2,0),AU134,1),"")</f>
        <v>F</v>
      </c>
      <c r="AU134" s="3">
        <v>312</v>
      </c>
      <c r="AV134" s="3" t="str">
        <f>IFERROR(MID(VLOOKUP($B134,Seqs!$A:$B,2,0),AW134,1),"")</f>
        <v>D</v>
      </c>
      <c r="AW134" s="3">
        <v>313</v>
      </c>
      <c r="AX134" s="3" t="str">
        <f>IFERROR(MID(VLOOKUP($B134,Seqs!$A:$B,2,0),AY134,1),"")</f>
        <v>G</v>
      </c>
      <c r="AY134" s="3">
        <v>327</v>
      </c>
      <c r="AZ134" s="77" t="str">
        <f>VLOOKUP(B134,Classification!A:D,2,0)</f>
        <v>A</v>
      </c>
      <c r="BA134" s="94" t="str">
        <f>VLOOKUP(B134,Classification!A:D,4,0)</f>
        <v>Apelin</v>
      </c>
      <c r="BB134" s="27" t="b">
        <f t="shared" si="730"/>
        <v>1</v>
      </c>
      <c r="BC134" s="23">
        <f t="shared" si="731"/>
        <v>268</v>
      </c>
      <c r="BD134" s="2"/>
      <c r="BE134" s="3" t="s">
        <v>23</v>
      </c>
      <c r="BF134" s="119" t="s">
        <v>23</v>
      </c>
      <c r="BG134" s="49" t="s">
        <v>1287</v>
      </c>
      <c r="BH134" s="49" t="s">
        <v>1287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 t="shared" si="732"/>
        <v>29</v>
      </c>
      <c r="BW134" s="71">
        <f t="shared" si="733"/>
        <v>57</v>
      </c>
      <c r="BX134" s="72">
        <f t="shared" si="734"/>
        <v>62</v>
      </c>
      <c r="BY134" s="71">
        <f t="shared" si="735"/>
        <v>94</v>
      </c>
      <c r="BZ134" s="72">
        <f t="shared" si="736"/>
        <v>98</v>
      </c>
      <c r="CA134" s="71">
        <f t="shared" si="737"/>
        <v>134</v>
      </c>
      <c r="CB134" s="72">
        <f t="shared" si="738"/>
        <v>142</v>
      </c>
      <c r="CC134" s="71">
        <f t="shared" si="739"/>
        <v>181</v>
      </c>
      <c r="CD134" s="72">
        <f t="shared" si="740"/>
        <v>193</v>
      </c>
      <c r="CE134" s="71">
        <f t="shared" si="741"/>
        <v>242</v>
      </c>
      <c r="CF134" s="72">
        <f t="shared" si="742"/>
        <v>280</v>
      </c>
      <c r="CG134" s="71">
        <f t="shared" si="743"/>
        <v>313</v>
      </c>
      <c r="CH134" s="70">
        <f t="shared" si="744"/>
        <v>56</v>
      </c>
      <c r="CI134" s="71">
        <f t="shared" si="745"/>
        <v>61</v>
      </c>
      <c r="CJ134" s="72">
        <f t="shared" si="746"/>
        <v>92</v>
      </c>
      <c r="CK134" s="72">
        <f t="shared" si="747"/>
        <v>97</v>
      </c>
      <c r="CL134" s="72">
        <f t="shared" si="748"/>
        <v>133</v>
      </c>
      <c r="CM134" s="72">
        <f t="shared" si="749"/>
        <v>141</v>
      </c>
      <c r="CN134" s="72">
        <f t="shared" si="750"/>
        <v>168</v>
      </c>
      <c r="CO134" s="72">
        <f t="shared" si="751"/>
        <v>183</v>
      </c>
      <c r="CP134" s="72">
        <f t="shared" si="752"/>
        <v>235</v>
      </c>
      <c r="CQ134" s="72">
        <f t="shared" si="753"/>
        <v>276</v>
      </c>
      <c r="CR134" s="72">
        <f t="shared" si="754"/>
        <v>312</v>
      </c>
      <c r="CS134" s="72">
        <f t="shared" si="755"/>
        <v>327</v>
      </c>
      <c r="CT134" s="23">
        <f t="shared" si="756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x14ac:dyDescent="0.2">
      <c r="A135" s="3" t="str">
        <f t="shared" si="729"/>
        <v>apj_human_5VBL</v>
      </c>
      <c r="B135" s="3" t="s">
        <v>160</v>
      </c>
      <c r="C135" s="3" t="s">
        <v>1423</v>
      </c>
      <c r="D135" s="3" t="str">
        <f>IFERROR(MID(VLOOKUP($B135,Seqs!$A:$B,2,0),E135,1),"")</f>
        <v>A</v>
      </c>
      <c r="E135" s="3">
        <v>29</v>
      </c>
      <c r="F135" s="3" t="str">
        <f>IFERROR(MID(VLOOKUP($B135,Seqs!$A:$B,2,0),G135,1),"")</f>
        <v>S</v>
      </c>
      <c r="G135" s="3">
        <v>56</v>
      </c>
      <c r="H135" s="3" t="str">
        <f>IFERROR(MID(VLOOKUP($B135,Seqs!$A:$B,2,0),I135,1),"")</f>
        <v>S</v>
      </c>
      <c r="I135" s="23">
        <v>57</v>
      </c>
      <c r="J135" s="3" t="str">
        <f>IFERROR(MID(VLOOKUP($B135,Seqs!$A:$B,2,0),K135,1),"")</f>
        <v>R</v>
      </c>
      <c r="K135" s="23">
        <v>61</v>
      </c>
      <c r="L135" s="3" t="str">
        <f>IFERROR(MID(VLOOKUP($B135,Seqs!$A:$B,2,0),M135,1),"")</f>
        <v>R</v>
      </c>
      <c r="M135" s="3">
        <v>62</v>
      </c>
      <c r="N135" s="3" t="str">
        <f>IFERROR(MID(VLOOKUP($B135,Seqs!$A:$B,2,0),O135,1),"")</f>
        <v>D</v>
      </c>
      <c r="O135" s="3">
        <v>92</v>
      </c>
      <c r="P135" s="3" t="str">
        <f>IFERROR(MID(VLOOKUP($B135,Seqs!$A:$B,2,0),Q135,1),"")</f>
        <v>D</v>
      </c>
      <c r="Q135" s="3">
        <v>94</v>
      </c>
      <c r="R135" s="3" t="str">
        <f>IFERROR(MID(VLOOKUP($B135,Seqs!$A:$B,2,0),S135,1),"")</f>
        <v>F</v>
      </c>
      <c r="S135" s="3">
        <v>97</v>
      </c>
      <c r="T135" s="3" t="str">
        <f>IFERROR(MID(VLOOKUP($B135,Seqs!$A:$B,2,0),U135,1),"")</f>
        <v>G</v>
      </c>
      <c r="U135" s="3">
        <v>98</v>
      </c>
      <c r="V135" s="3" t="str">
        <f>IFERROR(MID(VLOOKUP($B135,Seqs!$A:$B,2,0),W135,1),"")</f>
        <v>R</v>
      </c>
      <c r="W135" s="3">
        <v>133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R</v>
      </c>
      <c r="AC135" s="3">
        <v>141</v>
      </c>
      <c r="AD135" s="3" t="str">
        <f>IFERROR(MID(VLOOKUP($B135,Seqs!$A:$B,2,0),AE135,1),"")</f>
        <v>R</v>
      </c>
      <c r="AE135" s="3">
        <v>168</v>
      </c>
      <c r="AF135" s="3" t="str">
        <f>IFERROR(MID(VLOOKUP($B135,Seqs!$A:$B,2,0),AG135,1),"")</f>
        <v>C</v>
      </c>
      <c r="AG135" s="3">
        <v>181</v>
      </c>
      <c r="AH135" s="3" t="str">
        <f>IFERROR(MID(VLOOKUP($B135,Seqs!$A:$B,2,0),AI135,1),"")</f>
        <v>M</v>
      </c>
      <c r="AI135" s="3">
        <v>183</v>
      </c>
      <c r="AJ135" s="3" t="str">
        <f>IFERROR(MID(VLOOKUP($B135,Seqs!$A:$B,2,0),AK135,1),"")</f>
        <v>S</v>
      </c>
      <c r="AK135" s="3">
        <v>193</v>
      </c>
      <c r="AL135" s="3" t="str">
        <f>IFERROR(MID(VLOOKUP($B135,Seqs!$A:$B,2,0),AM135,1),"")</f>
        <v>A</v>
      </c>
      <c r="AM135" s="3">
        <v>229</v>
      </c>
      <c r="AN135" s="3" t="str">
        <f>IFERROR(MID(VLOOKUP($B135,Seqs!$A:$B,2,0),AO135,1),"")</f>
        <v>R</v>
      </c>
      <c r="AO135" s="3">
        <v>244</v>
      </c>
      <c r="AP135" s="3" t="str">
        <f>IFERROR(MID(VLOOKUP($B135,Seqs!$A:$B,2,0),AQ135,1),"")</f>
        <v>L</v>
      </c>
      <c r="AQ135" s="3">
        <v>276</v>
      </c>
      <c r="AR135" s="3" t="str">
        <f>IFERROR(MID(VLOOKUP($B135,Seqs!$A:$B,2,0),AS135,1),"")</f>
        <v>P</v>
      </c>
      <c r="AS135" s="3">
        <v>280</v>
      </c>
      <c r="AT135" s="3" t="str">
        <f>IFERROR(MID(VLOOKUP($B135,Seqs!$A:$B,2,0),AU135,1),"")</f>
        <v>F</v>
      </c>
      <c r="AU135" s="3">
        <v>312</v>
      </c>
      <c r="AV135" s="3" t="str">
        <f>IFERROR(MID(VLOOKUP($B135,Seqs!$A:$B,2,0),AW135,1),"")</f>
        <v>D</v>
      </c>
      <c r="AW135" s="3">
        <v>313</v>
      </c>
      <c r="AX135" s="3" t="str">
        <f>IFERROR(MID(VLOOKUP($B135,Seqs!$A:$B,2,0),AY135,1),"")</f>
        <v>G</v>
      </c>
      <c r="AY135" s="3">
        <v>327</v>
      </c>
      <c r="AZ135" s="77" t="str">
        <f>VLOOKUP(B135,Classification!A:D,2,0)</f>
        <v>A</v>
      </c>
      <c r="BA135" s="94" t="str">
        <f>VLOOKUP(B135,Classification!A:D,4,0)</f>
        <v>Apelin</v>
      </c>
      <c r="BB135" s="27" t="b">
        <f t="shared" si="730"/>
        <v>1</v>
      </c>
      <c r="BC135" s="23">
        <f t="shared" si="731"/>
        <v>254</v>
      </c>
      <c r="BD135" s="2" t="s">
        <v>1382</v>
      </c>
      <c r="BE135" s="3" t="s">
        <v>1380</v>
      </c>
      <c r="BF135" s="119">
        <v>2.6</v>
      </c>
      <c r="BG135" s="49" t="s">
        <v>1287</v>
      </c>
      <c r="BH135" s="49" t="s">
        <v>1287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 t="shared" si="732"/>
        <v>29</v>
      </c>
      <c r="BW135" s="71">
        <f t="shared" si="733"/>
        <v>57</v>
      </c>
      <c r="BX135" s="72">
        <f t="shared" si="734"/>
        <v>62</v>
      </c>
      <c r="BY135" s="71">
        <f t="shared" si="735"/>
        <v>94</v>
      </c>
      <c r="BZ135" s="72">
        <f t="shared" si="736"/>
        <v>98</v>
      </c>
      <c r="CA135" s="71" t="str">
        <f t="shared" si="737"/>
        <v>-</v>
      </c>
      <c r="CB135" s="72">
        <f t="shared" si="738"/>
        <v>141</v>
      </c>
      <c r="CC135" s="71">
        <f t="shared" si="739"/>
        <v>181</v>
      </c>
      <c r="CD135" s="72">
        <f t="shared" si="740"/>
        <v>193</v>
      </c>
      <c r="CE135" s="71">
        <f t="shared" si="741"/>
        <v>244</v>
      </c>
      <c r="CF135" s="72">
        <f t="shared" si="742"/>
        <v>280</v>
      </c>
      <c r="CG135" s="71">
        <f t="shared" si="743"/>
        <v>313</v>
      </c>
      <c r="CH135" s="70">
        <f t="shared" si="744"/>
        <v>56</v>
      </c>
      <c r="CI135" s="71">
        <f t="shared" si="745"/>
        <v>61</v>
      </c>
      <c r="CJ135" s="72">
        <f t="shared" si="746"/>
        <v>92</v>
      </c>
      <c r="CK135" s="72">
        <f t="shared" si="747"/>
        <v>97</v>
      </c>
      <c r="CL135" s="72">
        <f t="shared" si="748"/>
        <v>133</v>
      </c>
      <c r="CM135" s="72" t="str">
        <f t="shared" si="749"/>
        <v>-</v>
      </c>
      <c r="CN135" s="72">
        <f t="shared" si="750"/>
        <v>168</v>
      </c>
      <c r="CO135" s="72">
        <f t="shared" si="751"/>
        <v>183</v>
      </c>
      <c r="CP135" s="72">
        <f t="shared" si="752"/>
        <v>229</v>
      </c>
      <c r="CQ135" s="72">
        <f t="shared" si="753"/>
        <v>276</v>
      </c>
      <c r="CR135" s="72">
        <f t="shared" si="754"/>
        <v>312</v>
      </c>
      <c r="CS135" s="72">
        <f t="shared" si="755"/>
        <v>327</v>
      </c>
      <c r="CT135" s="23">
        <f t="shared" si="75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729"/>
        <v>c5ar1_human__wt</v>
      </c>
      <c r="B136" s="3" t="s">
        <v>165</v>
      </c>
      <c r="C136" s="3" t="s">
        <v>100</v>
      </c>
      <c r="D136" s="3" t="str">
        <f>IFERROR(MID(VLOOKUP($B136,Seqs!$A:$B,2,0),E136,1),"")</f>
        <v>R</v>
      </c>
      <c r="E136" s="3">
        <v>34</v>
      </c>
      <c r="F136" s="3" t="str">
        <f>IFERROR(MID(VLOOKUP($B136,Seqs!$A:$B,2,0),G136,1),"")</f>
        <v>E</v>
      </c>
      <c r="G136" s="3">
        <v>65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T</v>
      </c>
      <c r="M136" s="3">
        <v>69</v>
      </c>
      <c r="N136" s="3" t="str">
        <f>IFERROR(MID(VLOOKUP($B136,Seqs!$A:$B,2,0),O136,1),"")</f>
        <v>H</v>
      </c>
      <c r="O136" s="3">
        <v>99</v>
      </c>
      <c r="P136" s="3" t="str">
        <f>IFERROR(MID(VLOOKUP($B136,Seqs!$A:$B,2,0),Q136,1),"")</f>
        <v>H</v>
      </c>
      <c r="Q136" s="3">
        <v>101</v>
      </c>
      <c r="R136" s="3" t="str">
        <f>IFERROR(MID(VLOOKUP($B136,Seqs!$A:$B,2,0),S136,1),"")</f>
        <v>F</v>
      </c>
      <c r="S136" s="3">
        <v>104</v>
      </c>
      <c r="T136" s="3" t="str">
        <f>IFERROR(MID(VLOOKUP($B136,Seqs!$A:$B,2,0),U136,1),"")</f>
        <v>G</v>
      </c>
      <c r="U136" s="3">
        <v>105</v>
      </c>
      <c r="V136" s="3" t="str">
        <f>IFERROR(MID(VLOOKUP($B136,Seqs!$A:$B,2,0),W136,1),"")</f>
        <v>K</v>
      </c>
      <c r="W136" s="3">
        <v>140</v>
      </c>
      <c r="X136" s="3" t="str">
        <f>IFERROR(MID(VLOOKUP($B136,Seqs!$A:$B,2,0),Y136,1),"")</f>
        <v>P</v>
      </c>
      <c r="Y136" s="3">
        <v>141</v>
      </c>
      <c r="Z136" s="3" t="str">
        <f>IFERROR(MID(VLOOKUP($B136,Seqs!$A:$B,2,0),AA136,1),"")</f>
        <v>R</v>
      </c>
      <c r="AA136" s="3">
        <v>148</v>
      </c>
      <c r="AB136" s="3" t="str">
        <f>IFERROR(MID(VLOOKUP($B136,Seqs!$A:$B,2,0),AC136,1),"")</f>
        <v>G</v>
      </c>
      <c r="AC136" s="3">
        <v>149</v>
      </c>
      <c r="AD136" s="3" t="str">
        <f>IFERROR(MID(VLOOKUP($B136,Seqs!$A:$B,2,0),AE136,1),"")</f>
        <v>R</v>
      </c>
      <c r="AE136" s="3">
        <v>175</v>
      </c>
      <c r="AF136" s="3" t="str">
        <f>IFERROR(MID(VLOOKUP($B136,Seqs!$A:$B,2,0),AG136,1),"")</f>
        <v>C</v>
      </c>
      <c r="AG136" s="3">
        <v>188</v>
      </c>
      <c r="AH136" s="3" t="str">
        <f>IFERROR(MID(VLOOKUP($B136,Seqs!$A:$B,2,0),AI136,1),"")</f>
        <v>V</v>
      </c>
      <c r="AI136" s="3">
        <v>190</v>
      </c>
      <c r="AJ136" s="3" t="str">
        <f>IFERROR(MID(VLOOKUP($B136,Seqs!$A:$B,2,0),AK136,1),"")</f>
        <v>D</v>
      </c>
      <c r="AK136" s="3">
        <v>195</v>
      </c>
      <c r="AL136" s="3" t="str">
        <f>IFERROR(MID(VLOOKUP($B136,Seqs!$A:$B,2,0),AM136,1),"")</f>
        <v>R</v>
      </c>
      <c r="AM136" s="3">
        <v>232</v>
      </c>
      <c r="AN136" s="3" t="str">
        <f>IFERROR(MID(VLOOKUP($B136,Seqs!$A:$B,2,0),AO136,1),"")</f>
        <v>T</v>
      </c>
      <c r="AO136" s="3">
        <v>238</v>
      </c>
      <c r="AP136" s="3" t="str">
        <f>IFERROR(MID(VLOOKUP($B136,Seqs!$A:$B,2,0),AQ136,1),"")</f>
        <v>L</v>
      </c>
      <c r="AQ136" s="3">
        <v>268</v>
      </c>
      <c r="AR136" s="3" t="str">
        <f>IFERROR(MID(VLOOKUP($B136,Seqs!$A:$B,2,0),AS136,1),"")</f>
        <v>S</v>
      </c>
      <c r="AS136" s="3">
        <v>272</v>
      </c>
      <c r="AT136" s="3" t="str">
        <f>IFERROR(MID(VLOOKUP($B136,Seqs!$A:$B,2,0),AU136,1),"")</f>
        <v>A</v>
      </c>
      <c r="AU136" s="3">
        <v>303</v>
      </c>
      <c r="AV136" s="3" t="str">
        <f>IFERROR(MID(VLOOKUP($B136,Seqs!$A:$B,2,0),AW136,1),"")</f>
        <v>G</v>
      </c>
      <c r="AW136" s="3">
        <v>304</v>
      </c>
      <c r="AX136" s="3" t="str">
        <f>IFERROR(MID(VLOOKUP($B136,Seqs!$A:$B,2,0),AY136,1),"")</f>
        <v>K</v>
      </c>
      <c r="AY136" s="3">
        <v>313</v>
      </c>
      <c r="AZ136" s="77" t="str">
        <f>VLOOKUP(B136,Classification!A:D,2,0)</f>
        <v>A</v>
      </c>
      <c r="BA136" s="94" t="str">
        <f>VLOOKUP(B136,Classification!A:D,4,0)</f>
        <v>Complementpeptide</v>
      </c>
      <c r="BB136" s="27" t="b">
        <f t="shared" si="730"/>
        <v>1</v>
      </c>
      <c r="BC136" s="23">
        <f t="shared" si="731"/>
        <v>253</v>
      </c>
      <c r="BD136" s="2" t="s">
        <v>23</v>
      </c>
      <c r="BE136" s="3" t="s">
        <v>1380</v>
      </c>
      <c r="BF136" s="119" t="s">
        <v>23</v>
      </c>
      <c r="BI136" s="1"/>
      <c r="BJ136" s="70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0">
        <f t="shared" si="732"/>
        <v>34</v>
      </c>
      <c r="BW136" s="71" t="str">
        <f t="shared" si="733"/>
        <v>-</v>
      </c>
      <c r="BX136" s="72">
        <f t="shared" si="734"/>
        <v>69</v>
      </c>
      <c r="BY136" s="71">
        <f t="shared" si="735"/>
        <v>101</v>
      </c>
      <c r="BZ136" s="72">
        <f t="shared" si="736"/>
        <v>105</v>
      </c>
      <c r="CA136" s="71">
        <f t="shared" si="737"/>
        <v>141</v>
      </c>
      <c r="CB136" s="72">
        <f t="shared" si="738"/>
        <v>149</v>
      </c>
      <c r="CC136" s="71">
        <f t="shared" si="739"/>
        <v>188</v>
      </c>
      <c r="CD136" s="72">
        <f t="shared" si="740"/>
        <v>195</v>
      </c>
      <c r="CE136" s="71">
        <f t="shared" si="741"/>
        <v>238</v>
      </c>
      <c r="CF136" s="72">
        <f t="shared" si="742"/>
        <v>272</v>
      </c>
      <c r="CG136" s="71">
        <f t="shared" si="743"/>
        <v>304</v>
      </c>
      <c r="CH136" s="70">
        <f t="shared" si="744"/>
        <v>65</v>
      </c>
      <c r="CI136" s="71" t="str">
        <f t="shared" si="745"/>
        <v>-</v>
      </c>
      <c r="CJ136" s="72">
        <f t="shared" si="746"/>
        <v>99</v>
      </c>
      <c r="CK136" s="72">
        <f t="shared" si="747"/>
        <v>104</v>
      </c>
      <c r="CL136" s="72">
        <f t="shared" si="748"/>
        <v>140</v>
      </c>
      <c r="CM136" s="72">
        <f t="shared" si="749"/>
        <v>148</v>
      </c>
      <c r="CN136" s="72">
        <f t="shared" si="750"/>
        <v>175</v>
      </c>
      <c r="CO136" s="72">
        <f t="shared" si="751"/>
        <v>190</v>
      </c>
      <c r="CP136" s="72">
        <f t="shared" si="752"/>
        <v>232</v>
      </c>
      <c r="CQ136" s="72">
        <f t="shared" si="753"/>
        <v>268</v>
      </c>
      <c r="CR136" s="72">
        <f t="shared" si="754"/>
        <v>303</v>
      </c>
      <c r="CS136" s="72">
        <f t="shared" si="755"/>
        <v>313</v>
      </c>
      <c r="CT136" s="23" t="e">
        <f t="shared" si="756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 t="shared" si="729"/>
        <v>c5ar1_human_5O9H</v>
      </c>
      <c r="B137" s="3" t="s">
        <v>165</v>
      </c>
      <c r="C137" s="3" t="s">
        <v>1491</v>
      </c>
      <c r="D137" s="3" t="str">
        <f>IFERROR(MID(VLOOKUP($B137,Seqs!$A:$B,2,0),E137,1),"")</f>
        <v>R</v>
      </c>
      <c r="E137" s="3">
        <v>34</v>
      </c>
      <c r="F137" s="3" t="str">
        <f>IFERROR(MID(VLOOKUP($B137,Seqs!$A:$B,2,0),G137,1),"")</f>
        <v>E</v>
      </c>
      <c r="G137" s="3">
        <v>65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T</v>
      </c>
      <c r="M137" s="3">
        <v>69</v>
      </c>
      <c r="N137" s="3" t="str">
        <f>IFERROR(MID(VLOOKUP($B137,Seqs!$A:$B,2,0),O137,1),"")</f>
        <v>H</v>
      </c>
      <c r="O137" s="3">
        <v>99</v>
      </c>
      <c r="P137" s="3" t="str">
        <f>IFERROR(MID(VLOOKUP($B137,Seqs!$A:$B,2,0),Q137,1),"")</f>
        <v>H</v>
      </c>
      <c r="Q137" s="3">
        <v>101</v>
      </c>
      <c r="R137" s="3" t="str">
        <f>IFERROR(MID(VLOOKUP($B137,Seqs!$A:$B,2,0),S137,1),"")</f>
        <v>F</v>
      </c>
      <c r="S137" s="3">
        <v>104</v>
      </c>
      <c r="T137" s="3" t="str">
        <f>IFERROR(MID(VLOOKUP($B137,Seqs!$A:$B,2,0),U137,1),"")</f>
        <v>G</v>
      </c>
      <c r="U137" s="3">
        <v>105</v>
      </c>
      <c r="V137" s="3" t="str">
        <f>IFERROR(MID(VLOOKUP($B137,Seqs!$A:$B,2,0),W137,1),"")</f>
        <v>K</v>
      </c>
      <c r="W137" s="3">
        <v>140</v>
      </c>
      <c r="X137" s="3" t="str">
        <f>IFERROR(MID(VLOOKUP($B137,Seqs!$A:$B,2,0),Y137,1),"")</f>
        <v>P</v>
      </c>
      <c r="Y137" s="3">
        <v>141</v>
      </c>
      <c r="Z137" s="3" t="str">
        <f>IFERROR(MID(VLOOKUP($B137,Seqs!$A:$B,2,0),AA137,1),"")</f>
        <v>R</v>
      </c>
      <c r="AA137" s="3">
        <v>148</v>
      </c>
      <c r="AB137" s="3" t="str">
        <f>IFERROR(MID(VLOOKUP($B137,Seqs!$A:$B,2,0),AC137,1),"")</f>
        <v>G</v>
      </c>
      <c r="AC137" s="3">
        <v>149</v>
      </c>
      <c r="AD137" s="3" t="str">
        <f>IFERROR(MID(VLOOKUP($B137,Seqs!$A:$B,2,0),AE137,1),"")</f>
        <v>R</v>
      </c>
      <c r="AE137" s="3">
        <v>175</v>
      </c>
      <c r="AF137" s="3" t="str">
        <f>IFERROR(MID(VLOOKUP($B137,Seqs!$A:$B,2,0),AG137,1),"")</f>
        <v>C</v>
      </c>
      <c r="AG137" s="3">
        <v>188</v>
      </c>
      <c r="AH137" s="3" t="str">
        <f>IFERROR(MID(VLOOKUP($B137,Seqs!$A:$B,2,0),AI137,1),"")</f>
        <v>V</v>
      </c>
      <c r="AI137" s="3">
        <v>190</v>
      </c>
      <c r="AJ137" s="3" t="str">
        <f>IFERROR(MID(VLOOKUP($B137,Seqs!$A:$B,2,0),AK137,1),"")</f>
        <v>D</v>
      </c>
      <c r="AK137" s="3">
        <v>195</v>
      </c>
      <c r="AL137" s="3" t="str">
        <f>IFERROR(MID(VLOOKUP($B137,Seqs!$A:$B,2,0),AM137,1),"")</f>
        <v>R</v>
      </c>
      <c r="AM137" s="3">
        <v>232</v>
      </c>
      <c r="AN137" s="3" t="str">
        <f>IFERROR(MID(VLOOKUP($B137,Seqs!$A:$B,2,0),AO137,1),"")</f>
        <v>T</v>
      </c>
      <c r="AO137" s="3">
        <v>238</v>
      </c>
      <c r="AP137" s="3" t="str">
        <f>IFERROR(MID(VLOOKUP($B137,Seqs!$A:$B,2,0),AQ137,1),"")</f>
        <v>L</v>
      </c>
      <c r="AQ137" s="3">
        <v>268</v>
      </c>
      <c r="AR137" s="3" t="str">
        <f>IFERROR(MID(VLOOKUP($B137,Seqs!$A:$B,2,0),AS137,1),"")</f>
        <v>S</v>
      </c>
      <c r="AS137" s="3">
        <v>272</v>
      </c>
      <c r="AT137" s="3" t="str">
        <f>IFERROR(MID(VLOOKUP($B137,Seqs!$A:$B,2,0),AU137,1),"")</f>
        <v>F</v>
      </c>
      <c r="AU137" s="3">
        <v>307</v>
      </c>
      <c r="AV137" s="3" t="str">
        <f>IFERROR(MID(VLOOKUP($B137,Seqs!$A:$B,2,0),AW137,1),"")</f>
        <v/>
      </c>
      <c r="AW137" s="3" t="s">
        <v>23</v>
      </c>
      <c r="AX137" s="3" t="str">
        <f>IFERROR(MID(VLOOKUP($B137,Seqs!$A:$B,2,0),AY137,1),"")</f>
        <v/>
      </c>
      <c r="AY137" s="3" t="s">
        <v>23</v>
      </c>
      <c r="AZ137" s="77" t="str">
        <f>VLOOKUP(B137,Classification!A:D,2,0)</f>
        <v>A</v>
      </c>
      <c r="BA137" s="94" t="str">
        <f>VLOOKUP(B137,Classification!A:D,4,0)</f>
        <v>Complementpeptide</v>
      </c>
      <c r="BB137" s="27" t="b">
        <f t="shared" si="730"/>
        <v>1</v>
      </c>
      <c r="BC137" s="23">
        <f t="shared" si="731"/>
        <v>248</v>
      </c>
      <c r="BD137" s="2" t="s">
        <v>1382</v>
      </c>
      <c r="BE137" s="3" t="s">
        <v>1380</v>
      </c>
      <c r="BF137" s="119">
        <v>2.7</v>
      </c>
      <c r="BG137" s="49" t="s">
        <v>1</v>
      </c>
      <c r="BH137" s="49" t="s">
        <v>1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 t="shared" si="732"/>
        <v>34</v>
      </c>
      <c r="BW137" s="71" t="str">
        <f t="shared" si="733"/>
        <v>-</v>
      </c>
      <c r="BX137" s="72">
        <f t="shared" si="734"/>
        <v>69</v>
      </c>
      <c r="BY137" s="71">
        <f t="shared" si="735"/>
        <v>101</v>
      </c>
      <c r="BZ137" s="72">
        <f t="shared" si="736"/>
        <v>105</v>
      </c>
      <c r="CA137" s="71">
        <f t="shared" si="737"/>
        <v>141</v>
      </c>
      <c r="CB137" s="72">
        <f t="shared" si="738"/>
        <v>149</v>
      </c>
      <c r="CC137" s="71">
        <f t="shared" si="739"/>
        <v>188</v>
      </c>
      <c r="CD137" s="72">
        <f t="shared" si="740"/>
        <v>195</v>
      </c>
      <c r="CE137" s="71">
        <f t="shared" si="741"/>
        <v>238</v>
      </c>
      <c r="CF137" s="72">
        <f t="shared" si="742"/>
        <v>272</v>
      </c>
      <c r="CG137" s="71" t="str">
        <f t="shared" si="743"/>
        <v>-</v>
      </c>
      <c r="CH137" s="70">
        <f t="shared" si="744"/>
        <v>65</v>
      </c>
      <c r="CI137" s="71" t="str">
        <f t="shared" si="745"/>
        <v>-</v>
      </c>
      <c r="CJ137" s="72">
        <f t="shared" si="746"/>
        <v>99</v>
      </c>
      <c r="CK137" s="72">
        <f t="shared" si="747"/>
        <v>104</v>
      </c>
      <c r="CL137" s="72">
        <f t="shared" si="748"/>
        <v>140</v>
      </c>
      <c r="CM137" s="72">
        <f t="shared" si="749"/>
        <v>148</v>
      </c>
      <c r="CN137" s="72">
        <f t="shared" si="750"/>
        <v>175</v>
      </c>
      <c r="CO137" s="72">
        <f t="shared" si="751"/>
        <v>190</v>
      </c>
      <c r="CP137" s="72">
        <f t="shared" si="752"/>
        <v>232</v>
      </c>
      <c r="CQ137" s="72">
        <f t="shared" si="753"/>
        <v>268</v>
      </c>
      <c r="CR137" s="72">
        <f t="shared" si="754"/>
        <v>307</v>
      </c>
      <c r="CS137" s="72" t="str">
        <f t="shared" si="755"/>
        <v>-</v>
      </c>
      <c r="CT137" s="23" t="e">
        <f t="shared" si="756"/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729"/>
        <v>c5ar1_human_6C1Q</v>
      </c>
      <c r="B138" s="3" t="s">
        <v>165</v>
      </c>
      <c r="C138" s="3" t="s">
        <v>1513</v>
      </c>
      <c r="D138" s="3" t="str">
        <f>IFERROR(MID(VLOOKUP($B138,Seqs!$A:$B,2,0),E138,1),"")</f>
        <v>M</v>
      </c>
      <c r="E138" s="3">
        <v>120</v>
      </c>
      <c r="F138" s="3" t="str">
        <f>IFERROR(MID(VLOOKUP($B138,Seqs!$A:$B,2,0),G138,1),"")</f>
        <v>G</v>
      </c>
      <c r="G138" s="3">
        <v>151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I</v>
      </c>
      <c r="M138" s="3">
        <v>155</v>
      </c>
      <c r="N138" s="3" t="str">
        <f>IFERROR(MID(VLOOKUP($B138,Seqs!$A:$B,2,0),O138,1),"")</f>
        <v>K</v>
      </c>
      <c r="O138" s="3">
        <v>185</v>
      </c>
      <c r="P138" s="3" t="str">
        <f>IFERROR(MID(VLOOKUP($B138,Seqs!$A:$B,2,0),Q138,1),"")</f>
        <v>L</v>
      </c>
      <c r="Q138" s="3">
        <v>187</v>
      </c>
      <c r="R138" s="3" t="str">
        <f>IFERROR(MID(VLOOKUP($B138,Seqs!$A:$B,2,0),S138,1),"")</f>
        <v>V</v>
      </c>
      <c r="S138" s="3">
        <v>190</v>
      </c>
      <c r="T138" s="3" t="str">
        <f>IFERROR(MID(VLOOKUP($B138,Seqs!$A:$B,2,0),U138,1),"")</f>
        <v>D</v>
      </c>
      <c r="U138" s="3">
        <v>191</v>
      </c>
      <c r="V138" s="3" t="str">
        <f>IFERROR(MID(VLOOKUP($B138,Seqs!$A:$B,2,0),W138,1),"")</f>
        <v>L</v>
      </c>
      <c r="W138" s="3">
        <v>226</v>
      </c>
      <c r="X138" s="3" t="str">
        <f>IFERROR(MID(VLOOKUP($B138,Seqs!$A:$B,2,0),Y138,1),"")</f>
        <v>L</v>
      </c>
      <c r="Y138" s="3">
        <v>227</v>
      </c>
      <c r="Z138" s="3" t="str">
        <f>IFERROR(MID(VLOOKUP($B138,Seqs!$A:$B,2,0),AA138,1),"")</f>
        <v>A</v>
      </c>
      <c r="AA138" s="3">
        <v>234</v>
      </c>
      <c r="AB138" s="3" t="str">
        <f>IFERROR(MID(VLOOKUP($B138,Seqs!$A:$B,2,0),AC138,1),"")</f>
        <v>T</v>
      </c>
      <c r="AC138" s="3">
        <v>235</v>
      </c>
      <c r="AD138" s="3" t="str">
        <f>IFERROR(MID(VLOOKUP($B138,Seqs!$A:$B,2,0),AE138,1),"")</f>
        <v>T</v>
      </c>
      <c r="AE138" s="3">
        <v>261</v>
      </c>
      <c r="AF138" s="3" t="str">
        <f>IFERROR(MID(VLOOKUP($B138,Seqs!$A:$B,2,0),AG138,1),"")</f>
        <v>T</v>
      </c>
      <c r="AG138" s="3">
        <v>274</v>
      </c>
      <c r="AH138" s="3" t="str">
        <f>IFERROR(MID(VLOOKUP($B138,Seqs!$A:$B,2,0),AI138,1),"")</f>
        <v>L</v>
      </c>
      <c r="AI138" s="3">
        <v>276</v>
      </c>
      <c r="AJ138" s="3" t="str">
        <f>IFERROR(MID(VLOOKUP($B138,Seqs!$A:$B,2,0),AK138,1),"")</f>
        <v>L</v>
      </c>
      <c r="AK138" s="3">
        <v>281</v>
      </c>
      <c r="AL138" s="3" t="str">
        <f>IFERROR(MID(VLOOKUP($B138,Seqs!$A:$B,2,0),AM138,1),"")</f>
        <v>L</v>
      </c>
      <c r="AM138" s="3">
        <v>318</v>
      </c>
      <c r="AN138" s="3" t="str">
        <f>IFERROR(MID(VLOOKUP($B138,Seqs!$A:$B,2,0),AO138,1),"")</f>
        <v>L</v>
      </c>
      <c r="AO138" s="3">
        <v>323</v>
      </c>
      <c r="AP138" s="3" t="str">
        <f>IFERROR(MID(VLOOKUP($B138,Seqs!$A:$B,2,0),AQ138,1),"")</f>
        <v/>
      </c>
      <c r="AQ138" s="3">
        <v>354</v>
      </c>
      <c r="AR138" s="3" t="str">
        <f>IFERROR(MID(VLOOKUP($B138,Seqs!$A:$B,2,0),AS138,1),"")</f>
        <v/>
      </c>
      <c r="AS138" s="3">
        <v>358</v>
      </c>
      <c r="AT138" s="3" t="str">
        <f>IFERROR(MID(VLOOKUP($B138,Seqs!$A:$B,2,0),AU138,1),"")</f>
        <v/>
      </c>
      <c r="AU138" s="3">
        <v>394</v>
      </c>
      <c r="AV138" s="3" t="str">
        <f>IFERROR(MID(VLOOKUP($B138,Seqs!$A:$B,2,0),AW138,1),"")</f>
        <v/>
      </c>
      <c r="AW138" s="3" t="s">
        <v>23</v>
      </c>
      <c r="AX138" s="3" t="str">
        <f>IFERROR(MID(VLOOKUP($B138,Seqs!$A:$B,2,0),AY138,1),"")</f>
        <v/>
      </c>
      <c r="AY138" s="3" t="s">
        <v>23</v>
      </c>
      <c r="AZ138" s="77" t="str">
        <f>VLOOKUP(B138,Classification!A:D,2,0)</f>
        <v>A</v>
      </c>
      <c r="BA138" s="94" t="str">
        <f>VLOOKUP(B138,Classification!A:D,4,0)</f>
        <v>Complementpeptide</v>
      </c>
      <c r="BB138" s="27" t="b">
        <f t="shared" si="730"/>
        <v>1</v>
      </c>
      <c r="BC138" s="23">
        <f t="shared" si="731"/>
        <v>250</v>
      </c>
      <c r="BD138" s="2" t="s">
        <v>23</v>
      </c>
      <c r="BE138" s="3" t="s">
        <v>1380</v>
      </c>
      <c r="BF138" s="119">
        <v>2.9</v>
      </c>
      <c r="BG138" s="49" t="s">
        <v>1287</v>
      </c>
      <c r="BH138" s="49" t="s">
        <v>1287</v>
      </c>
      <c r="BI138" s="1"/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 t="shared" si="732"/>
        <v>120</v>
      </c>
      <c r="BW138" s="71" t="str">
        <f t="shared" si="733"/>
        <v>-</v>
      </c>
      <c r="BX138" s="72">
        <f t="shared" si="734"/>
        <v>155</v>
      </c>
      <c r="BY138" s="71">
        <f t="shared" si="735"/>
        <v>187</v>
      </c>
      <c r="BZ138" s="72">
        <f t="shared" si="736"/>
        <v>191</v>
      </c>
      <c r="CA138" s="71">
        <f t="shared" si="737"/>
        <v>227</v>
      </c>
      <c r="CB138" s="72">
        <f t="shared" si="738"/>
        <v>235</v>
      </c>
      <c r="CC138" s="71">
        <f t="shared" si="739"/>
        <v>274</v>
      </c>
      <c r="CD138" s="72">
        <f t="shared" si="740"/>
        <v>281</v>
      </c>
      <c r="CE138" s="71">
        <f t="shared" si="741"/>
        <v>323</v>
      </c>
      <c r="CF138" s="72">
        <f t="shared" si="742"/>
        <v>358</v>
      </c>
      <c r="CG138" s="71" t="str">
        <f t="shared" si="743"/>
        <v>-</v>
      </c>
      <c r="CH138" s="70">
        <f t="shared" si="744"/>
        <v>151</v>
      </c>
      <c r="CI138" s="71" t="str">
        <f t="shared" si="745"/>
        <v>-</v>
      </c>
      <c r="CJ138" s="72">
        <f t="shared" si="746"/>
        <v>185</v>
      </c>
      <c r="CK138" s="72">
        <f t="shared" si="747"/>
        <v>190</v>
      </c>
      <c r="CL138" s="72">
        <f t="shared" si="748"/>
        <v>226</v>
      </c>
      <c r="CM138" s="72">
        <f t="shared" si="749"/>
        <v>234</v>
      </c>
      <c r="CN138" s="72">
        <f t="shared" si="750"/>
        <v>261</v>
      </c>
      <c r="CO138" s="72">
        <f t="shared" si="751"/>
        <v>276</v>
      </c>
      <c r="CP138" s="72">
        <f t="shared" si="752"/>
        <v>318</v>
      </c>
      <c r="CQ138" s="72">
        <f t="shared" si="753"/>
        <v>354</v>
      </c>
      <c r="CR138" s="72">
        <f t="shared" si="754"/>
        <v>394</v>
      </c>
      <c r="CS138" s="72" t="str">
        <f t="shared" si="755"/>
        <v>-</v>
      </c>
      <c r="CT138" s="23" t="e">
        <f t="shared" si="756"/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x14ac:dyDescent="0.2">
      <c r="A139" s="3" t="str">
        <f t="shared" si="729"/>
        <v>c5ar1_human_6C1R</v>
      </c>
      <c r="B139" s="3" t="s">
        <v>165</v>
      </c>
      <c r="C139" s="3" t="s">
        <v>1514</v>
      </c>
      <c r="D139" s="3" t="str">
        <f>IFERROR(MID(VLOOKUP($B139,Seqs!$A:$B,2,0),E139,1),"")</f>
        <v>M</v>
      </c>
      <c r="E139" s="3">
        <v>120</v>
      </c>
      <c r="F139" s="3" t="str">
        <f>IFERROR(MID(VLOOKUP($B139,Seqs!$A:$B,2,0),G139,1),"")</f>
        <v>G</v>
      </c>
      <c r="G139" s="3">
        <v>151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I</v>
      </c>
      <c r="M139" s="3">
        <v>155</v>
      </c>
      <c r="N139" s="3" t="str">
        <f>IFERROR(MID(VLOOKUP($B139,Seqs!$A:$B,2,0),O139,1),"")</f>
        <v>K</v>
      </c>
      <c r="O139" s="3">
        <v>185</v>
      </c>
      <c r="P139" s="3" t="str">
        <f>IFERROR(MID(VLOOKUP($B139,Seqs!$A:$B,2,0),Q139,1),"")</f>
        <v>L</v>
      </c>
      <c r="Q139" s="3">
        <v>187</v>
      </c>
      <c r="R139" s="3" t="str">
        <f>IFERROR(MID(VLOOKUP($B139,Seqs!$A:$B,2,0),S139,1),"")</f>
        <v>V</v>
      </c>
      <c r="S139" s="3">
        <v>190</v>
      </c>
      <c r="T139" s="3" t="str">
        <f>IFERROR(MID(VLOOKUP($B139,Seqs!$A:$B,2,0),U139,1),"")</f>
        <v>D</v>
      </c>
      <c r="U139" s="3">
        <v>191</v>
      </c>
      <c r="V139" s="3" t="str">
        <f>IFERROR(MID(VLOOKUP($B139,Seqs!$A:$B,2,0),W139,1),"")</f>
        <v>L</v>
      </c>
      <c r="W139" s="3">
        <v>226</v>
      </c>
      <c r="X139" s="3" t="str">
        <f>IFERROR(MID(VLOOKUP($B139,Seqs!$A:$B,2,0),Y139,1),"")</f>
        <v>L</v>
      </c>
      <c r="Y139" s="3">
        <v>227</v>
      </c>
      <c r="Z139" s="3" t="str">
        <f>IFERROR(MID(VLOOKUP($B139,Seqs!$A:$B,2,0),AA139,1),"")</f>
        <v>A</v>
      </c>
      <c r="AA139" s="3">
        <v>234</v>
      </c>
      <c r="AB139" s="3" t="str">
        <f>IFERROR(MID(VLOOKUP($B139,Seqs!$A:$B,2,0),AC139,1),"")</f>
        <v>T</v>
      </c>
      <c r="AC139" s="3">
        <v>235</v>
      </c>
      <c r="AD139" s="3" t="str">
        <f>IFERROR(MID(VLOOKUP($B139,Seqs!$A:$B,2,0),AE139,1),"")</f>
        <v>T</v>
      </c>
      <c r="AE139" s="3">
        <v>261</v>
      </c>
      <c r="AF139" s="3" t="str">
        <f>IFERROR(MID(VLOOKUP($B139,Seqs!$A:$B,2,0),AG139,1),"")</f>
        <v>T</v>
      </c>
      <c r="AG139" s="3">
        <v>274</v>
      </c>
      <c r="AH139" s="3" t="str">
        <f>IFERROR(MID(VLOOKUP($B139,Seqs!$A:$B,2,0),AI139,1),"")</f>
        <v>L</v>
      </c>
      <c r="AI139" s="3">
        <v>276</v>
      </c>
      <c r="AJ139" s="3" t="str">
        <f>IFERROR(MID(VLOOKUP($B139,Seqs!$A:$B,2,0),AK139,1),"")</f>
        <v>L</v>
      </c>
      <c r="AK139" s="3">
        <v>281</v>
      </c>
      <c r="AL139" s="3" t="str">
        <f>IFERROR(MID(VLOOKUP($B139,Seqs!$A:$B,2,0),AM139,1),"")</f>
        <v>L</v>
      </c>
      <c r="AM139" s="3">
        <v>318</v>
      </c>
      <c r="AN139" s="3" t="str">
        <f>IFERROR(MID(VLOOKUP($B139,Seqs!$A:$B,2,0),AO139,1),"")</f>
        <v>L</v>
      </c>
      <c r="AO139" s="3">
        <v>323</v>
      </c>
      <c r="AP139" s="3" t="str">
        <f>IFERROR(MID(VLOOKUP($B139,Seqs!$A:$B,2,0),AQ139,1),"")</f>
        <v/>
      </c>
      <c r="AQ139" s="3">
        <v>354</v>
      </c>
      <c r="AR139" s="3" t="str">
        <f>IFERROR(MID(VLOOKUP($B139,Seqs!$A:$B,2,0),AS139,1),"")</f>
        <v/>
      </c>
      <c r="AS139" s="3">
        <v>358</v>
      </c>
      <c r="AT139" s="3" t="str">
        <f>IFERROR(MID(VLOOKUP($B139,Seqs!$A:$B,2,0),AU139,1),"")</f>
        <v/>
      </c>
      <c r="AU139" s="3">
        <v>394</v>
      </c>
      <c r="AV139" s="3" t="str">
        <f>IFERROR(MID(VLOOKUP($B139,Seqs!$A:$B,2,0),AW139,1),"")</f>
        <v/>
      </c>
      <c r="AW139" s="3" t="s">
        <v>23</v>
      </c>
      <c r="AX139" s="3" t="str">
        <f>IFERROR(MID(VLOOKUP($B139,Seqs!$A:$B,2,0),AY139,1),"")</f>
        <v/>
      </c>
      <c r="AY139" s="3" t="s">
        <v>23</v>
      </c>
      <c r="AZ139" s="77" t="str">
        <f>VLOOKUP(B139,Classification!A:D,2,0)</f>
        <v>A</v>
      </c>
      <c r="BA139" s="94" t="str">
        <f>VLOOKUP(B139,Classification!A:D,4,0)</f>
        <v>Complementpeptide</v>
      </c>
      <c r="BB139" s="27" t="b">
        <f t="shared" si="730"/>
        <v>1</v>
      </c>
      <c r="BC139" s="23">
        <f t="shared" si="731"/>
        <v>250</v>
      </c>
      <c r="BD139" s="2" t="s">
        <v>23</v>
      </c>
      <c r="BE139" s="3" t="s">
        <v>1380</v>
      </c>
      <c r="BF139" s="119">
        <v>2.2000000000000002</v>
      </c>
      <c r="BG139" s="49" t="s">
        <v>1287</v>
      </c>
      <c r="BH139" s="49" t="s">
        <v>1287</v>
      </c>
      <c r="BI139" s="1"/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 t="shared" si="732"/>
        <v>120</v>
      </c>
      <c r="BW139" s="71" t="str">
        <f t="shared" si="733"/>
        <v>-</v>
      </c>
      <c r="BX139" s="72">
        <f t="shared" si="734"/>
        <v>155</v>
      </c>
      <c r="BY139" s="71">
        <f t="shared" si="735"/>
        <v>187</v>
      </c>
      <c r="BZ139" s="72">
        <f t="shared" si="736"/>
        <v>191</v>
      </c>
      <c r="CA139" s="71">
        <f t="shared" si="737"/>
        <v>227</v>
      </c>
      <c r="CB139" s="72">
        <f t="shared" si="738"/>
        <v>235</v>
      </c>
      <c r="CC139" s="71">
        <f t="shared" si="739"/>
        <v>274</v>
      </c>
      <c r="CD139" s="72">
        <f t="shared" si="740"/>
        <v>281</v>
      </c>
      <c r="CE139" s="71">
        <f t="shared" si="741"/>
        <v>323</v>
      </c>
      <c r="CF139" s="72">
        <f t="shared" si="742"/>
        <v>358</v>
      </c>
      <c r="CG139" s="71" t="str">
        <f t="shared" si="743"/>
        <v>-</v>
      </c>
      <c r="CH139" s="70">
        <f t="shared" si="744"/>
        <v>151</v>
      </c>
      <c r="CI139" s="71" t="str">
        <f t="shared" si="745"/>
        <v>-</v>
      </c>
      <c r="CJ139" s="72">
        <f t="shared" si="746"/>
        <v>185</v>
      </c>
      <c r="CK139" s="72">
        <f t="shared" si="747"/>
        <v>190</v>
      </c>
      <c r="CL139" s="72">
        <f t="shared" si="748"/>
        <v>226</v>
      </c>
      <c r="CM139" s="72">
        <f t="shared" si="749"/>
        <v>234</v>
      </c>
      <c r="CN139" s="72">
        <f t="shared" si="750"/>
        <v>261</v>
      </c>
      <c r="CO139" s="72">
        <f t="shared" si="751"/>
        <v>276</v>
      </c>
      <c r="CP139" s="72">
        <f t="shared" si="752"/>
        <v>318</v>
      </c>
      <c r="CQ139" s="72">
        <f t="shared" si="753"/>
        <v>354</v>
      </c>
      <c r="CR139" s="72">
        <f t="shared" si="754"/>
        <v>394</v>
      </c>
      <c r="CS139" s="72" t="str">
        <f t="shared" si="755"/>
        <v>-</v>
      </c>
      <c r="CT139" s="23" t="e">
        <f t="shared" si="756"/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30" x14ac:dyDescent="0.2">
      <c r="A140" s="3" t="str">
        <f t="shared" si="699"/>
        <v>ccr2_human__wt</v>
      </c>
      <c r="B140" s="3" t="s">
        <v>170</v>
      </c>
      <c r="C140" s="3" t="s">
        <v>100</v>
      </c>
      <c r="D140" s="3" t="str">
        <f>IFERROR(MID(VLOOKUP($B140,Seqs!$A:$B,2,0),E140,1),"")</f>
        <v>V</v>
      </c>
      <c r="E140" s="3">
        <v>37</v>
      </c>
      <c r="F140" s="3" t="str">
        <f>IFERROR(MID(VLOOKUP($B140,Seqs!$A:$B,2,0),G140,1),"")</f>
        <v>C</v>
      </c>
      <c r="G140" s="3">
        <v>70</v>
      </c>
      <c r="H140" s="3" t="str">
        <f>IFERROR(MID(VLOOKUP($B140,Seqs!$A:$B,2,0),I140,1),"")</f>
        <v>K</v>
      </c>
      <c r="I140" s="23">
        <v>71</v>
      </c>
      <c r="J140" s="3" t="str">
        <f>IFERROR(MID(VLOOKUP($B140,Seqs!$A:$B,2,0),K140,1),"")</f>
        <v>K</v>
      </c>
      <c r="K140" s="23">
        <v>74</v>
      </c>
      <c r="L140" s="3" t="str">
        <f>IFERROR(MID(VLOOKUP($B140,Seqs!$A:$B,2,0),M140,1),"")</f>
        <v>C</v>
      </c>
      <c r="M140" s="3">
        <v>75</v>
      </c>
      <c r="N140" s="3" t="str">
        <f>IFERROR(MID(VLOOKUP($B140,Seqs!$A:$B,2,0),O140,1),"")</f>
        <v>N</v>
      </c>
      <c r="O140" s="3">
        <v>104</v>
      </c>
      <c r="P140" s="3" t="str">
        <f>IFERROR(MID(VLOOKUP($B140,Seqs!$A:$B,2,0),Q140,1),"")</f>
        <v>E</v>
      </c>
      <c r="Q140" s="3">
        <v>105</v>
      </c>
      <c r="R140" s="3" t="str">
        <f>IFERROR(MID(VLOOKUP($B140,Seqs!$A:$B,2,0),S140,1),"")</f>
        <v>F</v>
      </c>
      <c r="S140" s="3">
        <v>108</v>
      </c>
      <c r="T140" s="3" t="str">
        <f>IFERROR(MID(VLOOKUP($B140,Seqs!$A:$B,2,0),U140,1),"")</f>
        <v>G</v>
      </c>
      <c r="U140" s="3">
        <v>109</v>
      </c>
      <c r="V140" s="3" t="str">
        <f>IFERROR(MID(VLOOKUP($B140,Seqs!$A:$B,2,0),W140,1),"")</f>
        <v>H</v>
      </c>
      <c r="W140" s="3">
        <v>144</v>
      </c>
      <c r="X140" s="3" t="str">
        <f>IFERROR(MID(VLOOKUP($B140,Seqs!$A:$B,2,0),Y140,1),"")</f>
        <v>A</v>
      </c>
      <c r="Y140" s="3">
        <v>145</v>
      </c>
      <c r="Z140" s="3" t="str">
        <f>IFERROR(MID(VLOOKUP($B140,Seqs!$A:$B,2,0),AA140,1),"")</f>
        <v>R</v>
      </c>
      <c r="AA140" s="3">
        <v>152</v>
      </c>
      <c r="AB140" s="3" t="str">
        <f>IFERROR(MID(VLOOKUP($B140,Seqs!$A:$B,2,0),AC140,1),"")</f>
        <v>T</v>
      </c>
      <c r="AC140" s="9">
        <v>153</v>
      </c>
      <c r="AD140" s="3" t="str">
        <f>IFERROR(MID(VLOOKUP($B140,Seqs!$A:$B,2,0),AE140,1),"")</f>
        <v>T</v>
      </c>
      <c r="AE140" s="3">
        <v>179</v>
      </c>
      <c r="AF140" s="3" t="str">
        <f>IFERROR(MID(VLOOKUP($B140,Seqs!$A:$B,2,0),AG140,1),"")</f>
        <v>C</v>
      </c>
      <c r="AG140" s="3">
        <v>190</v>
      </c>
      <c r="AH140" s="3" t="str">
        <f>IFERROR(MID(VLOOKUP($B140,Seqs!$A:$B,2,0),AI140,1),"")</f>
        <v>P</v>
      </c>
      <c r="AI140" s="3">
        <v>192</v>
      </c>
      <c r="AJ140" s="3" t="str">
        <f>IFERROR(MID(VLOOKUP($B140,Seqs!$A:$B,2,0),AK140,1),"")</f>
        <v>P</v>
      </c>
      <c r="AK140" s="3">
        <v>195</v>
      </c>
      <c r="AL140" s="3" t="str">
        <f>IFERROR(MID(VLOOKUP($B140,Seqs!$A:$B,2,0),AM140,1),"")</f>
        <v>C</v>
      </c>
      <c r="AM140" s="3">
        <v>232</v>
      </c>
      <c r="AN140" s="3" t="str">
        <f>IFERROR(MID(VLOOKUP($B140,Seqs!$A:$B,2,0),AO140,1),"")</f>
        <v>K</v>
      </c>
      <c r="AO140" s="3">
        <v>236</v>
      </c>
      <c r="AP140" s="3" t="str">
        <f>IFERROR(MID(VLOOKUP($B140,Seqs!$A:$B,2,0),AQ140,1),"")</f>
        <v>G</v>
      </c>
      <c r="AQ140" s="3">
        <v>273</v>
      </c>
      <c r="AR140" s="3" t="str">
        <f>IFERROR(MID(VLOOKUP($B140,Seqs!$A:$B,2,0),AS140,1),"")</f>
        <v>E</v>
      </c>
      <c r="AS140" s="3">
        <v>278</v>
      </c>
      <c r="AT140" s="3" t="str">
        <f>IFERROR(MID(VLOOKUP($B140,Seqs!$A:$B,2,0),AU140,1),"")</f>
        <v>V</v>
      </c>
      <c r="AU140" s="3">
        <v>308</v>
      </c>
      <c r="AV140" s="3" t="str">
        <f>IFERROR(MID(VLOOKUP($B140,Seqs!$A:$B,2,0),AW140,1),"")</f>
        <v>G</v>
      </c>
      <c r="AW140" s="3">
        <v>309</v>
      </c>
      <c r="AX140" s="3" t="str">
        <f>IFERROR(MID(VLOOKUP($B140,Seqs!$A:$B,2,0),AY140,1),"")</f>
        <v>L</v>
      </c>
      <c r="AY140" s="3">
        <v>320</v>
      </c>
      <c r="AZ140" s="77" t="str">
        <f>VLOOKUP(B140,Classification!A:D,2,0)</f>
        <v>A</v>
      </c>
      <c r="BA140" s="94" t="str">
        <f>VLOOKUP(B140,Classification!A:D,4,0)</f>
        <v>Chemokine</v>
      </c>
      <c r="BB140" s="27" t="b">
        <f t="shared" si="700"/>
        <v>1</v>
      </c>
      <c r="BC140" s="23">
        <f t="shared" si="477"/>
        <v>265</v>
      </c>
      <c r="BD140" s="2" t="s">
        <v>23</v>
      </c>
      <c r="BE140" s="3" t="s">
        <v>23</v>
      </c>
      <c r="BF140" s="119" t="s">
        <v>23</v>
      </c>
      <c r="BG140" s="49" t="s">
        <v>1378</v>
      </c>
      <c r="BH140" s="49" t="s">
        <v>1383</v>
      </c>
      <c r="BI140" s="1"/>
      <c r="BJ140" s="70" t="s">
        <v>1293</v>
      </c>
      <c r="BK140" s="57" t="s">
        <v>1293</v>
      </c>
      <c r="BL140" s="57" t="s">
        <v>1293</v>
      </c>
      <c r="BM140" s="57" t="s">
        <v>1293</v>
      </c>
      <c r="BN140" s="57" t="s">
        <v>1293</v>
      </c>
      <c r="BO140" s="57" t="s">
        <v>1293</v>
      </c>
      <c r="BP140" s="57" t="s">
        <v>1293</v>
      </c>
      <c r="BQ140" s="57" t="s">
        <v>1293</v>
      </c>
      <c r="BR140" s="57" t="s">
        <v>1293</v>
      </c>
      <c r="BS140" s="57" t="s">
        <v>1293</v>
      </c>
      <c r="BT140" s="57" t="s">
        <v>1293</v>
      </c>
      <c r="BU140" s="57" t="s">
        <v>1293</v>
      </c>
      <c r="BV140" s="70">
        <f t="shared" si="478"/>
        <v>37</v>
      </c>
      <c r="BW140" s="71">
        <f t="shared" si="479"/>
        <v>71</v>
      </c>
      <c r="BX140" s="72">
        <f t="shared" si="480"/>
        <v>75</v>
      </c>
      <c r="BY140" s="71">
        <f t="shared" si="481"/>
        <v>105</v>
      </c>
      <c r="BZ140" s="72">
        <f t="shared" si="482"/>
        <v>109</v>
      </c>
      <c r="CA140" s="71">
        <f t="shared" si="483"/>
        <v>145</v>
      </c>
      <c r="CB140" s="72">
        <f t="shared" si="484"/>
        <v>153</v>
      </c>
      <c r="CC140" s="71">
        <f t="shared" si="485"/>
        <v>190</v>
      </c>
      <c r="CD140" s="72">
        <f t="shared" si="486"/>
        <v>195</v>
      </c>
      <c r="CE140" s="71">
        <f t="shared" si="487"/>
        <v>236</v>
      </c>
      <c r="CF140" s="72">
        <f t="shared" si="488"/>
        <v>278</v>
      </c>
      <c r="CG140" s="71">
        <f t="shared" si="489"/>
        <v>309</v>
      </c>
      <c r="CH140" s="70">
        <f t="shared" si="490"/>
        <v>70</v>
      </c>
      <c r="CI140" s="71">
        <f t="shared" si="491"/>
        <v>74</v>
      </c>
      <c r="CJ140" s="72">
        <f t="shared" si="492"/>
        <v>104</v>
      </c>
      <c r="CK140" s="72">
        <f t="shared" si="493"/>
        <v>108</v>
      </c>
      <c r="CL140" s="72">
        <f t="shared" si="494"/>
        <v>144</v>
      </c>
      <c r="CM140" s="72">
        <f t="shared" si="495"/>
        <v>152</v>
      </c>
      <c r="CN140" s="72">
        <f t="shared" si="496"/>
        <v>179</v>
      </c>
      <c r="CO140" s="72">
        <f t="shared" si="497"/>
        <v>192</v>
      </c>
      <c r="CP140" s="72">
        <f t="shared" si="498"/>
        <v>232</v>
      </c>
      <c r="CQ140" s="72">
        <f t="shared" si="499"/>
        <v>273</v>
      </c>
      <c r="CR140" s="72">
        <f t="shared" si="500"/>
        <v>308</v>
      </c>
      <c r="CS140" s="72">
        <f t="shared" si="501"/>
        <v>320</v>
      </c>
      <c r="CT140" s="23">
        <f t="shared" si="502"/>
        <v>1</v>
      </c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  <c r="AML140" s="6"/>
      <c r="AMM140" s="6"/>
      <c r="AMN140" s="6"/>
      <c r="AMO140" s="6"/>
      <c r="AMP140" s="6"/>
    </row>
    <row r="141" spans="1:1030" x14ac:dyDescent="0.2">
      <c r="A141" s="3" t="str">
        <f t="shared" si="699"/>
        <v>ccr2_human_5T1A</v>
      </c>
      <c r="B141" s="3" t="s">
        <v>170</v>
      </c>
      <c r="C141" s="3" t="s">
        <v>1384</v>
      </c>
      <c r="D141" s="3" t="str">
        <f>IFERROR(MID(VLOOKUP($B141,Seqs!$A:$B,2,0),E141,1),"")</f>
        <v>V</v>
      </c>
      <c r="E141" s="3">
        <v>37</v>
      </c>
      <c r="F141" s="3" t="str">
        <f>IFERROR(MID(VLOOKUP($B141,Seqs!$A:$B,2,0),G141,1),"")</f>
        <v>C</v>
      </c>
      <c r="G141" s="3">
        <v>70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C</v>
      </c>
      <c r="M141" s="3">
        <v>75</v>
      </c>
      <c r="N141" s="3" t="str">
        <f>IFERROR(MID(VLOOKUP($B141,Seqs!$A:$B,2,0),O141,1),"")</f>
        <v>N</v>
      </c>
      <c r="O141" s="3">
        <v>104</v>
      </c>
      <c r="P141" s="3" t="str">
        <f>IFERROR(MID(VLOOKUP($B141,Seqs!$A:$B,2,0),Q141,1),"")</f>
        <v>E</v>
      </c>
      <c r="Q141" s="3">
        <v>105</v>
      </c>
      <c r="R141" s="3" t="str">
        <f>IFERROR(MID(VLOOKUP($B141,Seqs!$A:$B,2,0),S141,1),"")</f>
        <v>F</v>
      </c>
      <c r="S141" s="3">
        <v>108</v>
      </c>
      <c r="T141" s="3" t="str">
        <f>IFERROR(MID(VLOOKUP($B141,Seqs!$A:$B,2,0),U141,1),"")</f>
        <v>G</v>
      </c>
      <c r="U141" s="3">
        <v>109</v>
      </c>
      <c r="V141" s="3" t="str">
        <f>IFERROR(MID(VLOOKUP($B141,Seqs!$A:$B,2,0),W141,1),"")</f>
        <v>H</v>
      </c>
      <c r="W141" s="3">
        <v>144</v>
      </c>
      <c r="X141" s="3" t="str">
        <f>IFERROR(MID(VLOOKUP($B141,Seqs!$A:$B,2,0),Y141,1),"")</f>
        <v>A</v>
      </c>
      <c r="Y141" s="3">
        <v>145</v>
      </c>
      <c r="Z141" s="3" t="str">
        <f>IFERROR(MID(VLOOKUP($B141,Seqs!$A:$B,2,0),AA141,1),"")</f>
        <v>R</v>
      </c>
      <c r="AA141" s="3">
        <v>152</v>
      </c>
      <c r="AB141" s="3" t="str">
        <f>IFERROR(MID(VLOOKUP($B141,Seqs!$A:$B,2,0),AC141,1),"")</f>
        <v>T</v>
      </c>
      <c r="AC141" s="9">
        <v>153</v>
      </c>
      <c r="AD141" s="3" t="str">
        <f>IFERROR(MID(VLOOKUP($B141,Seqs!$A:$B,2,0),AE141,1),"")</f>
        <v>T</v>
      </c>
      <c r="AE141" s="3">
        <v>179</v>
      </c>
      <c r="AF141" s="3" t="str">
        <f>IFERROR(MID(VLOOKUP($B141,Seqs!$A:$B,2,0),AG141,1),"")</f>
        <v>C</v>
      </c>
      <c r="AG141" s="3">
        <v>190</v>
      </c>
      <c r="AH141" s="3" t="str">
        <f>IFERROR(MID(VLOOKUP($B141,Seqs!$A:$B,2,0),AI141,1),"")</f>
        <v>P</v>
      </c>
      <c r="AI141" s="3">
        <v>192</v>
      </c>
      <c r="AJ141" s="3" t="str">
        <f>IFERROR(MID(VLOOKUP($B141,Seqs!$A:$B,2,0),AK141,1),"")</f>
        <v>P</v>
      </c>
      <c r="AK141" s="3">
        <v>195</v>
      </c>
      <c r="AL141" s="3" t="str">
        <f>IFERROR(MID(VLOOKUP($B141,Seqs!$A:$B,2,0),AM141,1),"")</f>
        <v>T</v>
      </c>
      <c r="AM141" s="3">
        <v>228</v>
      </c>
      <c r="AN141" s="3" t="str">
        <f>IFERROR(MID(VLOOKUP($B141,Seqs!$A:$B,2,0),AO141,1),"")</f>
        <v>K</v>
      </c>
      <c r="AO141" s="3">
        <v>236</v>
      </c>
      <c r="AP141" s="3" t="str">
        <f>IFERROR(MID(VLOOKUP($B141,Seqs!$A:$B,2,0),AQ141,1),"")</f>
        <v>G</v>
      </c>
      <c r="AQ141" s="3">
        <v>273</v>
      </c>
      <c r="AR141" s="3" t="str">
        <f>IFERROR(MID(VLOOKUP($B141,Seqs!$A:$B,2,0),AS141,1),"")</f>
        <v>E</v>
      </c>
      <c r="AS141" s="3">
        <v>278</v>
      </c>
      <c r="AT141" s="3" t="str">
        <f>IFERROR(MID(VLOOKUP($B141,Seqs!$A:$B,2,0),AU141,1),"")</f>
        <v>V</v>
      </c>
      <c r="AU141" s="3">
        <v>308</v>
      </c>
      <c r="AV141" s="3" t="str">
        <f>IFERROR(MID(VLOOKUP($B141,Seqs!$A:$B,2,0),AW141,1),"")</f>
        <v>G</v>
      </c>
      <c r="AW141" s="3">
        <v>309</v>
      </c>
      <c r="AX141" s="3" t="str">
        <f>IFERROR(MID(VLOOKUP($B141,Seqs!$A:$B,2,0),AY141,1),"")</f>
        <v>L</v>
      </c>
      <c r="AY141" s="3">
        <v>320</v>
      </c>
      <c r="AZ141" s="77" t="str">
        <f>VLOOKUP(B141,Classification!A:D,2,0)</f>
        <v>A</v>
      </c>
      <c r="BA141" s="94" t="str">
        <f>VLOOKUP(B141,Classification!A:D,4,0)</f>
        <v>Chemokine</v>
      </c>
      <c r="BB141" s="27" t="b">
        <f t="shared" si="700"/>
        <v>1</v>
      </c>
      <c r="BC141" s="23">
        <f t="shared" si="477"/>
        <v>258</v>
      </c>
      <c r="BD141" s="16" t="s">
        <v>1382</v>
      </c>
      <c r="BE141" s="3" t="s">
        <v>1380</v>
      </c>
      <c r="BF141" s="119">
        <v>2.81</v>
      </c>
      <c r="BG141" s="49" t="s">
        <v>1</v>
      </c>
      <c r="BH141" s="49" t="s">
        <v>1383</v>
      </c>
      <c r="BI141" s="1"/>
      <c r="BJ141" s="70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0">
        <f t="shared" si="478"/>
        <v>37</v>
      </c>
      <c r="BW141" s="71" t="str">
        <f t="shared" si="479"/>
        <v>-</v>
      </c>
      <c r="BX141" s="72">
        <f t="shared" si="480"/>
        <v>75</v>
      </c>
      <c r="BY141" s="71">
        <f t="shared" si="481"/>
        <v>105</v>
      </c>
      <c r="BZ141" s="72">
        <f t="shared" si="482"/>
        <v>109</v>
      </c>
      <c r="CA141" s="71">
        <f t="shared" si="483"/>
        <v>145</v>
      </c>
      <c r="CB141" s="72">
        <f t="shared" si="484"/>
        <v>153</v>
      </c>
      <c r="CC141" s="71">
        <f t="shared" si="485"/>
        <v>190</v>
      </c>
      <c r="CD141" s="72">
        <f t="shared" si="486"/>
        <v>195</v>
      </c>
      <c r="CE141" s="71">
        <f t="shared" si="487"/>
        <v>236</v>
      </c>
      <c r="CF141" s="72">
        <f t="shared" si="488"/>
        <v>278</v>
      </c>
      <c r="CG141" s="71">
        <f t="shared" si="489"/>
        <v>309</v>
      </c>
      <c r="CH141" s="70">
        <f t="shared" si="490"/>
        <v>70</v>
      </c>
      <c r="CI141" s="71" t="str">
        <f t="shared" si="491"/>
        <v>-</v>
      </c>
      <c r="CJ141" s="72">
        <f t="shared" si="492"/>
        <v>104</v>
      </c>
      <c r="CK141" s="72">
        <f t="shared" si="493"/>
        <v>108</v>
      </c>
      <c r="CL141" s="72">
        <f t="shared" si="494"/>
        <v>144</v>
      </c>
      <c r="CM141" s="72">
        <f t="shared" si="495"/>
        <v>152</v>
      </c>
      <c r="CN141" s="72">
        <f t="shared" si="496"/>
        <v>179</v>
      </c>
      <c r="CO141" s="72">
        <f t="shared" si="497"/>
        <v>192</v>
      </c>
      <c r="CP141" s="72">
        <f t="shared" si="498"/>
        <v>228</v>
      </c>
      <c r="CQ141" s="72">
        <f t="shared" si="499"/>
        <v>273</v>
      </c>
      <c r="CR141" s="72">
        <f t="shared" si="500"/>
        <v>308</v>
      </c>
      <c r="CS141" s="72">
        <f t="shared" si="501"/>
        <v>320</v>
      </c>
      <c r="CT141" s="23" t="e">
        <f t="shared" si="502"/>
        <v>#VALUE!</v>
      </c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  <c r="AML141" s="6"/>
      <c r="AMM141" s="6"/>
      <c r="AMN141" s="6"/>
      <c r="AMO141" s="6"/>
      <c r="AMP141" s="6"/>
    </row>
    <row r="142" spans="1:1030" s="12" customFormat="1" x14ac:dyDescent="0.2">
      <c r="A142" s="9" t="str">
        <f t="shared" ref="A142" si="785">CONCATENATE(B142,"_",C142)</f>
        <v>ccr2_human_6GPS</v>
      </c>
      <c r="B142" s="9" t="s">
        <v>170</v>
      </c>
      <c r="C142" s="9" t="s">
        <v>1569</v>
      </c>
      <c r="D142" s="9" t="str">
        <f>IFERROR(MID(VLOOKUP($B142,Seqs!$A:$B,2,0),E142,1),"")</f>
        <v>V</v>
      </c>
      <c r="E142" s="9">
        <v>37</v>
      </c>
      <c r="F142" s="9" t="str">
        <f>IFERROR(MID(VLOOKUP($B142,Seqs!$A:$B,2,0),G142,1),"")</f>
        <v>K</v>
      </c>
      <c r="G142" s="9">
        <v>71</v>
      </c>
      <c r="H142" s="9" t="str">
        <f>IFERROR(MID(VLOOKUP($B142,Seqs!$A:$B,2,0),I142,1),"")</f>
        <v/>
      </c>
      <c r="I142" s="109" t="s">
        <v>23</v>
      </c>
      <c r="J142" s="9" t="str">
        <f>IFERROR(MID(VLOOKUP($B142,Seqs!$A:$B,2,0),K142,1),"")</f>
        <v/>
      </c>
      <c r="K142" s="109" t="s">
        <v>23</v>
      </c>
      <c r="L142" s="9" t="str">
        <f>IFERROR(MID(VLOOKUP($B142,Seqs!$A:$B,2,0),M142,1),"")</f>
        <v>L</v>
      </c>
      <c r="M142" s="9">
        <v>76</v>
      </c>
      <c r="N142" s="9" t="str">
        <f>IFERROR(MID(VLOOKUP($B142,Seqs!$A:$B,2,0),O142,1),"")</f>
        <v>A</v>
      </c>
      <c r="O142" s="9">
        <v>102</v>
      </c>
      <c r="P142" s="9" t="str">
        <f>IFERROR(MID(VLOOKUP($B142,Seqs!$A:$B,2,0),Q142,1),"")</f>
        <v>E</v>
      </c>
      <c r="Q142" s="9">
        <v>105</v>
      </c>
      <c r="R142" s="9" t="str">
        <f>IFERROR(MID(VLOOKUP($B142,Seqs!$A:$B,2,0),S142,1),"")</f>
        <v>F</v>
      </c>
      <c r="S142" s="9">
        <v>108</v>
      </c>
      <c r="T142" s="9" t="str">
        <f>IFERROR(MID(VLOOKUP($B142,Seqs!$A:$B,2,0),U142,1),"")</f>
        <v>G</v>
      </c>
      <c r="U142" s="9">
        <v>109</v>
      </c>
      <c r="V142" s="9" t="str">
        <f>IFERROR(MID(VLOOKUP($B142,Seqs!$A:$B,2,0),W142,1),"")</f>
        <v>H</v>
      </c>
      <c r="W142" s="9">
        <v>144</v>
      </c>
      <c r="X142" s="9" t="str">
        <f>IFERROR(MID(VLOOKUP($B142,Seqs!$A:$B,2,0),Y142,1),"")</f>
        <v/>
      </c>
      <c r="Y142" s="9" t="s">
        <v>23</v>
      </c>
      <c r="Z142" s="9" t="str">
        <f>IFERROR(MID(VLOOKUP($B142,Seqs!$A:$B,2,0),AA142,1),"")</f>
        <v/>
      </c>
      <c r="AA142" s="9" t="s">
        <v>23</v>
      </c>
      <c r="AB142" s="9" t="str">
        <f>IFERROR(MID(VLOOKUP($B142,Seqs!$A:$B,2,0),AC142,1),"")</f>
        <v>R</v>
      </c>
      <c r="AC142" s="9">
        <v>152</v>
      </c>
      <c r="AD142" s="9" t="str">
        <f>IFERROR(MID(VLOOKUP($B142,Seqs!$A:$B,2,0),AE142,1),"")</f>
        <v>T</v>
      </c>
      <c r="AE142" s="9">
        <v>179</v>
      </c>
      <c r="AF142" s="9" t="str">
        <f>IFERROR(MID(VLOOKUP($B142,Seqs!$A:$B,2,0),AG142,1),"")</f>
        <v>C</v>
      </c>
      <c r="AG142" s="9">
        <v>190</v>
      </c>
      <c r="AH142" s="9" t="str">
        <f>IFERROR(MID(VLOOKUP($B142,Seqs!$A:$B,2,0),AI142,1),"")</f>
        <v>P</v>
      </c>
      <c r="AI142" s="9">
        <v>192</v>
      </c>
      <c r="AJ142" s="9" t="str">
        <f>IFERROR(MID(VLOOKUP($B142,Seqs!$A:$B,2,0),AK142,1),"")</f>
        <v>P</v>
      </c>
      <c r="AK142" s="9">
        <v>195</v>
      </c>
      <c r="AL142" s="9" t="str">
        <f>IFERROR(MID(VLOOKUP($B142,Seqs!$A:$B,2,0),AM142,1),"")</f>
        <v>R</v>
      </c>
      <c r="AM142" s="9">
        <v>231</v>
      </c>
      <c r="AN142" s="9" t="str">
        <f>IFERROR(MID(VLOOKUP($B142,Seqs!$A:$B,2,0),AO142,1),"")</f>
        <v>A</v>
      </c>
      <c r="AO142" s="9">
        <v>241</v>
      </c>
      <c r="AP142" s="9" t="str">
        <f>IFERROR(MID(VLOOKUP($B142,Seqs!$A:$B,2,0),AQ142,1),"")</f>
        <v>F</v>
      </c>
      <c r="AQ142" s="9">
        <v>268</v>
      </c>
      <c r="AR142" s="9" t="str">
        <f>IFERROR(MID(VLOOKUP($B142,Seqs!$A:$B,2,0),AS142,1),"")</f>
        <v>S</v>
      </c>
      <c r="AS142" s="9">
        <v>279</v>
      </c>
      <c r="AT142" s="9" t="str">
        <f>IFERROR(MID(VLOOKUP($B142,Seqs!$A:$B,2,0),AU142,1),"")</f>
        <v>G</v>
      </c>
      <c r="AU142" s="9">
        <v>309</v>
      </c>
      <c r="AV142" s="9" t="str">
        <f>IFERROR(MID(VLOOKUP($B142,Seqs!$A:$B,2,0),AW142,1),"")</f>
        <v>E</v>
      </c>
      <c r="AW142" s="9">
        <v>310</v>
      </c>
      <c r="AX142" s="9" t="str">
        <f>IFERROR(MID(VLOOKUP($B142,Seqs!$A:$B,2,0),AY142,1),"")</f>
        <v>G</v>
      </c>
      <c r="AY142" s="9">
        <v>321</v>
      </c>
      <c r="AZ142" s="110" t="str">
        <f>VLOOKUP(B142,Classification!A:D,2,0)</f>
        <v>A</v>
      </c>
      <c r="BA142" s="98" t="str">
        <f>VLOOKUP(B142,Classification!A:D,4,0)</f>
        <v>Chemokine</v>
      </c>
      <c r="BB142" s="36" t="b">
        <f t="shared" ref="BB142" si="786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109">
        <f t="shared" ref="BC142" si="787">_xlfn.AGGREGATE(9,6,CH142:CS142)-_xlfn.AGGREGATE(9,6,BV142:CG142)+12</f>
        <v>243</v>
      </c>
      <c r="BD142" s="127" t="s">
        <v>23</v>
      </c>
      <c r="BE142" s="9" t="s">
        <v>1380</v>
      </c>
      <c r="BF142" s="120">
        <v>3.3</v>
      </c>
      <c r="BG142" s="51" t="s">
        <v>1</v>
      </c>
      <c r="BH142" s="51" t="s">
        <v>1</v>
      </c>
      <c r="BJ142" s="111" t="s">
        <v>1293</v>
      </c>
      <c r="BK142" s="112" t="s">
        <v>1293</v>
      </c>
      <c r="BL142" s="112" t="s">
        <v>1293</v>
      </c>
      <c r="BM142" s="112" t="s">
        <v>1293</v>
      </c>
      <c r="BN142" s="112" t="s">
        <v>1293</v>
      </c>
      <c r="BO142" s="112" t="s">
        <v>1293</v>
      </c>
      <c r="BP142" s="112" t="s">
        <v>1293</v>
      </c>
      <c r="BQ142" s="112" t="s">
        <v>1293</v>
      </c>
      <c r="BR142" s="112" t="s">
        <v>1293</v>
      </c>
      <c r="BS142" s="112" t="s">
        <v>1293</v>
      </c>
      <c r="BT142" s="112" t="s">
        <v>1293</v>
      </c>
      <c r="BU142" s="112" t="s">
        <v>1293</v>
      </c>
      <c r="BV142" s="111">
        <f t="shared" ref="BV142" si="788">E142</f>
        <v>37</v>
      </c>
      <c r="BW142" s="113" t="str">
        <f t="shared" ref="BW142" si="789">I142</f>
        <v>-</v>
      </c>
      <c r="BX142" s="114">
        <f t="shared" ref="BX142" si="790">M142</f>
        <v>76</v>
      </c>
      <c r="BY142" s="113">
        <f t="shared" ref="BY142" si="791">Q142</f>
        <v>105</v>
      </c>
      <c r="BZ142" s="114">
        <f t="shared" ref="BZ142" si="792">U142</f>
        <v>109</v>
      </c>
      <c r="CA142" s="113" t="str">
        <f t="shared" ref="CA142" si="793">Y142</f>
        <v>-</v>
      </c>
      <c r="CB142" s="114">
        <f t="shared" ref="CB142" si="794">AC142</f>
        <v>152</v>
      </c>
      <c r="CC142" s="113">
        <f t="shared" ref="CC142" si="795">AG142</f>
        <v>190</v>
      </c>
      <c r="CD142" s="114">
        <f t="shared" ref="CD142" si="796">AK142</f>
        <v>195</v>
      </c>
      <c r="CE142" s="113">
        <f t="shared" ref="CE142" si="797">AO142</f>
        <v>241</v>
      </c>
      <c r="CF142" s="114">
        <f t="shared" ref="CF142" si="798">AS142</f>
        <v>279</v>
      </c>
      <c r="CG142" s="113">
        <f t="shared" ref="CG142" si="799">AW142</f>
        <v>310</v>
      </c>
      <c r="CH142" s="111">
        <f t="shared" ref="CH142" si="800">G142</f>
        <v>71</v>
      </c>
      <c r="CI142" s="113" t="str">
        <f t="shared" ref="CI142" si="801">K142</f>
        <v>-</v>
      </c>
      <c r="CJ142" s="114">
        <f t="shared" ref="CJ142" si="802">O142</f>
        <v>102</v>
      </c>
      <c r="CK142" s="114">
        <f t="shared" ref="CK142" si="803">S142</f>
        <v>108</v>
      </c>
      <c r="CL142" s="114">
        <f t="shared" ref="CL142" si="804">W142</f>
        <v>144</v>
      </c>
      <c r="CM142" s="114" t="str">
        <f t="shared" ref="CM142" si="805">AA142</f>
        <v>-</v>
      </c>
      <c r="CN142" s="114">
        <f t="shared" ref="CN142" si="806">AE142</f>
        <v>179</v>
      </c>
      <c r="CO142" s="114">
        <f t="shared" ref="CO142" si="807">AI142</f>
        <v>192</v>
      </c>
      <c r="CP142" s="114">
        <f t="shared" ref="CP142" si="808">AM142</f>
        <v>231</v>
      </c>
      <c r="CQ142" s="114">
        <f t="shared" ref="CQ142" si="809">AQ142</f>
        <v>268</v>
      </c>
      <c r="CR142" s="114">
        <f t="shared" ref="CR142" si="810">AU142</f>
        <v>309</v>
      </c>
      <c r="CS142" s="114">
        <f t="shared" ref="CS142" si="811">AY142</f>
        <v>321</v>
      </c>
      <c r="CT142" s="109" t="e">
        <f t="shared" ref="CT142" si="812">M142-K142</f>
        <v>#VALUE!</v>
      </c>
      <c r="CU142" s="129"/>
      <c r="CV142" s="129"/>
      <c r="CW142" s="129"/>
      <c r="CX142" s="129"/>
      <c r="CY142" s="129"/>
      <c r="CZ142" s="129"/>
      <c r="DA142" s="129"/>
      <c r="DB142" s="129"/>
      <c r="DC142" s="129"/>
      <c r="DD142" s="129"/>
      <c r="DE142" s="129"/>
      <c r="DF142" s="129"/>
      <c r="DG142" s="129"/>
      <c r="DH142" s="129"/>
      <c r="DI142" s="129"/>
      <c r="DJ142" s="129"/>
      <c r="DK142" s="129"/>
      <c r="DL142" s="129"/>
      <c r="DM142" s="129"/>
      <c r="DN142" s="129"/>
      <c r="DO142" s="129"/>
      <c r="DP142" s="129"/>
      <c r="DQ142" s="129"/>
      <c r="DR142" s="129"/>
      <c r="DS142" s="129"/>
      <c r="DT142" s="129"/>
      <c r="DU142" s="129"/>
      <c r="DV142" s="129"/>
      <c r="DW142" s="129"/>
      <c r="DX142" s="129"/>
      <c r="DY142" s="129"/>
      <c r="DZ142" s="129"/>
      <c r="EA142" s="129"/>
      <c r="EB142" s="129"/>
      <c r="EC142" s="129"/>
      <c r="ED142" s="129"/>
      <c r="EE142" s="129"/>
      <c r="EF142" s="129"/>
      <c r="EG142" s="129"/>
      <c r="EH142" s="129"/>
      <c r="EI142" s="129"/>
      <c r="EJ142" s="129"/>
      <c r="EK142" s="129"/>
      <c r="EL142" s="129"/>
      <c r="EM142" s="129"/>
      <c r="EN142" s="129"/>
      <c r="EO142" s="129"/>
      <c r="EP142" s="129"/>
      <c r="EQ142" s="129"/>
      <c r="ER142" s="129"/>
      <c r="ES142" s="129"/>
      <c r="ET142" s="129"/>
      <c r="EU142" s="129"/>
      <c r="EV142" s="129"/>
      <c r="EW142" s="129"/>
      <c r="EX142" s="129"/>
      <c r="EY142" s="129"/>
      <c r="EZ142" s="129"/>
      <c r="FA142" s="129"/>
      <c r="FB142" s="129"/>
      <c r="FC142" s="129"/>
      <c r="FD142" s="129"/>
      <c r="FE142" s="129"/>
      <c r="FF142" s="129"/>
      <c r="FG142" s="129"/>
      <c r="FH142" s="129"/>
      <c r="FI142" s="129"/>
      <c r="FJ142" s="129"/>
      <c r="FK142" s="129"/>
      <c r="FL142" s="129"/>
      <c r="FM142" s="129"/>
      <c r="FN142" s="129"/>
      <c r="FO142" s="129"/>
      <c r="FP142" s="129"/>
      <c r="FQ142" s="129"/>
      <c r="FR142" s="129"/>
      <c r="FS142" s="129"/>
      <c r="FT142" s="129"/>
      <c r="FU142" s="129"/>
      <c r="FV142" s="129"/>
      <c r="FW142" s="129"/>
      <c r="FX142" s="129"/>
      <c r="FY142" s="129"/>
      <c r="FZ142" s="129"/>
      <c r="GA142" s="129"/>
      <c r="GB142" s="129"/>
      <c r="GC142" s="129"/>
      <c r="GD142" s="129"/>
      <c r="GE142" s="129"/>
      <c r="GF142" s="129"/>
      <c r="GG142" s="129"/>
      <c r="GH142" s="129"/>
      <c r="GI142" s="129"/>
      <c r="GJ142" s="129"/>
      <c r="GK142" s="129"/>
      <c r="GL142" s="129"/>
      <c r="GM142" s="129"/>
      <c r="GN142" s="129"/>
      <c r="GO142" s="129"/>
      <c r="GP142" s="129"/>
      <c r="GQ142" s="129"/>
      <c r="GR142" s="129"/>
      <c r="GS142" s="129"/>
      <c r="GT142" s="129"/>
      <c r="GU142" s="129"/>
      <c r="GV142" s="129"/>
      <c r="GW142" s="129"/>
      <c r="GX142" s="129"/>
      <c r="GY142" s="129"/>
      <c r="GZ142" s="129"/>
      <c r="HA142" s="129"/>
      <c r="HB142" s="129"/>
      <c r="HC142" s="129"/>
      <c r="HD142" s="129"/>
      <c r="HE142" s="129"/>
      <c r="HF142" s="129"/>
      <c r="HG142" s="129"/>
      <c r="HH142" s="129"/>
      <c r="HI142" s="129"/>
      <c r="HJ142" s="129"/>
      <c r="HK142" s="129"/>
      <c r="HL142" s="129"/>
      <c r="HM142" s="129"/>
      <c r="HN142" s="129"/>
      <c r="HO142" s="129"/>
      <c r="HP142" s="129"/>
      <c r="HQ142" s="129"/>
      <c r="HR142" s="129"/>
      <c r="HS142" s="129"/>
      <c r="HT142" s="129"/>
      <c r="HU142" s="129"/>
      <c r="HV142" s="129"/>
      <c r="HW142" s="129"/>
      <c r="HX142" s="129"/>
      <c r="HY142" s="129"/>
      <c r="HZ142" s="129"/>
      <c r="IA142" s="129"/>
      <c r="IB142" s="129"/>
      <c r="IC142" s="129"/>
      <c r="ID142" s="129"/>
      <c r="IE142" s="129"/>
      <c r="IF142" s="129"/>
      <c r="IG142" s="129"/>
      <c r="IH142" s="129"/>
      <c r="II142" s="129"/>
      <c r="IJ142" s="129"/>
      <c r="IK142" s="129"/>
      <c r="IL142" s="129"/>
      <c r="IM142" s="129"/>
      <c r="IN142" s="129"/>
      <c r="IO142" s="129"/>
      <c r="IP142" s="129"/>
      <c r="IQ142" s="129"/>
      <c r="IR142" s="129"/>
      <c r="IS142" s="129"/>
      <c r="IT142" s="129"/>
      <c r="IU142" s="129"/>
      <c r="IV142" s="129"/>
      <c r="IW142" s="129"/>
      <c r="IX142" s="129"/>
      <c r="IY142" s="129"/>
      <c r="IZ142" s="129"/>
      <c r="JA142" s="129"/>
      <c r="JB142" s="129"/>
      <c r="JC142" s="129"/>
      <c r="JD142" s="129"/>
      <c r="JE142" s="129"/>
      <c r="JF142" s="129"/>
      <c r="JG142" s="129"/>
      <c r="JH142" s="129"/>
      <c r="JI142" s="129"/>
      <c r="JJ142" s="129"/>
      <c r="JK142" s="129"/>
      <c r="JL142" s="129"/>
      <c r="JM142" s="129"/>
      <c r="JN142" s="129"/>
      <c r="JO142" s="129"/>
      <c r="JP142" s="129"/>
      <c r="JQ142" s="129"/>
      <c r="JR142" s="129"/>
      <c r="JS142" s="129"/>
      <c r="JT142" s="129"/>
      <c r="JU142" s="129"/>
      <c r="JV142" s="129"/>
      <c r="JW142" s="129"/>
      <c r="JX142" s="129"/>
      <c r="JY142" s="129"/>
      <c r="JZ142" s="129"/>
      <c r="KA142" s="129"/>
      <c r="KB142" s="129"/>
      <c r="KC142" s="129"/>
      <c r="KD142" s="129"/>
      <c r="KE142" s="129"/>
      <c r="KF142" s="129"/>
      <c r="KG142" s="129"/>
      <c r="KH142" s="129"/>
      <c r="KI142" s="129"/>
      <c r="KJ142" s="129"/>
      <c r="KK142" s="129"/>
      <c r="KL142" s="129"/>
      <c r="KM142" s="129"/>
      <c r="KN142" s="129"/>
      <c r="KO142" s="129"/>
      <c r="KP142" s="129"/>
      <c r="KQ142" s="129"/>
      <c r="KR142" s="129"/>
      <c r="KS142" s="129"/>
      <c r="KT142" s="129"/>
      <c r="KU142" s="129"/>
      <c r="KV142" s="129"/>
      <c r="KW142" s="129"/>
      <c r="KX142" s="129"/>
      <c r="KY142" s="129"/>
      <c r="KZ142" s="129"/>
      <c r="LA142" s="129"/>
      <c r="LB142" s="129"/>
      <c r="LC142" s="129"/>
      <c r="LD142" s="129"/>
      <c r="LE142" s="129"/>
      <c r="LF142" s="129"/>
      <c r="LG142" s="129"/>
      <c r="LH142" s="129"/>
      <c r="LI142" s="129"/>
      <c r="LJ142" s="129"/>
      <c r="LK142" s="129"/>
      <c r="LL142" s="129"/>
      <c r="LM142" s="129"/>
      <c r="LN142" s="129"/>
      <c r="LO142" s="129"/>
      <c r="LP142" s="129"/>
      <c r="LQ142" s="129"/>
      <c r="LR142" s="129"/>
      <c r="LS142" s="129"/>
      <c r="LT142" s="129"/>
      <c r="LU142" s="129"/>
      <c r="LV142" s="129"/>
      <c r="LW142" s="129"/>
      <c r="LX142" s="129"/>
      <c r="LY142" s="129"/>
      <c r="LZ142" s="129"/>
      <c r="MA142" s="129"/>
      <c r="MB142" s="129"/>
      <c r="MC142" s="129"/>
      <c r="MD142" s="129"/>
      <c r="ME142" s="129"/>
      <c r="MF142" s="129"/>
      <c r="MG142" s="129"/>
      <c r="MH142" s="129"/>
      <c r="MI142" s="129"/>
      <c r="MJ142" s="129"/>
      <c r="MK142" s="129"/>
      <c r="ML142" s="129"/>
      <c r="MM142" s="129"/>
      <c r="MN142" s="129"/>
      <c r="MO142" s="129"/>
      <c r="MP142" s="129"/>
      <c r="MQ142" s="129"/>
      <c r="MR142" s="129"/>
      <c r="MS142" s="129"/>
      <c r="MT142" s="129"/>
      <c r="MU142" s="129"/>
      <c r="MV142" s="129"/>
      <c r="MW142" s="129"/>
      <c r="MX142" s="129"/>
      <c r="MY142" s="129"/>
      <c r="MZ142" s="129"/>
      <c r="NA142" s="129"/>
      <c r="NB142" s="129"/>
      <c r="NC142" s="129"/>
      <c r="ND142" s="129"/>
      <c r="NE142" s="129"/>
      <c r="NF142" s="129"/>
      <c r="NG142" s="129"/>
      <c r="NH142" s="129"/>
      <c r="NI142" s="129"/>
      <c r="NJ142" s="129"/>
      <c r="NK142" s="129"/>
      <c r="NL142" s="129"/>
      <c r="NM142" s="129"/>
      <c r="NN142" s="129"/>
      <c r="NO142" s="129"/>
      <c r="NP142" s="129"/>
      <c r="NQ142" s="129"/>
      <c r="NR142" s="129"/>
      <c r="NS142" s="129"/>
      <c r="NT142" s="129"/>
      <c r="NU142" s="129"/>
      <c r="NV142" s="129"/>
      <c r="NW142" s="129"/>
      <c r="NX142" s="129"/>
      <c r="NY142" s="129"/>
      <c r="NZ142" s="129"/>
      <c r="OA142" s="129"/>
      <c r="OB142" s="129"/>
      <c r="OC142" s="129"/>
      <c r="OD142" s="129"/>
      <c r="OE142" s="129"/>
      <c r="OF142" s="129"/>
      <c r="OG142" s="129"/>
      <c r="OH142" s="129"/>
      <c r="OI142" s="129"/>
      <c r="OJ142" s="129"/>
      <c r="OK142" s="129"/>
      <c r="OL142" s="129"/>
      <c r="OM142" s="129"/>
      <c r="ON142" s="129"/>
      <c r="OO142" s="129"/>
      <c r="OP142" s="129"/>
      <c r="OQ142" s="129"/>
      <c r="OR142" s="129"/>
      <c r="OS142" s="129"/>
      <c r="OT142" s="129"/>
      <c r="OU142" s="129"/>
      <c r="OV142" s="129"/>
      <c r="OW142" s="129"/>
      <c r="OX142" s="129"/>
      <c r="OY142" s="129"/>
      <c r="OZ142" s="129"/>
      <c r="PA142" s="129"/>
      <c r="PB142" s="129"/>
      <c r="PC142" s="129"/>
      <c r="PD142" s="129"/>
      <c r="PE142" s="129"/>
      <c r="PF142" s="129"/>
      <c r="PG142" s="129"/>
      <c r="PH142" s="129"/>
      <c r="PI142" s="129"/>
      <c r="PJ142" s="129"/>
      <c r="PK142" s="129"/>
      <c r="PL142" s="129"/>
      <c r="PM142" s="129"/>
      <c r="PN142" s="129"/>
      <c r="PO142" s="129"/>
      <c r="PP142" s="129"/>
      <c r="PQ142" s="129"/>
      <c r="PR142" s="129"/>
      <c r="PS142" s="129"/>
      <c r="PT142" s="129"/>
      <c r="PU142" s="129"/>
      <c r="PV142" s="129"/>
      <c r="PW142" s="129"/>
      <c r="PX142" s="129"/>
      <c r="PY142" s="129"/>
      <c r="PZ142" s="129"/>
      <c r="QA142" s="129"/>
      <c r="QB142" s="129"/>
      <c r="QC142" s="129"/>
      <c r="QD142" s="129"/>
      <c r="QE142" s="129"/>
      <c r="QF142" s="129"/>
      <c r="QG142" s="129"/>
      <c r="QH142" s="129"/>
      <c r="QI142" s="129"/>
      <c r="QJ142" s="129"/>
      <c r="QK142" s="129"/>
      <c r="QL142" s="129"/>
      <c r="QM142" s="129"/>
      <c r="QN142" s="129"/>
      <c r="QO142" s="129"/>
      <c r="QP142" s="129"/>
      <c r="QQ142" s="129"/>
      <c r="QR142" s="129"/>
      <c r="QS142" s="129"/>
      <c r="QT142" s="129"/>
      <c r="QU142" s="129"/>
      <c r="QV142" s="129"/>
      <c r="QW142" s="129"/>
      <c r="QX142" s="129"/>
      <c r="QY142" s="129"/>
      <c r="QZ142" s="129"/>
      <c r="RA142" s="129"/>
      <c r="RB142" s="129"/>
      <c r="RC142" s="129"/>
      <c r="RD142" s="129"/>
      <c r="RE142" s="129"/>
      <c r="RF142" s="129"/>
      <c r="RG142" s="129"/>
      <c r="RH142" s="129"/>
      <c r="RI142" s="129"/>
      <c r="RJ142" s="129"/>
      <c r="RK142" s="129"/>
      <c r="RL142" s="129"/>
      <c r="RM142" s="129"/>
      <c r="RN142" s="129"/>
      <c r="RO142" s="129"/>
      <c r="RP142" s="129"/>
      <c r="RQ142" s="129"/>
      <c r="RR142" s="129"/>
      <c r="RS142" s="129"/>
      <c r="RT142" s="129"/>
      <c r="RU142" s="129"/>
      <c r="RV142" s="129"/>
      <c r="RW142" s="129"/>
      <c r="RX142" s="129"/>
      <c r="RY142" s="129"/>
      <c r="RZ142" s="129"/>
      <c r="SA142" s="129"/>
      <c r="SB142" s="129"/>
      <c r="SC142" s="129"/>
      <c r="SD142" s="129"/>
      <c r="SE142" s="129"/>
      <c r="SF142" s="129"/>
      <c r="SG142" s="129"/>
      <c r="SH142" s="129"/>
      <c r="SI142" s="129"/>
      <c r="SJ142" s="129"/>
      <c r="SK142" s="129"/>
      <c r="SL142" s="129"/>
      <c r="SM142" s="129"/>
      <c r="SN142" s="129"/>
      <c r="SO142" s="129"/>
      <c r="SP142" s="129"/>
      <c r="SQ142" s="129"/>
      <c r="SR142" s="129"/>
      <c r="SS142" s="129"/>
      <c r="ST142" s="129"/>
      <c r="SU142" s="129"/>
      <c r="SV142" s="129"/>
      <c r="SW142" s="129"/>
      <c r="SX142" s="129"/>
      <c r="SY142" s="129"/>
      <c r="SZ142" s="129"/>
      <c r="TA142" s="129"/>
      <c r="TB142" s="129"/>
      <c r="TC142" s="129"/>
      <c r="TD142" s="129"/>
      <c r="TE142" s="129"/>
      <c r="TF142" s="129"/>
      <c r="TG142" s="129"/>
      <c r="TH142" s="129"/>
      <c r="TI142" s="129"/>
      <c r="TJ142" s="129"/>
      <c r="TK142" s="129"/>
      <c r="TL142" s="129"/>
      <c r="TM142" s="129"/>
      <c r="TN142" s="129"/>
      <c r="TO142" s="129"/>
      <c r="TP142" s="129"/>
      <c r="TQ142" s="129"/>
      <c r="TR142" s="129"/>
      <c r="TS142" s="129"/>
      <c r="TT142" s="129"/>
      <c r="TU142" s="129"/>
      <c r="TV142" s="129"/>
      <c r="TW142" s="129"/>
      <c r="TX142" s="129"/>
      <c r="TY142" s="129"/>
      <c r="TZ142" s="129"/>
      <c r="UA142" s="129"/>
      <c r="UB142" s="129"/>
      <c r="UC142" s="129"/>
      <c r="UD142" s="129"/>
      <c r="UE142" s="129"/>
      <c r="UF142" s="129"/>
      <c r="UG142" s="129"/>
      <c r="UH142" s="129"/>
      <c r="UI142" s="129"/>
      <c r="UJ142" s="129"/>
      <c r="UK142" s="129"/>
      <c r="UL142" s="129"/>
      <c r="UM142" s="129"/>
      <c r="UN142" s="129"/>
      <c r="UO142" s="129"/>
      <c r="UP142" s="129"/>
      <c r="UQ142" s="129"/>
      <c r="UR142" s="129"/>
      <c r="US142" s="129"/>
      <c r="UT142" s="129"/>
      <c r="UU142" s="129"/>
      <c r="UV142" s="129"/>
      <c r="UW142" s="129"/>
      <c r="UX142" s="129"/>
      <c r="UY142" s="129"/>
      <c r="UZ142" s="129"/>
      <c r="VA142" s="129"/>
      <c r="VB142" s="129"/>
      <c r="VC142" s="129"/>
      <c r="VD142" s="129"/>
      <c r="VE142" s="129"/>
      <c r="VF142" s="129"/>
      <c r="VG142" s="129"/>
      <c r="VH142" s="129"/>
      <c r="VI142" s="129"/>
      <c r="VJ142" s="129"/>
      <c r="VK142" s="129"/>
      <c r="VL142" s="129"/>
      <c r="VM142" s="129"/>
      <c r="VN142" s="129"/>
      <c r="VO142" s="129"/>
      <c r="VP142" s="129"/>
      <c r="VQ142" s="129"/>
      <c r="VR142" s="129"/>
      <c r="VS142" s="129"/>
      <c r="VT142" s="129"/>
      <c r="VU142" s="129"/>
      <c r="VV142" s="129"/>
      <c r="VW142" s="129"/>
      <c r="VX142" s="129"/>
      <c r="VY142" s="129"/>
      <c r="VZ142" s="129"/>
      <c r="WA142" s="129"/>
      <c r="WB142" s="129"/>
      <c r="WC142" s="129"/>
      <c r="WD142" s="129"/>
      <c r="WE142" s="129"/>
      <c r="WF142" s="129"/>
      <c r="WG142" s="129"/>
      <c r="WH142" s="129"/>
      <c r="WI142" s="129"/>
      <c r="WJ142" s="129"/>
      <c r="WK142" s="129"/>
      <c r="WL142" s="129"/>
      <c r="WM142" s="129"/>
      <c r="WN142" s="129"/>
      <c r="WO142" s="129"/>
      <c r="WP142" s="129"/>
      <c r="WQ142" s="129"/>
      <c r="WR142" s="129"/>
      <c r="WS142" s="129"/>
      <c r="WT142" s="129"/>
      <c r="WU142" s="129"/>
      <c r="WV142" s="129"/>
      <c r="WW142" s="129"/>
      <c r="WX142" s="129"/>
      <c r="WY142" s="129"/>
      <c r="WZ142" s="129"/>
      <c r="XA142" s="129"/>
      <c r="XB142" s="129"/>
      <c r="XC142" s="129"/>
      <c r="XD142" s="129"/>
      <c r="XE142" s="129"/>
      <c r="XF142" s="129"/>
      <c r="XG142" s="129"/>
      <c r="XH142" s="129"/>
      <c r="XI142" s="129"/>
      <c r="XJ142" s="129"/>
      <c r="XK142" s="129"/>
      <c r="XL142" s="129"/>
      <c r="XM142" s="129"/>
      <c r="XN142" s="129"/>
      <c r="XO142" s="129"/>
      <c r="XP142" s="129"/>
      <c r="XQ142" s="129"/>
      <c r="XR142" s="129"/>
      <c r="XS142" s="129"/>
      <c r="XT142" s="129"/>
      <c r="XU142" s="129"/>
      <c r="XV142" s="129"/>
      <c r="XW142" s="129"/>
      <c r="XX142" s="129"/>
      <c r="XY142" s="129"/>
      <c r="XZ142" s="129"/>
      <c r="YA142" s="129"/>
      <c r="YB142" s="129"/>
      <c r="YC142" s="129"/>
      <c r="YD142" s="129"/>
      <c r="YE142" s="129"/>
      <c r="YF142" s="129"/>
      <c r="YG142" s="129"/>
      <c r="YH142" s="129"/>
      <c r="YI142" s="129"/>
      <c r="YJ142" s="129"/>
      <c r="YK142" s="129"/>
      <c r="YL142" s="129"/>
      <c r="YM142" s="129"/>
      <c r="YN142" s="129"/>
      <c r="YO142" s="129"/>
      <c r="YP142" s="129"/>
      <c r="YQ142" s="129"/>
      <c r="YR142" s="129"/>
      <c r="YS142" s="129"/>
      <c r="YT142" s="129"/>
      <c r="YU142" s="129"/>
      <c r="YV142" s="129"/>
      <c r="YW142" s="129"/>
      <c r="YX142" s="129"/>
      <c r="YY142" s="129"/>
      <c r="YZ142" s="129"/>
      <c r="ZA142" s="129"/>
      <c r="ZB142" s="129"/>
      <c r="ZC142" s="129"/>
      <c r="ZD142" s="129"/>
      <c r="ZE142" s="129"/>
      <c r="ZF142" s="129"/>
      <c r="ZG142" s="129"/>
      <c r="ZH142" s="129"/>
      <c r="ZI142" s="129"/>
      <c r="ZJ142" s="129"/>
      <c r="ZK142" s="129"/>
      <c r="ZL142" s="129"/>
      <c r="ZM142" s="129"/>
      <c r="ZN142" s="129"/>
      <c r="ZO142" s="129"/>
      <c r="ZP142" s="129"/>
      <c r="ZQ142" s="129"/>
      <c r="ZR142" s="129"/>
      <c r="ZS142" s="129"/>
      <c r="ZT142" s="129"/>
      <c r="ZU142" s="129"/>
      <c r="ZV142" s="129"/>
      <c r="ZW142" s="129"/>
      <c r="ZX142" s="129"/>
      <c r="ZY142" s="129"/>
      <c r="ZZ142" s="129"/>
      <c r="AAA142" s="129"/>
      <c r="AAB142" s="129"/>
      <c r="AAC142" s="129"/>
      <c r="AAD142" s="129"/>
      <c r="AAE142" s="129"/>
      <c r="AAF142" s="129"/>
      <c r="AAG142" s="129"/>
      <c r="AAH142" s="129"/>
      <c r="AAI142" s="129"/>
      <c r="AAJ142" s="129"/>
      <c r="AAK142" s="129"/>
      <c r="AAL142" s="129"/>
      <c r="AAM142" s="129"/>
      <c r="AAN142" s="129"/>
      <c r="AAO142" s="129"/>
      <c r="AAP142" s="129"/>
      <c r="AAQ142" s="129"/>
      <c r="AAR142" s="129"/>
      <c r="AAS142" s="129"/>
      <c r="AAT142" s="129"/>
      <c r="AAU142" s="129"/>
      <c r="AAV142" s="129"/>
      <c r="AAW142" s="129"/>
      <c r="AAX142" s="129"/>
      <c r="AAY142" s="129"/>
      <c r="AAZ142" s="129"/>
      <c r="ABA142" s="129"/>
      <c r="ABB142" s="129"/>
      <c r="ABC142" s="129"/>
      <c r="ABD142" s="129"/>
      <c r="ABE142" s="129"/>
      <c r="ABF142" s="129"/>
      <c r="ABG142" s="129"/>
      <c r="ABH142" s="129"/>
      <c r="ABI142" s="129"/>
      <c r="ABJ142" s="129"/>
      <c r="ABK142" s="129"/>
      <c r="ABL142" s="129"/>
      <c r="ABM142" s="129"/>
      <c r="ABN142" s="129"/>
      <c r="ABO142" s="129"/>
      <c r="ABP142" s="129"/>
      <c r="ABQ142" s="129"/>
      <c r="ABR142" s="129"/>
      <c r="ABS142" s="129"/>
      <c r="ABT142" s="129"/>
      <c r="ABU142" s="129"/>
      <c r="ABV142" s="129"/>
      <c r="ABW142" s="129"/>
      <c r="ABX142" s="129"/>
      <c r="ABY142" s="129"/>
      <c r="ABZ142" s="129"/>
      <c r="ACA142" s="129"/>
      <c r="ACB142" s="129"/>
      <c r="ACC142" s="129"/>
      <c r="ACD142" s="129"/>
      <c r="ACE142" s="129"/>
      <c r="ACF142" s="129"/>
      <c r="ACG142" s="129"/>
      <c r="ACH142" s="129"/>
      <c r="ACI142" s="129"/>
      <c r="ACJ142" s="129"/>
      <c r="ACK142" s="129"/>
      <c r="ACL142" s="129"/>
      <c r="ACM142" s="129"/>
      <c r="ACN142" s="129"/>
      <c r="ACO142" s="129"/>
      <c r="ACP142" s="129"/>
      <c r="ACQ142" s="129"/>
      <c r="ACR142" s="129"/>
      <c r="ACS142" s="129"/>
      <c r="ACT142" s="129"/>
      <c r="ACU142" s="129"/>
      <c r="ACV142" s="129"/>
      <c r="ACW142" s="129"/>
      <c r="ACX142" s="129"/>
      <c r="ACY142" s="129"/>
      <c r="ACZ142" s="129"/>
      <c r="ADA142" s="129"/>
      <c r="ADB142" s="129"/>
      <c r="ADC142" s="129"/>
      <c r="ADD142" s="129"/>
      <c r="ADE142" s="129"/>
      <c r="ADF142" s="129"/>
      <c r="ADG142" s="129"/>
      <c r="ADH142" s="129"/>
      <c r="ADI142" s="129"/>
      <c r="ADJ142" s="129"/>
      <c r="ADK142" s="129"/>
      <c r="ADL142" s="129"/>
      <c r="ADM142" s="129"/>
      <c r="ADN142" s="129"/>
      <c r="ADO142" s="129"/>
      <c r="ADP142" s="129"/>
      <c r="ADQ142" s="129"/>
      <c r="ADR142" s="129"/>
      <c r="ADS142" s="129"/>
      <c r="ADT142" s="129"/>
      <c r="ADU142" s="129"/>
      <c r="ADV142" s="129"/>
      <c r="ADW142" s="129"/>
      <c r="ADX142" s="129"/>
      <c r="ADY142" s="129"/>
      <c r="ADZ142" s="129"/>
      <c r="AEA142" s="129"/>
      <c r="AEB142" s="129"/>
      <c r="AEC142" s="129"/>
      <c r="AED142" s="129"/>
      <c r="AEE142" s="129"/>
      <c r="AEF142" s="129"/>
      <c r="AEG142" s="129"/>
      <c r="AEH142" s="129"/>
      <c r="AEI142" s="129"/>
      <c r="AEJ142" s="129"/>
      <c r="AEK142" s="129"/>
      <c r="AEL142" s="129"/>
      <c r="AEM142" s="129"/>
      <c r="AEN142" s="129"/>
      <c r="AEO142" s="129"/>
      <c r="AEP142" s="129"/>
      <c r="AEQ142" s="129"/>
      <c r="AER142" s="129"/>
      <c r="AES142" s="129"/>
      <c r="AET142" s="129"/>
      <c r="AEU142" s="129"/>
      <c r="AEV142" s="129"/>
      <c r="AEW142" s="129"/>
      <c r="AEX142" s="129"/>
      <c r="AEY142" s="129"/>
      <c r="AEZ142" s="129"/>
      <c r="AFA142" s="129"/>
      <c r="AFB142" s="129"/>
      <c r="AFC142" s="129"/>
      <c r="AFD142" s="129"/>
      <c r="AFE142" s="129"/>
      <c r="AFF142" s="129"/>
      <c r="AFG142" s="129"/>
      <c r="AFH142" s="129"/>
      <c r="AFI142" s="129"/>
      <c r="AFJ142" s="129"/>
      <c r="AFK142" s="129"/>
      <c r="AFL142" s="129"/>
      <c r="AFM142" s="129"/>
      <c r="AFN142" s="129"/>
      <c r="AFO142" s="129"/>
      <c r="AFP142" s="129"/>
      <c r="AFQ142" s="129"/>
      <c r="AFR142" s="129"/>
      <c r="AFS142" s="129"/>
      <c r="AFT142" s="129"/>
      <c r="AFU142" s="129"/>
      <c r="AFV142" s="129"/>
      <c r="AFW142" s="129"/>
      <c r="AFX142" s="129"/>
      <c r="AFY142" s="129"/>
      <c r="AFZ142" s="129"/>
      <c r="AGA142" s="129"/>
      <c r="AGB142" s="129"/>
      <c r="AGC142" s="129"/>
      <c r="AGD142" s="129"/>
      <c r="AGE142" s="129"/>
      <c r="AGF142" s="129"/>
      <c r="AGG142" s="129"/>
      <c r="AGH142" s="129"/>
      <c r="AGI142" s="129"/>
      <c r="AGJ142" s="129"/>
      <c r="AGK142" s="129"/>
      <c r="AGL142" s="129"/>
      <c r="AGM142" s="129"/>
      <c r="AGN142" s="129"/>
      <c r="AGO142" s="129"/>
      <c r="AGP142" s="129"/>
      <c r="AGQ142" s="129"/>
      <c r="AGR142" s="129"/>
      <c r="AGS142" s="129"/>
      <c r="AGT142" s="129"/>
      <c r="AGU142" s="129"/>
      <c r="AGV142" s="129"/>
      <c r="AGW142" s="129"/>
      <c r="AGX142" s="129"/>
      <c r="AGY142" s="129"/>
      <c r="AGZ142" s="129"/>
      <c r="AHA142" s="129"/>
      <c r="AHB142" s="129"/>
      <c r="AHC142" s="129"/>
      <c r="AHD142" s="129"/>
      <c r="AHE142" s="129"/>
      <c r="AHF142" s="129"/>
      <c r="AHG142" s="129"/>
      <c r="AHH142" s="129"/>
      <c r="AHI142" s="129"/>
      <c r="AHJ142" s="129"/>
      <c r="AHK142" s="129"/>
      <c r="AHL142" s="129"/>
      <c r="AHM142" s="129"/>
      <c r="AHN142" s="129"/>
      <c r="AHO142" s="129"/>
      <c r="AHP142" s="129"/>
      <c r="AHQ142" s="129"/>
      <c r="AHR142" s="129"/>
      <c r="AHS142" s="129"/>
      <c r="AHT142" s="129"/>
      <c r="AHU142" s="129"/>
      <c r="AHV142" s="129"/>
      <c r="AHW142" s="129"/>
      <c r="AHX142" s="129"/>
      <c r="AHY142" s="129"/>
      <c r="AHZ142" s="129"/>
      <c r="AIA142" s="129"/>
      <c r="AIB142" s="129"/>
      <c r="AIC142" s="129"/>
      <c r="AID142" s="129"/>
      <c r="AIE142" s="129"/>
      <c r="AIF142" s="129"/>
      <c r="AIG142" s="129"/>
      <c r="AIH142" s="129"/>
      <c r="AII142" s="129"/>
      <c r="AIJ142" s="129"/>
      <c r="AIK142" s="129"/>
      <c r="AIL142" s="129"/>
      <c r="AIM142" s="129"/>
      <c r="AIN142" s="129"/>
      <c r="AIO142" s="129"/>
      <c r="AIP142" s="129"/>
      <c r="AIQ142" s="129"/>
      <c r="AIR142" s="129"/>
      <c r="AIS142" s="129"/>
      <c r="AIT142" s="129"/>
      <c r="AIU142" s="129"/>
      <c r="AIV142" s="129"/>
      <c r="AIW142" s="129"/>
      <c r="AIX142" s="129"/>
      <c r="AIY142" s="129"/>
      <c r="AIZ142" s="129"/>
      <c r="AJA142" s="129"/>
      <c r="AJB142" s="129"/>
      <c r="AJC142" s="129"/>
      <c r="AJD142" s="129"/>
      <c r="AJE142" s="129"/>
      <c r="AJF142" s="129"/>
      <c r="AJG142" s="129"/>
      <c r="AJH142" s="129"/>
      <c r="AJI142" s="129"/>
      <c r="AJJ142" s="129"/>
      <c r="AJK142" s="129"/>
      <c r="AJL142" s="129"/>
      <c r="AJM142" s="129"/>
      <c r="AJN142" s="129"/>
      <c r="AJO142" s="129"/>
      <c r="AJP142" s="129"/>
      <c r="AJQ142" s="129"/>
      <c r="AJR142" s="129"/>
      <c r="AJS142" s="129"/>
      <c r="AJT142" s="129"/>
      <c r="AJU142" s="129"/>
      <c r="AJV142" s="129"/>
      <c r="AJW142" s="129"/>
      <c r="AJX142" s="129"/>
      <c r="AJY142" s="129"/>
      <c r="AJZ142" s="129"/>
      <c r="AKA142" s="129"/>
      <c r="AKB142" s="129"/>
      <c r="AKC142" s="129"/>
      <c r="AKD142" s="129"/>
      <c r="AKE142" s="129"/>
      <c r="AKF142" s="129"/>
      <c r="AKG142" s="129"/>
      <c r="AKH142" s="129"/>
      <c r="AKI142" s="129"/>
      <c r="AKJ142" s="129"/>
      <c r="AKK142" s="129"/>
      <c r="AKL142" s="129"/>
      <c r="AKM142" s="129"/>
      <c r="AKN142" s="129"/>
      <c r="AKO142" s="129"/>
      <c r="AKP142" s="129"/>
      <c r="AKQ142" s="129"/>
      <c r="AKR142" s="129"/>
      <c r="AKS142" s="129"/>
      <c r="AKT142" s="129"/>
      <c r="AKU142" s="129"/>
      <c r="AKV142" s="129"/>
      <c r="AKW142" s="129"/>
      <c r="AKX142" s="129"/>
      <c r="AKY142" s="129"/>
      <c r="AKZ142" s="129"/>
      <c r="ALA142" s="129"/>
      <c r="ALB142" s="129"/>
      <c r="ALC142" s="129"/>
      <c r="ALD142" s="129"/>
      <c r="ALE142" s="129"/>
      <c r="ALF142" s="129"/>
      <c r="ALG142" s="129"/>
      <c r="ALH142" s="129"/>
      <c r="ALI142" s="129"/>
      <c r="ALJ142" s="129"/>
      <c r="ALK142" s="129"/>
      <c r="ALL142" s="129"/>
      <c r="ALM142" s="129"/>
      <c r="ALN142" s="129"/>
      <c r="ALO142" s="129"/>
      <c r="ALP142" s="129"/>
      <c r="ALQ142" s="129"/>
      <c r="ALR142" s="129"/>
      <c r="ALS142" s="129"/>
      <c r="ALT142" s="129"/>
      <c r="ALU142" s="129"/>
      <c r="ALV142" s="129"/>
      <c r="ALW142" s="129"/>
      <c r="ALX142" s="129"/>
      <c r="ALY142" s="129"/>
      <c r="ALZ142" s="129"/>
      <c r="AMA142" s="129"/>
      <c r="AMB142" s="129"/>
      <c r="AMC142" s="129"/>
      <c r="AMD142" s="129"/>
      <c r="AME142" s="129"/>
      <c r="AMF142" s="129"/>
      <c r="AMG142" s="129"/>
      <c r="AMH142" s="129"/>
      <c r="AMI142" s="129"/>
      <c r="AMJ142" s="129"/>
      <c r="AMK142" s="129"/>
      <c r="AML142" s="129"/>
      <c r="AMM142" s="129"/>
      <c r="AMN142" s="129"/>
      <c r="AMO142" s="129"/>
      <c r="AMP142" s="129"/>
    </row>
    <row r="143" spans="1:1030" s="12" customFormat="1" x14ac:dyDescent="0.2">
      <c r="A143" s="9" t="str">
        <f t="shared" ref="A143" si="813">CONCATENATE(B143,"_",C143)</f>
        <v>ccr2_human_6GPX</v>
      </c>
      <c r="B143" s="9" t="s">
        <v>170</v>
      </c>
      <c r="C143" s="9" t="s">
        <v>1570</v>
      </c>
      <c r="D143" s="9" t="str">
        <f>IFERROR(MID(VLOOKUP($B143,Seqs!$A:$B,2,0),E143,1),"")</f>
        <v>F</v>
      </c>
      <c r="E143" s="9">
        <v>35</v>
      </c>
      <c r="F143" s="9" t="str">
        <f>IFERROR(MID(VLOOKUP($B143,Seqs!$A:$B,2,0),G143,1),"")</f>
        <v>K</v>
      </c>
      <c r="G143" s="9">
        <v>71</v>
      </c>
      <c r="H143" s="9" t="str">
        <f>IFERROR(MID(VLOOKUP($B143,Seqs!$A:$B,2,0),I143,1),"")</f>
        <v/>
      </c>
      <c r="I143" s="109" t="s">
        <v>23</v>
      </c>
      <c r="J143" s="9" t="str">
        <f>IFERROR(MID(VLOOKUP($B143,Seqs!$A:$B,2,0),K143,1),"")</f>
        <v/>
      </c>
      <c r="K143" s="109" t="s">
        <v>23</v>
      </c>
      <c r="L143" s="9" t="str">
        <f>IFERROR(MID(VLOOKUP($B143,Seqs!$A:$B,2,0),M143,1),"")</f>
        <v>C</v>
      </c>
      <c r="M143" s="9">
        <v>75</v>
      </c>
      <c r="N143" s="9" t="str">
        <f>IFERROR(MID(VLOOKUP($B143,Seqs!$A:$B,2,0),O143,1),"")</f>
        <v>A</v>
      </c>
      <c r="O143" s="9">
        <v>102</v>
      </c>
      <c r="P143" s="9" t="str">
        <f>IFERROR(MID(VLOOKUP($B143,Seqs!$A:$B,2,0),Q143,1),"")</f>
        <v>E</v>
      </c>
      <c r="Q143" s="9">
        <v>105</v>
      </c>
      <c r="R143" s="9" t="str">
        <f>IFERROR(MID(VLOOKUP($B143,Seqs!$A:$B,2,0),S143,1),"")</f>
        <v>F</v>
      </c>
      <c r="S143" s="9">
        <v>108</v>
      </c>
      <c r="T143" s="9" t="str">
        <f>IFERROR(MID(VLOOKUP($B143,Seqs!$A:$B,2,0),U143,1),"")</f>
        <v>G</v>
      </c>
      <c r="U143" s="9">
        <v>109</v>
      </c>
      <c r="V143" s="9" t="str">
        <f>IFERROR(MID(VLOOKUP($B143,Seqs!$A:$B,2,0),W143,1),"")</f>
        <v>H</v>
      </c>
      <c r="W143" s="9">
        <v>144</v>
      </c>
      <c r="X143" s="9" t="str">
        <f>IFERROR(MID(VLOOKUP($B143,Seqs!$A:$B,2,0),Y143,1),"")</f>
        <v/>
      </c>
      <c r="Y143" s="9" t="s">
        <v>23</v>
      </c>
      <c r="Z143" s="9" t="str">
        <f>IFERROR(MID(VLOOKUP($B143,Seqs!$A:$B,2,0),AA143,1),"")</f>
        <v/>
      </c>
      <c r="AA143" s="9" t="s">
        <v>23</v>
      </c>
      <c r="AB143" s="9" t="str">
        <f>IFERROR(MID(VLOOKUP($B143,Seqs!$A:$B,2,0),AC143,1),"")</f>
        <v>R</v>
      </c>
      <c r="AC143" s="9">
        <v>152</v>
      </c>
      <c r="AD143" s="9" t="str">
        <f>IFERROR(MID(VLOOKUP($B143,Seqs!$A:$B,2,0),AE143,1),"")</f>
        <v>T</v>
      </c>
      <c r="AE143" s="9">
        <v>179</v>
      </c>
      <c r="AF143" s="9" t="str">
        <f>IFERROR(MID(VLOOKUP($B143,Seqs!$A:$B,2,0),AG143,1),"")</f>
        <v>C</v>
      </c>
      <c r="AG143" s="9">
        <v>190</v>
      </c>
      <c r="AH143" s="9" t="str">
        <f>IFERROR(MID(VLOOKUP($B143,Seqs!$A:$B,2,0),AI143,1),"")</f>
        <v>P</v>
      </c>
      <c r="AI143" s="9">
        <v>192</v>
      </c>
      <c r="AJ143" s="9" t="str">
        <f>IFERROR(MID(VLOOKUP($B143,Seqs!$A:$B,2,0),AK143,1),"")</f>
        <v>P</v>
      </c>
      <c r="AK143" s="9">
        <v>195</v>
      </c>
      <c r="AL143" s="9" t="str">
        <f>IFERROR(MID(VLOOKUP($B143,Seqs!$A:$B,2,0),AM143,1),"")</f>
        <v>L</v>
      </c>
      <c r="AM143" s="9">
        <v>229</v>
      </c>
      <c r="AN143" s="9" t="str">
        <f>IFERROR(MID(VLOOKUP($B143,Seqs!$A:$B,2,0),AO143,1),"")</f>
        <v>A</v>
      </c>
      <c r="AO143" s="9">
        <v>241</v>
      </c>
      <c r="AP143" s="9" t="str">
        <f>IFERROR(MID(VLOOKUP($B143,Seqs!$A:$B,2,0),AQ143,1),"")</f>
        <v>F</v>
      </c>
      <c r="AQ143" s="9">
        <v>268</v>
      </c>
      <c r="AR143" s="9" t="str">
        <f>IFERROR(MID(VLOOKUP($B143,Seqs!$A:$B,2,0),AS143,1),"")</f>
        <v>N</v>
      </c>
      <c r="AS143" s="9">
        <v>276</v>
      </c>
      <c r="AT143" s="9" t="str">
        <f>IFERROR(MID(VLOOKUP($B143,Seqs!$A:$B,2,0),AU143,1),"")</f>
        <v>V</v>
      </c>
      <c r="AU143" s="9">
        <v>308</v>
      </c>
      <c r="AV143" s="9" t="str">
        <f>IFERROR(MID(VLOOKUP($B143,Seqs!$A:$B,2,0),AW143,1),"")</f>
        <v/>
      </c>
      <c r="AW143" s="9" t="s">
        <v>23</v>
      </c>
      <c r="AX143" s="9" t="str">
        <f>IFERROR(MID(VLOOKUP($B143,Seqs!$A:$B,2,0),AY143,1),"")</f>
        <v/>
      </c>
      <c r="AY143" s="9" t="s">
        <v>23</v>
      </c>
      <c r="AZ143" s="110" t="str">
        <f>VLOOKUP(B143,Classification!A:D,2,0)</f>
        <v>A</v>
      </c>
      <c r="BA143" s="98" t="str">
        <f>VLOOKUP(B143,Classification!A:D,4,0)</f>
        <v>Chemokine</v>
      </c>
      <c r="BB143" s="36" t="b">
        <f t="shared" ref="BB143" si="814"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109">
        <f t="shared" ref="BC143" si="815">_xlfn.AGGREGATE(9,6,CH143:CS143)-_xlfn.AGGREGATE(9,6,BV143:CG143)+12</f>
        <v>235</v>
      </c>
      <c r="BD143" s="127" t="s">
        <v>23</v>
      </c>
      <c r="BE143" s="9" t="s">
        <v>1380</v>
      </c>
      <c r="BF143" s="120">
        <v>2.7</v>
      </c>
      <c r="BG143" s="51" t="s">
        <v>1</v>
      </c>
      <c r="BH143" s="51" t="s">
        <v>1</v>
      </c>
      <c r="BJ143" s="111" t="s">
        <v>1293</v>
      </c>
      <c r="BK143" s="112" t="s">
        <v>1293</v>
      </c>
      <c r="BL143" s="112" t="s">
        <v>1293</v>
      </c>
      <c r="BM143" s="112" t="s">
        <v>1293</v>
      </c>
      <c r="BN143" s="112" t="s">
        <v>1293</v>
      </c>
      <c r="BO143" s="112" t="s">
        <v>1293</v>
      </c>
      <c r="BP143" s="112" t="s">
        <v>1293</v>
      </c>
      <c r="BQ143" s="112" t="s">
        <v>1293</v>
      </c>
      <c r="BR143" s="112" t="s">
        <v>1293</v>
      </c>
      <c r="BS143" s="112" t="s">
        <v>1293</v>
      </c>
      <c r="BT143" s="112" t="s">
        <v>1293</v>
      </c>
      <c r="BU143" s="112" t="s">
        <v>1293</v>
      </c>
      <c r="BV143" s="111">
        <f t="shared" ref="BV143" si="816">E143</f>
        <v>35</v>
      </c>
      <c r="BW143" s="113" t="str">
        <f t="shared" ref="BW143" si="817">I143</f>
        <v>-</v>
      </c>
      <c r="BX143" s="114">
        <f t="shared" ref="BX143" si="818">M143</f>
        <v>75</v>
      </c>
      <c r="BY143" s="113">
        <f t="shared" ref="BY143" si="819">Q143</f>
        <v>105</v>
      </c>
      <c r="BZ143" s="114">
        <f t="shared" ref="BZ143" si="820">U143</f>
        <v>109</v>
      </c>
      <c r="CA143" s="113" t="str">
        <f t="shared" ref="CA143" si="821">Y143</f>
        <v>-</v>
      </c>
      <c r="CB143" s="114">
        <f t="shared" ref="CB143" si="822">AC143</f>
        <v>152</v>
      </c>
      <c r="CC143" s="113">
        <f t="shared" ref="CC143" si="823">AG143</f>
        <v>190</v>
      </c>
      <c r="CD143" s="114">
        <f t="shared" ref="CD143" si="824">AK143</f>
        <v>195</v>
      </c>
      <c r="CE143" s="113">
        <f t="shared" ref="CE143" si="825">AO143</f>
        <v>241</v>
      </c>
      <c r="CF143" s="114">
        <f t="shared" ref="CF143" si="826">AS143</f>
        <v>276</v>
      </c>
      <c r="CG143" s="113" t="str">
        <f t="shared" ref="CG143" si="827">AW143</f>
        <v>-</v>
      </c>
      <c r="CH143" s="111">
        <f t="shared" ref="CH143" si="828">G143</f>
        <v>71</v>
      </c>
      <c r="CI143" s="113" t="str">
        <f t="shared" ref="CI143" si="829">K143</f>
        <v>-</v>
      </c>
      <c r="CJ143" s="114">
        <f t="shared" ref="CJ143" si="830">O143</f>
        <v>102</v>
      </c>
      <c r="CK143" s="114">
        <f t="shared" ref="CK143" si="831">S143</f>
        <v>108</v>
      </c>
      <c r="CL143" s="114">
        <f t="shared" ref="CL143" si="832">W143</f>
        <v>144</v>
      </c>
      <c r="CM143" s="114" t="str">
        <f t="shared" ref="CM143" si="833">AA143</f>
        <v>-</v>
      </c>
      <c r="CN143" s="114">
        <f t="shared" ref="CN143" si="834">AE143</f>
        <v>179</v>
      </c>
      <c r="CO143" s="114">
        <f t="shared" ref="CO143" si="835">AI143</f>
        <v>192</v>
      </c>
      <c r="CP143" s="114">
        <f t="shared" ref="CP143" si="836">AM143</f>
        <v>229</v>
      </c>
      <c r="CQ143" s="114">
        <f t="shared" ref="CQ143" si="837">AQ143</f>
        <v>268</v>
      </c>
      <c r="CR143" s="114">
        <f t="shared" ref="CR143" si="838">AU143</f>
        <v>308</v>
      </c>
      <c r="CS143" s="114" t="str">
        <f t="shared" ref="CS143" si="839">AY143</f>
        <v>-</v>
      </c>
      <c r="CT143" s="109" t="e">
        <f t="shared" ref="CT143" si="840">M143-K143</f>
        <v>#VALUE!</v>
      </c>
      <c r="CU143" s="129"/>
      <c r="CV143" s="129"/>
      <c r="CW143" s="129"/>
      <c r="CX143" s="129"/>
      <c r="CY143" s="129"/>
      <c r="CZ143" s="129"/>
      <c r="DA143" s="129"/>
      <c r="DB143" s="129"/>
      <c r="DC143" s="129"/>
      <c r="DD143" s="129"/>
      <c r="DE143" s="129"/>
      <c r="DF143" s="129"/>
      <c r="DG143" s="129"/>
      <c r="DH143" s="129"/>
      <c r="DI143" s="129"/>
      <c r="DJ143" s="129"/>
      <c r="DK143" s="129"/>
      <c r="DL143" s="129"/>
      <c r="DM143" s="129"/>
      <c r="DN143" s="129"/>
      <c r="DO143" s="129"/>
      <c r="DP143" s="129"/>
      <c r="DQ143" s="129"/>
      <c r="DR143" s="129"/>
      <c r="DS143" s="129"/>
      <c r="DT143" s="129"/>
      <c r="DU143" s="129"/>
      <c r="DV143" s="129"/>
      <c r="DW143" s="129"/>
      <c r="DX143" s="129"/>
      <c r="DY143" s="129"/>
      <c r="DZ143" s="129"/>
      <c r="EA143" s="129"/>
      <c r="EB143" s="129"/>
      <c r="EC143" s="129"/>
      <c r="ED143" s="129"/>
      <c r="EE143" s="129"/>
      <c r="EF143" s="129"/>
      <c r="EG143" s="129"/>
      <c r="EH143" s="129"/>
      <c r="EI143" s="129"/>
      <c r="EJ143" s="129"/>
      <c r="EK143" s="129"/>
      <c r="EL143" s="129"/>
      <c r="EM143" s="129"/>
      <c r="EN143" s="129"/>
      <c r="EO143" s="129"/>
      <c r="EP143" s="129"/>
      <c r="EQ143" s="129"/>
      <c r="ER143" s="129"/>
      <c r="ES143" s="129"/>
      <c r="ET143" s="129"/>
      <c r="EU143" s="129"/>
      <c r="EV143" s="129"/>
      <c r="EW143" s="129"/>
      <c r="EX143" s="129"/>
      <c r="EY143" s="129"/>
      <c r="EZ143" s="129"/>
      <c r="FA143" s="129"/>
      <c r="FB143" s="129"/>
      <c r="FC143" s="129"/>
      <c r="FD143" s="129"/>
      <c r="FE143" s="129"/>
      <c r="FF143" s="129"/>
      <c r="FG143" s="129"/>
      <c r="FH143" s="129"/>
      <c r="FI143" s="129"/>
      <c r="FJ143" s="129"/>
      <c r="FK143" s="129"/>
      <c r="FL143" s="129"/>
      <c r="FM143" s="129"/>
      <c r="FN143" s="129"/>
      <c r="FO143" s="129"/>
      <c r="FP143" s="129"/>
      <c r="FQ143" s="129"/>
      <c r="FR143" s="129"/>
      <c r="FS143" s="129"/>
      <c r="FT143" s="129"/>
      <c r="FU143" s="129"/>
      <c r="FV143" s="129"/>
      <c r="FW143" s="129"/>
      <c r="FX143" s="129"/>
      <c r="FY143" s="129"/>
      <c r="FZ143" s="129"/>
      <c r="GA143" s="129"/>
      <c r="GB143" s="129"/>
      <c r="GC143" s="129"/>
      <c r="GD143" s="129"/>
      <c r="GE143" s="129"/>
      <c r="GF143" s="129"/>
      <c r="GG143" s="129"/>
      <c r="GH143" s="129"/>
      <c r="GI143" s="129"/>
      <c r="GJ143" s="129"/>
      <c r="GK143" s="129"/>
      <c r="GL143" s="129"/>
      <c r="GM143" s="129"/>
      <c r="GN143" s="129"/>
      <c r="GO143" s="129"/>
      <c r="GP143" s="129"/>
      <c r="GQ143" s="129"/>
      <c r="GR143" s="129"/>
      <c r="GS143" s="129"/>
      <c r="GT143" s="129"/>
      <c r="GU143" s="129"/>
      <c r="GV143" s="129"/>
      <c r="GW143" s="129"/>
      <c r="GX143" s="129"/>
      <c r="GY143" s="129"/>
      <c r="GZ143" s="129"/>
      <c r="HA143" s="129"/>
      <c r="HB143" s="129"/>
      <c r="HC143" s="129"/>
      <c r="HD143" s="129"/>
      <c r="HE143" s="129"/>
      <c r="HF143" s="129"/>
      <c r="HG143" s="129"/>
      <c r="HH143" s="129"/>
      <c r="HI143" s="129"/>
      <c r="HJ143" s="129"/>
      <c r="HK143" s="129"/>
      <c r="HL143" s="129"/>
      <c r="HM143" s="129"/>
      <c r="HN143" s="129"/>
      <c r="HO143" s="129"/>
      <c r="HP143" s="129"/>
      <c r="HQ143" s="129"/>
      <c r="HR143" s="129"/>
      <c r="HS143" s="129"/>
      <c r="HT143" s="129"/>
      <c r="HU143" s="129"/>
      <c r="HV143" s="129"/>
      <c r="HW143" s="129"/>
      <c r="HX143" s="129"/>
      <c r="HY143" s="129"/>
      <c r="HZ143" s="129"/>
      <c r="IA143" s="129"/>
      <c r="IB143" s="129"/>
      <c r="IC143" s="129"/>
      <c r="ID143" s="129"/>
      <c r="IE143" s="129"/>
      <c r="IF143" s="129"/>
      <c r="IG143" s="129"/>
      <c r="IH143" s="129"/>
      <c r="II143" s="129"/>
      <c r="IJ143" s="129"/>
      <c r="IK143" s="129"/>
      <c r="IL143" s="129"/>
      <c r="IM143" s="129"/>
      <c r="IN143" s="129"/>
      <c r="IO143" s="129"/>
      <c r="IP143" s="129"/>
      <c r="IQ143" s="129"/>
      <c r="IR143" s="129"/>
      <c r="IS143" s="129"/>
      <c r="IT143" s="129"/>
      <c r="IU143" s="129"/>
      <c r="IV143" s="129"/>
      <c r="IW143" s="129"/>
      <c r="IX143" s="129"/>
      <c r="IY143" s="129"/>
      <c r="IZ143" s="129"/>
      <c r="JA143" s="129"/>
      <c r="JB143" s="129"/>
      <c r="JC143" s="129"/>
      <c r="JD143" s="129"/>
      <c r="JE143" s="129"/>
      <c r="JF143" s="129"/>
      <c r="JG143" s="129"/>
      <c r="JH143" s="129"/>
      <c r="JI143" s="129"/>
      <c r="JJ143" s="129"/>
      <c r="JK143" s="129"/>
      <c r="JL143" s="129"/>
      <c r="JM143" s="129"/>
      <c r="JN143" s="129"/>
      <c r="JO143" s="129"/>
      <c r="JP143" s="129"/>
      <c r="JQ143" s="129"/>
      <c r="JR143" s="129"/>
      <c r="JS143" s="129"/>
      <c r="JT143" s="129"/>
      <c r="JU143" s="129"/>
      <c r="JV143" s="129"/>
      <c r="JW143" s="129"/>
      <c r="JX143" s="129"/>
      <c r="JY143" s="129"/>
      <c r="JZ143" s="129"/>
      <c r="KA143" s="129"/>
      <c r="KB143" s="129"/>
      <c r="KC143" s="129"/>
      <c r="KD143" s="129"/>
      <c r="KE143" s="129"/>
      <c r="KF143" s="129"/>
      <c r="KG143" s="129"/>
      <c r="KH143" s="129"/>
      <c r="KI143" s="129"/>
      <c r="KJ143" s="129"/>
      <c r="KK143" s="129"/>
      <c r="KL143" s="129"/>
      <c r="KM143" s="129"/>
      <c r="KN143" s="129"/>
      <c r="KO143" s="129"/>
      <c r="KP143" s="129"/>
      <c r="KQ143" s="129"/>
      <c r="KR143" s="129"/>
      <c r="KS143" s="129"/>
      <c r="KT143" s="129"/>
      <c r="KU143" s="129"/>
      <c r="KV143" s="129"/>
      <c r="KW143" s="129"/>
      <c r="KX143" s="129"/>
      <c r="KY143" s="129"/>
      <c r="KZ143" s="129"/>
      <c r="LA143" s="129"/>
      <c r="LB143" s="129"/>
      <c r="LC143" s="129"/>
      <c r="LD143" s="129"/>
      <c r="LE143" s="129"/>
      <c r="LF143" s="129"/>
      <c r="LG143" s="129"/>
      <c r="LH143" s="129"/>
      <c r="LI143" s="129"/>
      <c r="LJ143" s="129"/>
      <c r="LK143" s="129"/>
      <c r="LL143" s="129"/>
      <c r="LM143" s="129"/>
      <c r="LN143" s="129"/>
      <c r="LO143" s="129"/>
      <c r="LP143" s="129"/>
      <c r="LQ143" s="129"/>
      <c r="LR143" s="129"/>
      <c r="LS143" s="129"/>
      <c r="LT143" s="129"/>
      <c r="LU143" s="129"/>
      <c r="LV143" s="129"/>
      <c r="LW143" s="129"/>
      <c r="LX143" s="129"/>
      <c r="LY143" s="129"/>
      <c r="LZ143" s="129"/>
      <c r="MA143" s="129"/>
      <c r="MB143" s="129"/>
      <c r="MC143" s="129"/>
      <c r="MD143" s="129"/>
      <c r="ME143" s="129"/>
      <c r="MF143" s="129"/>
      <c r="MG143" s="129"/>
      <c r="MH143" s="129"/>
      <c r="MI143" s="129"/>
      <c r="MJ143" s="129"/>
      <c r="MK143" s="129"/>
      <c r="ML143" s="129"/>
      <c r="MM143" s="129"/>
      <c r="MN143" s="129"/>
      <c r="MO143" s="129"/>
      <c r="MP143" s="129"/>
      <c r="MQ143" s="129"/>
      <c r="MR143" s="129"/>
      <c r="MS143" s="129"/>
      <c r="MT143" s="129"/>
      <c r="MU143" s="129"/>
      <c r="MV143" s="129"/>
      <c r="MW143" s="129"/>
      <c r="MX143" s="129"/>
      <c r="MY143" s="129"/>
      <c r="MZ143" s="129"/>
      <c r="NA143" s="129"/>
      <c r="NB143" s="129"/>
      <c r="NC143" s="129"/>
      <c r="ND143" s="129"/>
      <c r="NE143" s="129"/>
      <c r="NF143" s="129"/>
      <c r="NG143" s="129"/>
      <c r="NH143" s="129"/>
      <c r="NI143" s="129"/>
      <c r="NJ143" s="129"/>
      <c r="NK143" s="129"/>
      <c r="NL143" s="129"/>
      <c r="NM143" s="129"/>
      <c r="NN143" s="129"/>
      <c r="NO143" s="129"/>
      <c r="NP143" s="129"/>
      <c r="NQ143" s="129"/>
      <c r="NR143" s="129"/>
      <c r="NS143" s="129"/>
      <c r="NT143" s="129"/>
      <c r="NU143" s="129"/>
      <c r="NV143" s="129"/>
      <c r="NW143" s="129"/>
      <c r="NX143" s="129"/>
      <c r="NY143" s="129"/>
      <c r="NZ143" s="129"/>
      <c r="OA143" s="129"/>
      <c r="OB143" s="129"/>
      <c r="OC143" s="129"/>
      <c r="OD143" s="129"/>
      <c r="OE143" s="129"/>
      <c r="OF143" s="129"/>
      <c r="OG143" s="129"/>
      <c r="OH143" s="129"/>
      <c r="OI143" s="129"/>
      <c r="OJ143" s="129"/>
      <c r="OK143" s="129"/>
      <c r="OL143" s="129"/>
      <c r="OM143" s="129"/>
      <c r="ON143" s="129"/>
      <c r="OO143" s="129"/>
      <c r="OP143" s="129"/>
      <c r="OQ143" s="129"/>
      <c r="OR143" s="129"/>
      <c r="OS143" s="129"/>
      <c r="OT143" s="129"/>
      <c r="OU143" s="129"/>
      <c r="OV143" s="129"/>
      <c r="OW143" s="129"/>
      <c r="OX143" s="129"/>
      <c r="OY143" s="129"/>
      <c r="OZ143" s="129"/>
      <c r="PA143" s="129"/>
      <c r="PB143" s="129"/>
      <c r="PC143" s="129"/>
      <c r="PD143" s="129"/>
      <c r="PE143" s="129"/>
      <c r="PF143" s="129"/>
      <c r="PG143" s="129"/>
      <c r="PH143" s="129"/>
      <c r="PI143" s="129"/>
      <c r="PJ143" s="129"/>
      <c r="PK143" s="129"/>
      <c r="PL143" s="129"/>
      <c r="PM143" s="129"/>
      <c r="PN143" s="129"/>
      <c r="PO143" s="129"/>
      <c r="PP143" s="129"/>
      <c r="PQ143" s="129"/>
      <c r="PR143" s="129"/>
      <c r="PS143" s="129"/>
      <c r="PT143" s="129"/>
      <c r="PU143" s="129"/>
      <c r="PV143" s="129"/>
      <c r="PW143" s="129"/>
      <c r="PX143" s="129"/>
      <c r="PY143" s="129"/>
      <c r="PZ143" s="129"/>
      <c r="QA143" s="129"/>
      <c r="QB143" s="129"/>
      <c r="QC143" s="129"/>
      <c r="QD143" s="129"/>
      <c r="QE143" s="129"/>
      <c r="QF143" s="129"/>
      <c r="QG143" s="129"/>
      <c r="QH143" s="129"/>
      <c r="QI143" s="129"/>
      <c r="QJ143" s="129"/>
      <c r="QK143" s="129"/>
      <c r="QL143" s="129"/>
      <c r="QM143" s="129"/>
      <c r="QN143" s="129"/>
      <c r="QO143" s="129"/>
      <c r="QP143" s="129"/>
      <c r="QQ143" s="129"/>
      <c r="QR143" s="129"/>
      <c r="QS143" s="129"/>
      <c r="QT143" s="129"/>
      <c r="QU143" s="129"/>
      <c r="QV143" s="129"/>
      <c r="QW143" s="129"/>
      <c r="QX143" s="129"/>
      <c r="QY143" s="129"/>
      <c r="QZ143" s="129"/>
      <c r="RA143" s="129"/>
      <c r="RB143" s="129"/>
      <c r="RC143" s="129"/>
      <c r="RD143" s="129"/>
      <c r="RE143" s="129"/>
      <c r="RF143" s="129"/>
      <c r="RG143" s="129"/>
      <c r="RH143" s="129"/>
      <c r="RI143" s="129"/>
      <c r="RJ143" s="129"/>
      <c r="RK143" s="129"/>
      <c r="RL143" s="129"/>
      <c r="RM143" s="129"/>
      <c r="RN143" s="129"/>
      <c r="RO143" s="129"/>
      <c r="RP143" s="129"/>
      <c r="RQ143" s="129"/>
      <c r="RR143" s="129"/>
      <c r="RS143" s="129"/>
      <c r="RT143" s="129"/>
      <c r="RU143" s="129"/>
      <c r="RV143" s="129"/>
      <c r="RW143" s="129"/>
      <c r="RX143" s="129"/>
      <c r="RY143" s="129"/>
      <c r="RZ143" s="129"/>
      <c r="SA143" s="129"/>
      <c r="SB143" s="129"/>
      <c r="SC143" s="129"/>
      <c r="SD143" s="129"/>
      <c r="SE143" s="129"/>
      <c r="SF143" s="129"/>
      <c r="SG143" s="129"/>
      <c r="SH143" s="129"/>
      <c r="SI143" s="129"/>
      <c r="SJ143" s="129"/>
      <c r="SK143" s="129"/>
      <c r="SL143" s="129"/>
      <c r="SM143" s="129"/>
      <c r="SN143" s="129"/>
      <c r="SO143" s="129"/>
      <c r="SP143" s="129"/>
      <c r="SQ143" s="129"/>
      <c r="SR143" s="129"/>
      <c r="SS143" s="129"/>
      <c r="ST143" s="129"/>
      <c r="SU143" s="129"/>
      <c r="SV143" s="129"/>
      <c r="SW143" s="129"/>
      <c r="SX143" s="129"/>
      <c r="SY143" s="129"/>
      <c r="SZ143" s="129"/>
      <c r="TA143" s="129"/>
      <c r="TB143" s="129"/>
      <c r="TC143" s="129"/>
      <c r="TD143" s="129"/>
      <c r="TE143" s="129"/>
      <c r="TF143" s="129"/>
      <c r="TG143" s="129"/>
      <c r="TH143" s="129"/>
      <c r="TI143" s="129"/>
      <c r="TJ143" s="129"/>
      <c r="TK143" s="129"/>
      <c r="TL143" s="129"/>
      <c r="TM143" s="129"/>
      <c r="TN143" s="129"/>
      <c r="TO143" s="129"/>
      <c r="TP143" s="129"/>
      <c r="TQ143" s="129"/>
      <c r="TR143" s="129"/>
      <c r="TS143" s="129"/>
      <c r="TT143" s="129"/>
      <c r="TU143" s="129"/>
      <c r="TV143" s="129"/>
      <c r="TW143" s="129"/>
      <c r="TX143" s="129"/>
      <c r="TY143" s="129"/>
      <c r="TZ143" s="129"/>
      <c r="UA143" s="129"/>
      <c r="UB143" s="129"/>
      <c r="UC143" s="129"/>
      <c r="UD143" s="129"/>
      <c r="UE143" s="129"/>
      <c r="UF143" s="129"/>
      <c r="UG143" s="129"/>
      <c r="UH143" s="129"/>
      <c r="UI143" s="129"/>
      <c r="UJ143" s="129"/>
      <c r="UK143" s="129"/>
      <c r="UL143" s="129"/>
      <c r="UM143" s="129"/>
      <c r="UN143" s="129"/>
      <c r="UO143" s="129"/>
      <c r="UP143" s="129"/>
      <c r="UQ143" s="129"/>
      <c r="UR143" s="129"/>
      <c r="US143" s="129"/>
      <c r="UT143" s="129"/>
      <c r="UU143" s="129"/>
      <c r="UV143" s="129"/>
      <c r="UW143" s="129"/>
      <c r="UX143" s="129"/>
      <c r="UY143" s="129"/>
      <c r="UZ143" s="129"/>
      <c r="VA143" s="129"/>
      <c r="VB143" s="129"/>
      <c r="VC143" s="129"/>
      <c r="VD143" s="129"/>
      <c r="VE143" s="129"/>
      <c r="VF143" s="129"/>
      <c r="VG143" s="129"/>
      <c r="VH143" s="129"/>
      <c r="VI143" s="129"/>
      <c r="VJ143" s="129"/>
      <c r="VK143" s="129"/>
      <c r="VL143" s="129"/>
      <c r="VM143" s="129"/>
      <c r="VN143" s="129"/>
      <c r="VO143" s="129"/>
      <c r="VP143" s="129"/>
      <c r="VQ143" s="129"/>
      <c r="VR143" s="129"/>
      <c r="VS143" s="129"/>
      <c r="VT143" s="129"/>
      <c r="VU143" s="129"/>
      <c r="VV143" s="129"/>
      <c r="VW143" s="129"/>
      <c r="VX143" s="129"/>
      <c r="VY143" s="129"/>
      <c r="VZ143" s="129"/>
      <c r="WA143" s="129"/>
      <c r="WB143" s="129"/>
      <c r="WC143" s="129"/>
      <c r="WD143" s="129"/>
      <c r="WE143" s="129"/>
      <c r="WF143" s="129"/>
      <c r="WG143" s="129"/>
      <c r="WH143" s="129"/>
      <c r="WI143" s="129"/>
      <c r="WJ143" s="129"/>
      <c r="WK143" s="129"/>
      <c r="WL143" s="129"/>
      <c r="WM143" s="129"/>
      <c r="WN143" s="129"/>
      <c r="WO143" s="129"/>
      <c r="WP143" s="129"/>
      <c r="WQ143" s="129"/>
      <c r="WR143" s="129"/>
      <c r="WS143" s="129"/>
      <c r="WT143" s="129"/>
      <c r="WU143" s="129"/>
      <c r="WV143" s="129"/>
      <c r="WW143" s="129"/>
      <c r="WX143" s="129"/>
      <c r="WY143" s="129"/>
      <c r="WZ143" s="129"/>
      <c r="XA143" s="129"/>
      <c r="XB143" s="129"/>
      <c r="XC143" s="129"/>
      <c r="XD143" s="129"/>
      <c r="XE143" s="129"/>
      <c r="XF143" s="129"/>
      <c r="XG143" s="129"/>
      <c r="XH143" s="129"/>
      <c r="XI143" s="129"/>
      <c r="XJ143" s="129"/>
      <c r="XK143" s="129"/>
      <c r="XL143" s="129"/>
      <c r="XM143" s="129"/>
      <c r="XN143" s="129"/>
      <c r="XO143" s="129"/>
      <c r="XP143" s="129"/>
      <c r="XQ143" s="129"/>
      <c r="XR143" s="129"/>
      <c r="XS143" s="129"/>
      <c r="XT143" s="129"/>
      <c r="XU143" s="129"/>
      <c r="XV143" s="129"/>
      <c r="XW143" s="129"/>
      <c r="XX143" s="129"/>
      <c r="XY143" s="129"/>
      <c r="XZ143" s="129"/>
      <c r="YA143" s="129"/>
      <c r="YB143" s="129"/>
      <c r="YC143" s="129"/>
      <c r="YD143" s="129"/>
      <c r="YE143" s="129"/>
      <c r="YF143" s="129"/>
      <c r="YG143" s="129"/>
      <c r="YH143" s="129"/>
      <c r="YI143" s="129"/>
      <c r="YJ143" s="129"/>
      <c r="YK143" s="129"/>
      <c r="YL143" s="129"/>
      <c r="YM143" s="129"/>
      <c r="YN143" s="129"/>
      <c r="YO143" s="129"/>
      <c r="YP143" s="129"/>
      <c r="YQ143" s="129"/>
      <c r="YR143" s="129"/>
      <c r="YS143" s="129"/>
      <c r="YT143" s="129"/>
      <c r="YU143" s="129"/>
      <c r="YV143" s="129"/>
      <c r="YW143" s="129"/>
      <c r="YX143" s="129"/>
      <c r="YY143" s="129"/>
      <c r="YZ143" s="129"/>
      <c r="ZA143" s="129"/>
      <c r="ZB143" s="129"/>
      <c r="ZC143" s="129"/>
      <c r="ZD143" s="129"/>
      <c r="ZE143" s="129"/>
      <c r="ZF143" s="129"/>
      <c r="ZG143" s="129"/>
      <c r="ZH143" s="129"/>
      <c r="ZI143" s="129"/>
      <c r="ZJ143" s="129"/>
      <c r="ZK143" s="129"/>
      <c r="ZL143" s="129"/>
      <c r="ZM143" s="129"/>
      <c r="ZN143" s="129"/>
      <c r="ZO143" s="129"/>
      <c r="ZP143" s="129"/>
      <c r="ZQ143" s="129"/>
      <c r="ZR143" s="129"/>
      <c r="ZS143" s="129"/>
      <c r="ZT143" s="129"/>
      <c r="ZU143" s="129"/>
      <c r="ZV143" s="129"/>
      <c r="ZW143" s="129"/>
      <c r="ZX143" s="129"/>
      <c r="ZY143" s="129"/>
      <c r="ZZ143" s="129"/>
      <c r="AAA143" s="129"/>
      <c r="AAB143" s="129"/>
      <c r="AAC143" s="129"/>
      <c r="AAD143" s="129"/>
      <c r="AAE143" s="129"/>
      <c r="AAF143" s="129"/>
      <c r="AAG143" s="129"/>
      <c r="AAH143" s="129"/>
      <c r="AAI143" s="129"/>
      <c r="AAJ143" s="129"/>
      <c r="AAK143" s="129"/>
      <c r="AAL143" s="129"/>
      <c r="AAM143" s="129"/>
      <c r="AAN143" s="129"/>
      <c r="AAO143" s="129"/>
      <c r="AAP143" s="129"/>
      <c r="AAQ143" s="129"/>
      <c r="AAR143" s="129"/>
      <c r="AAS143" s="129"/>
      <c r="AAT143" s="129"/>
      <c r="AAU143" s="129"/>
      <c r="AAV143" s="129"/>
      <c r="AAW143" s="129"/>
      <c r="AAX143" s="129"/>
      <c r="AAY143" s="129"/>
      <c r="AAZ143" s="129"/>
      <c r="ABA143" s="129"/>
      <c r="ABB143" s="129"/>
      <c r="ABC143" s="129"/>
      <c r="ABD143" s="129"/>
      <c r="ABE143" s="129"/>
      <c r="ABF143" s="129"/>
      <c r="ABG143" s="129"/>
      <c r="ABH143" s="129"/>
      <c r="ABI143" s="129"/>
      <c r="ABJ143" s="129"/>
      <c r="ABK143" s="129"/>
      <c r="ABL143" s="129"/>
      <c r="ABM143" s="129"/>
      <c r="ABN143" s="129"/>
      <c r="ABO143" s="129"/>
      <c r="ABP143" s="129"/>
      <c r="ABQ143" s="129"/>
      <c r="ABR143" s="129"/>
      <c r="ABS143" s="129"/>
      <c r="ABT143" s="129"/>
      <c r="ABU143" s="129"/>
      <c r="ABV143" s="129"/>
      <c r="ABW143" s="129"/>
      <c r="ABX143" s="129"/>
      <c r="ABY143" s="129"/>
      <c r="ABZ143" s="129"/>
      <c r="ACA143" s="129"/>
      <c r="ACB143" s="129"/>
      <c r="ACC143" s="129"/>
      <c r="ACD143" s="129"/>
      <c r="ACE143" s="129"/>
      <c r="ACF143" s="129"/>
      <c r="ACG143" s="129"/>
      <c r="ACH143" s="129"/>
      <c r="ACI143" s="129"/>
      <c r="ACJ143" s="129"/>
      <c r="ACK143" s="129"/>
      <c r="ACL143" s="129"/>
      <c r="ACM143" s="129"/>
      <c r="ACN143" s="129"/>
      <c r="ACO143" s="129"/>
      <c r="ACP143" s="129"/>
      <c r="ACQ143" s="129"/>
      <c r="ACR143" s="129"/>
      <c r="ACS143" s="129"/>
      <c r="ACT143" s="129"/>
      <c r="ACU143" s="129"/>
      <c r="ACV143" s="129"/>
      <c r="ACW143" s="129"/>
      <c r="ACX143" s="129"/>
      <c r="ACY143" s="129"/>
      <c r="ACZ143" s="129"/>
      <c r="ADA143" s="129"/>
      <c r="ADB143" s="129"/>
      <c r="ADC143" s="129"/>
      <c r="ADD143" s="129"/>
      <c r="ADE143" s="129"/>
      <c r="ADF143" s="129"/>
      <c r="ADG143" s="129"/>
      <c r="ADH143" s="129"/>
      <c r="ADI143" s="129"/>
      <c r="ADJ143" s="129"/>
      <c r="ADK143" s="129"/>
      <c r="ADL143" s="129"/>
      <c r="ADM143" s="129"/>
      <c r="ADN143" s="129"/>
      <c r="ADO143" s="129"/>
      <c r="ADP143" s="129"/>
      <c r="ADQ143" s="129"/>
      <c r="ADR143" s="129"/>
      <c r="ADS143" s="129"/>
      <c r="ADT143" s="129"/>
      <c r="ADU143" s="129"/>
      <c r="ADV143" s="129"/>
      <c r="ADW143" s="129"/>
      <c r="ADX143" s="129"/>
      <c r="ADY143" s="129"/>
      <c r="ADZ143" s="129"/>
      <c r="AEA143" s="129"/>
      <c r="AEB143" s="129"/>
      <c r="AEC143" s="129"/>
      <c r="AED143" s="129"/>
      <c r="AEE143" s="129"/>
      <c r="AEF143" s="129"/>
      <c r="AEG143" s="129"/>
      <c r="AEH143" s="129"/>
      <c r="AEI143" s="129"/>
      <c r="AEJ143" s="129"/>
      <c r="AEK143" s="129"/>
      <c r="AEL143" s="129"/>
      <c r="AEM143" s="129"/>
      <c r="AEN143" s="129"/>
      <c r="AEO143" s="129"/>
      <c r="AEP143" s="129"/>
      <c r="AEQ143" s="129"/>
      <c r="AER143" s="129"/>
      <c r="AES143" s="129"/>
      <c r="AET143" s="129"/>
      <c r="AEU143" s="129"/>
      <c r="AEV143" s="129"/>
      <c r="AEW143" s="129"/>
      <c r="AEX143" s="129"/>
      <c r="AEY143" s="129"/>
      <c r="AEZ143" s="129"/>
      <c r="AFA143" s="129"/>
      <c r="AFB143" s="129"/>
      <c r="AFC143" s="129"/>
      <c r="AFD143" s="129"/>
      <c r="AFE143" s="129"/>
      <c r="AFF143" s="129"/>
      <c r="AFG143" s="129"/>
      <c r="AFH143" s="129"/>
      <c r="AFI143" s="129"/>
      <c r="AFJ143" s="129"/>
      <c r="AFK143" s="129"/>
      <c r="AFL143" s="129"/>
      <c r="AFM143" s="129"/>
      <c r="AFN143" s="129"/>
      <c r="AFO143" s="129"/>
      <c r="AFP143" s="129"/>
      <c r="AFQ143" s="129"/>
      <c r="AFR143" s="129"/>
      <c r="AFS143" s="129"/>
      <c r="AFT143" s="129"/>
      <c r="AFU143" s="129"/>
      <c r="AFV143" s="129"/>
      <c r="AFW143" s="129"/>
      <c r="AFX143" s="129"/>
      <c r="AFY143" s="129"/>
      <c r="AFZ143" s="129"/>
      <c r="AGA143" s="129"/>
      <c r="AGB143" s="129"/>
      <c r="AGC143" s="129"/>
      <c r="AGD143" s="129"/>
      <c r="AGE143" s="129"/>
      <c r="AGF143" s="129"/>
      <c r="AGG143" s="129"/>
      <c r="AGH143" s="129"/>
      <c r="AGI143" s="129"/>
      <c r="AGJ143" s="129"/>
      <c r="AGK143" s="129"/>
      <c r="AGL143" s="129"/>
      <c r="AGM143" s="129"/>
      <c r="AGN143" s="129"/>
      <c r="AGO143" s="129"/>
      <c r="AGP143" s="129"/>
      <c r="AGQ143" s="129"/>
      <c r="AGR143" s="129"/>
      <c r="AGS143" s="129"/>
      <c r="AGT143" s="129"/>
      <c r="AGU143" s="129"/>
      <c r="AGV143" s="129"/>
      <c r="AGW143" s="129"/>
      <c r="AGX143" s="129"/>
      <c r="AGY143" s="129"/>
      <c r="AGZ143" s="129"/>
      <c r="AHA143" s="129"/>
      <c r="AHB143" s="129"/>
      <c r="AHC143" s="129"/>
      <c r="AHD143" s="129"/>
      <c r="AHE143" s="129"/>
      <c r="AHF143" s="129"/>
      <c r="AHG143" s="129"/>
      <c r="AHH143" s="129"/>
      <c r="AHI143" s="129"/>
      <c r="AHJ143" s="129"/>
      <c r="AHK143" s="129"/>
      <c r="AHL143" s="129"/>
      <c r="AHM143" s="129"/>
      <c r="AHN143" s="129"/>
      <c r="AHO143" s="129"/>
      <c r="AHP143" s="129"/>
      <c r="AHQ143" s="129"/>
      <c r="AHR143" s="129"/>
      <c r="AHS143" s="129"/>
      <c r="AHT143" s="129"/>
      <c r="AHU143" s="129"/>
      <c r="AHV143" s="129"/>
      <c r="AHW143" s="129"/>
      <c r="AHX143" s="129"/>
      <c r="AHY143" s="129"/>
      <c r="AHZ143" s="129"/>
      <c r="AIA143" s="129"/>
      <c r="AIB143" s="129"/>
      <c r="AIC143" s="129"/>
      <c r="AID143" s="129"/>
      <c r="AIE143" s="129"/>
      <c r="AIF143" s="129"/>
      <c r="AIG143" s="129"/>
      <c r="AIH143" s="129"/>
      <c r="AII143" s="129"/>
      <c r="AIJ143" s="129"/>
      <c r="AIK143" s="129"/>
      <c r="AIL143" s="129"/>
      <c r="AIM143" s="129"/>
      <c r="AIN143" s="129"/>
      <c r="AIO143" s="129"/>
      <c r="AIP143" s="129"/>
      <c r="AIQ143" s="129"/>
      <c r="AIR143" s="129"/>
      <c r="AIS143" s="129"/>
      <c r="AIT143" s="129"/>
      <c r="AIU143" s="129"/>
      <c r="AIV143" s="129"/>
      <c r="AIW143" s="129"/>
      <c r="AIX143" s="129"/>
      <c r="AIY143" s="129"/>
      <c r="AIZ143" s="129"/>
      <c r="AJA143" s="129"/>
      <c r="AJB143" s="129"/>
      <c r="AJC143" s="129"/>
      <c r="AJD143" s="129"/>
      <c r="AJE143" s="129"/>
      <c r="AJF143" s="129"/>
      <c r="AJG143" s="129"/>
      <c r="AJH143" s="129"/>
      <c r="AJI143" s="129"/>
      <c r="AJJ143" s="129"/>
      <c r="AJK143" s="129"/>
      <c r="AJL143" s="129"/>
      <c r="AJM143" s="129"/>
      <c r="AJN143" s="129"/>
      <c r="AJO143" s="129"/>
      <c r="AJP143" s="129"/>
      <c r="AJQ143" s="129"/>
      <c r="AJR143" s="129"/>
      <c r="AJS143" s="129"/>
      <c r="AJT143" s="129"/>
      <c r="AJU143" s="129"/>
      <c r="AJV143" s="129"/>
      <c r="AJW143" s="129"/>
      <c r="AJX143" s="129"/>
      <c r="AJY143" s="129"/>
      <c r="AJZ143" s="129"/>
      <c r="AKA143" s="129"/>
      <c r="AKB143" s="129"/>
      <c r="AKC143" s="129"/>
      <c r="AKD143" s="129"/>
      <c r="AKE143" s="129"/>
      <c r="AKF143" s="129"/>
      <c r="AKG143" s="129"/>
      <c r="AKH143" s="129"/>
      <c r="AKI143" s="129"/>
      <c r="AKJ143" s="129"/>
      <c r="AKK143" s="129"/>
      <c r="AKL143" s="129"/>
      <c r="AKM143" s="129"/>
      <c r="AKN143" s="129"/>
      <c r="AKO143" s="129"/>
      <c r="AKP143" s="129"/>
      <c r="AKQ143" s="129"/>
      <c r="AKR143" s="129"/>
      <c r="AKS143" s="129"/>
      <c r="AKT143" s="129"/>
      <c r="AKU143" s="129"/>
      <c r="AKV143" s="129"/>
      <c r="AKW143" s="129"/>
      <c r="AKX143" s="129"/>
      <c r="AKY143" s="129"/>
      <c r="AKZ143" s="129"/>
      <c r="ALA143" s="129"/>
      <c r="ALB143" s="129"/>
      <c r="ALC143" s="129"/>
      <c r="ALD143" s="129"/>
      <c r="ALE143" s="129"/>
      <c r="ALF143" s="129"/>
      <c r="ALG143" s="129"/>
      <c r="ALH143" s="129"/>
      <c r="ALI143" s="129"/>
      <c r="ALJ143" s="129"/>
      <c r="ALK143" s="129"/>
      <c r="ALL143" s="129"/>
      <c r="ALM143" s="129"/>
      <c r="ALN143" s="129"/>
      <c r="ALO143" s="129"/>
      <c r="ALP143" s="129"/>
      <c r="ALQ143" s="129"/>
      <c r="ALR143" s="129"/>
      <c r="ALS143" s="129"/>
      <c r="ALT143" s="129"/>
      <c r="ALU143" s="129"/>
      <c r="ALV143" s="129"/>
      <c r="ALW143" s="129"/>
      <c r="ALX143" s="129"/>
      <c r="ALY143" s="129"/>
      <c r="ALZ143" s="129"/>
      <c r="AMA143" s="129"/>
      <c r="AMB143" s="129"/>
      <c r="AMC143" s="129"/>
      <c r="AMD143" s="129"/>
      <c r="AME143" s="129"/>
      <c r="AMF143" s="129"/>
      <c r="AMG143" s="129"/>
      <c r="AMH143" s="129"/>
      <c r="AMI143" s="129"/>
      <c r="AMJ143" s="129"/>
      <c r="AMK143" s="129"/>
      <c r="AML143" s="129"/>
      <c r="AMM143" s="129"/>
      <c r="AMN143" s="129"/>
      <c r="AMO143" s="129"/>
      <c r="AMP143" s="129"/>
    </row>
    <row r="144" spans="1:1030" x14ac:dyDescent="0.2">
      <c r="A144" s="3" t="str">
        <f t="shared" si="699"/>
        <v>ccr5_human__wt</v>
      </c>
      <c r="B144" s="3" t="s">
        <v>173</v>
      </c>
      <c r="C144" s="3" t="s">
        <v>100</v>
      </c>
      <c r="D144" s="3" t="str">
        <f>IFERROR(MID(VLOOKUP($B144,Seqs!$A:$B,2,0),E144,1),"")</f>
        <v>K</v>
      </c>
      <c r="E144" s="3">
        <v>22</v>
      </c>
      <c r="F144" s="3" t="str">
        <f>IFERROR(MID(VLOOKUP($B144,Seqs!$A:$B,2,0),G144,1),"")</f>
        <v>C</v>
      </c>
      <c r="G144" s="3">
        <v>58</v>
      </c>
      <c r="H144" s="3" t="str">
        <f>IFERROR(MID(VLOOKUP($B144,Seqs!$A:$B,2,0),I144,1),"")</f>
        <v>K</v>
      </c>
      <c r="I144" s="23">
        <v>59</v>
      </c>
      <c r="J144" s="3" t="str">
        <f>IFERROR(MID(VLOOKUP($B144,Seqs!$A:$B,2,0),K144,1),"")</f>
        <v>K</v>
      </c>
      <c r="K144" s="23">
        <v>62</v>
      </c>
      <c r="L144" s="3" t="str">
        <f>IFERROR(MID(VLOOKUP($B144,Seqs!$A:$B,2,0),M144,1),"")</f>
        <v>S</v>
      </c>
      <c r="M144" s="3">
        <v>63</v>
      </c>
      <c r="N144" s="3" t="str">
        <f>IFERROR(MID(VLOOKUP($B144,Seqs!$A:$B,2,0),O144,1),"")</f>
        <v>A</v>
      </c>
      <c r="O144" s="3">
        <v>92</v>
      </c>
      <c r="P144" s="3" t="str">
        <f>IFERROR(MID(VLOOKUP($B144,Seqs!$A:$B,2,0),Q144,1),"")</f>
        <v>Q</v>
      </c>
      <c r="Q144" s="3">
        <v>93</v>
      </c>
      <c r="R144" s="3" t="str">
        <f>IFERROR(MID(VLOOKUP($B144,Seqs!$A:$B,2,0),S144,1),"")</f>
        <v>F</v>
      </c>
      <c r="S144" s="3">
        <v>96</v>
      </c>
      <c r="T144" s="3" t="str">
        <f>IFERROR(MID(VLOOKUP($B144,Seqs!$A:$B,2,0),U144,1),"")</f>
        <v>G</v>
      </c>
      <c r="U144" s="3">
        <v>97</v>
      </c>
      <c r="V144" s="3" t="str">
        <f>IFERROR(MID(VLOOKUP($B144,Seqs!$A:$B,2,0),W144,1),"")</f>
        <v>H</v>
      </c>
      <c r="W144" s="3">
        <v>132</v>
      </c>
      <c r="X144" s="3" t="str">
        <f>IFERROR(MID(VLOOKUP($B144,Seqs!$A:$B,2,0),Y144,1),"")</f>
        <v>A</v>
      </c>
      <c r="Y144" s="3">
        <v>133</v>
      </c>
      <c r="Z144" s="3" t="str">
        <f>IFERROR(MID(VLOOKUP($B144,Seqs!$A:$B,2,0),AA144,1),"")</f>
        <v>R</v>
      </c>
      <c r="AA144" s="3">
        <v>140</v>
      </c>
      <c r="AB144" s="3" t="str">
        <f>IFERROR(MID(VLOOKUP($B144,Seqs!$A:$B,2,0),AC144,1),"")</f>
        <v>T</v>
      </c>
      <c r="AC144" s="9">
        <v>141</v>
      </c>
      <c r="AD144" s="3" t="str">
        <f>IFERROR(MID(VLOOKUP($B144,Seqs!$A:$B,2,0),AE144,1),"")</f>
        <v>T</v>
      </c>
      <c r="AE144" s="3">
        <v>167</v>
      </c>
      <c r="AF144" s="3" t="str">
        <f>IFERROR(MID(VLOOKUP($B144,Seqs!$A:$B,2,0),AG144,1),"")</f>
        <v>C</v>
      </c>
      <c r="AG144" s="3">
        <v>178</v>
      </c>
      <c r="AH144" s="3" t="str">
        <f>IFERROR(MID(VLOOKUP($B144,Seqs!$A:$B,2,0),AI144,1),"")</f>
        <v>S</v>
      </c>
      <c r="AI144" s="3">
        <v>180</v>
      </c>
      <c r="AJ144" s="3" t="str">
        <f>IFERROR(MID(VLOOKUP($B144,Seqs!$A:$B,2,0),AK144,1),"")</f>
        <v>Q</v>
      </c>
      <c r="AK144" s="3">
        <v>186</v>
      </c>
      <c r="AL144" s="3" t="str">
        <f>IFERROR(MID(VLOOKUP($B144,Seqs!$A:$B,2,0),AM144,1),"")</f>
        <v>C</v>
      </c>
      <c r="AM144" s="3">
        <v>224</v>
      </c>
      <c r="AN144" s="3" t="str">
        <f>IFERROR(MID(VLOOKUP($B144,Seqs!$A:$B,2,0),AO144,1),"")</f>
        <v>K</v>
      </c>
      <c r="AO144" s="3">
        <v>228</v>
      </c>
      <c r="AP144" s="3" t="str">
        <f>IFERROR(MID(VLOOKUP($B144,Seqs!$A:$B,2,0),AQ144,1),"")</f>
        <v>G</v>
      </c>
      <c r="AQ144" s="3">
        <v>265</v>
      </c>
      <c r="AR144" s="3" t="str">
        <f>IFERROR(MID(VLOOKUP($B144,Seqs!$A:$B,2,0),AS144,1),"")</f>
        <v>N</v>
      </c>
      <c r="AS144" s="3">
        <v>268</v>
      </c>
      <c r="AT144" s="3" t="str">
        <f>IFERROR(MID(VLOOKUP($B144,Seqs!$A:$B,2,0),AU144,1),"")</f>
        <v>V</v>
      </c>
      <c r="AU144" s="3">
        <v>300</v>
      </c>
      <c r="AV144" s="3" t="str">
        <f>IFERROR(MID(VLOOKUP($B144,Seqs!$A:$B,2,0),AW144,1),"")</f>
        <v>G</v>
      </c>
      <c r="AW144" s="3">
        <v>301</v>
      </c>
      <c r="AX144" s="3" t="str">
        <f>IFERROR(MID(VLOOKUP($B144,Seqs!$A:$B,2,0),AY144,1),"")</f>
        <v>Q</v>
      </c>
      <c r="AY144" s="3">
        <v>313</v>
      </c>
      <c r="AZ144" s="77" t="str">
        <f>VLOOKUP(B144,Classification!A:D,2,0)</f>
        <v>A</v>
      </c>
      <c r="BA144" s="94" t="str">
        <f>VLOOKUP(B144,Classification!A:D,4,0)</f>
        <v>Chemokine</v>
      </c>
      <c r="BB144" s="27" t="b">
        <f t="shared" si="700"/>
        <v>1</v>
      </c>
      <c r="BC144" s="23">
        <f t="shared" si="477"/>
        <v>272</v>
      </c>
      <c r="BD144" s="34" t="s">
        <v>23</v>
      </c>
      <c r="BE144" s="3" t="s">
        <v>23</v>
      </c>
      <c r="BF144" s="119" t="s">
        <v>23</v>
      </c>
      <c r="BG144" s="49" t="s">
        <v>1378</v>
      </c>
      <c r="BH144" s="49" t="s">
        <v>1383</v>
      </c>
      <c r="BI144" s="1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 t="shared" si="478"/>
        <v>22</v>
      </c>
      <c r="BW144" s="71">
        <f t="shared" si="479"/>
        <v>59</v>
      </c>
      <c r="BX144" s="72">
        <f t="shared" si="480"/>
        <v>63</v>
      </c>
      <c r="BY144" s="71">
        <f t="shared" si="481"/>
        <v>93</v>
      </c>
      <c r="BZ144" s="72">
        <f t="shared" si="482"/>
        <v>97</v>
      </c>
      <c r="CA144" s="71">
        <f t="shared" si="483"/>
        <v>133</v>
      </c>
      <c r="CB144" s="72">
        <f t="shared" si="484"/>
        <v>141</v>
      </c>
      <c r="CC144" s="71">
        <f t="shared" si="485"/>
        <v>178</v>
      </c>
      <c r="CD144" s="72">
        <f t="shared" si="486"/>
        <v>186</v>
      </c>
      <c r="CE144" s="71">
        <f t="shared" si="487"/>
        <v>228</v>
      </c>
      <c r="CF144" s="72">
        <f t="shared" si="488"/>
        <v>268</v>
      </c>
      <c r="CG144" s="71">
        <f t="shared" si="489"/>
        <v>301</v>
      </c>
      <c r="CH144" s="70">
        <f t="shared" si="490"/>
        <v>58</v>
      </c>
      <c r="CI144" s="71">
        <f t="shared" si="491"/>
        <v>62</v>
      </c>
      <c r="CJ144" s="72">
        <f t="shared" si="492"/>
        <v>92</v>
      </c>
      <c r="CK144" s="72">
        <f t="shared" si="493"/>
        <v>96</v>
      </c>
      <c r="CL144" s="72">
        <f t="shared" si="494"/>
        <v>132</v>
      </c>
      <c r="CM144" s="72">
        <f t="shared" si="495"/>
        <v>140</v>
      </c>
      <c r="CN144" s="72">
        <f t="shared" si="496"/>
        <v>167</v>
      </c>
      <c r="CO144" s="72">
        <f t="shared" si="497"/>
        <v>180</v>
      </c>
      <c r="CP144" s="72">
        <f t="shared" si="498"/>
        <v>224</v>
      </c>
      <c r="CQ144" s="72">
        <f t="shared" si="499"/>
        <v>265</v>
      </c>
      <c r="CR144" s="72">
        <f t="shared" si="500"/>
        <v>300</v>
      </c>
      <c r="CS144" s="72">
        <f t="shared" si="501"/>
        <v>313</v>
      </c>
      <c r="CT144" s="23">
        <f t="shared" si="502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699"/>
        <v>ccr5_human_4MBS</v>
      </c>
      <c r="B145" s="3" t="s">
        <v>173</v>
      </c>
      <c r="C145" s="3" t="s">
        <v>74</v>
      </c>
      <c r="D145" s="3" t="str">
        <f>IFERROR(MID(VLOOKUP($B145,Seqs!$A:$B,2,0),E145,1),"")</f>
        <v>V</v>
      </c>
      <c r="E145" s="3">
        <v>25</v>
      </c>
      <c r="F145" s="3" t="str">
        <f>IFERROR(MID(VLOOKUP($B145,Seqs!$A:$B,2,0),G145,1),"")</f>
        <v>C</v>
      </c>
      <c r="G145" s="3">
        <v>58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S</v>
      </c>
      <c r="M145" s="3">
        <v>63</v>
      </c>
      <c r="N145" s="3" t="str">
        <f>IFERROR(MID(VLOOKUP($B145,Seqs!$A:$B,2,0),O145,1),"")</f>
        <v>A</v>
      </c>
      <c r="O145" s="3">
        <v>92</v>
      </c>
      <c r="P145" s="3" t="str">
        <f>IFERROR(MID(VLOOKUP($B145,Seqs!$A:$B,2,0),Q145,1),"")</f>
        <v>Q</v>
      </c>
      <c r="Q145" s="3">
        <v>93</v>
      </c>
      <c r="R145" s="3" t="str">
        <f>IFERROR(MID(VLOOKUP($B145,Seqs!$A:$B,2,0),S145,1),"")</f>
        <v>F</v>
      </c>
      <c r="S145" s="3">
        <v>96</v>
      </c>
      <c r="T145" s="3" t="str">
        <f>IFERROR(MID(VLOOKUP($B145,Seqs!$A:$B,2,0),U145,1),"")</f>
        <v>G</v>
      </c>
      <c r="U145" s="3">
        <v>97</v>
      </c>
      <c r="V145" s="3" t="str">
        <f>IFERROR(MID(VLOOKUP($B145,Seqs!$A:$B,2,0),W145,1),"")</f>
        <v>H</v>
      </c>
      <c r="W145" s="3">
        <v>132</v>
      </c>
      <c r="X145" s="3" t="str">
        <f>IFERROR(MID(VLOOKUP($B145,Seqs!$A:$B,2,0),Y145,1),"")</f>
        <v>A</v>
      </c>
      <c r="Y145" s="3">
        <v>133</v>
      </c>
      <c r="Z145" s="3" t="str">
        <f>IFERROR(MID(VLOOKUP($B145,Seqs!$A:$B,2,0),AA145,1),"")</f>
        <v>R</v>
      </c>
      <c r="AA145" s="3">
        <v>140</v>
      </c>
      <c r="AB145" s="3" t="str">
        <f>IFERROR(MID(VLOOKUP($B145,Seqs!$A:$B,2,0),AC145,1),"")</f>
        <v>T</v>
      </c>
      <c r="AC145" s="9">
        <v>141</v>
      </c>
      <c r="AD145" s="3" t="str">
        <f>IFERROR(MID(VLOOKUP($B145,Seqs!$A:$B,2,0),AE145,1),"")</f>
        <v>T</v>
      </c>
      <c r="AE145" s="3">
        <v>167</v>
      </c>
      <c r="AF145" s="3" t="str">
        <f>IFERROR(MID(VLOOKUP($B145,Seqs!$A:$B,2,0),AG145,1),"")</f>
        <v>C</v>
      </c>
      <c r="AG145" s="3">
        <v>178</v>
      </c>
      <c r="AH145" s="3" t="str">
        <f>IFERROR(MID(VLOOKUP($B145,Seqs!$A:$B,2,0),AI145,1),"")</f>
        <v>S</v>
      </c>
      <c r="AI145" s="3">
        <v>180</v>
      </c>
      <c r="AJ145" s="3" t="str">
        <f>IFERROR(MID(VLOOKUP($B145,Seqs!$A:$B,2,0),AK145,1),"")</f>
        <v>Q</v>
      </c>
      <c r="AK145" s="3">
        <v>186</v>
      </c>
      <c r="AL145" s="3" t="str">
        <f>IFERROR(MID(VLOOKUP($B145,Seqs!$A:$B,2,0),AM145,1),"")</f>
        <v>R</v>
      </c>
      <c r="AM145" s="3">
        <v>223</v>
      </c>
      <c r="AN145" s="3" t="str">
        <f>IFERROR(MID(VLOOKUP($B145,Seqs!$A:$B,2,0),AO145,1),"")</f>
        <v>K</v>
      </c>
      <c r="AO145" s="3">
        <v>228</v>
      </c>
      <c r="AP145" s="3" t="str">
        <f>IFERROR(MID(VLOOKUP($B145,Seqs!$A:$B,2,0),AQ145,1),"")</f>
        <v>G</v>
      </c>
      <c r="AQ145" s="3">
        <v>265</v>
      </c>
      <c r="AR145" s="3" t="str">
        <f>IFERROR(MID(VLOOKUP($B145,Seqs!$A:$B,2,0),AS145,1),"")</f>
        <v>N</v>
      </c>
      <c r="AS145" s="3">
        <v>268</v>
      </c>
      <c r="AT145" s="3" t="str">
        <f>IFERROR(MID(VLOOKUP($B145,Seqs!$A:$B,2,0),AU145,1),"")</f>
        <v>V</v>
      </c>
      <c r="AU145" s="3">
        <v>300</v>
      </c>
      <c r="AV145" s="3" t="str">
        <f>IFERROR(MID(VLOOKUP($B145,Seqs!$A:$B,2,0),AW145,1),"")</f>
        <v>G</v>
      </c>
      <c r="AW145" s="3">
        <v>301</v>
      </c>
      <c r="AX145" s="3" t="str">
        <f>IFERROR(MID(VLOOKUP($B145,Seqs!$A:$B,2,0),AY145,1),"")</f>
        <v>Q</v>
      </c>
      <c r="AY145" s="3">
        <v>313</v>
      </c>
      <c r="AZ145" s="77" t="str">
        <f>VLOOKUP(B145,Classification!A:D,2,0)</f>
        <v>A</v>
      </c>
      <c r="BA145" s="94" t="str">
        <f>VLOOKUP(B145,Classification!A:D,4,0)</f>
        <v>Chemokine</v>
      </c>
      <c r="BB145" s="27" t="b">
        <f t="shared" si="700"/>
        <v>1</v>
      </c>
      <c r="BC145" s="23">
        <f t="shared" si="477"/>
        <v>265</v>
      </c>
      <c r="BD145" s="2" t="s">
        <v>23</v>
      </c>
      <c r="BE145" s="3" t="s">
        <v>1380</v>
      </c>
      <c r="BF145" s="119">
        <v>2.71</v>
      </c>
      <c r="BG145" s="49" t="s">
        <v>1383</v>
      </c>
      <c r="BH145" s="49" t="s">
        <v>1383</v>
      </c>
      <c r="BI145" s="1"/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 t="shared" si="478"/>
        <v>25</v>
      </c>
      <c r="BW145" s="71" t="str">
        <f t="shared" si="479"/>
        <v>-</v>
      </c>
      <c r="BX145" s="72">
        <f t="shared" si="480"/>
        <v>63</v>
      </c>
      <c r="BY145" s="71">
        <f t="shared" si="481"/>
        <v>93</v>
      </c>
      <c r="BZ145" s="72">
        <f t="shared" si="482"/>
        <v>97</v>
      </c>
      <c r="CA145" s="71">
        <f t="shared" si="483"/>
        <v>133</v>
      </c>
      <c r="CB145" s="72">
        <f t="shared" si="484"/>
        <v>141</v>
      </c>
      <c r="CC145" s="71">
        <f t="shared" si="485"/>
        <v>178</v>
      </c>
      <c r="CD145" s="72">
        <f t="shared" si="486"/>
        <v>186</v>
      </c>
      <c r="CE145" s="71">
        <f t="shared" si="487"/>
        <v>228</v>
      </c>
      <c r="CF145" s="72">
        <f t="shared" si="488"/>
        <v>268</v>
      </c>
      <c r="CG145" s="71">
        <f t="shared" si="489"/>
        <v>301</v>
      </c>
      <c r="CH145" s="70">
        <f t="shared" si="490"/>
        <v>58</v>
      </c>
      <c r="CI145" s="71" t="str">
        <f t="shared" si="491"/>
        <v>-</v>
      </c>
      <c r="CJ145" s="72">
        <f t="shared" si="492"/>
        <v>92</v>
      </c>
      <c r="CK145" s="72">
        <f t="shared" si="493"/>
        <v>96</v>
      </c>
      <c r="CL145" s="72">
        <f t="shared" si="494"/>
        <v>132</v>
      </c>
      <c r="CM145" s="72">
        <f t="shared" si="495"/>
        <v>140</v>
      </c>
      <c r="CN145" s="72">
        <f t="shared" si="496"/>
        <v>167</v>
      </c>
      <c r="CO145" s="72">
        <f t="shared" si="497"/>
        <v>180</v>
      </c>
      <c r="CP145" s="72">
        <f t="shared" si="498"/>
        <v>223</v>
      </c>
      <c r="CQ145" s="72">
        <f t="shared" si="499"/>
        <v>265</v>
      </c>
      <c r="CR145" s="72">
        <f t="shared" si="500"/>
        <v>300</v>
      </c>
      <c r="CS145" s="72">
        <f t="shared" si="501"/>
        <v>313</v>
      </c>
      <c r="CT145" s="23" t="e">
        <f t="shared" si="502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>CONCATENATE(B146,"_",C146)</f>
        <v>ccr5_human_5UIW</v>
      </c>
      <c r="B146" s="3" t="s">
        <v>173</v>
      </c>
      <c r="C146" s="3" t="s">
        <v>1433</v>
      </c>
      <c r="D146" s="3" t="str">
        <f>IFERROR(MID(VLOOKUP($B146,Seqs!$A:$B,2,0),E146,1),"")</f>
        <v>K</v>
      </c>
      <c r="E146" s="3">
        <v>22</v>
      </c>
      <c r="F146" s="3" t="str">
        <f>IFERROR(MID(VLOOKUP($B146,Seqs!$A:$B,2,0),G146,1),"")</f>
        <v>C</v>
      </c>
      <c r="G146" s="3">
        <v>58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S</v>
      </c>
      <c r="M146" s="3">
        <v>63</v>
      </c>
      <c r="N146" s="3" t="str">
        <f>IFERROR(MID(VLOOKUP($B146,Seqs!$A:$B,2,0),O146,1),"")</f>
        <v>A</v>
      </c>
      <c r="O146" s="3">
        <v>92</v>
      </c>
      <c r="P146" s="3" t="str">
        <f>IFERROR(MID(VLOOKUP($B146,Seqs!$A:$B,2,0),Q146,1),"")</f>
        <v>Q</v>
      </c>
      <c r="Q146" s="3">
        <v>93</v>
      </c>
      <c r="R146" s="3" t="str">
        <f>IFERROR(MID(VLOOKUP($B146,Seqs!$A:$B,2,0),S146,1),"")</f>
        <v>F</v>
      </c>
      <c r="S146" s="3">
        <v>96</v>
      </c>
      <c r="T146" s="3" t="str">
        <f>IFERROR(MID(VLOOKUP($B146,Seqs!$A:$B,2,0),U146,1),"")</f>
        <v>G</v>
      </c>
      <c r="U146" s="3">
        <v>97</v>
      </c>
      <c r="V146" s="3" t="str">
        <f>IFERROR(MID(VLOOKUP($B146,Seqs!$A:$B,2,0),W146,1),"")</f>
        <v>H</v>
      </c>
      <c r="W146" s="3">
        <v>132</v>
      </c>
      <c r="X146" s="3" t="str">
        <f>IFERROR(MID(VLOOKUP($B146,Seqs!$A:$B,2,0),Y146,1),"")</f>
        <v>A</v>
      </c>
      <c r="Y146" s="3">
        <v>133</v>
      </c>
      <c r="Z146" s="3" t="str">
        <f>IFERROR(MID(VLOOKUP($B146,Seqs!$A:$B,2,0),AA146,1),"")</f>
        <v>R</v>
      </c>
      <c r="AA146" s="3">
        <v>140</v>
      </c>
      <c r="AB146" s="3" t="str">
        <f>IFERROR(MID(VLOOKUP($B146,Seqs!$A:$B,2,0),AC146,1),"")</f>
        <v>T</v>
      </c>
      <c r="AC146" s="3">
        <v>141</v>
      </c>
      <c r="AD146" s="3" t="str">
        <f>IFERROR(MID(VLOOKUP($B146,Seqs!$A:$B,2,0),AE146,1),"")</f>
        <v>T</v>
      </c>
      <c r="AE146" s="3">
        <v>167</v>
      </c>
      <c r="AF146" s="3" t="str">
        <f>IFERROR(MID(VLOOKUP($B146,Seqs!$A:$B,2,0),AG146,1),"")</f>
        <v>C</v>
      </c>
      <c r="AG146" s="3">
        <v>178</v>
      </c>
      <c r="AH146" s="3" t="str">
        <f>IFERROR(MID(VLOOKUP($B146,Seqs!$A:$B,2,0),AI146,1),"")</f>
        <v>S</v>
      </c>
      <c r="AI146" s="3">
        <v>180</v>
      </c>
      <c r="AJ146" s="3" t="str">
        <f>IFERROR(MID(VLOOKUP($B146,Seqs!$A:$B,2,0),AK146,1),"")</f>
        <v>Q</v>
      </c>
      <c r="AK146" s="3">
        <v>186</v>
      </c>
      <c r="AL146" s="3" t="str">
        <f>IFERROR(MID(VLOOKUP($B146,Seqs!$A:$B,2,0),AM146,1),"")</f>
        <v>R</v>
      </c>
      <c r="AM146" s="3">
        <v>223</v>
      </c>
      <c r="AN146" s="3" t="str">
        <f>IFERROR(MID(VLOOKUP($B146,Seqs!$A:$B,2,0),AO146,1),"")</f>
        <v>E</v>
      </c>
      <c r="AO146" s="3">
        <v>227</v>
      </c>
      <c r="AP146" s="3" t="str">
        <f>IFERROR(MID(VLOOKUP($B146,Seqs!$A:$B,2,0),AQ146,1),"")</f>
        <v>Q</v>
      </c>
      <c r="AQ146" s="3">
        <v>261</v>
      </c>
      <c r="AR146" s="3" t="str">
        <f>IFERROR(MID(VLOOKUP($B146,Seqs!$A:$B,2,0),AS146,1),"")</f>
        <v>N</v>
      </c>
      <c r="AS146" s="3">
        <v>268</v>
      </c>
      <c r="AT146" s="3" t="str">
        <f>IFERROR(MID(VLOOKUP($B146,Seqs!$A:$B,2,0),AU146,1),"")</f>
        <v>V</v>
      </c>
      <c r="AU146" s="3">
        <v>300</v>
      </c>
      <c r="AV146" s="3" t="str">
        <f>IFERROR(MID(VLOOKUP($B146,Seqs!$A:$B,2,0),AW146,1),"")</f>
        <v>G</v>
      </c>
      <c r="AW146" s="3">
        <v>301</v>
      </c>
      <c r="AX146" s="3" t="str">
        <f>IFERROR(MID(VLOOKUP($B146,Seqs!$A:$B,2,0),AY146,1),"")</f>
        <v>I</v>
      </c>
      <c r="AY146" s="3">
        <v>316</v>
      </c>
      <c r="AZ146" s="77" t="str">
        <f>VLOOKUP(B146,Classification!A:D,2,0)</f>
        <v>A</v>
      </c>
      <c r="BA146" s="94" t="str">
        <f>VLOOKUP(B146,Classification!A:D,4,0)</f>
        <v>Chemokine</v>
      </c>
      <c r="BB146" s="27" t="b">
        <f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>_xlfn.AGGREGATE(9,6,CH146:CS146)-_xlfn.AGGREGATE(9,6,BV146:CG146)+12</f>
        <v>268</v>
      </c>
      <c r="BD146" s="2" t="s">
        <v>1382</v>
      </c>
      <c r="BE146" s="3" t="s">
        <v>1380</v>
      </c>
      <c r="BF146" s="119">
        <v>2.2000000000000002</v>
      </c>
      <c r="BG146" s="49" t="s">
        <v>1383</v>
      </c>
      <c r="BH146" s="49" t="s">
        <v>1383</v>
      </c>
      <c r="BI146" s="1"/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>E146</f>
        <v>22</v>
      </c>
      <c r="BW146" s="71" t="str">
        <f>I146</f>
        <v>-</v>
      </c>
      <c r="BX146" s="72">
        <f>M146</f>
        <v>63</v>
      </c>
      <c r="BY146" s="71">
        <f>Q146</f>
        <v>93</v>
      </c>
      <c r="BZ146" s="72">
        <f>U146</f>
        <v>97</v>
      </c>
      <c r="CA146" s="71">
        <f>Y146</f>
        <v>133</v>
      </c>
      <c r="CB146" s="72">
        <f>AC146</f>
        <v>141</v>
      </c>
      <c r="CC146" s="71">
        <f>AG146</f>
        <v>178</v>
      </c>
      <c r="CD146" s="72">
        <f>AK146</f>
        <v>186</v>
      </c>
      <c r="CE146" s="71">
        <f>AO146</f>
        <v>227</v>
      </c>
      <c r="CF146" s="72">
        <f>AS146</f>
        <v>268</v>
      </c>
      <c r="CG146" s="71">
        <f>AW146</f>
        <v>301</v>
      </c>
      <c r="CH146" s="70">
        <f>G146</f>
        <v>58</v>
      </c>
      <c r="CI146" s="71" t="str">
        <f>K146</f>
        <v>-</v>
      </c>
      <c r="CJ146" s="72">
        <f>O146</f>
        <v>92</v>
      </c>
      <c r="CK146" s="72">
        <f>S146</f>
        <v>96</v>
      </c>
      <c r="CL146" s="72">
        <f>W146</f>
        <v>132</v>
      </c>
      <c r="CM146" s="72">
        <f>AA146</f>
        <v>140</v>
      </c>
      <c r="CN146" s="72">
        <f>AE146</f>
        <v>167</v>
      </c>
      <c r="CO146" s="72">
        <f>AI146</f>
        <v>180</v>
      </c>
      <c r="CP146" s="72">
        <f>AM146</f>
        <v>223</v>
      </c>
      <c r="CQ146" s="72">
        <f>AQ146</f>
        <v>261</v>
      </c>
      <c r="CR146" s="72">
        <f>AU146</f>
        <v>300</v>
      </c>
      <c r="CS146" s="72">
        <f>AY146</f>
        <v>316</v>
      </c>
      <c r="CT146" s="23" t="e">
        <f>M146-K146</f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s="12" customFormat="1" x14ac:dyDescent="0.2">
      <c r="A147" s="9" t="str">
        <f>CONCATENATE(B147,"_",C147)</f>
        <v>ccr5_human_6AKX</v>
      </c>
      <c r="B147" s="9" t="s">
        <v>173</v>
      </c>
      <c r="C147" s="9" t="s">
        <v>1543</v>
      </c>
      <c r="D147" s="9" t="str">
        <f>IFERROR(MID(VLOOKUP($B147,Seqs!$A:$B,2,0),E147,1),"")</f>
        <v>V</v>
      </c>
      <c r="E147" s="9">
        <v>25</v>
      </c>
      <c r="F147" s="9" t="str">
        <f>IFERROR(MID(VLOOKUP($B147,Seqs!$A:$B,2,0),G147,1),"")</f>
        <v>C</v>
      </c>
      <c r="G147" s="9">
        <v>58</v>
      </c>
      <c r="H147" s="9" t="str">
        <f>IFERROR(MID(VLOOKUP($B147,Seqs!$A:$B,2,0),I147,1),"")</f>
        <v/>
      </c>
      <c r="I147" s="109" t="s">
        <v>23</v>
      </c>
      <c r="J147" s="9" t="str">
        <f>IFERROR(MID(VLOOKUP($B147,Seqs!$A:$B,2,0),K147,1),"")</f>
        <v/>
      </c>
      <c r="K147" s="109" t="s">
        <v>23</v>
      </c>
      <c r="L147" s="9" t="str">
        <f>IFERROR(MID(VLOOKUP($B147,Seqs!$A:$B,2,0),M147,1),"")</f>
        <v>S</v>
      </c>
      <c r="M147" s="9">
        <v>63</v>
      </c>
      <c r="N147" s="9" t="str">
        <f>IFERROR(MID(VLOOKUP($B147,Seqs!$A:$B,2,0),O147,1),"")</f>
        <v>A</v>
      </c>
      <c r="O147" s="9">
        <v>92</v>
      </c>
      <c r="P147" s="9" t="str">
        <f>IFERROR(MID(VLOOKUP($B147,Seqs!$A:$B,2,0),Q147,1),"")</f>
        <v>Q</v>
      </c>
      <c r="Q147" s="9">
        <v>93</v>
      </c>
      <c r="R147" s="9" t="str">
        <f>IFERROR(MID(VLOOKUP($B147,Seqs!$A:$B,2,0),S147,1),"")</f>
        <v>F</v>
      </c>
      <c r="S147" s="9">
        <v>96</v>
      </c>
      <c r="T147" s="9" t="str">
        <f>IFERROR(MID(VLOOKUP($B147,Seqs!$A:$B,2,0),U147,1),"")</f>
        <v>G</v>
      </c>
      <c r="U147" s="9">
        <v>97</v>
      </c>
      <c r="V147" s="9" t="str">
        <f>IFERROR(MID(VLOOKUP($B147,Seqs!$A:$B,2,0),W147,1),"")</f>
        <v>H</v>
      </c>
      <c r="W147" s="9">
        <v>132</v>
      </c>
      <c r="X147" s="9" t="str">
        <f>IFERROR(MID(VLOOKUP($B147,Seqs!$A:$B,2,0),Y147,1),"")</f>
        <v>A</v>
      </c>
      <c r="Y147" s="9">
        <v>133</v>
      </c>
      <c r="Z147" s="9" t="str">
        <f>IFERROR(MID(VLOOKUP($B147,Seqs!$A:$B,2,0),AA147,1),"")</f>
        <v>R</v>
      </c>
      <c r="AA147" s="9">
        <v>140</v>
      </c>
      <c r="AB147" s="9" t="str">
        <f>IFERROR(MID(VLOOKUP($B147,Seqs!$A:$B,2,0),AC147,1),"")</f>
        <v>T</v>
      </c>
      <c r="AC147" s="9">
        <v>141</v>
      </c>
      <c r="AD147" s="9" t="str">
        <f>IFERROR(MID(VLOOKUP($B147,Seqs!$A:$B,2,0),AE147,1),"")</f>
        <v>T</v>
      </c>
      <c r="AE147" s="9">
        <v>167</v>
      </c>
      <c r="AF147" s="9" t="str">
        <f>IFERROR(MID(VLOOKUP($B147,Seqs!$A:$B,2,0),AG147,1),"")</f>
        <v>C</v>
      </c>
      <c r="AG147" s="9">
        <v>178</v>
      </c>
      <c r="AH147" s="9" t="str">
        <f>IFERROR(MID(VLOOKUP($B147,Seqs!$A:$B,2,0),AI147,1),"")</f>
        <v>S</v>
      </c>
      <c r="AI147" s="9">
        <v>180</v>
      </c>
      <c r="AJ147" s="9" t="str">
        <f>IFERROR(MID(VLOOKUP($B147,Seqs!$A:$B,2,0),AK147,1),"")</f>
        <v>Q</v>
      </c>
      <c r="AK147" s="9">
        <v>186</v>
      </c>
      <c r="AL147" s="9" t="str">
        <f>IFERROR(MID(VLOOKUP($B147,Seqs!$A:$B,2,0),AM147,1),"")</f>
        <v>R</v>
      </c>
      <c r="AM147" s="9">
        <v>223</v>
      </c>
      <c r="AN147" s="9" t="str">
        <f>IFERROR(MID(VLOOKUP($B147,Seqs!$A:$B,2,0),AO147,1),"")</f>
        <v>K</v>
      </c>
      <c r="AO147" s="9">
        <v>228</v>
      </c>
      <c r="AP147" s="9" t="str">
        <f>IFERROR(MID(VLOOKUP($B147,Seqs!$A:$B,2,0),AQ147,1),"")</f>
        <v>G</v>
      </c>
      <c r="AQ147" s="9">
        <v>265</v>
      </c>
      <c r="AR147" s="9" t="str">
        <f>IFERROR(MID(VLOOKUP($B147,Seqs!$A:$B,2,0),AS147,1),"")</f>
        <v>N</v>
      </c>
      <c r="AS147" s="9">
        <v>268</v>
      </c>
      <c r="AT147" s="9" t="str">
        <f>IFERROR(MID(VLOOKUP($B147,Seqs!$A:$B,2,0),AU147,1),"")</f>
        <v>V</v>
      </c>
      <c r="AU147" s="9">
        <v>300</v>
      </c>
      <c r="AV147" s="9" t="str">
        <f>IFERROR(MID(VLOOKUP($B147,Seqs!$A:$B,2,0),AW147,1),"")</f>
        <v>G</v>
      </c>
      <c r="AW147" s="9">
        <v>301</v>
      </c>
      <c r="AX147" s="9" t="str">
        <f>IFERROR(MID(VLOOKUP($B147,Seqs!$A:$B,2,0),AY147,1),"")</f>
        <v>Q</v>
      </c>
      <c r="AY147" s="9">
        <v>313</v>
      </c>
      <c r="AZ147" s="110" t="str">
        <f>VLOOKUP(B147,Classification!A:D,2,0)</f>
        <v>A</v>
      </c>
      <c r="BA147" s="98" t="str">
        <f>VLOOKUP(B147,Classification!A:D,4,0)</f>
        <v>Chemokine</v>
      </c>
      <c r="BB147" s="36" t="b">
        <f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09">
        <f>_xlfn.AGGREGATE(9,6,CH147:CS147)-_xlfn.AGGREGATE(9,6,BV147:CG147)+12</f>
        <v>265</v>
      </c>
      <c r="BD147" s="40" t="s">
        <v>23</v>
      </c>
      <c r="BE147" s="9" t="s">
        <v>1380</v>
      </c>
      <c r="BF147" s="120">
        <v>2.8</v>
      </c>
      <c r="BG147" s="51" t="s">
        <v>1287</v>
      </c>
      <c r="BH147" s="51" t="s">
        <v>1287</v>
      </c>
      <c r="BJ147" s="111" t="s">
        <v>1293</v>
      </c>
      <c r="BK147" s="112" t="s">
        <v>1293</v>
      </c>
      <c r="BL147" s="112" t="s">
        <v>1293</v>
      </c>
      <c r="BM147" s="112" t="s">
        <v>1293</v>
      </c>
      <c r="BN147" s="112" t="s">
        <v>1293</v>
      </c>
      <c r="BO147" s="112" t="s">
        <v>1293</v>
      </c>
      <c r="BP147" s="112" t="s">
        <v>1293</v>
      </c>
      <c r="BQ147" s="112" t="s">
        <v>1293</v>
      </c>
      <c r="BR147" s="112" t="s">
        <v>1293</v>
      </c>
      <c r="BS147" s="112" t="s">
        <v>1293</v>
      </c>
      <c r="BT147" s="112" t="s">
        <v>1293</v>
      </c>
      <c r="BU147" s="112" t="s">
        <v>1293</v>
      </c>
      <c r="BV147" s="111">
        <f>E147</f>
        <v>25</v>
      </c>
      <c r="BW147" s="113" t="str">
        <f>I147</f>
        <v>-</v>
      </c>
      <c r="BX147" s="114">
        <f>M147</f>
        <v>63</v>
      </c>
      <c r="BY147" s="113">
        <f>Q147</f>
        <v>93</v>
      </c>
      <c r="BZ147" s="114">
        <f>U147</f>
        <v>97</v>
      </c>
      <c r="CA147" s="113">
        <f>Y147</f>
        <v>133</v>
      </c>
      <c r="CB147" s="114">
        <f>AC147</f>
        <v>141</v>
      </c>
      <c r="CC147" s="113">
        <f>AG147</f>
        <v>178</v>
      </c>
      <c r="CD147" s="114">
        <f>AK147</f>
        <v>186</v>
      </c>
      <c r="CE147" s="113">
        <f>AO147</f>
        <v>228</v>
      </c>
      <c r="CF147" s="114">
        <f>AS147</f>
        <v>268</v>
      </c>
      <c r="CG147" s="113">
        <f>AW147</f>
        <v>301</v>
      </c>
      <c r="CH147" s="111">
        <f>G147</f>
        <v>58</v>
      </c>
      <c r="CI147" s="113" t="str">
        <f>K147</f>
        <v>-</v>
      </c>
      <c r="CJ147" s="114">
        <f>O147</f>
        <v>92</v>
      </c>
      <c r="CK147" s="114">
        <f>S147</f>
        <v>96</v>
      </c>
      <c r="CL147" s="114">
        <f>W147</f>
        <v>132</v>
      </c>
      <c r="CM147" s="114">
        <f>AA147</f>
        <v>140</v>
      </c>
      <c r="CN147" s="114">
        <f>AE147</f>
        <v>167</v>
      </c>
      <c r="CO147" s="114">
        <f>AI147</f>
        <v>180</v>
      </c>
      <c r="CP147" s="114">
        <f>AM147</f>
        <v>223</v>
      </c>
      <c r="CQ147" s="114">
        <f>AQ147</f>
        <v>265</v>
      </c>
      <c r="CR147" s="114">
        <f>AU147</f>
        <v>300</v>
      </c>
      <c r="CS147" s="114">
        <f>AY147</f>
        <v>313</v>
      </c>
      <c r="CT147" s="109" t="e">
        <f>M147-K147</f>
        <v>#VALUE!</v>
      </c>
    </row>
    <row r="148" spans="1:1030" s="12" customFormat="1" x14ac:dyDescent="0.2">
      <c r="A148" s="9" t="str">
        <f>CONCATENATE(B148,"_",C148)</f>
        <v>ccr5_human_6AKY</v>
      </c>
      <c r="B148" s="9" t="s">
        <v>173</v>
      </c>
      <c r="C148" s="9" t="s">
        <v>1544</v>
      </c>
      <c r="D148" s="9" t="str">
        <f>IFERROR(MID(VLOOKUP($B148,Seqs!$A:$B,2,0),E148,1),"")</f>
        <v>V</v>
      </c>
      <c r="E148" s="9">
        <v>25</v>
      </c>
      <c r="F148" s="9" t="str">
        <f>IFERROR(MID(VLOOKUP($B148,Seqs!$A:$B,2,0),G148,1),"")</f>
        <v>C</v>
      </c>
      <c r="G148" s="9">
        <v>58</v>
      </c>
      <c r="H148" s="9" t="str">
        <f>IFERROR(MID(VLOOKUP($B148,Seqs!$A:$B,2,0),I148,1),"")</f>
        <v/>
      </c>
      <c r="I148" s="109" t="s">
        <v>23</v>
      </c>
      <c r="J148" s="9" t="str">
        <f>IFERROR(MID(VLOOKUP($B148,Seqs!$A:$B,2,0),K148,1),"")</f>
        <v/>
      </c>
      <c r="K148" s="109" t="s">
        <v>23</v>
      </c>
      <c r="L148" s="9" t="str">
        <f>IFERROR(MID(VLOOKUP($B148,Seqs!$A:$B,2,0),M148,1),"")</f>
        <v>S</v>
      </c>
      <c r="M148" s="9">
        <v>63</v>
      </c>
      <c r="N148" s="9" t="str">
        <f>IFERROR(MID(VLOOKUP($B148,Seqs!$A:$B,2,0),O148,1),"")</f>
        <v>A</v>
      </c>
      <c r="O148" s="9">
        <v>92</v>
      </c>
      <c r="P148" s="9" t="str">
        <f>IFERROR(MID(VLOOKUP($B148,Seqs!$A:$B,2,0),Q148,1),"")</f>
        <v>Q</v>
      </c>
      <c r="Q148" s="9">
        <v>93</v>
      </c>
      <c r="R148" s="9" t="str">
        <f>IFERROR(MID(VLOOKUP($B148,Seqs!$A:$B,2,0),S148,1),"")</f>
        <v>F</v>
      </c>
      <c r="S148" s="9">
        <v>96</v>
      </c>
      <c r="T148" s="9" t="str">
        <f>IFERROR(MID(VLOOKUP($B148,Seqs!$A:$B,2,0),U148,1),"")</f>
        <v>G</v>
      </c>
      <c r="U148" s="9">
        <v>97</v>
      </c>
      <c r="V148" s="9" t="str">
        <f>IFERROR(MID(VLOOKUP($B148,Seqs!$A:$B,2,0),W148,1),"")</f>
        <v>H</v>
      </c>
      <c r="W148" s="9">
        <v>132</v>
      </c>
      <c r="X148" s="9" t="str">
        <f>IFERROR(MID(VLOOKUP($B148,Seqs!$A:$B,2,0),Y148,1),"")</f>
        <v>A</v>
      </c>
      <c r="Y148" s="9">
        <v>133</v>
      </c>
      <c r="Z148" s="9" t="str">
        <f>IFERROR(MID(VLOOKUP($B148,Seqs!$A:$B,2,0),AA148,1),"")</f>
        <v>R</v>
      </c>
      <c r="AA148" s="9">
        <v>140</v>
      </c>
      <c r="AB148" s="9" t="str">
        <f>IFERROR(MID(VLOOKUP($B148,Seqs!$A:$B,2,0),AC148,1),"")</f>
        <v>T</v>
      </c>
      <c r="AC148" s="9">
        <v>141</v>
      </c>
      <c r="AD148" s="9" t="str">
        <f>IFERROR(MID(VLOOKUP($B148,Seqs!$A:$B,2,0),AE148,1),"")</f>
        <v>T</v>
      </c>
      <c r="AE148" s="9">
        <v>167</v>
      </c>
      <c r="AF148" s="9" t="str">
        <f>IFERROR(MID(VLOOKUP($B148,Seqs!$A:$B,2,0),AG148,1),"")</f>
        <v>C</v>
      </c>
      <c r="AG148" s="9">
        <v>178</v>
      </c>
      <c r="AH148" s="9" t="str">
        <f>IFERROR(MID(VLOOKUP($B148,Seqs!$A:$B,2,0),AI148,1),"")</f>
        <v>S</v>
      </c>
      <c r="AI148" s="9">
        <v>180</v>
      </c>
      <c r="AJ148" s="9" t="str">
        <f>IFERROR(MID(VLOOKUP($B148,Seqs!$A:$B,2,0),AK148,1),"")</f>
        <v>Q</v>
      </c>
      <c r="AK148" s="9">
        <v>186</v>
      </c>
      <c r="AL148" s="9" t="str">
        <f>IFERROR(MID(VLOOKUP($B148,Seqs!$A:$B,2,0),AM148,1),"")</f>
        <v>R</v>
      </c>
      <c r="AM148" s="9">
        <v>223</v>
      </c>
      <c r="AN148" s="9" t="str">
        <f>IFERROR(MID(VLOOKUP($B148,Seqs!$A:$B,2,0),AO148,1),"")</f>
        <v>H</v>
      </c>
      <c r="AO148" s="9">
        <v>231</v>
      </c>
      <c r="AP148" s="9" t="str">
        <f>IFERROR(MID(VLOOKUP($B148,Seqs!$A:$B,2,0),AQ148,1),"")</f>
        <v>F</v>
      </c>
      <c r="AQ148" s="9">
        <v>260</v>
      </c>
      <c r="AR148" s="9" t="str">
        <f>IFERROR(MID(VLOOKUP($B148,Seqs!$A:$B,2,0),AS148,1),"")</f>
        <v>N</v>
      </c>
      <c r="AS148" s="9">
        <v>268</v>
      </c>
      <c r="AT148" s="9" t="str">
        <f>IFERROR(MID(VLOOKUP($B148,Seqs!$A:$B,2,0),AU148,1),"")</f>
        <v>V</v>
      </c>
      <c r="AU148" s="9">
        <v>300</v>
      </c>
      <c r="AV148" s="9" t="str">
        <f>IFERROR(MID(VLOOKUP($B148,Seqs!$A:$B,2,0),AW148,1),"")</f>
        <v>G</v>
      </c>
      <c r="AW148" s="9">
        <v>301</v>
      </c>
      <c r="AX148" s="9" t="str">
        <f>IFERROR(MID(VLOOKUP($B148,Seqs!$A:$B,2,0),AY148,1),"")</f>
        <v>L</v>
      </c>
      <c r="AY148" s="9">
        <v>308</v>
      </c>
      <c r="AZ148" s="110" t="str">
        <f>VLOOKUP(B148,Classification!A:D,2,0)</f>
        <v>A</v>
      </c>
      <c r="BA148" s="98" t="str">
        <f>VLOOKUP(B148,Classification!A:D,4,0)</f>
        <v>Chemokine</v>
      </c>
      <c r="BB148" s="36" t="b">
        <f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109">
        <f>_xlfn.AGGREGATE(9,6,CH148:CS148)-_xlfn.AGGREGATE(9,6,BV148:CG148)+12</f>
        <v>252</v>
      </c>
      <c r="BD148" s="40" t="s">
        <v>23</v>
      </c>
      <c r="BE148" s="9" t="s">
        <v>1380</v>
      </c>
      <c r="BF148" s="120">
        <v>2.8</v>
      </c>
      <c r="BG148" s="51" t="s">
        <v>1287</v>
      </c>
      <c r="BH148" s="51" t="s">
        <v>1287</v>
      </c>
      <c r="BJ148" s="111" t="s">
        <v>1293</v>
      </c>
      <c r="BK148" s="112" t="s">
        <v>1293</v>
      </c>
      <c r="BL148" s="112" t="s">
        <v>1293</v>
      </c>
      <c r="BM148" s="112" t="s">
        <v>1293</v>
      </c>
      <c r="BN148" s="112" t="s">
        <v>1293</v>
      </c>
      <c r="BO148" s="112" t="s">
        <v>1293</v>
      </c>
      <c r="BP148" s="112" t="s">
        <v>1293</v>
      </c>
      <c r="BQ148" s="112" t="s">
        <v>1293</v>
      </c>
      <c r="BR148" s="112" t="s">
        <v>1293</v>
      </c>
      <c r="BS148" s="112" t="s">
        <v>1293</v>
      </c>
      <c r="BT148" s="112" t="s">
        <v>1293</v>
      </c>
      <c r="BU148" s="112" t="s">
        <v>1293</v>
      </c>
      <c r="BV148" s="111">
        <f>E148</f>
        <v>25</v>
      </c>
      <c r="BW148" s="113" t="str">
        <f>I148</f>
        <v>-</v>
      </c>
      <c r="BX148" s="114">
        <f>M148</f>
        <v>63</v>
      </c>
      <c r="BY148" s="113">
        <f>Q148</f>
        <v>93</v>
      </c>
      <c r="BZ148" s="114">
        <f>U148</f>
        <v>97</v>
      </c>
      <c r="CA148" s="113">
        <f>Y148</f>
        <v>133</v>
      </c>
      <c r="CB148" s="114">
        <f>AC148</f>
        <v>141</v>
      </c>
      <c r="CC148" s="113">
        <f>AG148</f>
        <v>178</v>
      </c>
      <c r="CD148" s="114">
        <f>AK148</f>
        <v>186</v>
      </c>
      <c r="CE148" s="113">
        <f>AO148</f>
        <v>231</v>
      </c>
      <c r="CF148" s="114">
        <f>AS148</f>
        <v>268</v>
      </c>
      <c r="CG148" s="113">
        <f>AW148</f>
        <v>301</v>
      </c>
      <c r="CH148" s="111">
        <f>G148</f>
        <v>58</v>
      </c>
      <c r="CI148" s="113" t="str">
        <f>K148</f>
        <v>-</v>
      </c>
      <c r="CJ148" s="114">
        <f>O148</f>
        <v>92</v>
      </c>
      <c r="CK148" s="114">
        <f>S148</f>
        <v>96</v>
      </c>
      <c r="CL148" s="114">
        <f>W148</f>
        <v>132</v>
      </c>
      <c r="CM148" s="114">
        <f>AA148</f>
        <v>140</v>
      </c>
      <c r="CN148" s="114">
        <f>AE148</f>
        <v>167</v>
      </c>
      <c r="CO148" s="114">
        <f>AI148</f>
        <v>180</v>
      </c>
      <c r="CP148" s="114">
        <f>AM148</f>
        <v>223</v>
      </c>
      <c r="CQ148" s="114">
        <f>AQ148</f>
        <v>260</v>
      </c>
      <c r="CR148" s="114">
        <f>AU148</f>
        <v>300</v>
      </c>
      <c r="CS148" s="114">
        <f>AY148</f>
        <v>308</v>
      </c>
      <c r="CT148" s="109" t="e">
        <f>M148-K148</f>
        <v>#VALUE!</v>
      </c>
    </row>
    <row r="149" spans="1:1030" s="12" customFormat="1" x14ac:dyDescent="0.2">
      <c r="A149" s="9" t="str">
        <f>CONCATENATE(B149,"_",C149)</f>
        <v>ccr5_human_6MEO</v>
      </c>
      <c r="B149" s="9" t="s">
        <v>173</v>
      </c>
      <c r="C149" s="9" t="s">
        <v>1563</v>
      </c>
      <c r="D149" s="9" t="str">
        <f>IFERROR(MID(VLOOKUP($B149,Seqs!$A:$B,2,0),E149,1),"")</f>
        <v>K</v>
      </c>
      <c r="E149" s="9">
        <v>26</v>
      </c>
      <c r="F149" s="9" t="str">
        <f>IFERROR(MID(VLOOKUP($B149,Seqs!$A:$B,2,0),G149,1),"")</f>
        <v>R</v>
      </c>
      <c r="G149" s="9">
        <v>60</v>
      </c>
      <c r="H149" s="9" t="str">
        <f>IFERROR(MID(VLOOKUP($B149,Seqs!$A:$B,2,0),I149,1),"")</f>
        <v/>
      </c>
      <c r="I149" s="109" t="s">
        <v>23</v>
      </c>
      <c r="J149" s="9" t="str">
        <f>IFERROR(MID(VLOOKUP($B149,Seqs!$A:$B,2,0),K149,1),"")</f>
        <v/>
      </c>
      <c r="K149" s="109" t="s">
        <v>23</v>
      </c>
      <c r="L149" s="9" t="str">
        <f>IFERROR(MID(VLOOKUP($B149,Seqs!$A:$B,2,0),M149,1),"")</f>
        <v>S</v>
      </c>
      <c r="M149" s="9">
        <v>63</v>
      </c>
      <c r="N149" s="9" t="str">
        <f>IFERROR(MID(VLOOKUP($B149,Seqs!$A:$B,2,0),O149,1),"")</f>
        <v>A</v>
      </c>
      <c r="O149" s="9">
        <v>90</v>
      </c>
      <c r="P149" s="9" t="str">
        <f>IFERROR(MID(VLOOKUP($B149,Seqs!$A:$B,2,0),Q149,1),"")</f>
        <v>Q</v>
      </c>
      <c r="Q149" s="9">
        <v>93</v>
      </c>
      <c r="R149" s="9" t="str">
        <f>IFERROR(MID(VLOOKUP($B149,Seqs!$A:$B,2,0),S149,1),"")</f>
        <v>F</v>
      </c>
      <c r="S149" s="9">
        <v>96</v>
      </c>
      <c r="T149" s="9" t="str">
        <f>IFERROR(MID(VLOOKUP($B149,Seqs!$A:$B,2,0),U149,1),"")</f>
        <v>M</v>
      </c>
      <c r="U149" s="9">
        <v>100</v>
      </c>
      <c r="V149" s="9" t="str">
        <f>IFERROR(MID(VLOOKUP($B149,Seqs!$A:$B,2,0),W149,1),"")</f>
        <v>H</v>
      </c>
      <c r="W149" s="9">
        <v>132</v>
      </c>
      <c r="X149" s="9" t="str">
        <f>IFERROR(MID(VLOOKUP($B149,Seqs!$A:$B,2,0),Y149,1),"")</f>
        <v>A</v>
      </c>
      <c r="Y149" s="9">
        <v>133</v>
      </c>
      <c r="Z149" s="9" t="str">
        <f>IFERROR(MID(VLOOKUP($B149,Seqs!$A:$B,2,0),AA149,1),"")</f>
        <v>R</v>
      </c>
      <c r="AA149" s="9">
        <v>140</v>
      </c>
      <c r="AB149" s="9" t="str">
        <f>IFERROR(MID(VLOOKUP($B149,Seqs!$A:$B,2,0),AC149,1),"")</f>
        <v>T</v>
      </c>
      <c r="AC149" s="9">
        <v>141</v>
      </c>
      <c r="AD149" s="9" t="str">
        <f>IFERROR(MID(VLOOKUP($B149,Seqs!$A:$B,2,0),AE149,1),"")</f>
        <v>I</v>
      </c>
      <c r="AE149" s="9">
        <v>165</v>
      </c>
      <c r="AF149" s="9" t="str">
        <f>IFERROR(MID(VLOOKUP($B149,Seqs!$A:$B,2,0),AG149,1),"")</f>
        <v>C</v>
      </c>
      <c r="AG149" s="9">
        <v>178</v>
      </c>
      <c r="AH149" s="9" t="str">
        <f>IFERROR(MID(VLOOKUP($B149,Seqs!$A:$B,2,0),AI149,1),"")</f>
        <v>S</v>
      </c>
      <c r="AI149" s="9">
        <v>180</v>
      </c>
      <c r="AJ149" s="9" t="str">
        <f>IFERROR(MID(VLOOKUP($B149,Seqs!$A:$B,2,0),AK149,1),"")</f>
        <v>Q</v>
      </c>
      <c r="AK149" s="9">
        <v>186</v>
      </c>
      <c r="AL149" s="9" t="str">
        <f>IFERROR(MID(VLOOKUP($B149,Seqs!$A:$B,2,0),AM149,1),"")</f>
        <v>C</v>
      </c>
      <c r="AM149" s="9">
        <v>224</v>
      </c>
      <c r="AN149" s="9" t="str">
        <f>IFERROR(MID(VLOOKUP($B149,Seqs!$A:$B,2,0),AO149,1),"")</f>
        <v>K</v>
      </c>
      <c r="AO149" s="9">
        <v>228</v>
      </c>
      <c r="AP149" s="9" t="str">
        <f>IFERROR(MID(VLOOKUP($B149,Seqs!$A:$B,2,0),AQ149,1),"")</f>
        <v>F</v>
      </c>
      <c r="AQ149" s="9">
        <v>260</v>
      </c>
      <c r="AR149" s="9" t="str">
        <f>IFERROR(MID(VLOOKUP($B149,Seqs!$A:$B,2,0),AS149,1),"")</f>
        <v>N</v>
      </c>
      <c r="AS149" s="9">
        <v>268</v>
      </c>
      <c r="AT149" s="9" t="str">
        <f>IFERROR(MID(VLOOKUP($B149,Seqs!$A:$B,2,0),AU149,1),"")</f>
        <v>V</v>
      </c>
      <c r="AU149" s="9">
        <v>300</v>
      </c>
      <c r="AV149" s="9" t="str">
        <f>IFERROR(MID(VLOOKUP($B149,Seqs!$A:$B,2,0),AW149,1),"")</f>
        <v/>
      </c>
      <c r="AW149" s="9" t="s">
        <v>23</v>
      </c>
      <c r="AX149" s="9" t="str">
        <f>IFERROR(MID(VLOOKUP($B149,Seqs!$A:$B,2,0),AY149,1),"")</f>
        <v/>
      </c>
      <c r="AY149" s="9" t="s">
        <v>23</v>
      </c>
      <c r="AZ149" s="110" t="str">
        <f>VLOOKUP(B149,Classification!A:D,2,0)</f>
        <v>A</v>
      </c>
      <c r="BA149" s="98" t="str">
        <f>VLOOKUP(B149,Classification!A:D,4,0)</f>
        <v>Chemokine</v>
      </c>
      <c r="BB149" s="36" t="b">
        <f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09">
        <f>_xlfn.AGGREGATE(9,6,CH149:CS149)-_xlfn.AGGREGATE(9,6,BV149:CG149)+12</f>
        <v>243</v>
      </c>
      <c r="BD149" s="40" t="s">
        <v>23</v>
      </c>
      <c r="BE149" s="9" t="s">
        <v>1380</v>
      </c>
      <c r="BF149" s="120">
        <v>3.9</v>
      </c>
      <c r="BG149" s="51" t="s">
        <v>1287</v>
      </c>
      <c r="BH149" s="51" t="s">
        <v>1287</v>
      </c>
      <c r="BJ149" s="111" t="s">
        <v>1293</v>
      </c>
      <c r="BK149" s="112" t="s">
        <v>1293</v>
      </c>
      <c r="BL149" s="112" t="s">
        <v>1293</v>
      </c>
      <c r="BM149" s="112" t="s">
        <v>1293</v>
      </c>
      <c r="BN149" s="112" t="s">
        <v>1293</v>
      </c>
      <c r="BO149" s="112" t="s">
        <v>1293</v>
      </c>
      <c r="BP149" s="112" t="s">
        <v>1293</v>
      </c>
      <c r="BQ149" s="112" t="s">
        <v>1293</v>
      </c>
      <c r="BR149" s="112" t="s">
        <v>1293</v>
      </c>
      <c r="BS149" s="112" t="s">
        <v>1293</v>
      </c>
      <c r="BT149" s="112" t="s">
        <v>1293</v>
      </c>
      <c r="BU149" s="112" t="s">
        <v>1293</v>
      </c>
      <c r="BV149" s="111">
        <f>E149</f>
        <v>26</v>
      </c>
      <c r="BW149" s="113" t="str">
        <f>I149</f>
        <v>-</v>
      </c>
      <c r="BX149" s="114">
        <f>M149</f>
        <v>63</v>
      </c>
      <c r="BY149" s="113">
        <f>Q149</f>
        <v>93</v>
      </c>
      <c r="BZ149" s="114">
        <f>U149</f>
        <v>100</v>
      </c>
      <c r="CA149" s="113">
        <f>Y149</f>
        <v>133</v>
      </c>
      <c r="CB149" s="114">
        <f>AC149</f>
        <v>141</v>
      </c>
      <c r="CC149" s="113">
        <f>AG149</f>
        <v>178</v>
      </c>
      <c r="CD149" s="114">
        <f>AK149</f>
        <v>186</v>
      </c>
      <c r="CE149" s="113">
        <f>AO149</f>
        <v>228</v>
      </c>
      <c r="CF149" s="114">
        <f>AS149</f>
        <v>268</v>
      </c>
      <c r="CG149" s="113" t="str">
        <f>AW149</f>
        <v>-</v>
      </c>
      <c r="CH149" s="111">
        <f>G149</f>
        <v>60</v>
      </c>
      <c r="CI149" s="113" t="str">
        <f>K149</f>
        <v>-</v>
      </c>
      <c r="CJ149" s="114">
        <f>O149</f>
        <v>90</v>
      </c>
      <c r="CK149" s="114">
        <f>S149</f>
        <v>96</v>
      </c>
      <c r="CL149" s="114">
        <f>W149</f>
        <v>132</v>
      </c>
      <c r="CM149" s="114">
        <f>AA149</f>
        <v>140</v>
      </c>
      <c r="CN149" s="114">
        <f>AE149</f>
        <v>165</v>
      </c>
      <c r="CO149" s="114">
        <f>AI149</f>
        <v>180</v>
      </c>
      <c r="CP149" s="114">
        <f>AM149</f>
        <v>224</v>
      </c>
      <c r="CQ149" s="114">
        <f>AQ149</f>
        <v>260</v>
      </c>
      <c r="CR149" s="114">
        <f>AU149</f>
        <v>300</v>
      </c>
      <c r="CS149" s="114" t="str">
        <f>AY149</f>
        <v>-</v>
      </c>
      <c r="CT149" s="109" t="e">
        <f>M149-K149</f>
        <v>#VALUE!</v>
      </c>
    </row>
    <row r="150" spans="1:1030" s="12" customFormat="1" x14ac:dyDescent="0.2">
      <c r="A150" s="9" t="str">
        <f>CONCATENATE(B150,"_",C150)</f>
        <v>ccr5_human_6MET</v>
      </c>
      <c r="B150" s="9" t="s">
        <v>173</v>
      </c>
      <c r="C150" s="9" t="s">
        <v>1562</v>
      </c>
      <c r="D150" s="9" t="str">
        <f>IFERROR(MID(VLOOKUP($B150,Seqs!$A:$B,2,0),E150,1),"")</f>
        <v>K</v>
      </c>
      <c r="E150" s="9">
        <v>26</v>
      </c>
      <c r="F150" s="9" t="str">
        <f>IFERROR(MID(VLOOKUP($B150,Seqs!$A:$B,2,0),G150,1),"")</f>
        <v>R</v>
      </c>
      <c r="G150" s="9">
        <v>60</v>
      </c>
      <c r="H150" s="9" t="str">
        <f>IFERROR(MID(VLOOKUP($B150,Seqs!$A:$B,2,0),I150,1),"")</f>
        <v/>
      </c>
      <c r="I150" s="109" t="s">
        <v>23</v>
      </c>
      <c r="J150" s="9" t="str">
        <f>IFERROR(MID(VLOOKUP($B150,Seqs!$A:$B,2,0),K150,1),"")</f>
        <v/>
      </c>
      <c r="K150" s="109" t="s">
        <v>23</v>
      </c>
      <c r="L150" s="9" t="str">
        <f>IFERROR(MID(VLOOKUP($B150,Seqs!$A:$B,2,0),M150,1),"")</f>
        <v>S</v>
      </c>
      <c r="M150" s="9">
        <v>63</v>
      </c>
      <c r="N150" s="9" t="str">
        <f>IFERROR(MID(VLOOKUP($B150,Seqs!$A:$B,2,0),O150,1),"")</f>
        <v>A</v>
      </c>
      <c r="O150" s="9">
        <v>90</v>
      </c>
      <c r="P150" s="9" t="str">
        <f>IFERROR(MID(VLOOKUP($B150,Seqs!$A:$B,2,0),Q150,1),"")</f>
        <v>Q</v>
      </c>
      <c r="Q150" s="9">
        <v>93</v>
      </c>
      <c r="R150" s="9" t="str">
        <f>IFERROR(MID(VLOOKUP($B150,Seqs!$A:$B,2,0),S150,1),"")</f>
        <v>F</v>
      </c>
      <c r="S150" s="9">
        <v>96</v>
      </c>
      <c r="T150" s="9" t="str">
        <f>IFERROR(MID(VLOOKUP($B150,Seqs!$A:$B,2,0),U150,1),"")</f>
        <v>M</v>
      </c>
      <c r="U150" s="9">
        <v>100</v>
      </c>
      <c r="V150" s="9" t="str">
        <f>IFERROR(MID(VLOOKUP($B150,Seqs!$A:$B,2,0),W150,1),"")</f>
        <v>H</v>
      </c>
      <c r="W150" s="9">
        <v>132</v>
      </c>
      <c r="X150" s="9" t="str">
        <f>IFERROR(MID(VLOOKUP($B150,Seqs!$A:$B,2,0),Y150,1),"")</f>
        <v>A</v>
      </c>
      <c r="Y150" s="9">
        <v>133</v>
      </c>
      <c r="Z150" s="9" t="str">
        <f>IFERROR(MID(VLOOKUP($B150,Seqs!$A:$B,2,0),AA150,1),"")</f>
        <v>R</v>
      </c>
      <c r="AA150" s="9">
        <v>140</v>
      </c>
      <c r="AB150" s="9" t="str">
        <f>IFERROR(MID(VLOOKUP($B150,Seqs!$A:$B,2,0),AC150,1),"")</f>
        <v>T</v>
      </c>
      <c r="AC150" s="9">
        <v>141</v>
      </c>
      <c r="AD150" s="9" t="str">
        <f>IFERROR(MID(VLOOKUP($B150,Seqs!$A:$B,2,0),AE150,1),"")</f>
        <v>I</v>
      </c>
      <c r="AE150" s="9">
        <v>165</v>
      </c>
      <c r="AF150" s="9" t="str">
        <f>IFERROR(MID(VLOOKUP($B150,Seqs!$A:$B,2,0),AG150,1),"")</f>
        <v>C</v>
      </c>
      <c r="AG150" s="9">
        <v>178</v>
      </c>
      <c r="AH150" s="9" t="str">
        <f>IFERROR(MID(VLOOKUP($B150,Seqs!$A:$B,2,0),AI150,1),"")</f>
        <v>S</v>
      </c>
      <c r="AI150" s="9">
        <v>180</v>
      </c>
      <c r="AJ150" s="9" t="str">
        <f>IFERROR(MID(VLOOKUP($B150,Seqs!$A:$B,2,0),AK150,1),"")</f>
        <v>Q</v>
      </c>
      <c r="AK150" s="9">
        <v>186</v>
      </c>
      <c r="AL150" s="9" t="str">
        <f>IFERROR(MID(VLOOKUP($B150,Seqs!$A:$B,2,0),AM150,1),"")</f>
        <v>C</v>
      </c>
      <c r="AM150" s="9">
        <v>224</v>
      </c>
      <c r="AN150" s="9" t="str">
        <f>IFERROR(MID(VLOOKUP($B150,Seqs!$A:$B,2,0),AO150,1),"")</f>
        <v>K</v>
      </c>
      <c r="AO150" s="9">
        <v>228</v>
      </c>
      <c r="AP150" s="9" t="str">
        <f>IFERROR(MID(VLOOKUP($B150,Seqs!$A:$B,2,0),AQ150,1),"")</f>
        <v>F</v>
      </c>
      <c r="AQ150" s="9">
        <v>260</v>
      </c>
      <c r="AR150" s="9" t="str">
        <f>IFERROR(MID(VLOOKUP($B150,Seqs!$A:$B,2,0),AS150,1),"")</f>
        <v>N</v>
      </c>
      <c r="AS150" s="9">
        <v>268</v>
      </c>
      <c r="AT150" s="9" t="str">
        <f>IFERROR(MID(VLOOKUP($B150,Seqs!$A:$B,2,0),AU150,1),"")</f>
        <v>V</v>
      </c>
      <c r="AU150" s="9">
        <v>300</v>
      </c>
      <c r="AV150" s="9" t="str">
        <f>IFERROR(MID(VLOOKUP($B150,Seqs!$A:$B,2,0),AW150,1),"")</f>
        <v/>
      </c>
      <c r="AW150" s="9" t="s">
        <v>23</v>
      </c>
      <c r="AX150" s="9" t="str">
        <f>IFERROR(MID(VLOOKUP($B150,Seqs!$A:$B,2,0),AY150,1),"")</f>
        <v/>
      </c>
      <c r="AY150" s="9" t="s">
        <v>23</v>
      </c>
      <c r="AZ150" s="110" t="str">
        <f>VLOOKUP(B150,Classification!A:D,2,0)</f>
        <v>A</v>
      </c>
      <c r="BA150" s="98" t="str">
        <f>VLOOKUP(B150,Classification!A:D,4,0)</f>
        <v>Chemokine</v>
      </c>
      <c r="BB150" s="36" t="b">
        <f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09">
        <f>_xlfn.AGGREGATE(9,6,CH150:CS150)-_xlfn.AGGREGATE(9,6,BV150:CG150)+12</f>
        <v>243</v>
      </c>
      <c r="BD150" s="40" t="s">
        <v>23</v>
      </c>
      <c r="BE150" s="9" t="s">
        <v>1380</v>
      </c>
      <c r="BF150" s="120">
        <v>4.5</v>
      </c>
      <c r="BG150" s="51" t="s">
        <v>1287</v>
      </c>
      <c r="BH150" s="51" t="s">
        <v>1287</v>
      </c>
      <c r="BJ150" s="111" t="s">
        <v>1293</v>
      </c>
      <c r="BK150" s="112" t="s">
        <v>1293</v>
      </c>
      <c r="BL150" s="112" t="s">
        <v>1293</v>
      </c>
      <c r="BM150" s="112" t="s">
        <v>1293</v>
      </c>
      <c r="BN150" s="112" t="s">
        <v>1293</v>
      </c>
      <c r="BO150" s="112" t="s">
        <v>1293</v>
      </c>
      <c r="BP150" s="112" t="s">
        <v>1293</v>
      </c>
      <c r="BQ150" s="112" t="s">
        <v>1293</v>
      </c>
      <c r="BR150" s="112" t="s">
        <v>1293</v>
      </c>
      <c r="BS150" s="112" t="s">
        <v>1293</v>
      </c>
      <c r="BT150" s="112" t="s">
        <v>1293</v>
      </c>
      <c r="BU150" s="112" t="s">
        <v>1293</v>
      </c>
      <c r="BV150" s="111">
        <f>E150</f>
        <v>26</v>
      </c>
      <c r="BW150" s="113" t="str">
        <f>I150</f>
        <v>-</v>
      </c>
      <c r="BX150" s="114">
        <f>M150</f>
        <v>63</v>
      </c>
      <c r="BY150" s="113">
        <f>Q150</f>
        <v>93</v>
      </c>
      <c r="BZ150" s="114">
        <f>U150</f>
        <v>100</v>
      </c>
      <c r="CA150" s="113">
        <f>Y150</f>
        <v>133</v>
      </c>
      <c r="CB150" s="114">
        <f>AC150</f>
        <v>141</v>
      </c>
      <c r="CC150" s="113">
        <f>AG150</f>
        <v>178</v>
      </c>
      <c r="CD150" s="114">
        <f>AK150</f>
        <v>186</v>
      </c>
      <c r="CE150" s="113">
        <f>AO150</f>
        <v>228</v>
      </c>
      <c r="CF150" s="114">
        <f>AS150</f>
        <v>268</v>
      </c>
      <c r="CG150" s="113" t="str">
        <f>AW150</f>
        <v>-</v>
      </c>
      <c r="CH150" s="111">
        <f>G150</f>
        <v>60</v>
      </c>
      <c r="CI150" s="113" t="str">
        <f>K150</f>
        <v>-</v>
      </c>
      <c r="CJ150" s="114">
        <f>O150</f>
        <v>90</v>
      </c>
      <c r="CK150" s="114">
        <f>S150</f>
        <v>96</v>
      </c>
      <c r="CL150" s="114">
        <f>W150</f>
        <v>132</v>
      </c>
      <c r="CM150" s="114">
        <f>AA150</f>
        <v>140</v>
      </c>
      <c r="CN150" s="114">
        <f>AE150</f>
        <v>165</v>
      </c>
      <c r="CO150" s="114">
        <f>AI150</f>
        <v>180</v>
      </c>
      <c r="CP150" s="114">
        <f>AM150</f>
        <v>224</v>
      </c>
      <c r="CQ150" s="114">
        <f>AQ150</f>
        <v>260</v>
      </c>
      <c r="CR150" s="114">
        <f>AU150</f>
        <v>300</v>
      </c>
      <c r="CS150" s="114" t="str">
        <f>AY150</f>
        <v>-</v>
      </c>
      <c r="CT150" s="109" t="e">
        <f>M150-K150</f>
        <v>#VALUE!</v>
      </c>
    </row>
    <row r="151" spans="1:1030" x14ac:dyDescent="0.2">
      <c r="A151" s="3" t="str">
        <f t="shared" si="699"/>
        <v>ccr9_human__wt</v>
      </c>
      <c r="B151" s="3" t="s">
        <v>177</v>
      </c>
      <c r="C151" s="3" t="s">
        <v>100</v>
      </c>
      <c r="D151" s="3" t="str">
        <f>IFERROR(MID(VLOOKUP($B151,Seqs!$A:$B,2,0),E151,1),"")</f>
        <v>V</v>
      </c>
      <c r="E151" s="3">
        <v>43</v>
      </c>
      <c r="F151" s="3" t="str">
        <f>IFERROR(MID(VLOOKUP($B151,Seqs!$A:$B,2,0),G151,1),"")</f>
        <v>C</v>
      </c>
      <c r="G151" s="3">
        <v>76</v>
      </c>
      <c r="H151" s="3" t="str">
        <f>IFERROR(MID(VLOOKUP($B151,Seqs!$A:$B,2,0),I151,1),"")</f>
        <v>T</v>
      </c>
      <c r="I151" s="23">
        <v>77</v>
      </c>
      <c r="J151" s="3" t="str">
        <f>IFERROR(MID(VLOOKUP($B151,Seqs!$A:$B,2,0),K151,1),"")</f>
        <v>K</v>
      </c>
      <c r="K151" s="23">
        <v>80</v>
      </c>
      <c r="L151" s="3" t="str">
        <f>IFERROR(MID(VLOOKUP($B151,Seqs!$A:$B,2,0),M151,1),"")</f>
        <v>T</v>
      </c>
      <c r="M151" s="3">
        <v>81</v>
      </c>
      <c r="N151" s="3" t="str">
        <f>IFERROR(MID(VLOOKUP($B151,Seqs!$A:$B,2,0),O151,1),"")</f>
        <v>D</v>
      </c>
      <c r="O151" s="3">
        <v>110</v>
      </c>
      <c r="P151" s="3" t="str">
        <f>IFERROR(MID(VLOOKUP($B151,Seqs!$A:$B,2,0),Q151,1),"")</f>
        <v>Q</v>
      </c>
      <c r="Q151" s="3">
        <v>111</v>
      </c>
      <c r="R151" s="3" t="str">
        <f>IFERROR(MID(VLOOKUP($B151,Seqs!$A:$B,2,0),S151,1),"")</f>
        <v>F</v>
      </c>
      <c r="S151" s="3">
        <v>114</v>
      </c>
      <c r="T151" s="3" t="str">
        <f>IFERROR(MID(VLOOKUP($B151,Seqs!$A:$B,2,0),U151,1),"")</f>
        <v>Q</v>
      </c>
      <c r="U151" s="3">
        <v>115</v>
      </c>
      <c r="V151" s="3" t="str">
        <f>IFERROR(MID(VLOOKUP($B151,Seqs!$A:$B,2,0),W151,1),"")</f>
        <v>Q</v>
      </c>
      <c r="W151" s="3">
        <v>150</v>
      </c>
      <c r="X151" s="3" t="str">
        <f>IFERROR(MID(VLOOKUP($B151,Seqs!$A:$B,2,0),Y151,1),"")</f>
        <v>A</v>
      </c>
      <c r="Y151" s="3">
        <v>151</v>
      </c>
      <c r="Z151" s="3" t="str">
        <f>IFERROR(MID(VLOOKUP($B151,Seqs!$A:$B,2,0),AA151,1),"")</f>
        <v>W</v>
      </c>
      <c r="AA151" s="3">
        <v>157</v>
      </c>
      <c r="AB151" s="3" t="str">
        <f>IFERROR(MID(VLOOKUP($B151,Seqs!$A:$B,2,0),AC151,1),"")</f>
        <v>R</v>
      </c>
      <c r="AC151" s="9">
        <v>158</v>
      </c>
      <c r="AD151" s="3" t="str">
        <f>IFERROR(MID(VLOOKUP($B151,Seqs!$A:$B,2,0),AE151,1),"")</f>
        <v>S</v>
      </c>
      <c r="AE151" s="3">
        <v>187</v>
      </c>
      <c r="AF151" s="3" t="str">
        <f>IFERROR(MID(VLOOKUP($B151,Seqs!$A:$B,2,0),AG151,1),"")</f>
        <v>C</v>
      </c>
      <c r="AG151" s="3">
        <v>198</v>
      </c>
      <c r="AH151" s="3" t="str">
        <f>IFERROR(MID(VLOOKUP($B151,Seqs!$A:$B,2,0),AI151,1),"")</f>
        <v>M</v>
      </c>
      <c r="AI151" s="3">
        <v>200</v>
      </c>
      <c r="AJ151" s="3" t="str">
        <f>IFERROR(MID(VLOOKUP($B151,Seqs!$A:$B,2,0),AK151,1),"")</f>
        <v>K</v>
      </c>
      <c r="AK151" s="3">
        <v>209</v>
      </c>
      <c r="AL151" s="3" t="str">
        <f>IFERROR(MID(VLOOKUP($B151,Seqs!$A:$B,2,0),AM151,1),"")</f>
        <v>A</v>
      </c>
      <c r="AM151" s="3">
        <v>244</v>
      </c>
      <c r="AN151" s="3" t="str">
        <f>IFERROR(MID(VLOOKUP($B151,Seqs!$A:$B,2,0),AO151,1),"")</f>
        <v>S</v>
      </c>
      <c r="AO151" s="3">
        <v>247</v>
      </c>
      <c r="AP151" s="3" t="str">
        <f>IFERROR(MID(VLOOKUP($B151,Seqs!$A:$B,2,0),AQ151,1),"")</f>
        <v>M</v>
      </c>
      <c r="AQ151" s="3">
        <v>284</v>
      </c>
      <c r="AR151" s="3" t="str">
        <f>IFERROR(MID(VLOOKUP($B151,Seqs!$A:$B,2,0),AS151,1),"")</f>
        <v>N</v>
      </c>
      <c r="AS151" s="3">
        <v>288</v>
      </c>
      <c r="AT151" s="3" t="str">
        <f>IFERROR(MID(VLOOKUP($B151,Seqs!$A:$B,2,0),AU151,1),"")</f>
        <v>V</v>
      </c>
      <c r="AU151" s="3">
        <v>320</v>
      </c>
      <c r="AV151" s="3" t="str">
        <f>IFERROR(MID(VLOOKUP($B151,Seqs!$A:$B,2,0),AW151,1),"")</f>
        <v>G</v>
      </c>
      <c r="AW151" s="3">
        <v>321</v>
      </c>
      <c r="AX151" s="3" t="str">
        <f>IFERROR(MID(VLOOKUP($B151,Seqs!$A:$B,2,0),AY151,1),"")</f>
        <v>A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Chemokine</v>
      </c>
      <c r="BB151" s="27" t="b">
        <f t="shared" si="700"/>
        <v>1</v>
      </c>
      <c r="BC151" s="23">
        <f t="shared" si="477"/>
        <v>276</v>
      </c>
      <c r="BD151" s="56" t="s">
        <v>23</v>
      </c>
      <c r="BE151" s="3" t="s">
        <v>23</v>
      </c>
      <c r="BF151" s="119" t="s">
        <v>23</v>
      </c>
      <c r="BG151" s="49" t="s">
        <v>1378</v>
      </c>
      <c r="BH151" s="49" t="s">
        <v>1383</v>
      </c>
      <c r="BI151" s="1"/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 t="shared" si="478"/>
        <v>43</v>
      </c>
      <c r="BW151" s="71">
        <f t="shared" si="479"/>
        <v>77</v>
      </c>
      <c r="BX151" s="72">
        <f t="shared" si="480"/>
        <v>81</v>
      </c>
      <c r="BY151" s="71">
        <f t="shared" si="481"/>
        <v>111</v>
      </c>
      <c r="BZ151" s="72">
        <f t="shared" si="482"/>
        <v>115</v>
      </c>
      <c r="CA151" s="71">
        <f t="shared" si="483"/>
        <v>151</v>
      </c>
      <c r="CB151" s="72">
        <f t="shared" si="484"/>
        <v>158</v>
      </c>
      <c r="CC151" s="71">
        <f t="shared" si="485"/>
        <v>198</v>
      </c>
      <c r="CD151" s="72">
        <f t="shared" si="486"/>
        <v>209</v>
      </c>
      <c r="CE151" s="71">
        <f t="shared" si="487"/>
        <v>247</v>
      </c>
      <c r="CF151" s="72">
        <f t="shared" si="488"/>
        <v>288</v>
      </c>
      <c r="CG151" s="71">
        <f t="shared" si="489"/>
        <v>321</v>
      </c>
      <c r="CH151" s="70">
        <f t="shared" si="490"/>
        <v>76</v>
      </c>
      <c r="CI151" s="71">
        <f t="shared" si="491"/>
        <v>80</v>
      </c>
      <c r="CJ151" s="72">
        <f t="shared" si="492"/>
        <v>110</v>
      </c>
      <c r="CK151" s="72">
        <f t="shared" si="493"/>
        <v>114</v>
      </c>
      <c r="CL151" s="72">
        <f t="shared" si="494"/>
        <v>150</v>
      </c>
      <c r="CM151" s="72">
        <f t="shared" si="495"/>
        <v>157</v>
      </c>
      <c r="CN151" s="72">
        <f t="shared" si="496"/>
        <v>187</v>
      </c>
      <c r="CO151" s="72">
        <f t="shared" si="497"/>
        <v>200</v>
      </c>
      <c r="CP151" s="72">
        <f t="shared" si="498"/>
        <v>244</v>
      </c>
      <c r="CQ151" s="72">
        <f t="shared" si="499"/>
        <v>284</v>
      </c>
      <c r="CR151" s="72">
        <f t="shared" si="500"/>
        <v>320</v>
      </c>
      <c r="CS151" s="72">
        <f t="shared" si="501"/>
        <v>341</v>
      </c>
      <c r="CT151" s="23">
        <f t="shared" si="502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699"/>
        <v>ccr9_human_5LWE</v>
      </c>
      <c r="B152" s="3" t="s">
        <v>177</v>
      </c>
      <c r="C152" s="3" t="s">
        <v>1371</v>
      </c>
      <c r="D152" s="3" t="str">
        <f>IFERROR(MID(VLOOKUP($B152,Seqs!$A:$B,2,0),E152,1),"")</f>
        <v>V</v>
      </c>
      <c r="E152" s="3">
        <v>43</v>
      </c>
      <c r="F152" s="3" t="str">
        <f>IFERROR(MID(VLOOKUP($B152,Seqs!$A:$B,2,0),G152,1),"")</f>
        <v>C</v>
      </c>
      <c r="G152" s="3">
        <v>76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T</v>
      </c>
      <c r="M152" s="3">
        <v>81</v>
      </c>
      <c r="N152" s="3" t="str">
        <f>IFERROR(MID(VLOOKUP($B152,Seqs!$A:$B,2,0),O152,1),"")</f>
        <v>A</v>
      </c>
      <c r="O152" s="3">
        <v>108</v>
      </c>
      <c r="P152" s="3" t="str">
        <f>IFERROR(MID(VLOOKUP($B152,Seqs!$A:$B,2,0),Q152,1),"")</f>
        <v/>
      </c>
      <c r="Q152" s="3" t="s">
        <v>23</v>
      </c>
      <c r="R152" s="3" t="str">
        <f>IFERROR(MID(VLOOKUP($B152,Seqs!$A:$B,2,0),S152,1),"")</f>
        <v/>
      </c>
      <c r="S152" s="3" t="s">
        <v>23</v>
      </c>
      <c r="T152" s="3" t="str">
        <f>IFERROR(MID(VLOOKUP($B152,Seqs!$A:$B,2,0),U152,1),"")</f>
        <v>C</v>
      </c>
      <c r="U152" s="3">
        <v>119</v>
      </c>
      <c r="V152" s="3" t="str">
        <f>IFERROR(MID(VLOOKUP($B152,Seqs!$A:$B,2,0),W152,1),"")</f>
        <v>Q</v>
      </c>
      <c r="W152" s="3">
        <v>150</v>
      </c>
      <c r="X152" s="3" t="str">
        <f>IFERROR(MID(VLOOKUP($B152,Seqs!$A:$B,2,0),Y152,1),"")</f>
        <v>A</v>
      </c>
      <c r="Y152" s="3">
        <v>151</v>
      </c>
      <c r="Z152" s="3" t="str">
        <f>IFERROR(MID(VLOOKUP($B152,Seqs!$A:$B,2,0),AA152,1),"")</f>
        <v>W</v>
      </c>
      <c r="AA152" s="3">
        <v>157</v>
      </c>
      <c r="AB152" s="3" t="str">
        <f>IFERROR(MID(VLOOKUP($B152,Seqs!$A:$B,2,0),AC152,1),"")</f>
        <v>R</v>
      </c>
      <c r="AC152" s="9">
        <v>158</v>
      </c>
      <c r="AD152" s="3" t="str">
        <f>IFERROR(MID(VLOOKUP($B152,Seqs!$A:$B,2,0),AE152,1),"")</f>
        <v>I</v>
      </c>
      <c r="AE152" s="3">
        <v>184</v>
      </c>
      <c r="AF152" s="3" t="str">
        <f>IFERROR(MID(VLOOKUP($B152,Seqs!$A:$B,2,0),AG152,1),"")</f>
        <v/>
      </c>
      <c r="AG152" s="3" t="s">
        <v>23</v>
      </c>
      <c r="AH152" s="3" t="str">
        <f>IFERROR(MID(VLOOKUP($B152,Seqs!$A:$B,2,0),AI152,1),"")</f>
        <v/>
      </c>
      <c r="AI152" s="3" t="s">
        <v>23</v>
      </c>
      <c r="AJ152" s="3" t="str">
        <f>IFERROR(MID(VLOOKUP($B152,Seqs!$A:$B,2,0),AK152,1),"")</f>
        <v/>
      </c>
      <c r="AK152" s="3" t="s">
        <v>23</v>
      </c>
      <c r="AL152" s="3" t="str">
        <f>IFERROR(MID(VLOOKUP($B152,Seqs!$A:$B,2,0),AM152,1),"")</f>
        <v/>
      </c>
      <c r="AM152" s="3" t="s">
        <v>23</v>
      </c>
      <c r="AN152" s="3" t="str">
        <f>IFERROR(MID(VLOOKUP($B152,Seqs!$A:$B,2,0),AO152,1),"")</f>
        <v>S</v>
      </c>
      <c r="AO152" s="3">
        <v>247</v>
      </c>
      <c r="AP152" s="3" t="str">
        <f>IFERROR(MID(VLOOKUP($B152,Seqs!$A:$B,2,0),AQ152,1),"")</f>
        <v>M</v>
      </c>
      <c r="AQ152" s="3">
        <v>284</v>
      </c>
      <c r="AR152" s="3" t="str">
        <f>IFERROR(MID(VLOOKUP($B152,Seqs!$A:$B,2,0),AS152,1),"")</f>
        <v>N</v>
      </c>
      <c r="AS152" s="3">
        <v>288</v>
      </c>
      <c r="AT152" s="3" t="str">
        <f>IFERROR(MID(VLOOKUP($B152,Seqs!$A:$B,2,0),AU152,1),"")</f>
        <v>V</v>
      </c>
      <c r="AU152" s="3">
        <v>320</v>
      </c>
      <c r="AV152" s="3" t="str">
        <f>IFERROR(MID(VLOOKUP($B152,Seqs!$A:$B,2,0),AW152,1),"")</f>
        <v>G</v>
      </c>
      <c r="AW152" s="3">
        <v>321</v>
      </c>
      <c r="AX152" s="3" t="str">
        <f>IFERROR(MID(VLOOKUP($B152,Seqs!$A:$B,2,0),AY152,1),"")</f>
        <v>A</v>
      </c>
      <c r="AY152" s="3">
        <v>341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700"/>
        <v>0</v>
      </c>
      <c r="BC152" s="23">
        <f t="shared" si="477"/>
        <v>224</v>
      </c>
      <c r="BD152" s="16" t="s">
        <v>1382</v>
      </c>
      <c r="BE152" s="3" t="s">
        <v>1380</v>
      </c>
      <c r="BF152" s="119">
        <v>2.8</v>
      </c>
      <c r="BG152" s="49" t="s">
        <v>1383</v>
      </c>
      <c r="BH152" s="49" t="s">
        <v>1383</v>
      </c>
      <c r="BI152" s="1"/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 t="shared" si="478"/>
        <v>43</v>
      </c>
      <c r="BW152" s="71" t="str">
        <f t="shared" si="479"/>
        <v>-</v>
      </c>
      <c r="BX152" s="72">
        <f t="shared" si="480"/>
        <v>81</v>
      </c>
      <c r="BY152" s="71" t="str">
        <f t="shared" si="481"/>
        <v>-</v>
      </c>
      <c r="BZ152" s="72">
        <f t="shared" si="482"/>
        <v>119</v>
      </c>
      <c r="CA152" s="71">
        <f t="shared" si="483"/>
        <v>151</v>
      </c>
      <c r="CB152" s="72">
        <f t="shared" si="484"/>
        <v>158</v>
      </c>
      <c r="CC152" s="71" t="str">
        <f t="shared" si="485"/>
        <v>-</v>
      </c>
      <c r="CD152" s="72" t="str">
        <f t="shared" si="486"/>
        <v>-</v>
      </c>
      <c r="CE152" s="71">
        <f t="shared" si="487"/>
        <v>247</v>
      </c>
      <c r="CF152" s="72">
        <f t="shared" si="488"/>
        <v>288</v>
      </c>
      <c r="CG152" s="71">
        <f t="shared" si="489"/>
        <v>321</v>
      </c>
      <c r="CH152" s="70">
        <f t="shared" si="490"/>
        <v>76</v>
      </c>
      <c r="CI152" s="71" t="str">
        <f t="shared" si="491"/>
        <v>-</v>
      </c>
      <c r="CJ152" s="72">
        <f t="shared" si="492"/>
        <v>108</v>
      </c>
      <c r="CK152" s="72" t="str">
        <f t="shared" si="493"/>
        <v>-</v>
      </c>
      <c r="CL152" s="72">
        <f t="shared" si="494"/>
        <v>150</v>
      </c>
      <c r="CM152" s="72">
        <f t="shared" si="495"/>
        <v>157</v>
      </c>
      <c r="CN152" s="72">
        <f t="shared" si="496"/>
        <v>184</v>
      </c>
      <c r="CO152" s="72" t="str">
        <f t="shared" si="497"/>
        <v>-</v>
      </c>
      <c r="CP152" s="72" t="str">
        <f t="shared" si="498"/>
        <v>-</v>
      </c>
      <c r="CQ152" s="72">
        <f t="shared" si="499"/>
        <v>284</v>
      </c>
      <c r="CR152" s="72">
        <f t="shared" si="500"/>
        <v>320</v>
      </c>
      <c r="CS152" s="72">
        <f t="shared" si="501"/>
        <v>341</v>
      </c>
      <c r="CT152" s="23" t="e">
        <f t="shared" si="50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>CONCATENATE(B153,"_",C153)</f>
        <v>ccr9_human_5LWE_dist</v>
      </c>
      <c r="B153" s="3" t="s">
        <v>177</v>
      </c>
      <c r="C153" s="3" t="s">
        <v>1390</v>
      </c>
      <c r="D153" s="3" t="str">
        <f>IFERROR(MID(VLOOKUP($B153,Seqs!$A:$B,2,0),E153,1),"")</f>
        <v>V</v>
      </c>
      <c r="E153" s="3">
        <v>43</v>
      </c>
      <c r="F153" s="3" t="str">
        <f>IFERROR(MID(VLOOKUP($B153,Seqs!$A:$B,2,0),G153,1),"")</f>
        <v>C</v>
      </c>
      <c r="G153" s="3">
        <v>76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T</v>
      </c>
      <c r="M153" s="3">
        <v>81</v>
      </c>
      <c r="N153" s="3" t="str">
        <f>IFERROR(MID(VLOOKUP($B153,Seqs!$A:$B,2,0),O153,1),"")</f>
        <v>A</v>
      </c>
      <c r="O153" s="3">
        <v>108</v>
      </c>
      <c r="P153" s="3" t="str">
        <f>IFERROR(MID(VLOOKUP($B153,Seqs!$A:$B,2,0),Q153,1),"")</f>
        <v/>
      </c>
      <c r="Q153" s="3" t="s">
        <v>23</v>
      </c>
      <c r="R153" s="3" t="str">
        <f>IFERROR(MID(VLOOKUP($B153,Seqs!$A:$B,2,0),S153,1),"")</f>
        <v/>
      </c>
      <c r="S153" s="3" t="s">
        <v>23</v>
      </c>
      <c r="T153" s="3" t="str">
        <f>IFERROR(MID(VLOOKUP($B153,Seqs!$A:$B,2,0),U153,1),"")</f>
        <v>C</v>
      </c>
      <c r="U153" s="3">
        <v>119</v>
      </c>
      <c r="V153" s="3" t="str">
        <f>IFERROR(MID(VLOOKUP($B153,Seqs!$A:$B,2,0),W153,1),"")</f>
        <v>Q</v>
      </c>
      <c r="W153" s="3">
        <v>150</v>
      </c>
      <c r="X153" s="3" t="str">
        <f>IFERROR(MID(VLOOKUP($B153,Seqs!$A:$B,2,0),Y153,1),"")</f>
        <v>A</v>
      </c>
      <c r="Y153" s="3">
        <v>151</v>
      </c>
      <c r="Z153" s="3" t="str">
        <f>IFERROR(MID(VLOOKUP($B153,Seqs!$A:$B,2,0),AA153,1),"")</f>
        <v>W</v>
      </c>
      <c r="AA153" s="3">
        <v>157</v>
      </c>
      <c r="AB153" s="3" t="str">
        <f>IFERROR(MID(VLOOKUP($B153,Seqs!$A:$B,2,0),AC153,1),"")</f>
        <v>R</v>
      </c>
      <c r="AC153" s="9">
        <v>158</v>
      </c>
      <c r="AD153" s="3" t="str">
        <f>IFERROR(MID(VLOOKUP($B153,Seqs!$A:$B,2,0),AE153,1),"")</f>
        <v>I</v>
      </c>
      <c r="AE153" s="3">
        <v>184</v>
      </c>
      <c r="AF153" s="3" t="str">
        <f>IFERROR(MID(VLOOKUP($B153,Seqs!$A:$B,2,0),AG153,1),"")</f>
        <v/>
      </c>
      <c r="AG153" s="3" t="s">
        <v>23</v>
      </c>
      <c r="AH153" s="3" t="str">
        <f>IFERROR(MID(VLOOKUP($B153,Seqs!$A:$B,2,0),AI153,1),"")</f>
        <v/>
      </c>
      <c r="AI153" s="3" t="s">
        <v>23</v>
      </c>
      <c r="AJ153" s="3" t="str">
        <f>IFERROR(MID(VLOOKUP($B153,Seqs!$A:$B,2,0),AK153,1),"")</f>
        <v>K</v>
      </c>
      <c r="AK153" s="3">
        <v>209</v>
      </c>
      <c r="AL153" s="3" t="str">
        <f>IFERROR(MID(VLOOKUP($B153,Seqs!$A:$B,2,0),AM153,1),"")</f>
        <v>A</v>
      </c>
      <c r="AM153" s="3">
        <v>244</v>
      </c>
      <c r="AN153" s="3" t="str">
        <f>IFERROR(MID(VLOOKUP($B153,Seqs!$A:$B,2,0),AO153,1),"")</f>
        <v>S</v>
      </c>
      <c r="AO153" s="3">
        <v>247</v>
      </c>
      <c r="AP153" s="3" t="str">
        <f>IFERROR(MID(VLOOKUP($B153,Seqs!$A:$B,2,0),AQ153,1),"")</f>
        <v>M</v>
      </c>
      <c r="AQ153" s="3">
        <v>284</v>
      </c>
      <c r="AR153" s="3" t="str">
        <f>IFERROR(MID(VLOOKUP($B153,Seqs!$A:$B,2,0),AS153,1),"")</f>
        <v>N</v>
      </c>
      <c r="AS153" s="3">
        <v>288</v>
      </c>
      <c r="AT153" s="3" t="str">
        <f>IFERROR(MID(VLOOKUP($B153,Seqs!$A:$B,2,0),AU153,1),"")</f>
        <v>V</v>
      </c>
      <c r="AU153" s="3">
        <v>320</v>
      </c>
      <c r="AV153" s="3" t="str">
        <f>IFERROR(MID(VLOOKUP($B153,Seqs!$A:$B,2,0),AW153,1),"")</f>
        <v>G</v>
      </c>
      <c r="AW153" s="3">
        <v>321</v>
      </c>
      <c r="AX153" s="3" t="str">
        <f>IFERROR(MID(VLOOKUP($B153,Seqs!$A:$B,2,0),AY153,1),"")</f>
        <v>A</v>
      </c>
      <c r="AY153" s="3">
        <v>341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>_xlfn.AGGREGATE(9,6,CH153:CS153)-_xlfn.AGGREGATE(9,6,BV153:CG153)+12</f>
        <v>259</v>
      </c>
      <c r="BD153" s="16" t="s">
        <v>23</v>
      </c>
      <c r="BE153" s="3" t="s">
        <v>1380</v>
      </c>
      <c r="BF153" s="119">
        <v>2.8</v>
      </c>
      <c r="BG153" s="49" t="s">
        <v>1383</v>
      </c>
      <c r="BH153" s="49" t="s">
        <v>1383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>E153</f>
        <v>43</v>
      </c>
      <c r="BW153" s="71" t="str">
        <f>I153</f>
        <v>-</v>
      </c>
      <c r="BX153" s="72">
        <f>M153</f>
        <v>81</v>
      </c>
      <c r="BY153" s="71" t="str">
        <f>Q153</f>
        <v>-</v>
      </c>
      <c r="BZ153" s="72">
        <f>U153</f>
        <v>119</v>
      </c>
      <c r="CA153" s="71">
        <f>Y153</f>
        <v>151</v>
      </c>
      <c r="CB153" s="72">
        <f>AC153</f>
        <v>158</v>
      </c>
      <c r="CC153" s="71" t="str">
        <f>AG153</f>
        <v>-</v>
      </c>
      <c r="CD153" s="72">
        <f>AK153</f>
        <v>209</v>
      </c>
      <c r="CE153" s="71">
        <f>AO153</f>
        <v>247</v>
      </c>
      <c r="CF153" s="72">
        <f>AS153</f>
        <v>288</v>
      </c>
      <c r="CG153" s="71">
        <f>AW153</f>
        <v>321</v>
      </c>
      <c r="CH153" s="70">
        <f>G153</f>
        <v>76</v>
      </c>
      <c r="CI153" s="71" t="str">
        <f>K153</f>
        <v>-</v>
      </c>
      <c r="CJ153" s="72">
        <f>O153</f>
        <v>108</v>
      </c>
      <c r="CK153" s="72" t="str">
        <f>S153</f>
        <v>-</v>
      </c>
      <c r="CL153" s="72">
        <f>W153</f>
        <v>150</v>
      </c>
      <c r="CM153" s="72">
        <f>AA153</f>
        <v>157</v>
      </c>
      <c r="CN153" s="72">
        <f>AE153</f>
        <v>184</v>
      </c>
      <c r="CO153" s="72" t="str">
        <f>AI153</f>
        <v>-</v>
      </c>
      <c r="CP153" s="72">
        <f>AM153</f>
        <v>244</v>
      </c>
      <c r="CQ153" s="72">
        <f>AQ153</f>
        <v>284</v>
      </c>
      <c r="CR153" s="72">
        <f>AU153</f>
        <v>320</v>
      </c>
      <c r="CS153" s="72">
        <f>AY153</f>
        <v>341</v>
      </c>
      <c r="CT153" s="23" t="e">
        <f>M153-K153</f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699"/>
        <v>cnr1_human__wt</v>
      </c>
      <c r="B154" s="3" t="s">
        <v>182</v>
      </c>
      <c r="C154" s="3" t="s">
        <v>100</v>
      </c>
      <c r="D154" s="3" t="str">
        <f>IFERROR(MID(VLOOKUP($B154,Seqs!$A:$B,2,0),E154,1),"")</f>
        <v>N</v>
      </c>
      <c r="E154" s="3">
        <v>112</v>
      </c>
      <c r="F154" s="3" t="str">
        <f>IFERROR(MID(VLOOKUP($B154,Seqs!$A:$B,2,0),G154,1),"")</f>
        <v>S</v>
      </c>
      <c r="G154" s="3">
        <v>144</v>
      </c>
      <c r="H154" s="3" t="str">
        <f>IFERROR(MID(VLOOKUP($B154,Seqs!$A:$B,2,0),I154,1),"")</f>
        <v>R</v>
      </c>
      <c r="I154" s="23">
        <v>145</v>
      </c>
      <c r="J154" s="3" t="str">
        <f>IFERROR(MID(VLOOKUP($B154,Seqs!$A:$B,2,0),K154,1),"")</f>
        <v>R</v>
      </c>
      <c r="K154" s="23">
        <v>148</v>
      </c>
      <c r="L154" s="3" t="str">
        <f>IFERROR(MID(VLOOKUP($B154,Seqs!$A:$B,2,0),M154,1),"")</f>
        <v>R</v>
      </c>
      <c r="M154" s="3">
        <v>150</v>
      </c>
      <c r="N154" s="3" t="str">
        <f>IFERROR(MID(VLOOKUP($B154,Seqs!$A:$B,2,0),O154,1),"")</f>
        <v>V</v>
      </c>
      <c r="O154" s="3">
        <v>179</v>
      </c>
      <c r="P154" s="3" t="str">
        <f>IFERROR(MID(VLOOKUP($B154,Seqs!$A:$B,2,0),Q154,1),"")</f>
        <v/>
      </c>
      <c r="Q154" s="3" t="s">
        <v>23</v>
      </c>
      <c r="R154" s="3" t="str">
        <f>IFERROR(MID(VLOOKUP($B154,Seqs!$A:$B,2,0),S154,1),"")</f>
        <v/>
      </c>
      <c r="S154" s="3" t="s">
        <v>23</v>
      </c>
      <c r="T154" s="3" t="str">
        <f>IFERROR(MID(VLOOKUP($B154,Seqs!$A:$B,2,0),U154,1),"")</f>
        <v>S</v>
      </c>
      <c r="U154" s="3">
        <v>185</v>
      </c>
      <c r="V154" s="3" t="str">
        <f>IFERROR(MID(VLOOKUP($B154,Seqs!$A:$B,2,0),W154,1),"")</f>
        <v>R</v>
      </c>
      <c r="W154" s="3">
        <v>220</v>
      </c>
      <c r="X154" s="3" t="str">
        <f>IFERROR(MID(VLOOKUP($B154,Seqs!$A:$B,2,0),Y154,1),"")</f>
        <v>P</v>
      </c>
      <c r="Y154" s="3">
        <v>221</v>
      </c>
      <c r="Z154" s="3" t="str">
        <f>IFERROR(MID(VLOOKUP($B154,Seqs!$A:$B,2,0),AA154,1),"")</f>
        <v>V</v>
      </c>
      <c r="AA154" s="3">
        <v>228</v>
      </c>
      <c r="AB154" s="3" t="str">
        <f>IFERROR(MID(VLOOKUP($B154,Seqs!$A:$B,2,0),AC154,1),"")</f>
        <v>T</v>
      </c>
      <c r="AC154" s="9">
        <v>229</v>
      </c>
      <c r="AD154" s="3" t="str">
        <f>IFERROR(MID(VLOOKUP($B154,Seqs!$A:$B,2,0),AE154,1),"")</f>
        <v>G</v>
      </c>
      <c r="AE154" s="3">
        <v>254</v>
      </c>
      <c r="AF154" s="3" t="str">
        <f>IFERROR(MID(VLOOKUP($B154,Seqs!$A:$B,2,0),AG154,1),"")</f>
        <v/>
      </c>
      <c r="AG154" s="3" t="s">
        <v>23</v>
      </c>
      <c r="AH154" s="3" t="str">
        <f>IFERROR(MID(VLOOKUP($B154,Seqs!$A:$B,2,0),AI154,1),"")</f>
        <v/>
      </c>
      <c r="AI154" s="3" t="s">
        <v>23</v>
      </c>
      <c r="AJ154" s="3" t="str">
        <f>IFERROR(MID(VLOOKUP($B154,Seqs!$A:$B,2,0),AK154,1),"")</f>
        <v>D</v>
      </c>
      <c r="AK154" s="3">
        <v>272</v>
      </c>
      <c r="AL154" s="3" t="str">
        <f>IFERROR(MID(VLOOKUP($B154,Seqs!$A:$B,2,0),AM154,1),"")</f>
        <v>G</v>
      </c>
      <c r="AM154" s="3">
        <v>312</v>
      </c>
      <c r="AN154" s="3" t="str">
        <f>IFERROR(MID(VLOOKUP($B154,Seqs!$A:$B,2,0),AO154,1),"")</f>
        <v>P</v>
      </c>
      <c r="AO154" s="3">
        <v>332</v>
      </c>
      <c r="AP154" s="3" t="str">
        <f>IFERROR(MID(VLOOKUP($B154,Seqs!$A:$B,2,0),AQ154,1),"")</f>
        <v>G</v>
      </c>
      <c r="AQ154" s="3">
        <v>369</v>
      </c>
      <c r="AR154" s="3" t="str">
        <f>IFERROR(MID(VLOOKUP($B154,Seqs!$A:$B,2,0),AS154,1),"")</f>
        <v>N</v>
      </c>
      <c r="AS154" s="3">
        <v>372</v>
      </c>
      <c r="AT154" s="3" t="str">
        <f>IFERROR(MID(VLOOKUP($B154,Seqs!$A:$B,2,0),AU154,1),"")</f>
        <v>R</v>
      </c>
      <c r="AU154" s="3">
        <v>400</v>
      </c>
      <c r="AV154" s="3" t="str">
        <f>IFERROR(MID(VLOOKUP($B154,Seqs!$A:$B,2,0),AW154,1),"")</f>
        <v>S</v>
      </c>
      <c r="AW154" s="3">
        <v>401</v>
      </c>
      <c r="AX154" s="3" t="str">
        <f>IFERROR(MID(VLOOKUP($B154,Seqs!$A:$B,2,0),AY154,1),"")</f>
        <v>P</v>
      </c>
      <c r="AY154" s="3">
        <v>413</v>
      </c>
      <c r="AZ154" s="77" t="str">
        <f>VLOOKUP(B154,Classification!A:D,2,0)</f>
        <v>A</v>
      </c>
      <c r="BA154" s="94" t="str">
        <f>VLOOKUP(B154,Classification!A:D,4,0)</f>
        <v>Cannabinoid</v>
      </c>
      <c r="BB154" s="27" t="b">
        <f t="shared" si="700"/>
        <v>1</v>
      </c>
      <c r="BC154" s="23">
        <f t="shared" si="477"/>
        <v>260</v>
      </c>
      <c r="BD154" s="56" t="s">
        <v>23</v>
      </c>
      <c r="BE154" s="3" t="s">
        <v>23</v>
      </c>
      <c r="BF154" s="119" t="s">
        <v>23</v>
      </c>
      <c r="BG154" s="49" t="s">
        <v>1378</v>
      </c>
      <c r="BH154" s="49" t="s">
        <v>1383</v>
      </c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 t="shared" si="478"/>
        <v>112</v>
      </c>
      <c r="BW154" s="71">
        <f t="shared" si="479"/>
        <v>145</v>
      </c>
      <c r="BX154" s="72">
        <f t="shared" si="480"/>
        <v>150</v>
      </c>
      <c r="BY154" s="71" t="str">
        <f t="shared" si="481"/>
        <v>-</v>
      </c>
      <c r="BZ154" s="72">
        <f t="shared" si="482"/>
        <v>185</v>
      </c>
      <c r="CA154" s="71">
        <f t="shared" si="483"/>
        <v>221</v>
      </c>
      <c r="CB154" s="72">
        <f t="shared" si="484"/>
        <v>229</v>
      </c>
      <c r="CC154" s="71" t="str">
        <f t="shared" si="485"/>
        <v>-</v>
      </c>
      <c r="CD154" s="72">
        <f t="shared" si="486"/>
        <v>272</v>
      </c>
      <c r="CE154" s="71">
        <f t="shared" si="487"/>
        <v>332</v>
      </c>
      <c r="CF154" s="72">
        <f t="shared" si="488"/>
        <v>372</v>
      </c>
      <c r="CG154" s="71">
        <f t="shared" si="489"/>
        <v>401</v>
      </c>
      <c r="CH154" s="70">
        <f t="shared" si="490"/>
        <v>144</v>
      </c>
      <c r="CI154" s="71">
        <f t="shared" si="491"/>
        <v>148</v>
      </c>
      <c r="CJ154" s="72">
        <f t="shared" si="492"/>
        <v>179</v>
      </c>
      <c r="CK154" s="72" t="str">
        <f t="shared" si="493"/>
        <v>-</v>
      </c>
      <c r="CL154" s="72">
        <f t="shared" si="494"/>
        <v>220</v>
      </c>
      <c r="CM154" s="72">
        <f t="shared" si="495"/>
        <v>228</v>
      </c>
      <c r="CN154" s="72">
        <f t="shared" si="496"/>
        <v>254</v>
      </c>
      <c r="CO154" s="72" t="str">
        <f t="shared" si="497"/>
        <v>-</v>
      </c>
      <c r="CP154" s="72">
        <f t="shared" si="498"/>
        <v>312</v>
      </c>
      <c r="CQ154" s="72">
        <f t="shared" si="499"/>
        <v>369</v>
      </c>
      <c r="CR154" s="72">
        <f t="shared" si="500"/>
        <v>400</v>
      </c>
      <c r="CS154" s="72">
        <f t="shared" si="501"/>
        <v>413</v>
      </c>
      <c r="CT154" s="23">
        <f t="shared" si="502"/>
        <v>2</v>
      </c>
    </row>
    <row r="155" spans="1:1030" s="3" customFormat="1" x14ac:dyDescent="0.2">
      <c r="A155" s="3" t="str">
        <f t="shared" si="699"/>
        <v>cnr1_human_5TGZ</v>
      </c>
      <c r="B155" s="3" t="s">
        <v>182</v>
      </c>
      <c r="C155" s="3" t="s">
        <v>1365</v>
      </c>
      <c r="D155" s="3" t="str">
        <f>IFERROR(MID(VLOOKUP($B155,Seqs!$A:$B,2,0),E155,1),"")</f>
        <v>P</v>
      </c>
      <c r="E155" s="3">
        <v>113</v>
      </c>
      <c r="F155" s="3" t="str">
        <f>IFERROR(MID(VLOOKUP($B155,Seqs!$A:$B,2,0),G155,1),"")</f>
        <v>S</v>
      </c>
      <c r="G155" s="3">
        <v>144</v>
      </c>
      <c r="H155" s="3" t="str">
        <f>IFERROR(MID(VLOOKUP($B155,Seqs!$A:$B,2,0),I155,1),"")</f>
        <v>R</v>
      </c>
      <c r="I155" s="23">
        <v>145</v>
      </c>
      <c r="J155" s="3" t="str">
        <f>IFERROR(MID(VLOOKUP($B155,Seqs!$A:$B,2,0),K155,1),"")</f>
        <v>R</v>
      </c>
      <c r="K155" s="23">
        <v>148</v>
      </c>
      <c r="L155" s="3" t="str">
        <f>IFERROR(MID(VLOOKUP($B155,Seqs!$A:$B,2,0),M155,1),"")</f>
        <v>R</v>
      </c>
      <c r="M155" s="3">
        <v>150</v>
      </c>
      <c r="N155" s="3" t="str">
        <f>IFERROR(MID(VLOOKUP($B155,Seqs!$A:$B,2,0),O155,1),"")</f>
        <v>V</v>
      </c>
      <c r="O155" s="3">
        <v>179</v>
      </c>
      <c r="P155" s="3" t="str">
        <f>IFERROR(MID(VLOOKUP($B155,Seqs!$A:$B,2,0),Q155,1),"")</f>
        <v/>
      </c>
      <c r="Q155" s="3" t="s">
        <v>23</v>
      </c>
      <c r="R155" s="3" t="str">
        <f>IFERROR(MID(VLOOKUP($B155,Seqs!$A:$B,2,0),S155,1),"")</f>
        <v/>
      </c>
      <c r="S155" s="3" t="s">
        <v>23</v>
      </c>
      <c r="T155" s="3" t="str">
        <f>IFERROR(MID(VLOOKUP($B155,Seqs!$A:$B,2,0),U155,1),"")</f>
        <v>S</v>
      </c>
      <c r="U155" s="3">
        <v>185</v>
      </c>
      <c r="V155" s="3" t="str">
        <f>IFERROR(MID(VLOOKUP($B155,Seqs!$A:$B,2,0),W155,1),"")</f>
        <v>R</v>
      </c>
      <c r="W155" s="3">
        <v>220</v>
      </c>
      <c r="X155" s="3" t="str">
        <f>IFERROR(MID(VLOOKUP($B155,Seqs!$A:$B,2,0),Y155,1),"")</f>
        <v>P</v>
      </c>
      <c r="Y155" s="3">
        <v>221</v>
      </c>
      <c r="Z155" s="3" t="str">
        <f>IFERROR(MID(VLOOKUP($B155,Seqs!$A:$B,2,0),AA155,1),"")</f>
        <v>V</v>
      </c>
      <c r="AA155" s="3">
        <v>228</v>
      </c>
      <c r="AB155" s="3" t="str">
        <f>IFERROR(MID(VLOOKUP($B155,Seqs!$A:$B,2,0),AC155,1),"")</f>
        <v>T</v>
      </c>
      <c r="AC155" s="9">
        <v>229</v>
      </c>
      <c r="AD155" s="3" t="str">
        <f>IFERROR(MID(VLOOKUP($B155,Seqs!$A:$B,2,0),AE155,1),"")</f>
        <v>G</v>
      </c>
      <c r="AE155" s="3">
        <v>254</v>
      </c>
      <c r="AF155" s="3" t="str">
        <f>IFERROR(MID(VLOOKUP($B155,Seqs!$A:$B,2,0),AG155,1),"")</f>
        <v/>
      </c>
      <c r="AG155" s="3" t="s">
        <v>23</v>
      </c>
      <c r="AH155" s="3" t="str">
        <f>IFERROR(MID(VLOOKUP($B155,Seqs!$A:$B,2,0),AI155,1),"")</f>
        <v/>
      </c>
      <c r="AI155" s="3" t="s">
        <v>23</v>
      </c>
      <c r="AJ155" s="3" t="str">
        <f>IFERROR(MID(VLOOKUP($B155,Seqs!$A:$B,2,0),AK155,1),"")</f>
        <v>D</v>
      </c>
      <c r="AK155" s="3">
        <v>272</v>
      </c>
      <c r="AL155" s="3" t="str">
        <f>IFERROR(MID(VLOOKUP($B155,Seqs!$A:$B,2,0),AM155,1),"")</f>
        <v>H</v>
      </c>
      <c r="AM155" s="3">
        <v>304</v>
      </c>
      <c r="AN155" s="3" t="str">
        <f>IFERROR(MID(VLOOKUP($B155,Seqs!$A:$B,2,0),AO155,1),"")</f>
        <v>P</v>
      </c>
      <c r="AO155" s="3">
        <v>332</v>
      </c>
      <c r="AP155" s="3" t="str">
        <f>IFERROR(MID(VLOOKUP($B155,Seqs!$A:$B,2,0),AQ155,1),"")</f>
        <v>F</v>
      </c>
      <c r="AQ155" s="3">
        <v>368</v>
      </c>
      <c r="AR155" s="3" t="str">
        <f>IFERROR(MID(VLOOKUP($B155,Seqs!$A:$B,2,0),AS155,1),"")</f>
        <v>N</v>
      </c>
      <c r="AS155" s="3">
        <v>372</v>
      </c>
      <c r="AT155" s="3" t="str">
        <f>IFERROR(MID(VLOOKUP($B155,Seqs!$A:$B,2,0),AU155,1),"")</f>
        <v>R</v>
      </c>
      <c r="AU155" s="3">
        <v>400</v>
      </c>
      <c r="AV155" s="3" t="str">
        <f>IFERROR(MID(VLOOKUP($B155,Seqs!$A:$B,2,0),AW155,1),"")</f>
        <v>S</v>
      </c>
      <c r="AW155" s="3">
        <v>401</v>
      </c>
      <c r="AX155" s="3" t="str">
        <f>IFERROR(MID(VLOOKUP($B155,Seqs!$A:$B,2,0),AY155,1),"")</f>
        <v>M</v>
      </c>
      <c r="AY155" s="3">
        <v>411</v>
      </c>
      <c r="AZ155" s="77" t="str">
        <f>VLOOKUP(B155,Classification!A:D,2,0)</f>
        <v>A</v>
      </c>
      <c r="BA155" s="94" t="str">
        <f>VLOOKUP(B155,Classification!A:D,4,0)</f>
        <v>Cannabinoid</v>
      </c>
      <c r="BB155" s="27" t="b">
        <f t="shared" si="700"/>
        <v>1</v>
      </c>
      <c r="BC155" s="23">
        <f t="shared" si="477"/>
        <v>248</v>
      </c>
      <c r="BD155" s="16" t="s">
        <v>1382</v>
      </c>
      <c r="BE155" s="3" t="s">
        <v>1380</v>
      </c>
      <c r="BF155" s="119">
        <v>2.8</v>
      </c>
      <c r="BG155" s="49" t="s">
        <v>1383</v>
      </c>
      <c r="BH155" s="49" t="s">
        <v>1383</v>
      </c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 t="shared" si="478"/>
        <v>113</v>
      </c>
      <c r="BW155" s="71">
        <f t="shared" si="479"/>
        <v>145</v>
      </c>
      <c r="BX155" s="72">
        <f t="shared" si="480"/>
        <v>150</v>
      </c>
      <c r="BY155" s="71" t="str">
        <f t="shared" si="481"/>
        <v>-</v>
      </c>
      <c r="BZ155" s="72">
        <f t="shared" si="482"/>
        <v>185</v>
      </c>
      <c r="CA155" s="71">
        <f t="shared" si="483"/>
        <v>221</v>
      </c>
      <c r="CB155" s="72">
        <f t="shared" si="484"/>
        <v>229</v>
      </c>
      <c r="CC155" s="71" t="str">
        <f t="shared" si="485"/>
        <v>-</v>
      </c>
      <c r="CD155" s="72">
        <f t="shared" si="486"/>
        <v>272</v>
      </c>
      <c r="CE155" s="71">
        <f t="shared" si="487"/>
        <v>332</v>
      </c>
      <c r="CF155" s="72">
        <f t="shared" si="488"/>
        <v>372</v>
      </c>
      <c r="CG155" s="71">
        <f t="shared" si="489"/>
        <v>401</v>
      </c>
      <c r="CH155" s="70">
        <f t="shared" si="490"/>
        <v>144</v>
      </c>
      <c r="CI155" s="71">
        <f t="shared" si="491"/>
        <v>148</v>
      </c>
      <c r="CJ155" s="72">
        <f t="shared" si="492"/>
        <v>179</v>
      </c>
      <c r="CK155" s="72" t="str">
        <f t="shared" si="493"/>
        <v>-</v>
      </c>
      <c r="CL155" s="72">
        <f t="shared" si="494"/>
        <v>220</v>
      </c>
      <c r="CM155" s="72">
        <f t="shared" si="495"/>
        <v>228</v>
      </c>
      <c r="CN155" s="72">
        <f t="shared" si="496"/>
        <v>254</v>
      </c>
      <c r="CO155" s="72" t="str">
        <f t="shared" si="497"/>
        <v>-</v>
      </c>
      <c r="CP155" s="72">
        <f t="shared" si="498"/>
        <v>304</v>
      </c>
      <c r="CQ155" s="72">
        <f t="shared" si="499"/>
        <v>368</v>
      </c>
      <c r="CR155" s="72">
        <f t="shared" si="500"/>
        <v>400</v>
      </c>
      <c r="CS155" s="72">
        <f t="shared" si="501"/>
        <v>411</v>
      </c>
      <c r="CT155" s="23">
        <f t="shared" si="502"/>
        <v>2</v>
      </c>
      <c r="AMP155" s="1"/>
    </row>
    <row r="156" spans="1:1030" x14ac:dyDescent="0.2">
      <c r="A156" s="3" t="str">
        <f t="shared" si="699"/>
        <v>cnr1_human_5U09</v>
      </c>
      <c r="B156" s="3" t="s">
        <v>182</v>
      </c>
      <c r="C156" s="3" t="s">
        <v>1370</v>
      </c>
      <c r="D156" s="3" t="str">
        <f>IFERROR(MID(VLOOKUP($B156,Seqs!$A:$B,2,0),E156,1),"")</f>
        <v>N</v>
      </c>
      <c r="E156" s="3">
        <v>112</v>
      </c>
      <c r="F156" s="3" t="str">
        <f>IFERROR(MID(VLOOKUP($B156,Seqs!$A:$B,2,0),G156,1),"")</f>
        <v>S</v>
      </c>
      <c r="G156" s="3">
        <v>144</v>
      </c>
      <c r="H156" s="3" t="str">
        <f>IFERROR(MID(VLOOKUP($B156,Seqs!$A:$B,2,0),I156,1),"")</f>
        <v>R</v>
      </c>
      <c r="I156" s="23">
        <v>145</v>
      </c>
      <c r="J156" s="3" t="str">
        <f>IFERROR(MID(VLOOKUP($B156,Seqs!$A:$B,2,0),K156,1),"")</f>
        <v>R</v>
      </c>
      <c r="K156" s="23">
        <v>148</v>
      </c>
      <c r="L156" s="3" t="str">
        <f>IFERROR(MID(VLOOKUP($B156,Seqs!$A:$B,2,0),M156,1),"")</f>
        <v>R</v>
      </c>
      <c r="M156" s="3">
        <v>150</v>
      </c>
      <c r="N156" s="3" t="str">
        <f>IFERROR(MID(VLOOKUP($B156,Seqs!$A:$B,2,0),O156,1),"")</f>
        <v>V</v>
      </c>
      <c r="O156" s="3">
        <v>179</v>
      </c>
      <c r="P156" s="3" t="str">
        <f>IFERROR(MID(VLOOKUP($B156,Seqs!$A:$B,2,0),Q156,1),"")</f>
        <v/>
      </c>
      <c r="Q156" s="3" t="s">
        <v>23</v>
      </c>
      <c r="R156" s="3" t="str">
        <f>IFERROR(MID(VLOOKUP($B156,Seqs!$A:$B,2,0),S156,1),"")</f>
        <v/>
      </c>
      <c r="S156" s="3" t="s">
        <v>23</v>
      </c>
      <c r="T156" s="3" t="str">
        <f>IFERROR(MID(VLOOKUP($B156,Seqs!$A:$B,2,0),U156,1),"")</f>
        <v>S</v>
      </c>
      <c r="U156" s="3">
        <v>185</v>
      </c>
      <c r="V156" s="3" t="str">
        <f>IFERROR(MID(VLOOKUP($B156,Seqs!$A:$B,2,0),W156,1),"")</f>
        <v>R</v>
      </c>
      <c r="W156" s="3">
        <v>220</v>
      </c>
      <c r="X156" s="3" t="str">
        <f>IFERROR(MID(VLOOKUP($B156,Seqs!$A:$B,2,0),Y156,1),"")</f>
        <v>P</v>
      </c>
      <c r="Y156" s="3">
        <v>221</v>
      </c>
      <c r="Z156" s="3" t="str">
        <f>IFERROR(MID(VLOOKUP($B156,Seqs!$A:$B,2,0),AA156,1),"")</f>
        <v>V</v>
      </c>
      <c r="AA156" s="3">
        <v>228</v>
      </c>
      <c r="AB156" s="3" t="str">
        <f>IFERROR(MID(VLOOKUP($B156,Seqs!$A:$B,2,0),AC156,1),"")</f>
        <v>T</v>
      </c>
      <c r="AC156" s="9">
        <v>229</v>
      </c>
      <c r="AD156" s="3" t="str">
        <f>IFERROR(MID(VLOOKUP($B156,Seqs!$A:$B,2,0),AE156,1),"")</f>
        <v>G</v>
      </c>
      <c r="AE156" s="3">
        <v>254</v>
      </c>
      <c r="AF156" s="3" t="str">
        <f>IFERROR(MID(VLOOKUP($B156,Seqs!$A:$B,2,0),AG156,1),"")</f>
        <v/>
      </c>
      <c r="AG156" s="3" t="s">
        <v>23</v>
      </c>
      <c r="AH156" s="3" t="str">
        <f>IFERROR(MID(VLOOKUP($B156,Seqs!$A:$B,2,0),AI156,1),"")</f>
        <v/>
      </c>
      <c r="AI156" s="3" t="s">
        <v>23</v>
      </c>
      <c r="AJ156" s="3" t="str">
        <f>IFERROR(MID(VLOOKUP($B156,Seqs!$A:$B,2,0),AK156,1),"")</f>
        <v>D</v>
      </c>
      <c r="AK156" s="3">
        <v>272</v>
      </c>
      <c r="AL156" s="3" t="str">
        <f>IFERROR(MID(VLOOKUP($B156,Seqs!$A:$B,2,0),AM156,1),"")</f>
        <v>A</v>
      </c>
      <c r="AM156" s="3">
        <v>301</v>
      </c>
      <c r="AN156" s="3" t="str">
        <f>IFERROR(MID(VLOOKUP($B156,Seqs!$A:$B,2,0),AO156,1),"")</f>
        <v>D</v>
      </c>
      <c r="AO156" s="3">
        <v>333</v>
      </c>
      <c r="AP156" s="3" t="str">
        <f>IFERROR(MID(VLOOKUP($B156,Seqs!$A:$B,2,0),AQ156,1),"")</f>
        <v>F</v>
      </c>
      <c r="AQ156" s="3">
        <v>368</v>
      </c>
      <c r="AR156" s="3" t="str">
        <f>IFERROR(MID(VLOOKUP($B156,Seqs!$A:$B,2,0),AS156,1),"")</f>
        <v>L</v>
      </c>
      <c r="AS156" s="3">
        <v>374</v>
      </c>
      <c r="AT156" s="3" t="str">
        <f>IFERROR(MID(VLOOKUP($B156,Seqs!$A:$B,2,0),AU156,1),"")</f>
        <v>R</v>
      </c>
      <c r="AU156" s="3">
        <v>400</v>
      </c>
      <c r="AV156" s="3" t="str">
        <f>IFERROR(MID(VLOOKUP($B156,Seqs!$A:$B,2,0),AW156,1),"")</f>
        <v>S</v>
      </c>
      <c r="AW156" s="3">
        <v>401</v>
      </c>
      <c r="AX156" s="3" t="str">
        <f>IFERROR(MID(VLOOKUP($B156,Seqs!$A:$B,2,0),AY156,1),"")</f>
        <v>M</v>
      </c>
      <c r="AY156" s="3">
        <v>411</v>
      </c>
      <c r="AZ156" s="77" t="str">
        <f>VLOOKUP(B156,Classification!A:D,2,0)</f>
        <v>A</v>
      </c>
      <c r="BA156" s="94" t="str">
        <f>VLOOKUP(B156,Classification!A:D,4,0)</f>
        <v>Cannabinoid</v>
      </c>
      <c r="BB156" s="27" t="b">
        <f t="shared" si="700"/>
        <v>1</v>
      </c>
      <c r="BC156" s="23">
        <f t="shared" si="477"/>
        <v>243</v>
      </c>
      <c r="BD156" s="2" t="s">
        <v>23</v>
      </c>
      <c r="BE156" s="3" t="s">
        <v>1380</v>
      </c>
      <c r="BF156" s="119">
        <v>2.6</v>
      </c>
      <c r="BG156" s="49" t="s">
        <v>1383</v>
      </c>
      <c r="BH156" s="49" t="s">
        <v>1383</v>
      </c>
      <c r="BJ156" s="70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0">
        <f t="shared" si="478"/>
        <v>112</v>
      </c>
      <c r="BW156" s="71">
        <f t="shared" si="479"/>
        <v>145</v>
      </c>
      <c r="BX156" s="72">
        <f t="shared" si="480"/>
        <v>150</v>
      </c>
      <c r="BY156" s="71" t="str">
        <f t="shared" si="481"/>
        <v>-</v>
      </c>
      <c r="BZ156" s="72">
        <f t="shared" si="482"/>
        <v>185</v>
      </c>
      <c r="CA156" s="71">
        <f t="shared" si="483"/>
        <v>221</v>
      </c>
      <c r="CB156" s="72">
        <f t="shared" si="484"/>
        <v>229</v>
      </c>
      <c r="CC156" s="71" t="str">
        <f t="shared" si="485"/>
        <v>-</v>
      </c>
      <c r="CD156" s="72">
        <f t="shared" si="486"/>
        <v>272</v>
      </c>
      <c r="CE156" s="71">
        <f t="shared" si="487"/>
        <v>333</v>
      </c>
      <c r="CF156" s="72">
        <f t="shared" si="488"/>
        <v>374</v>
      </c>
      <c r="CG156" s="71">
        <f t="shared" si="489"/>
        <v>401</v>
      </c>
      <c r="CH156" s="70">
        <f t="shared" si="490"/>
        <v>144</v>
      </c>
      <c r="CI156" s="71">
        <f t="shared" si="491"/>
        <v>148</v>
      </c>
      <c r="CJ156" s="72">
        <f t="shared" si="492"/>
        <v>179</v>
      </c>
      <c r="CK156" s="72" t="str">
        <f t="shared" si="493"/>
        <v>-</v>
      </c>
      <c r="CL156" s="72">
        <f t="shared" si="494"/>
        <v>220</v>
      </c>
      <c r="CM156" s="72">
        <f t="shared" si="495"/>
        <v>228</v>
      </c>
      <c r="CN156" s="72">
        <f t="shared" si="496"/>
        <v>254</v>
      </c>
      <c r="CO156" s="72" t="str">
        <f t="shared" si="497"/>
        <v>-</v>
      </c>
      <c r="CP156" s="72">
        <f t="shared" si="498"/>
        <v>301</v>
      </c>
      <c r="CQ156" s="72">
        <f t="shared" si="499"/>
        <v>368</v>
      </c>
      <c r="CR156" s="72">
        <f t="shared" si="500"/>
        <v>400</v>
      </c>
      <c r="CS156" s="72">
        <f t="shared" si="501"/>
        <v>411</v>
      </c>
      <c r="CT156" s="23">
        <f t="shared" si="502"/>
        <v>2</v>
      </c>
    </row>
    <row r="157" spans="1:1030" x14ac:dyDescent="0.2">
      <c r="A157" s="3" t="str">
        <f>CONCATENATE(B157,"_",C157)</f>
        <v>cnr1_human_5XR8</v>
      </c>
      <c r="B157" s="3" t="s">
        <v>182</v>
      </c>
      <c r="C157" s="3" t="s">
        <v>1434</v>
      </c>
      <c r="D157" s="3" t="str">
        <f>IFERROR(MID(VLOOKUP($B157,Seqs!$A:$B,2,0),E157,1),"")</f>
        <v>N</v>
      </c>
      <c r="E157" s="3">
        <v>112</v>
      </c>
      <c r="F157" s="3" t="str">
        <f>IFERROR(MID(VLOOKUP($B157,Seqs!$A:$B,2,0),G157,1),"")</f>
        <v>S</v>
      </c>
      <c r="G157" s="3">
        <v>146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Y</v>
      </c>
      <c r="M157" s="3">
        <v>153</v>
      </c>
      <c r="N157" s="3" t="str">
        <f>IFERROR(MID(VLOOKUP($B157,Seqs!$A:$B,2,0),O157,1),"")</f>
        <v>F</v>
      </c>
      <c r="O157" s="3">
        <v>180</v>
      </c>
      <c r="P157" s="3" t="str">
        <f>IFERROR(MID(VLOOKUP($B157,Seqs!$A:$B,2,0),Q157,1),"")</f>
        <v/>
      </c>
      <c r="Q157" s="3" t="s">
        <v>23</v>
      </c>
      <c r="R157" s="3" t="str">
        <f>IFERROR(MID(VLOOKUP($B157,Seqs!$A:$B,2,0),S157,1),"")</f>
        <v/>
      </c>
      <c r="S157" s="3" t="s">
        <v>23</v>
      </c>
      <c r="T157" s="3" t="str">
        <f>IFERROR(MID(VLOOKUP($B157,Seqs!$A:$B,2,0),U157,1),"")</f>
        <v>S</v>
      </c>
      <c r="U157" s="3">
        <v>185</v>
      </c>
      <c r="V157" s="3" t="str">
        <f>IFERROR(MID(VLOOKUP($B157,Seqs!$A:$B,2,0),W157,1),"")</f>
        <v>R</v>
      </c>
      <c r="W157" s="3">
        <v>220</v>
      </c>
      <c r="X157" s="3" t="str">
        <f>IFERROR(MID(VLOOKUP($B157,Seqs!$A:$B,2,0),Y157,1),"")</f>
        <v>P</v>
      </c>
      <c r="Y157" s="3">
        <v>221</v>
      </c>
      <c r="Z157" s="3" t="str">
        <f>IFERROR(MID(VLOOKUP($B157,Seqs!$A:$B,2,0),AA157,1),"")</f>
        <v>V</v>
      </c>
      <c r="AA157" s="3">
        <v>228</v>
      </c>
      <c r="AB157" s="3" t="str">
        <f>IFERROR(MID(VLOOKUP($B157,Seqs!$A:$B,2,0),AC157,1),"")</f>
        <v>T</v>
      </c>
      <c r="AC157" s="3">
        <v>229</v>
      </c>
      <c r="AD157" s="3" t="str">
        <f>IFERROR(MID(VLOOKUP($B157,Seqs!$A:$B,2,0),AE157,1),"")</f>
        <v>G</v>
      </c>
      <c r="AE157" s="3">
        <v>254</v>
      </c>
      <c r="AF157" s="3" t="str">
        <f>IFERROR(MID(VLOOKUP($B157,Seqs!$A:$B,2,0),AG157,1),"")</f>
        <v/>
      </c>
      <c r="AG157" s="3" t="s">
        <v>23</v>
      </c>
      <c r="AH157" s="3" t="str">
        <f>IFERROR(MID(VLOOKUP($B157,Seqs!$A:$B,2,0),AI157,1),"")</f>
        <v/>
      </c>
      <c r="AI157" s="3" t="s">
        <v>23</v>
      </c>
      <c r="AJ157" s="3" t="str">
        <f>IFERROR(MID(VLOOKUP($B157,Seqs!$A:$B,2,0),AK157,1),"")</f>
        <v>D</v>
      </c>
      <c r="AK157" s="3">
        <v>272</v>
      </c>
      <c r="AL157" s="3" t="str">
        <f>IFERROR(MID(VLOOKUP($B157,Seqs!$A:$B,2,0),AM157,1),"")</f>
        <v>S</v>
      </c>
      <c r="AM157" s="3">
        <v>303</v>
      </c>
      <c r="AN157" s="3" t="str">
        <f>IFERROR(MID(VLOOKUP($B157,Seqs!$A:$B,2,0),AO157,1),"")</f>
        <v>D</v>
      </c>
      <c r="AO157" s="3">
        <v>338</v>
      </c>
      <c r="AP157" s="3" t="str">
        <f>IFERROR(MID(VLOOKUP($B157,Seqs!$A:$B,2,0),AQ157,1),"")</f>
        <v>F</v>
      </c>
      <c r="AQ157" s="3">
        <v>368</v>
      </c>
      <c r="AR157" s="3" t="str">
        <f>IFERROR(MID(VLOOKUP($B157,Seqs!$A:$B,2,0),AS157,1),"")</f>
        <v>N</v>
      </c>
      <c r="AS157" s="3">
        <v>372</v>
      </c>
      <c r="AT157" s="3" t="str">
        <f>IFERROR(MID(VLOOKUP($B157,Seqs!$A:$B,2,0),AU157,1),"")</f>
        <v>Y</v>
      </c>
      <c r="AU157" s="3">
        <v>397</v>
      </c>
      <c r="AV157" s="3" t="str">
        <f>IFERROR(MID(VLOOKUP($B157,Seqs!$A:$B,2,0),AW157,1),"")</f>
        <v>S</v>
      </c>
      <c r="AW157" s="3">
        <v>401</v>
      </c>
      <c r="AX157" s="3" t="str">
        <f>IFERROR(MID(VLOOKUP($B157,Seqs!$A:$B,2,0),AY157,1),"")</f>
        <v>F</v>
      </c>
      <c r="AY157" s="3">
        <v>412</v>
      </c>
      <c r="AZ157" s="77" t="str">
        <f>VLOOKUP(B157,Classification!A:D,2,0)</f>
        <v>A</v>
      </c>
      <c r="BA157" s="94" t="str">
        <f>VLOOKUP(B157,Classification!A:D,4,0)</f>
        <v>Cannabinoid</v>
      </c>
      <c r="BB157" s="27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23">
        <f>_xlfn.AGGREGATE(9,6,CH157:CS157)-_xlfn.AGGREGATE(9,6,BV157:CG157)+12</f>
        <v>237</v>
      </c>
      <c r="BD157" s="2" t="s">
        <v>23</v>
      </c>
      <c r="BE157" s="3" t="s">
        <v>1297</v>
      </c>
      <c r="BF157" s="119">
        <v>2.95</v>
      </c>
      <c r="BG157" s="49" t="s">
        <v>1</v>
      </c>
      <c r="BH157" s="49" t="s">
        <v>1</v>
      </c>
      <c r="BJ157" s="70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0">
        <f>E157</f>
        <v>112</v>
      </c>
      <c r="BW157" s="71" t="str">
        <f>I157</f>
        <v>-</v>
      </c>
      <c r="BX157" s="72">
        <f>M157</f>
        <v>153</v>
      </c>
      <c r="BY157" s="71" t="str">
        <f>Q157</f>
        <v>-</v>
      </c>
      <c r="BZ157" s="72">
        <f>U157</f>
        <v>185</v>
      </c>
      <c r="CA157" s="71">
        <f>Y157</f>
        <v>221</v>
      </c>
      <c r="CB157" s="72">
        <f>AC157</f>
        <v>229</v>
      </c>
      <c r="CC157" s="71" t="str">
        <f>AG157</f>
        <v>-</v>
      </c>
      <c r="CD157" s="72">
        <f>AK157</f>
        <v>272</v>
      </c>
      <c r="CE157" s="71">
        <f>AO157</f>
        <v>338</v>
      </c>
      <c r="CF157" s="72">
        <f>AS157</f>
        <v>372</v>
      </c>
      <c r="CG157" s="71">
        <f>AW157</f>
        <v>401</v>
      </c>
      <c r="CH157" s="70">
        <f>G157</f>
        <v>146</v>
      </c>
      <c r="CI157" s="71" t="str">
        <f>K157</f>
        <v>-</v>
      </c>
      <c r="CJ157" s="72">
        <f>O157</f>
        <v>180</v>
      </c>
      <c r="CK157" s="72" t="str">
        <f>S157</f>
        <v>-</v>
      </c>
      <c r="CL157" s="72">
        <f>W157</f>
        <v>220</v>
      </c>
      <c r="CM157" s="72">
        <f>AA157</f>
        <v>228</v>
      </c>
      <c r="CN157" s="72">
        <f>AE157</f>
        <v>254</v>
      </c>
      <c r="CO157" s="72" t="str">
        <f>AI157</f>
        <v>-</v>
      </c>
      <c r="CP157" s="72">
        <f>AM157</f>
        <v>303</v>
      </c>
      <c r="CQ157" s="72">
        <f>AQ157</f>
        <v>368</v>
      </c>
      <c r="CR157" s="72">
        <f>AU157</f>
        <v>397</v>
      </c>
      <c r="CS157" s="72">
        <f>AY157</f>
        <v>412</v>
      </c>
      <c r="CT157" s="23" t="e">
        <f>M157-K157</f>
        <v>#VALUE!</v>
      </c>
    </row>
    <row r="158" spans="1:1030" x14ac:dyDescent="0.2">
      <c r="A158" s="3" t="str">
        <f>CONCATENATE(B158,"_",C158)</f>
        <v>cnr1_human_5XRA</v>
      </c>
      <c r="B158" s="3" t="s">
        <v>182</v>
      </c>
      <c r="C158" s="3" t="s">
        <v>1435</v>
      </c>
      <c r="D158" s="3" t="str">
        <f>IFERROR(MID(VLOOKUP($B158,Seqs!$A:$B,2,0),E158,1),"")</f>
        <v>N</v>
      </c>
      <c r="E158" s="3">
        <v>112</v>
      </c>
      <c r="F158" s="3" t="str">
        <f>IFERROR(MID(VLOOKUP($B158,Seqs!$A:$B,2,0),G158,1),"")</f>
        <v>S</v>
      </c>
      <c r="G158" s="3">
        <v>146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Y</v>
      </c>
      <c r="M158" s="3">
        <v>153</v>
      </c>
      <c r="N158" s="3" t="str">
        <f>IFERROR(MID(VLOOKUP($B158,Seqs!$A:$B,2,0),O158,1),"")</f>
        <v>F</v>
      </c>
      <c r="O158" s="3">
        <v>180</v>
      </c>
      <c r="P158" s="3" t="str">
        <f>IFERROR(MID(VLOOKUP($B158,Seqs!$A:$B,2,0),Q158,1),"")</f>
        <v/>
      </c>
      <c r="Q158" s="3" t="s">
        <v>23</v>
      </c>
      <c r="R158" s="3" t="str">
        <f>IFERROR(MID(VLOOKUP($B158,Seqs!$A:$B,2,0),S158,1),"")</f>
        <v/>
      </c>
      <c r="S158" s="3" t="s">
        <v>23</v>
      </c>
      <c r="T158" s="3" t="str">
        <f>IFERROR(MID(VLOOKUP($B158,Seqs!$A:$B,2,0),U158,1),"")</f>
        <v>S</v>
      </c>
      <c r="U158" s="3">
        <v>185</v>
      </c>
      <c r="V158" s="3" t="str">
        <f>IFERROR(MID(VLOOKUP($B158,Seqs!$A:$B,2,0),W158,1),"")</f>
        <v>R</v>
      </c>
      <c r="W158" s="3">
        <v>220</v>
      </c>
      <c r="X158" s="3" t="str">
        <f>IFERROR(MID(VLOOKUP($B158,Seqs!$A:$B,2,0),Y158,1),"")</f>
        <v>P</v>
      </c>
      <c r="Y158" s="3">
        <v>221</v>
      </c>
      <c r="Z158" s="3" t="str">
        <f>IFERROR(MID(VLOOKUP($B158,Seqs!$A:$B,2,0),AA158,1),"")</f>
        <v>V</v>
      </c>
      <c r="AA158" s="3">
        <v>228</v>
      </c>
      <c r="AB158" s="3" t="str">
        <f>IFERROR(MID(VLOOKUP($B158,Seqs!$A:$B,2,0),AC158,1),"")</f>
        <v>T</v>
      </c>
      <c r="AC158" s="3">
        <v>229</v>
      </c>
      <c r="AD158" s="3" t="str">
        <f>IFERROR(MID(VLOOKUP($B158,Seqs!$A:$B,2,0),AE158,1),"")</f>
        <v>G</v>
      </c>
      <c r="AE158" s="3">
        <v>254</v>
      </c>
      <c r="AF158" s="3" t="str">
        <f>IFERROR(MID(VLOOKUP($B158,Seqs!$A:$B,2,0),AG158,1),"")</f>
        <v/>
      </c>
      <c r="AG158" s="3" t="s">
        <v>23</v>
      </c>
      <c r="AH158" s="3" t="str">
        <f>IFERROR(MID(VLOOKUP($B158,Seqs!$A:$B,2,0),AI158,1),"")</f>
        <v/>
      </c>
      <c r="AI158" s="3" t="s">
        <v>23</v>
      </c>
      <c r="AJ158" s="3" t="str">
        <f>IFERROR(MID(VLOOKUP($B158,Seqs!$A:$B,2,0),AK158,1),"")</f>
        <v>D</v>
      </c>
      <c r="AK158" s="3">
        <v>272</v>
      </c>
      <c r="AL158" s="3" t="str">
        <f>IFERROR(MID(VLOOKUP($B158,Seqs!$A:$B,2,0),AM158,1),"")</f>
        <v>A</v>
      </c>
      <c r="AM158" s="3">
        <v>305</v>
      </c>
      <c r="AN158" s="3" t="str">
        <f>IFERROR(MID(VLOOKUP($B158,Seqs!$A:$B,2,0),AO158,1),"")</f>
        <v>D</v>
      </c>
      <c r="AO158" s="3">
        <v>338</v>
      </c>
      <c r="AP158" s="3" t="str">
        <f>IFERROR(MID(VLOOKUP($B158,Seqs!$A:$B,2,0),AQ158,1),"")</f>
        <v>G</v>
      </c>
      <c r="AQ158" s="3">
        <v>369</v>
      </c>
      <c r="AR158" s="3" t="str">
        <f>IFERROR(MID(VLOOKUP($B158,Seqs!$A:$B,2,0),AS158,1),"")</f>
        <v>N</v>
      </c>
      <c r="AS158" s="3">
        <v>372</v>
      </c>
      <c r="AT158" s="3" t="str">
        <f>IFERROR(MID(VLOOKUP($B158,Seqs!$A:$B,2,0),AU158,1),"")</f>
        <v>Y</v>
      </c>
      <c r="AU158" s="3">
        <v>397</v>
      </c>
      <c r="AV158" s="3" t="str">
        <f>IFERROR(MID(VLOOKUP($B158,Seqs!$A:$B,2,0),AW158,1),"")</f>
        <v>S</v>
      </c>
      <c r="AW158" s="3">
        <v>401</v>
      </c>
      <c r="AX158" s="3" t="str">
        <f>IFERROR(MID(VLOOKUP($B158,Seqs!$A:$B,2,0),AY158,1),"")</f>
        <v>F</v>
      </c>
      <c r="AY158" s="3">
        <v>412</v>
      </c>
      <c r="AZ158" s="77" t="str">
        <f>VLOOKUP(B158,Classification!A:D,2,0)</f>
        <v>A</v>
      </c>
      <c r="BA158" s="94" t="str">
        <f>VLOOKUP(B158,Classification!A:D,4,0)</f>
        <v>Cannabinoid</v>
      </c>
      <c r="BB158" s="27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>_xlfn.AGGREGATE(9,6,CH158:CS158)-_xlfn.AGGREGATE(9,6,BV158:CG158)+12</f>
        <v>240</v>
      </c>
      <c r="BD158" s="2" t="s">
        <v>23</v>
      </c>
      <c r="BE158" s="3" t="s">
        <v>1297</v>
      </c>
      <c r="BF158" s="119">
        <v>2.8</v>
      </c>
      <c r="BG158" s="49" t="s">
        <v>1</v>
      </c>
      <c r="BH158" s="49" t="s">
        <v>1</v>
      </c>
      <c r="BJ158" s="70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0">
        <f>E158</f>
        <v>112</v>
      </c>
      <c r="BW158" s="71" t="str">
        <f>I158</f>
        <v>-</v>
      </c>
      <c r="BX158" s="72">
        <f>M158</f>
        <v>153</v>
      </c>
      <c r="BY158" s="71" t="str">
        <f>Q158</f>
        <v>-</v>
      </c>
      <c r="BZ158" s="72">
        <f>U158</f>
        <v>185</v>
      </c>
      <c r="CA158" s="71">
        <f>Y158</f>
        <v>221</v>
      </c>
      <c r="CB158" s="72">
        <f>AC158</f>
        <v>229</v>
      </c>
      <c r="CC158" s="71" t="str">
        <f>AG158</f>
        <v>-</v>
      </c>
      <c r="CD158" s="72">
        <f>AK158</f>
        <v>272</v>
      </c>
      <c r="CE158" s="71">
        <f>AO158</f>
        <v>338</v>
      </c>
      <c r="CF158" s="72">
        <f>AS158</f>
        <v>372</v>
      </c>
      <c r="CG158" s="71">
        <f>AW158</f>
        <v>401</v>
      </c>
      <c r="CH158" s="70">
        <f>G158</f>
        <v>146</v>
      </c>
      <c r="CI158" s="71" t="str">
        <f>K158</f>
        <v>-</v>
      </c>
      <c r="CJ158" s="72">
        <f>O158</f>
        <v>180</v>
      </c>
      <c r="CK158" s="72" t="str">
        <f>S158</f>
        <v>-</v>
      </c>
      <c r="CL158" s="72">
        <f>W158</f>
        <v>220</v>
      </c>
      <c r="CM158" s="72">
        <f>AA158</f>
        <v>228</v>
      </c>
      <c r="CN158" s="72">
        <f>AE158</f>
        <v>254</v>
      </c>
      <c r="CO158" s="72" t="str">
        <f>AI158</f>
        <v>-</v>
      </c>
      <c r="CP158" s="72">
        <f>AM158</f>
        <v>305</v>
      </c>
      <c r="CQ158" s="72">
        <f>AQ158</f>
        <v>369</v>
      </c>
      <c r="CR158" s="72">
        <f>AU158</f>
        <v>397</v>
      </c>
      <c r="CS158" s="72">
        <f>AY158</f>
        <v>412</v>
      </c>
      <c r="CT158" s="23" t="e">
        <f>M158-K158</f>
        <v>#VALUE!</v>
      </c>
    </row>
    <row r="159" spans="1:1030" s="12" customFormat="1" x14ac:dyDescent="0.2">
      <c r="A159" s="9" t="str">
        <f>CONCATENATE(B159,"_",C159)</f>
        <v>cnr1_human_6N4B</v>
      </c>
      <c r="B159" s="9" t="s">
        <v>182</v>
      </c>
      <c r="C159" s="9" t="s">
        <v>1581</v>
      </c>
      <c r="D159" s="9" t="str">
        <f>IFERROR(MID(VLOOKUP($B159,Seqs!$A:$B,2,0),E159,1),"")</f>
        <v>N</v>
      </c>
      <c r="E159" s="9">
        <v>112</v>
      </c>
      <c r="F159" s="9" t="str">
        <f>IFERROR(MID(VLOOKUP($B159,Seqs!$A:$B,2,0),G159,1),"")</f>
        <v>H</v>
      </c>
      <c r="G159" s="9">
        <v>143</v>
      </c>
      <c r="H159" s="9" t="str">
        <f>IFERROR(MID(VLOOKUP($B159,Seqs!$A:$B,2,0),I159,1),"")</f>
        <v>R</v>
      </c>
      <c r="I159" s="109">
        <v>145</v>
      </c>
      <c r="J159" s="9" t="str">
        <f>IFERROR(MID(VLOOKUP($B159,Seqs!$A:$B,2,0),K159,1),"")</f>
        <v>R</v>
      </c>
      <c r="K159" s="109">
        <v>148</v>
      </c>
      <c r="L159" s="9" t="str">
        <f>IFERROR(MID(VLOOKUP($B159,Seqs!$A:$B,2,0),M159,1),"")</f>
        <v>Y</v>
      </c>
      <c r="M159" s="9">
        <v>153</v>
      </c>
      <c r="N159" s="9" t="str">
        <f>IFERROR(MID(VLOOKUP($B159,Seqs!$A:$B,2,0),O159,1),"")</f>
        <v>H</v>
      </c>
      <c r="O159" s="9">
        <v>178</v>
      </c>
      <c r="P159" s="9" t="str">
        <f>IFERROR(MID(VLOOKUP($B159,Seqs!$A:$B,2,0),Q159,1),"")</f>
        <v/>
      </c>
      <c r="Q159" s="9" t="s">
        <v>23</v>
      </c>
      <c r="R159" s="9" t="str">
        <f>IFERROR(MID(VLOOKUP($B159,Seqs!$A:$B,2,0),S159,1),"")</f>
        <v/>
      </c>
      <c r="S159" s="9" t="s">
        <v>23</v>
      </c>
      <c r="T159" s="9" t="str">
        <f>IFERROR(MID(VLOOKUP($B159,Seqs!$A:$B,2,0),U159,1),"")</f>
        <v>S</v>
      </c>
      <c r="U159" s="9">
        <v>185</v>
      </c>
      <c r="V159" s="9" t="str">
        <f>IFERROR(MID(VLOOKUP($B159,Seqs!$A:$B,2,0),W159,1),"")</f>
        <v>R</v>
      </c>
      <c r="W159" s="9">
        <v>220</v>
      </c>
      <c r="X159" s="9" t="str">
        <f>IFERROR(MID(VLOOKUP($B159,Seqs!$A:$B,2,0),Y159,1),"")</f>
        <v>P</v>
      </c>
      <c r="Y159" s="9">
        <v>221</v>
      </c>
      <c r="Z159" s="9" t="str">
        <f>IFERROR(MID(VLOOKUP($B159,Seqs!$A:$B,2,0),AA159,1),"")</f>
        <v>V</v>
      </c>
      <c r="AA159" s="9">
        <v>228</v>
      </c>
      <c r="AB159" s="9" t="str">
        <f>IFERROR(MID(VLOOKUP($B159,Seqs!$A:$B,2,0),AC159,1),"")</f>
        <v>T</v>
      </c>
      <c r="AC159" s="9">
        <v>229</v>
      </c>
      <c r="AD159" s="9" t="str">
        <f>IFERROR(MID(VLOOKUP($B159,Seqs!$A:$B,2,0),AE159,1),"")</f>
        <v>G</v>
      </c>
      <c r="AE159" s="9">
        <v>254</v>
      </c>
      <c r="AF159" s="9" t="str">
        <f>IFERROR(MID(VLOOKUP($B159,Seqs!$A:$B,2,0),AG159,1),"")</f>
        <v/>
      </c>
      <c r="AG159" s="9" t="s">
        <v>23</v>
      </c>
      <c r="AH159" s="9" t="str">
        <f>IFERROR(MID(VLOOKUP($B159,Seqs!$A:$B,2,0),AI159,1),"")</f>
        <v/>
      </c>
      <c r="AI159" s="9" t="s">
        <v>23</v>
      </c>
      <c r="AJ159" s="9" t="str">
        <f>IFERROR(MID(VLOOKUP($B159,Seqs!$A:$B,2,0),AK159,1),"")</f>
        <v>D</v>
      </c>
      <c r="AK159" s="9">
        <v>272</v>
      </c>
      <c r="AL159" s="9" t="str">
        <f>IFERROR(MID(VLOOKUP($B159,Seqs!$A:$B,2,0),AM159,1),"")</f>
        <v>R</v>
      </c>
      <c r="AM159" s="9">
        <v>311</v>
      </c>
      <c r="AN159" s="9" t="str">
        <f>IFERROR(MID(VLOOKUP($B159,Seqs!$A:$B,2,0),AO159,1),"")</f>
        <v>A</v>
      </c>
      <c r="AO159" s="9">
        <v>335</v>
      </c>
      <c r="AP159" s="9" t="str">
        <f>IFERROR(MID(VLOOKUP($B159,Seqs!$A:$B,2,0),AQ159,1),"")</f>
        <v>M</v>
      </c>
      <c r="AQ159" s="9">
        <v>363</v>
      </c>
      <c r="AR159" s="9" t="str">
        <f>IFERROR(MID(VLOOKUP($B159,Seqs!$A:$B,2,0),AS159,1),"")</f>
        <v>L</v>
      </c>
      <c r="AS159" s="9">
        <v>374</v>
      </c>
      <c r="AT159" s="9" t="str">
        <f>IFERROR(MID(VLOOKUP($B159,Seqs!$A:$B,2,0),AU159,1),"")</f>
        <v>R</v>
      </c>
      <c r="AU159" s="9">
        <v>400</v>
      </c>
      <c r="AV159" s="9" t="str">
        <f>IFERROR(MID(VLOOKUP($B159,Seqs!$A:$B,2,0),AW159,1),"")</f>
        <v>S</v>
      </c>
      <c r="AW159" s="9">
        <v>401</v>
      </c>
      <c r="AX159" s="9" t="str">
        <f>IFERROR(MID(VLOOKUP($B159,Seqs!$A:$B,2,0),AY159,1),"")</f>
        <v>M</v>
      </c>
      <c r="AY159" s="9">
        <v>411</v>
      </c>
      <c r="AZ159" s="110" t="str">
        <f>VLOOKUP(B159,Classification!A:D,2,0)</f>
        <v>A</v>
      </c>
      <c r="BA159" s="98" t="str">
        <f>VLOOKUP(B159,Classification!A:D,4,0)</f>
        <v>Cannabinoid</v>
      </c>
      <c r="BB159" s="36" t="b">
        <f>AND(E159&lt;G159,OR(G159&lt;I159,I159="-"),OR(I159&lt;K159,I159="-"),OR(K159&lt;M159,K159="-"),M159&lt;O159,OR(O159&lt;Q159,Q159="-"),OR(Q159&lt;S159,Q159="-"),OR(S159&lt;U159,S159="-"),U159&lt;W159,OR(W159&lt;Y159,Y159="-"),OR(Y159&lt;AA159,Y159="-"),OR(AA159&lt;AC159,AA159="-"),AC159&lt;AE159,OR(AE159&lt;AG159,AG159="-"),OR(AG159&lt;AI159,AG159="-"),OR(AI159&lt;AK159,AI159="-"),AK159&lt;AM159,AM159&lt;AO159,AO159&lt;AQ159,AQ159&lt;AS159,AS159&lt;AU159,OR(AU159&lt;AW159,AW159="-"),OR(AW159&lt;AY159,AW159="-"))</f>
        <v>1</v>
      </c>
      <c r="BC159" s="109">
        <f>_xlfn.AGGREGATE(9,6,CH159:CS159)-_xlfn.AGGREGATE(9,6,BV159:CG159)+12</f>
        <v>241</v>
      </c>
      <c r="BD159" s="40" t="s">
        <v>1381</v>
      </c>
      <c r="BE159" s="9" t="s">
        <v>1297</v>
      </c>
      <c r="BF159" s="120">
        <v>3</v>
      </c>
      <c r="BG159" s="51" t="s">
        <v>1432</v>
      </c>
      <c r="BH159" s="51" t="s">
        <v>1432</v>
      </c>
      <c r="BI159" s="9"/>
      <c r="BJ159" s="111" t="s">
        <v>1293</v>
      </c>
      <c r="BK159" s="112" t="s">
        <v>1293</v>
      </c>
      <c r="BL159" s="112" t="s">
        <v>1293</v>
      </c>
      <c r="BM159" s="112" t="s">
        <v>1293</v>
      </c>
      <c r="BN159" s="112" t="s">
        <v>1293</v>
      </c>
      <c r="BO159" s="112" t="s">
        <v>1293</v>
      </c>
      <c r="BP159" s="112" t="s">
        <v>1293</v>
      </c>
      <c r="BQ159" s="112" t="s">
        <v>1293</v>
      </c>
      <c r="BR159" s="112" t="s">
        <v>1293</v>
      </c>
      <c r="BS159" s="112" t="s">
        <v>1293</v>
      </c>
      <c r="BT159" s="112" t="s">
        <v>1293</v>
      </c>
      <c r="BU159" s="112" t="s">
        <v>1293</v>
      </c>
      <c r="BV159" s="111">
        <f>E159</f>
        <v>112</v>
      </c>
      <c r="BW159" s="113">
        <f>I159</f>
        <v>145</v>
      </c>
      <c r="BX159" s="114">
        <f>M159</f>
        <v>153</v>
      </c>
      <c r="BY159" s="113" t="str">
        <f>Q159</f>
        <v>-</v>
      </c>
      <c r="BZ159" s="114">
        <f>U159</f>
        <v>185</v>
      </c>
      <c r="CA159" s="113">
        <f>Y159</f>
        <v>221</v>
      </c>
      <c r="CB159" s="114">
        <f>AC159</f>
        <v>229</v>
      </c>
      <c r="CC159" s="113" t="str">
        <f>AG159</f>
        <v>-</v>
      </c>
      <c r="CD159" s="114">
        <f>AK159</f>
        <v>272</v>
      </c>
      <c r="CE159" s="113">
        <f>AO159</f>
        <v>335</v>
      </c>
      <c r="CF159" s="114">
        <f>AS159</f>
        <v>374</v>
      </c>
      <c r="CG159" s="113">
        <f>AW159</f>
        <v>401</v>
      </c>
      <c r="CH159" s="111">
        <f>G159</f>
        <v>143</v>
      </c>
      <c r="CI159" s="113">
        <f>K159</f>
        <v>148</v>
      </c>
      <c r="CJ159" s="114">
        <f>O159</f>
        <v>178</v>
      </c>
      <c r="CK159" s="114" t="str">
        <f>S159</f>
        <v>-</v>
      </c>
      <c r="CL159" s="114">
        <f>W159</f>
        <v>220</v>
      </c>
      <c r="CM159" s="114">
        <f>AA159</f>
        <v>228</v>
      </c>
      <c r="CN159" s="114">
        <f>AE159</f>
        <v>254</v>
      </c>
      <c r="CO159" s="114" t="str">
        <f>AI159</f>
        <v>-</v>
      </c>
      <c r="CP159" s="114">
        <f>AM159</f>
        <v>311</v>
      </c>
      <c r="CQ159" s="114">
        <f>AQ159</f>
        <v>363</v>
      </c>
      <c r="CR159" s="114">
        <f>AU159</f>
        <v>400</v>
      </c>
      <c r="CS159" s="114">
        <f>AY159</f>
        <v>411</v>
      </c>
      <c r="CT159" s="109">
        <f>M159-K159</f>
        <v>5</v>
      </c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  <c r="AMJ159" s="9"/>
      <c r="AMK159" s="9"/>
      <c r="AML159" s="9"/>
      <c r="AMM159" s="9"/>
      <c r="AMN159" s="9"/>
      <c r="AMO159" s="9"/>
    </row>
    <row r="160" spans="1:1030" s="12" customFormat="1" x14ac:dyDescent="0.2">
      <c r="A160" s="9" t="str">
        <f>CONCATENATE(B160,"_",C160)</f>
        <v>cnr2_human__wt</v>
      </c>
      <c r="B160" s="9" t="s">
        <v>183</v>
      </c>
      <c r="C160" s="9" t="s">
        <v>100</v>
      </c>
      <c r="D160" s="9" t="str">
        <f>IFERROR(MID(VLOOKUP($B160,Seqs!$A:$B,2,0),E160,1),"")</f>
        <v>S</v>
      </c>
      <c r="E160" s="9">
        <v>29</v>
      </c>
      <c r="F160" s="9" t="str">
        <f>IFERROR(MID(VLOOKUP($B160,Seqs!$A:$B,2,0),G160,1),"")</f>
        <v>S</v>
      </c>
      <c r="G160" s="9">
        <v>61</v>
      </c>
      <c r="H160" s="9" t="str">
        <f>IFERROR(MID(VLOOKUP($B160,Seqs!$A:$B,2,0),I160,1),"")</f>
        <v>H</v>
      </c>
      <c r="I160" s="109">
        <v>62</v>
      </c>
      <c r="J160" s="9" t="str">
        <f>IFERROR(MID(VLOOKUP($B160,Seqs!$A:$B,2,0),K160,1),"")</f>
        <v>R</v>
      </c>
      <c r="K160" s="109">
        <v>65</v>
      </c>
      <c r="L160" s="9" t="str">
        <f>IFERROR(MID(VLOOKUP($B160,Seqs!$A:$B,2,0),M160,1),"")</f>
        <v>K</v>
      </c>
      <c r="M160" s="9">
        <v>67</v>
      </c>
      <c r="N160" s="9" t="str">
        <f>IFERROR(MID(VLOOKUP($B160,Seqs!$A:$B,2,0),O160,1),"")</f>
        <v>V</v>
      </c>
      <c r="O160" s="9">
        <v>96</v>
      </c>
      <c r="P160" s="9" t="str">
        <f>IFERROR(MID(VLOOKUP($B160,Seqs!$A:$B,2,0),Q160,1),"")</f>
        <v/>
      </c>
      <c r="Q160" s="9" t="s">
        <v>23</v>
      </c>
      <c r="R160" s="9" t="str">
        <f>IFERROR(MID(VLOOKUP($B160,Seqs!$A:$B,2,0),S160,1),"")</f>
        <v/>
      </c>
      <c r="S160" s="9" t="s">
        <v>23</v>
      </c>
      <c r="T160" s="9" t="str">
        <f>IFERROR(MID(VLOOKUP($B160,Seqs!$A:$B,2,0),U160,1),"")</f>
        <v>S</v>
      </c>
      <c r="U160" s="9">
        <v>102</v>
      </c>
      <c r="V160" s="9" t="str">
        <f>IFERROR(MID(VLOOKUP($B160,Seqs!$A:$B,2,0),W160,1),"")</f>
        <v>Y</v>
      </c>
      <c r="W160" s="9">
        <v>137</v>
      </c>
      <c r="X160" s="9" t="str">
        <f>IFERROR(MID(VLOOKUP($B160,Seqs!$A:$B,2,0),Y160,1),"")</f>
        <v>P</v>
      </c>
      <c r="Y160" s="9">
        <v>138</v>
      </c>
      <c r="Z160" s="9" t="str">
        <f>IFERROR(MID(VLOOKUP($B160,Seqs!$A:$B,2,0),AA160,1),"")</f>
        <v>L</v>
      </c>
      <c r="AA160" s="9">
        <v>145</v>
      </c>
      <c r="AB160" s="9" t="str">
        <f>IFERROR(MID(VLOOKUP($B160,Seqs!$A:$B,2,0),AC160,1),"")</f>
        <v>T</v>
      </c>
      <c r="AC160" s="9">
        <v>146</v>
      </c>
      <c r="AD160" s="9" t="str">
        <f>IFERROR(MID(VLOOKUP($B160,Seqs!$A:$B,2,0),AE160,1),"")</f>
        <v>G</v>
      </c>
      <c r="AE160" s="9">
        <v>171</v>
      </c>
      <c r="AF160" s="9" t="str">
        <f>IFERROR(MID(VLOOKUP($B160,Seqs!$A:$B,2,0),AG160,1),"")</f>
        <v/>
      </c>
      <c r="AG160" s="9" t="s">
        <v>23</v>
      </c>
      <c r="AH160" s="9" t="str">
        <f>IFERROR(MID(VLOOKUP($B160,Seqs!$A:$B,2,0),AI160,1),"")</f>
        <v/>
      </c>
      <c r="AI160" s="9" t="s">
        <v>23</v>
      </c>
      <c r="AJ160" s="9" t="str">
        <f>IFERROR(MID(VLOOKUP($B160,Seqs!$A:$B,2,0),AK160,1),"")</f>
        <v>P</v>
      </c>
      <c r="AK160" s="9">
        <v>187</v>
      </c>
      <c r="AL160" s="9" t="str">
        <f>IFERROR(MID(VLOOKUP($B160,Seqs!$A:$B,2,0),AM160,1),"")</f>
        <v>G</v>
      </c>
      <c r="AM160" s="9">
        <v>225</v>
      </c>
      <c r="AN160" s="9" t="str">
        <f>IFERROR(MID(VLOOKUP($B160,Seqs!$A:$B,2,0),AO160,1),"")</f>
        <v>V</v>
      </c>
      <c r="AO160" s="9">
        <v>231</v>
      </c>
      <c r="AP160" s="9" t="str">
        <f>IFERROR(MID(VLOOKUP($B160,Seqs!$A:$B,2,0),AQ160,1),"")</f>
        <v>T</v>
      </c>
      <c r="AQ160" s="9">
        <v>271</v>
      </c>
      <c r="AR160" s="9" t="str">
        <f>IFERROR(MID(VLOOKUP($B160,Seqs!$A:$B,2,0),AS160,1),"")</f>
        <v>S</v>
      </c>
      <c r="AS160" s="9">
        <v>274</v>
      </c>
      <c r="AT160" s="9" t="str">
        <f>IFERROR(MID(VLOOKUP($B160,Seqs!$A:$B,2,0),AU160,1),"")</f>
        <v>R</v>
      </c>
      <c r="AU160" s="9">
        <v>302</v>
      </c>
      <c r="AV160" s="9" t="str">
        <f>IFERROR(MID(VLOOKUP($B160,Seqs!$A:$B,2,0),AW160,1),"")</f>
        <v>S</v>
      </c>
      <c r="AW160" s="9">
        <v>303</v>
      </c>
      <c r="AX160" s="9" t="str">
        <f>IFERROR(MID(VLOOKUP($B160,Seqs!$A:$B,2,0),AY160,1),"")</f>
        <v>K</v>
      </c>
      <c r="AY160" s="9">
        <v>319</v>
      </c>
      <c r="AZ160" s="110" t="str">
        <f>VLOOKUP(B160,Classification!A:D,2,0)</f>
        <v>A</v>
      </c>
      <c r="BA160" s="98" t="str">
        <f>VLOOKUP(B160,Classification!A:D,4,0)</f>
        <v>Cannabinoid</v>
      </c>
      <c r="BB160" s="36" t="b">
        <f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109">
        <f>_xlfn.AGGREGATE(9,6,CH160:CS160)-_xlfn.AGGREGATE(9,6,BV160:CG160)+12</f>
        <v>265</v>
      </c>
      <c r="BD160" s="40" t="s">
        <v>23</v>
      </c>
      <c r="BE160" s="9" t="s">
        <v>23</v>
      </c>
      <c r="BF160" s="120" t="s">
        <v>23</v>
      </c>
      <c r="BG160" s="51" t="s">
        <v>23</v>
      </c>
      <c r="BH160" s="51" t="s">
        <v>23</v>
      </c>
      <c r="BI160" s="9"/>
      <c r="BJ160" s="111" t="s">
        <v>1293</v>
      </c>
      <c r="BK160" s="112" t="s">
        <v>1293</v>
      </c>
      <c r="BL160" s="112" t="s">
        <v>1293</v>
      </c>
      <c r="BM160" s="112" t="s">
        <v>1293</v>
      </c>
      <c r="BN160" s="112" t="s">
        <v>1293</v>
      </c>
      <c r="BO160" s="112" t="s">
        <v>1293</v>
      </c>
      <c r="BP160" s="112" t="s">
        <v>1293</v>
      </c>
      <c r="BQ160" s="112" t="s">
        <v>1293</v>
      </c>
      <c r="BR160" s="112" t="s">
        <v>1293</v>
      </c>
      <c r="BS160" s="112" t="s">
        <v>1293</v>
      </c>
      <c r="BT160" s="112" t="s">
        <v>1293</v>
      </c>
      <c r="BU160" s="112" t="s">
        <v>1293</v>
      </c>
      <c r="BV160" s="111">
        <f>E160</f>
        <v>29</v>
      </c>
      <c r="BW160" s="113">
        <f>I160</f>
        <v>62</v>
      </c>
      <c r="BX160" s="114">
        <f>M160</f>
        <v>67</v>
      </c>
      <c r="BY160" s="113" t="str">
        <f>Q160</f>
        <v>-</v>
      </c>
      <c r="BZ160" s="114">
        <f>U160</f>
        <v>102</v>
      </c>
      <c r="CA160" s="113">
        <f>Y160</f>
        <v>138</v>
      </c>
      <c r="CB160" s="114">
        <f>AC160</f>
        <v>146</v>
      </c>
      <c r="CC160" s="113" t="str">
        <f>AG160</f>
        <v>-</v>
      </c>
      <c r="CD160" s="114">
        <f>AK160</f>
        <v>187</v>
      </c>
      <c r="CE160" s="113">
        <f>AO160</f>
        <v>231</v>
      </c>
      <c r="CF160" s="114">
        <f>AS160</f>
        <v>274</v>
      </c>
      <c r="CG160" s="113">
        <f>AW160</f>
        <v>303</v>
      </c>
      <c r="CH160" s="111">
        <f>G160</f>
        <v>61</v>
      </c>
      <c r="CI160" s="113">
        <f>K160</f>
        <v>65</v>
      </c>
      <c r="CJ160" s="114">
        <f>O160</f>
        <v>96</v>
      </c>
      <c r="CK160" s="114" t="str">
        <f>S160</f>
        <v>-</v>
      </c>
      <c r="CL160" s="114">
        <f>W160</f>
        <v>137</v>
      </c>
      <c r="CM160" s="114">
        <f>AA160</f>
        <v>145</v>
      </c>
      <c r="CN160" s="114">
        <f>AE160</f>
        <v>171</v>
      </c>
      <c r="CO160" s="114" t="str">
        <f>AI160</f>
        <v>-</v>
      </c>
      <c r="CP160" s="114">
        <f>AM160</f>
        <v>225</v>
      </c>
      <c r="CQ160" s="114">
        <f>AQ160</f>
        <v>271</v>
      </c>
      <c r="CR160" s="114">
        <f>AU160</f>
        <v>302</v>
      </c>
      <c r="CS160" s="114">
        <f>AY160</f>
        <v>319</v>
      </c>
      <c r="CT160" s="109">
        <f>M160-K160</f>
        <v>2</v>
      </c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  <c r="AAA160" s="9"/>
      <c r="AAB160" s="9"/>
      <c r="AAC160" s="9"/>
      <c r="AAD160" s="9"/>
      <c r="AAE160" s="9"/>
      <c r="AAF160" s="9"/>
      <c r="AAG160" s="9"/>
      <c r="AAH160" s="9"/>
      <c r="AAI160" s="9"/>
      <c r="AAJ160" s="9"/>
      <c r="AAK160" s="9"/>
      <c r="AAL160" s="9"/>
      <c r="AAM160" s="9"/>
      <c r="AAN160" s="9"/>
      <c r="AAO160" s="9"/>
      <c r="AAP160" s="9"/>
      <c r="AAQ160" s="9"/>
      <c r="AAR160" s="9"/>
      <c r="AAS160" s="9"/>
      <c r="AAT160" s="9"/>
      <c r="AAU160" s="9"/>
      <c r="AAV160" s="9"/>
      <c r="AAW160" s="9"/>
      <c r="AAX160" s="9"/>
      <c r="AAY160" s="9"/>
      <c r="AAZ160" s="9"/>
      <c r="ABA160" s="9"/>
      <c r="ABB160" s="9"/>
      <c r="ABC160" s="9"/>
      <c r="ABD160" s="9"/>
      <c r="ABE160" s="9"/>
      <c r="ABF160" s="9"/>
      <c r="ABG160" s="9"/>
      <c r="ABH160" s="9"/>
      <c r="ABI160" s="9"/>
      <c r="ABJ160" s="9"/>
      <c r="ABK160" s="9"/>
      <c r="ABL160" s="9"/>
      <c r="ABM160" s="9"/>
      <c r="ABN160" s="9"/>
      <c r="ABO160" s="9"/>
      <c r="ABP160" s="9"/>
      <c r="ABQ160" s="9"/>
      <c r="ABR160" s="9"/>
      <c r="ABS160" s="9"/>
      <c r="ABT160" s="9"/>
      <c r="ABU160" s="9"/>
      <c r="ABV160" s="9"/>
      <c r="ABW160" s="9"/>
      <c r="ABX160" s="9"/>
      <c r="ABY160" s="9"/>
      <c r="ABZ160" s="9"/>
      <c r="ACA160" s="9"/>
      <c r="ACB160" s="9"/>
      <c r="ACC160" s="9"/>
      <c r="ACD160" s="9"/>
      <c r="ACE160" s="9"/>
      <c r="ACF160" s="9"/>
      <c r="ACG160" s="9"/>
      <c r="ACH160" s="9"/>
      <c r="ACI160" s="9"/>
      <c r="ACJ160" s="9"/>
      <c r="ACK160" s="9"/>
      <c r="ACL160" s="9"/>
      <c r="ACM160" s="9"/>
      <c r="ACN160" s="9"/>
      <c r="ACO160" s="9"/>
      <c r="ACP160" s="9"/>
      <c r="ACQ160" s="9"/>
      <c r="ACR160" s="9"/>
      <c r="ACS160" s="9"/>
      <c r="ACT160" s="9"/>
      <c r="ACU160" s="9"/>
      <c r="ACV160" s="9"/>
      <c r="ACW160" s="9"/>
      <c r="ACX160" s="9"/>
      <c r="ACY160" s="9"/>
      <c r="ACZ160" s="9"/>
      <c r="ADA160" s="9"/>
      <c r="ADB160" s="9"/>
      <c r="ADC160" s="9"/>
      <c r="ADD160" s="9"/>
      <c r="ADE160" s="9"/>
      <c r="ADF160" s="9"/>
      <c r="ADG160" s="9"/>
      <c r="ADH160" s="9"/>
      <c r="ADI160" s="9"/>
      <c r="ADJ160" s="9"/>
      <c r="ADK160" s="9"/>
      <c r="ADL160" s="9"/>
      <c r="ADM160" s="9"/>
      <c r="ADN160" s="9"/>
      <c r="ADO160" s="9"/>
      <c r="ADP160" s="9"/>
      <c r="ADQ160" s="9"/>
      <c r="ADR160" s="9"/>
      <c r="ADS160" s="9"/>
      <c r="ADT160" s="9"/>
      <c r="ADU160" s="9"/>
      <c r="ADV160" s="9"/>
      <c r="ADW160" s="9"/>
      <c r="ADX160" s="9"/>
      <c r="ADY160" s="9"/>
      <c r="ADZ160" s="9"/>
      <c r="AEA160" s="9"/>
      <c r="AEB160" s="9"/>
      <c r="AEC160" s="9"/>
      <c r="AED160" s="9"/>
      <c r="AEE160" s="9"/>
      <c r="AEF160" s="9"/>
      <c r="AEG160" s="9"/>
      <c r="AEH160" s="9"/>
      <c r="AEI160" s="9"/>
      <c r="AEJ160" s="9"/>
      <c r="AEK160" s="9"/>
      <c r="AEL160" s="9"/>
      <c r="AEM160" s="9"/>
      <c r="AEN160" s="9"/>
      <c r="AEO160" s="9"/>
      <c r="AEP160" s="9"/>
      <c r="AEQ160" s="9"/>
      <c r="AER160" s="9"/>
      <c r="AES160" s="9"/>
      <c r="AET160" s="9"/>
      <c r="AEU160" s="9"/>
      <c r="AEV160" s="9"/>
      <c r="AEW160" s="9"/>
      <c r="AEX160" s="9"/>
      <c r="AEY160" s="9"/>
      <c r="AEZ160" s="9"/>
      <c r="AFA160" s="9"/>
      <c r="AFB160" s="9"/>
      <c r="AFC160" s="9"/>
      <c r="AFD160" s="9"/>
      <c r="AFE160" s="9"/>
      <c r="AFF160" s="9"/>
      <c r="AFG160" s="9"/>
      <c r="AFH160" s="9"/>
      <c r="AFI160" s="9"/>
      <c r="AFJ160" s="9"/>
      <c r="AFK160" s="9"/>
      <c r="AFL160" s="9"/>
      <c r="AFM160" s="9"/>
      <c r="AFN160" s="9"/>
      <c r="AFO160" s="9"/>
      <c r="AFP160" s="9"/>
      <c r="AFQ160" s="9"/>
      <c r="AFR160" s="9"/>
      <c r="AFS160" s="9"/>
      <c r="AFT160" s="9"/>
      <c r="AFU160" s="9"/>
      <c r="AFV160" s="9"/>
      <c r="AFW160" s="9"/>
      <c r="AFX160" s="9"/>
      <c r="AFY160" s="9"/>
      <c r="AFZ160" s="9"/>
      <c r="AGA160" s="9"/>
      <c r="AGB160" s="9"/>
      <c r="AGC160" s="9"/>
      <c r="AGD160" s="9"/>
      <c r="AGE160" s="9"/>
      <c r="AGF160" s="9"/>
      <c r="AGG160" s="9"/>
      <c r="AGH160" s="9"/>
      <c r="AGI160" s="9"/>
      <c r="AGJ160" s="9"/>
      <c r="AGK160" s="9"/>
      <c r="AGL160" s="9"/>
      <c r="AGM160" s="9"/>
      <c r="AGN160" s="9"/>
      <c r="AGO160" s="9"/>
      <c r="AGP160" s="9"/>
      <c r="AGQ160" s="9"/>
      <c r="AGR160" s="9"/>
      <c r="AGS160" s="9"/>
      <c r="AGT160" s="9"/>
      <c r="AGU160" s="9"/>
      <c r="AGV160" s="9"/>
      <c r="AGW160" s="9"/>
      <c r="AGX160" s="9"/>
      <c r="AGY160" s="9"/>
      <c r="AGZ160" s="9"/>
      <c r="AHA160" s="9"/>
      <c r="AHB160" s="9"/>
      <c r="AHC160" s="9"/>
      <c r="AHD160" s="9"/>
      <c r="AHE160" s="9"/>
      <c r="AHF160" s="9"/>
      <c r="AHG160" s="9"/>
      <c r="AHH160" s="9"/>
      <c r="AHI160" s="9"/>
      <c r="AHJ160" s="9"/>
      <c r="AHK160" s="9"/>
      <c r="AHL160" s="9"/>
      <c r="AHM160" s="9"/>
      <c r="AHN160" s="9"/>
      <c r="AHO160" s="9"/>
      <c r="AHP160" s="9"/>
      <c r="AHQ160" s="9"/>
      <c r="AHR160" s="9"/>
      <c r="AHS160" s="9"/>
      <c r="AHT160" s="9"/>
      <c r="AHU160" s="9"/>
      <c r="AHV160" s="9"/>
      <c r="AHW160" s="9"/>
      <c r="AHX160" s="9"/>
      <c r="AHY160" s="9"/>
      <c r="AHZ160" s="9"/>
      <c r="AIA160" s="9"/>
      <c r="AIB160" s="9"/>
      <c r="AIC160" s="9"/>
      <c r="AID160" s="9"/>
      <c r="AIE160" s="9"/>
      <c r="AIF160" s="9"/>
      <c r="AIG160" s="9"/>
      <c r="AIH160" s="9"/>
      <c r="AII160" s="9"/>
      <c r="AIJ160" s="9"/>
      <c r="AIK160" s="9"/>
      <c r="AIL160" s="9"/>
      <c r="AIM160" s="9"/>
      <c r="AIN160" s="9"/>
      <c r="AIO160" s="9"/>
      <c r="AIP160" s="9"/>
      <c r="AIQ160" s="9"/>
      <c r="AIR160" s="9"/>
      <c r="AIS160" s="9"/>
      <c r="AIT160" s="9"/>
      <c r="AIU160" s="9"/>
      <c r="AIV160" s="9"/>
      <c r="AIW160" s="9"/>
      <c r="AIX160" s="9"/>
      <c r="AIY160" s="9"/>
      <c r="AIZ160" s="9"/>
      <c r="AJA160" s="9"/>
      <c r="AJB160" s="9"/>
      <c r="AJC160" s="9"/>
      <c r="AJD160" s="9"/>
      <c r="AJE160" s="9"/>
      <c r="AJF160" s="9"/>
      <c r="AJG160" s="9"/>
      <c r="AJH160" s="9"/>
      <c r="AJI160" s="9"/>
      <c r="AJJ160" s="9"/>
      <c r="AJK160" s="9"/>
      <c r="AJL160" s="9"/>
      <c r="AJM160" s="9"/>
      <c r="AJN160" s="9"/>
      <c r="AJO160" s="9"/>
      <c r="AJP160" s="9"/>
      <c r="AJQ160" s="9"/>
      <c r="AJR160" s="9"/>
      <c r="AJS160" s="9"/>
      <c r="AJT160" s="9"/>
      <c r="AJU160" s="9"/>
      <c r="AJV160" s="9"/>
      <c r="AJW160" s="9"/>
      <c r="AJX160" s="9"/>
      <c r="AJY160" s="9"/>
      <c r="AJZ160" s="9"/>
      <c r="AKA160" s="9"/>
      <c r="AKB160" s="9"/>
      <c r="AKC160" s="9"/>
      <c r="AKD160" s="9"/>
      <c r="AKE160" s="9"/>
      <c r="AKF160" s="9"/>
      <c r="AKG160" s="9"/>
      <c r="AKH160" s="9"/>
      <c r="AKI160" s="9"/>
      <c r="AKJ160" s="9"/>
      <c r="AKK160" s="9"/>
      <c r="AKL160" s="9"/>
      <c r="AKM160" s="9"/>
      <c r="AKN160" s="9"/>
      <c r="AKO160" s="9"/>
      <c r="AKP160" s="9"/>
      <c r="AKQ160" s="9"/>
      <c r="AKR160" s="9"/>
      <c r="AKS160" s="9"/>
      <c r="AKT160" s="9"/>
      <c r="AKU160" s="9"/>
      <c r="AKV160" s="9"/>
      <c r="AKW160" s="9"/>
      <c r="AKX160" s="9"/>
      <c r="AKY160" s="9"/>
      <c r="AKZ160" s="9"/>
      <c r="ALA160" s="9"/>
      <c r="ALB160" s="9"/>
      <c r="ALC160" s="9"/>
      <c r="ALD160" s="9"/>
      <c r="ALE160" s="9"/>
      <c r="ALF160" s="9"/>
      <c r="ALG160" s="9"/>
      <c r="ALH160" s="9"/>
      <c r="ALI160" s="9"/>
      <c r="ALJ160" s="9"/>
      <c r="ALK160" s="9"/>
      <c r="ALL160" s="9"/>
      <c r="ALM160" s="9"/>
      <c r="ALN160" s="9"/>
      <c r="ALO160" s="9"/>
      <c r="ALP160" s="9"/>
      <c r="ALQ160" s="9"/>
      <c r="ALR160" s="9"/>
      <c r="ALS160" s="9"/>
      <c r="ALT160" s="9"/>
      <c r="ALU160" s="9"/>
      <c r="ALV160" s="9"/>
      <c r="ALW160" s="9"/>
      <c r="ALX160" s="9"/>
      <c r="ALY160" s="9"/>
      <c r="ALZ160" s="9"/>
      <c r="AMA160" s="9"/>
      <c r="AMB160" s="9"/>
      <c r="AMC160" s="9"/>
      <c r="AMD160" s="9"/>
      <c r="AME160" s="9"/>
      <c r="AMF160" s="9"/>
      <c r="AMG160" s="9"/>
      <c r="AMH160" s="9"/>
      <c r="AMI160" s="9"/>
      <c r="AMJ160" s="9"/>
      <c r="AMK160" s="9"/>
      <c r="AML160" s="9"/>
      <c r="AMM160" s="9"/>
      <c r="AMN160" s="9"/>
      <c r="AMO160" s="9"/>
    </row>
    <row r="161" spans="1:1029" s="12" customFormat="1" x14ac:dyDescent="0.2">
      <c r="A161" s="9" t="str">
        <f>CONCATENATE(B161,"_",C161)</f>
        <v>cnr2_human_5ZTY</v>
      </c>
      <c r="B161" s="9" t="s">
        <v>183</v>
      </c>
      <c r="C161" s="9" t="s">
        <v>1582</v>
      </c>
      <c r="D161" s="9" t="str">
        <f>IFERROR(MID(VLOOKUP($B161,Seqs!$A:$B,2,0),E161,1),"")</f>
        <v>S</v>
      </c>
      <c r="E161" s="9">
        <v>29</v>
      </c>
      <c r="F161" s="9" t="str">
        <f>IFERROR(MID(VLOOKUP($B161,Seqs!$A:$B,2,0),G161,1),"")</f>
        <v>S</v>
      </c>
      <c r="G161" s="9">
        <v>61</v>
      </c>
      <c r="H161" s="9" t="str">
        <f>IFERROR(MID(VLOOKUP($B161,Seqs!$A:$B,2,0),I161,1),"")</f>
        <v>H</v>
      </c>
      <c r="I161" s="109">
        <v>62</v>
      </c>
      <c r="J161" s="9" t="str">
        <f>IFERROR(MID(VLOOKUP($B161,Seqs!$A:$B,2,0),K161,1),"")</f>
        <v>R</v>
      </c>
      <c r="K161" s="109">
        <v>65</v>
      </c>
      <c r="L161" s="9" t="str">
        <f>IFERROR(MID(VLOOKUP($B161,Seqs!$A:$B,2,0),M161,1),"")</f>
        <v>K</v>
      </c>
      <c r="M161" s="9">
        <v>67</v>
      </c>
      <c r="N161" s="9" t="str">
        <f>IFERROR(MID(VLOOKUP($B161,Seqs!$A:$B,2,0),O161,1),"")</f>
        <v>V</v>
      </c>
      <c r="O161" s="9">
        <v>96</v>
      </c>
      <c r="P161" s="9" t="str">
        <f>IFERROR(MID(VLOOKUP($B161,Seqs!$A:$B,2,0),Q161,1),"")</f>
        <v/>
      </c>
      <c r="Q161" s="9" t="s">
        <v>23</v>
      </c>
      <c r="R161" s="9" t="str">
        <f>IFERROR(MID(VLOOKUP($B161,Seqs!$A:$B,2,0),S161,1),"")</f>
        <v/>
      </c>
      <c r="S161" s="9" t="s">
        <v>23</v>
      </c>
      <c r="T161" s="9" t="str">
        <f>IFERROR(MID(VLOOKUP($B161,Seqs!$A:$B,2,0),U161,1),"")</f>
        <v>S</v>
      </c>
      <c r="U161" s="9">
        <v>102</v>
      </c>
      <c r="V161" s="9" t="str">
        <f>IFERROR(MID(VLOOKUP($B161,Seqs!$A:$B,2,0),W161,1),"")</f>
        <v>Y</v>
      </c>
      <c r="W161" s="9">
        <v>137</v>
      </c>
      <c r="X161" s="9" t="str">
        <f>IFERROR(MID(VLOOKUP($B161,Seqs!$A:$B,2,0),Y161,1),"")</f>
        <v>P</v>
      </c>
      <c r="Y161" s="9">
        <v>138</v>
      </c>
      <c r="Z161" s="9" t="str">
        <f>IFERROR(MID(VLOOKUP($B161,Seqs!$A:$B,2,0),AA161,1),"")</f>
        <v>L</v>
      </c>
      <c r="AA161" s="9">
        <v>145</v>
      </c>
      <c r="AB161" s="9" t="str">
        <f>IFERROR(MID(VLOOKUP($B161,Seqs!$A:$B,2,0),AC161,1),"")</f>
        <v>T</v>
      </c>
      <c r="AC161" s="9">
        <v>146</v>
      </c>
      <c r="AD161" s="9" t="str">
        <f>IFERROR(MID(VLOOKUP($B161,Seqs!$A:$B,2,0),AE161,1),"")</f>
        <v>G</v>
      </c>
      <c r="AE161" s="9">
        <v>171</v>
      </c>
      <c r="AF161" s="9" t="str">
        <f>IFERROR(MID(VLOOKUP($B161,Seqs!$A:$B,2,0),AG161,1),"")</f>
        <v/>
      </c>
      <c r="AG161" s="9" t="s">
        <v>23</v>
      </c>
      <c r="AH161" s="9" t="str">
        <f>IFERROR(MID(VLOOKUP($B161,Seqs!$A:$B,2,0),AI161,1),"")</f>
        <v/>
      </c>
      <c r="AI161" s="9" t="s">
        <v>23</v>
      </c>
      <c r="AJ161" s="9" t="str">
        <f>IFERROR(MID(VLOOKUP($B161,Seqs!$A:$B,2,0),AK161,1),"")</f>
        <v>P</v>
      </c>
      <c r="AK161" s="9">
        <v>187</v>
      </c>
      <c r="AL161" s="9" t="str">
        <f>IFERROR(MID(VLOOKUP($B161,Seqs!$A:$B,2,0),AM161,1),"")</f>
        <v>V</v>
      </c>
      <c r="AM161" s="9">
        <v>220</v>
      </c>
      <c r="AN161" s="9" t="str">
        <f>IFERROR(MID(VLOOKUP($B161,Seqs!$A:$B,2,0),AO161,1),"")</f>
        <v>M</v>
      </c>
      <c r="AO161" s="9">
        <v>237</v>
      </c>
      <c r="AP161" s="9" t="str">
        <f>IFERROR(MID(VLOOKUP($B161,Seqs!$A:$B,2,0),AQ161,1),"")</f>
        <v>T</v>
      </c>
      <c r="AQ161" s="9">
        <v>271</v>
      </c>
      <c r="AR161" s="9" t="str">
        <f>IFERROR(MID(VLOOKUP($B161,Seqs!$A:$B,2,0),AS161,1),"")</f>
        <v>S</v>
      </c>
      <c r="AS161" s="9">
        <v>274</v>
      </c>
      <c r="AT161" s="9" t="str">
        <f>IFERROR(MID(VLOOKUP($B161,Seqs!$A:$B,2,0),AU161,1),"")</f>
        <v>R</v>
      </c>
      <c r="AU161" s="9">
        <v>302</v>
      </c>
      <c r="AV161" s="9" t="str">
        <f>IFERROR(MID(VLOOKUP($B161,Seqs!$A:$B,2,0),AW161,1),"")</f>
        <v>S</v>
      </c>
      <c r="AW161" s="9">
        <v>303</v>
      </c>
      <c r="AX161" s="9" t="str">
        <f>IFERROR(MID(VLOOKUP($B161,Seqs!$A:$B,2,0),AY161,1),"")</f>
        <v>K</v>
      </c>
      <c r="AY161" s="9">
        <v>319</v>
      </c>
      <c r="AZ161" s="110" t="str">
        <f>VLOOKUP(B161,Classification!A:D,2,0)</f>
        <v>A</v>
      </c>
      <c r="BA161" s="98" t="str">
        <f>VLOOKUP(B161,Classification!A:D,4,0)</f>
        <v>Cannabinoid</v>
      </c>
      <c r="BB161" s="36" t="b">
        <f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109">
        <f>_xlfn.AGGREGATE(9,6,CH161:CS161)-_xlfn.AGGREGATE(9,6,BV161:CG161)+12</f>
        <v>254</v>
      </c>
      <c r="BD161" s="40" t="s">
        <v>1382</v>
      </c>
      <c r="BE161" s="9" t="s">
        <v>1380</v>
      </c>
      <c r="BF161" s="120">
        <v>2.8</v>
      </c>
      <c r="BG161" s="51" t="s">
        <v>1</v>
      </c>
      <c r="BH161" s="51" t="s">
        <v>1</v>
      </c>
      <c r="BI161" s="9"/>
      <c r="BJ161" s="111" t="s">
        <v>1293</v>
      </c>
      <c r="BK161" s="112" t="s">
        <v>1293</v>
      </c>
      <c r="BL161" s="112" t="s">
        <v>1293</v>
      </c>
      <c r="BM161" s="112" t="s">
        <v>1293</v>
      </c>
      <c r="BN161" s="112" t="s">
        <v>1293</v>
      </c>
      <c r="BO161" s="112" t="s">
        <v>1293</v>
      </c>
      <c r="BP161" s="112" t="s">
        <v>1293</v>
      </c>
      <c r="BQ161" s="112" t="s">
        <v>1293</v>
      </c>
      <c r="BR161" s="112" t="s">
        <v>1293</v>
      </c>
      <c r="BS161" s="112" t="s">
        <v>1293</v>
      </c>
      <c r="BT161" s="112" t="s">
        <v>1293</v>
      </c>
      <c r="BU161" s="112" t="s">
        <v>1293</v>
      </c>
      <c r="BV161" s="111">
        <f>E161</f>
        <v>29</v>
      </c>
      <c r="BW161" s="113">
        <f>I161</f>
        <v>62</v>
      </c>
      <c r="BX161" s="114">
        <f>M161</f>
        <v>67</v>
      </c>
      <c r="BY161" s="113" t="str">
        <f>Q161</f>
        <v>-</v>
      </c>
      <c r="BZ161" s="114">
        <f>U161</f>
        <v>102</v>
      </c>
      <c r="CA161" s="113">
        <f>Y161</f>
        <v>138</v>
      </c>
      <c r="CB161" s="114">
        <f>AC161</f>
        <v>146</v>
      </c>
      <c r="CC161" s="113" t="str">
        <f>AG161</f>
        <v>-</v>
      </c>
      <c r="CD161" s="114">
        <f>AK161</f>
        <v>187</v>
      </c>
      <c r="CE161" s="113">
        <f>AO161</f>
        <v>237</v>
      </c>
      <c r="CF161" s="114">
        <f>AS161</f>
        <v>274</v>
      </c>
      <c r="CG161" s="113">
        <f>AW161</f>
        <v>303</v>
      </c>
      <c r="CH161" s="111">
        <f>G161</f>
        <v>61</v>
      </c>
      <c r="CI161" s="113">
        <f>K161</f>
        <v>65</v>
      </c>
      <c r="CJ161" s="114">
        <f>O161</f>
        <v>96</v>
      </c>
      <c r="CK161" s="114" t="str">
        <f>S161</f>
        <v>-</v>
      </c>
      <c r="CL161" s="114">
        <f>W161</f>
        <v>137</v>
      </c>
      <c r="CM161" s="114">
        <f>AA161</f>
        <v>145</v>
      </c>
      <c r="CN161" s="114">
        <f>AE161</f>
        <v>171</v>
      </c>
      <c r="CO161" s="114" t="str">
        <f>AI161</f>
        <v>-</v>
      </c>
      <c r="CP161" s="114">
        <f>AM161</f>
        <v>220</v>
      </c>
      <c r="CQ161" s="114">
        <f>AQ161</f>
        <v>271</v>
      </c>
      <c r="CR161" s="114">
        <f>AU161</f>
        <v>302</v>
      </c>
      <c r="CS161" s="114">
        <f>AY161</f>
        <v>319</v>
      </c>
      <c r="CT161" s="109">
        <f>M161-K161</f>
        <v>2</v>
      </c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  <c r="ACG161" s="9"/>
      <c r="ACH161" s="9"/>
      <c r="ACI161" s="9"/>
      <c r="ACJ161" s="9"/>
      <c r="ACK161" s="9"/>
      <c r="ACL161" s="9"/>
      <c r="ACM161" s="9"/>
      <c r="ACN161" s="9"/>
      <c r="ACO161" s="9"/>
      <c r="ACP161" s="9"/>
      <c r="ACQ161" s="9"/>
      <c r="ACR161" s="9"/>
      <c r="ACS161" s="9"/>
      <c r="ACT161" s="9"/>
      <c r="ACU161" s="9"/>
      <c r="ACV161" s="9"/>
      <c r="ACW161" s="9"/>
      <c r="ACX161" s="9"/>
      <c r="ACY161" s="9"/>
      <c r="ACZ161" s="9"/>
      <c r="ADA161" s="9"/>
      <c r="ADB161" s="9"/>
      <c r="ADC161" s="9"/>
      <c r="ADD161" s="9"/>
      <c r="ADE161" s="9"/>
      <c r="ADF161" s="9"/>
      <c r="ADG161" s="9"/>
      <c r="ADH161" s="9"/>
      <c r="ADI161" s="9"/>
      <c r="ADJ161" s="9"/>
      <c r="ADK161" s="9"/>
      <c r="ADL161" s="9"/>
      <c r="ADM161" s="9"/>
      <c r="ADN161" s="9"/>
      <c r="ADO161" s="9"/>
      <c r="ADP161" s="9"/>
      <c r="ADQ161" s="9"/>
      <c r="ADR161" s="9"/>
      <c r="ADS161" s="9"/>
      <c r="ADT161" s="9"/>
      <c r="ADU161" s="9"/>
      <c r="ADV161" s="9"/>
      <c r="ADW161" s="9"/>
      <c r="ADX161" s="9"/>
      <c r="ADY161" s="9"/>
      <c r="ADZ161" s="9"/>
      <c r="AEA161" s="9"/>
      <c r="AEB161" s="9"/>
      <c r="AEC161" s="9"/>
      <c r="AED161" s="9"/>
      <c r="AEE161" s="9"/>
      <c r="AEF161" s="9"/>
      <c r="AEG161" s="9"/>
      <c r="AEH161" s="9"/>
      <c r="AEI161" s="9"/>
      <c r="AEJ161" s="9"/>
      <c r="AEK161" s="9"/>
      <c r="AEL161" s="9"/>
      <c r="AEM161" s="9"/>
      <c r="AEN161" s="9"/>
      <c r="AEO161" s="9"/>
      <c r="AEP161" s="9"/>
      <c r="AEQ161" s="9"/>
      <c r="AER161" s="9"/>
      <c r="AES161" s="9"/>
      <c r="AET161" s="9"/>
      <c r="AEU161" s="9"/>
      <c r="AEV161" s="9"/>
      <c r="AEW161" s="9"/>
      <c r="AEX161" s="9"/>
      <c r="AEY161" s="9"/>
      <c r="AEZ161" s="9"/>
      <c r="AFA161" s="9"/>
      <c r="AFB161" s="9"/>
      <c r="AFC161" s="9"/>
      <c r="AFD161" s="9"/>
      <c r="AFE161" s="9"/>
      <c r="AFF161" s="9"/>
      <c r="AFG161" s="9"/>
      <c r="AFH161" s="9"/>
      <c r="AFI161" s="9"/>
      <c r="AFJ161" s="9"/>
      <c r="AFK161" s="9"/>
      <c r="AFL161" s="9"/>
      <c r="AFM161" s="9"/>
      <c r="AFN161" s="9"/>
      <c r="AFO161" s="9"/>
      <c r="AFP161" s="9"/>
      <c r="AFQ161" s="9"/>
      <c r="AFR161" s="9"/>
      <c r="AFS161" s="9"/>
      <c r="AFT161" s="9"/>
      <c r="AFU161" s="9"/>
      <c r="AFV161" s="9"/>
      <c r="AFW161" s="9"/>
      <c r="AFX161" s="9"/>
      <c r="AFY161" s="9"/>
      <c r="AFZ161" s="9"/>
      <c r="AGA161" s="9"/>
      <c r="AGB161" s="9"/>
      <c r="AGC161" s="9"/>
      <c r="AGD161" s="9"/>
      <c r="AGE161" s="9"/>
      <c r="AGF161" s="9"/>
      <c r="AGG161" s="9"/>
      <c r="AGH161" s="9"/>
      <c r="AGI161" s="9"/>
      <c r="AGJ161" s="9"/>
      <c r="AGK161" s="9"/>
      <c r="AGL161" s="9"/>
      <c r="AGM161" s="9"/>
      <c r="AGN161" s="9"/>
      <c r="AGO161" s="9"/>
      <c r="AGP161" s="9"/>
      <c r="AGQ161" s="9"/>
      <c r="AGR161" s="9"/>
      <c r="AGS161" s="9"/>
      <c r="AGT161" s="9"/>
      <c r="AGU161" s="9"/>
      <c r="AGV161" s="9"/>
      <c r="AGW161" s="9"/>
      <c r="AGX161" s="9"/>
      <c r="AGY161" s="9"/>
      <c r="AGZ161" s="9"/>
      <c r="AHA161" s="9"/>
      <c r="AHB161" s="9"/>
      <c r="AHC161" s="9"/>
      <c r="AHD161" s="9"/>
      <c r="AHE161" s="9"/>
      <c r="AHF161" s="9"/>
      <c r="AHG161" s="9"/>
      <c r="AHH161" s="9"/>
      <c r="AHI161" s="9"/>
      <c r="AHJ161" s="9"/>
      <c r="AHK161" s="9"/>
      <c r="AHL161" s="9"/>
      <c r="AHM161" s="9"/>
      <c r="AHN161" s="9"/>
      <c r="AHO161" s="9"/>
      <c r="AHP161" s="9"/>
      <c r="AHQ161" s="9"/>
      <c r="AHR161" s="9"/>
      <c r="AHS161" s="9"/>
      <c r="AHT161" s="9"/>
      <c r="AHU161" s="9"/>
      <c r="AHV161" s="9"/>
      <c r="AHW161" s="9"/>
      <c r="AHX161" s="9"/>
      <c r="AHY161" s="9"/>
      <c r="AHZ161" s="9"/>
      <c r="AIA161" s="9"/>
      <c r="AIB161" s="9"/>
      <c r="AIC161" s="9"/>
      <c r="AID161" s="9"/>
      <c r="AIE161" s="9"/>
      <c r="AIF161" s="9"/>
      <c r="AIG161" s="9"/>
      <c r="AIH161" s="9"/>
      <c r="AII161" s="9"/>
      <c r="AIJ161" s="9"/>
      <c r="AIK161" s="9"/>
      <c r="AIL161" s="9"/>
      <c r="AIM161" s="9"/>
      <c r="AIN161" s="9"/>
      <c r="AIO161" s="9"/>
      <c r="AIP161" s="9"/>
      <c r="AIQ161" s="9"/>
      <c r="AIR161" s="9"/>
      <c r="AIS161" s="9"/>
      <c r="AIT161" s="9"/>
      <c r="AIU161" s="9"/>
      <c r="AIV161" s="9"/>
      <c r="AIW161" s="9"/>
      <c r="AIX161" s="9"/>
      <c r="AIY161" s="9"/>
      <c r="AIZ161" s="9"/>
      <c r="AJA161" s="9"/>
      <c r="AJB161" s="9"/>
      <c r="AJC161" s="9"/>
      <c r="AJD161" s="9"/>
      <c r="AJE161" s="9"/>
      <c r="AJF161" s="9"/>
      <c r="AJG161" s="9"/>
      <c r="AJH161" s="9"/>
      <c r="AJI161" s="9"/>
      <c r="AJJ161" s="9"/>
      <c r="AJK161" s="9"/>
      <c r="AJL161" s="9"/>
      <c r="AJM161" s="9"/>
      <c r="AJN161" s="9"/>
      <c r="AJO161" s="9"/>
      <c r="AJP161" s="9"/>
      <c r="AJQ161" s="9"/>
      <c r="AJR161" s="9"/>
      <c r="AJS161" s="9"/>
      <c r="AJT161" s="9"/>
      <c r="AJU161" s="9"/>
      <c r="AJV161" s="9"/>
      <c r="AJW161" s="9"/>
      <c r="AJX161" s="9"/>
      <c r="AJY161" s="9"/>
      <c r="AJZ161" s="9"/>
      <c r="AKA161" s="9"/>
      <c r="AKB161" s="9"/>
      <c r="AKC161" s="9"/>
      <c r="AKD161" s="9"/>
      <c r="AKE161" s="9"/>
      <c r="AKF161" s="9"/>
      <c r="AKG161" s="9"/>
      <c r="AKH161" s="9"/>
      <c r="AKI161" s="9"/>
      <c r="AKJ161" s="9"/>
      <c r="AKK161" s="9"/>
      <c r="AKL161" s="9"/>
      <c r="AKM161" s="9"/>
      <c r="AKN161" s="9"/>
      <c r="AKO161" s="9"/>
      <c r="AKP161" s="9"/>
      <c r="AKQ161" s="9"/>
      <c r="AKR161" s="9"/>
      <c r="AKS161" s="9"/>
      <c r="AKT161" s="9"/>
      <c r="AKU161" s="9"/>
      <c r="AKV161" s="9"/>
      <c r="AKW161" s="9"/>
      <c r="AKX161" s="9"/>
      <c r="AKY161" s="9"/>
      <c r="AKZ161" s="9"/>
      <c r="ALA161" s="9"/>
      <c r="ALB161" s="9"/>
      <c r="ALC161" s="9"/>
      <c r="ALD161" s="9"/>
      <c r="ALE161" s="9"/>
      <c r="ALF161" s="9"/>
      <c r="ALG161" s="9"/>
      <c r="ALH161" s="9"/>
      <c r="ALI161" s="9"/>
      <c r="ALJ161" s="9"/>
      <c r="ALK161" s="9"/>
      <c r="ALL161" s="9"/>
      <c r="ALM161" s="9"/>
      <c r="ALN161" s="9"/>
      <c r="ALO161" s="9"/>
      <c r="ALP161" s="9"/>
      <c r="ALQ161" s="9"/>
      <c r="ALR161" s="9"/>
      <c r="ALS161" s="9"/>
      <c r="ALT161" s="9"/>
      <c r="ALU161" s="9"/>
      <c r="ALV161" s="9"/>
      <c r="ALW161" s="9"/>
      <c r="ALX161" s="9"/>
      <c r="ALY161" s="9"/>
      <c r="ALZ161" s="9"/>
      <c r="AMA161" s="9"/>
      <c r="AMB161" s="9"/>
      <c r="AMC161" s="9"/>
      <c r="AMD161" s="9"/>
      <c r="AME161" s="9"/>
      <c r="AMF161" s="9"/>
      <c r="AMG161" s="9"/>
      <c r="AMH161" s="9"/>
      <c r="AMI161" s="9"/>
      <c r="AMJ161" s="9"/>
      <c r="AMK161" s="9"/>
      <c r="AML161" s="9"/>
      <c r="AMM161" s="9"/>
      <c r="AMN161" s="9"/>
      <c r="AMO161" s="9"/>
    </row>
    <row r="162" spans="1:1029" x14ac:dyDescent="0.2">
      <c r="A162" s="3" t="str">
        <f t="shared" si="699"/>
        <v>cxcr4_human__wt</v>
      </c>
      <c r="B162" s="3" t="s">
        <v>1172</v>
      </c>
      <c r="C162" s="3" t="s">
        <v>100</v>
      </c>
      <c r="D162" s="3" t="str">
        <f>IFERROR(MID(VLOOKUP($B162,Seqs!$A:$B,2,0),E162,1),"")</f>
        <v>R</v>
      </c>
      <c r="E162" s="3">
        <v>30</v>
      </c>
      <c r="F162" s="3" t="str">
        <f>IFERROR(MID(VLOOKUP($B162,Seqs!$A:$B,2,0),G162,1),"")</f>
        <v>Q</v>
      </c>
      <c r="G162" s="3">
        <v>66</v>
      </c>
      <c r="H162" s="3" t="str">
        <f>IFERROR(MID(VLOOKUP($B162,Seqs!$A:$B,2,0),I162,1),"")</f>
        <v>K</v>
      </c>
      <c r="I162" s="23">
        <v>67</v>
      </c>
      <c r="J162" s="3" t="str">
        <f>IFERROR(MID(VLOOKUP($B162,Seqs!$A:$B,2,0),K162,1),"")</f>
        <v>R</v>
      </c>
      <c r="K162" s="23">
        <v>70</v>
      </c>
      <c r="L162" s="3" t="str">
        <f>IFERROR(MID(VLOOKUP($B162,Seqs!$A:$B,2,0),M162,1),"")</f>
        <v>S</v>
      </c>
      <c r="M162" s="3">
        <v>71</v>
      </c>
      <c r="N162" s="3" t="str">
        <f>IFERROR(MID(VLOOKUP($B162,Seqs!$A:$B,2,0),O162,1),"")</f>
        <v>A</v>
      </c>
      <c r="O162" s="3">
        <v>100</v>
      </c>
      <c r="P162" s="3" t="str">
        <f>IFERROR(MID(VLOOKUP($B162,Seqs!$A:$B,2,0),Q162,1),"")</f>
        <v>N</v>
      </c>
      <c r="Q162" s="3">
        <v>101</v>
      </c>
      <c r="R162" s="3" t="str">
        <f>IFERROR(MID(VLOOKUP($B162,Seqs!$A:$B,2,0),S162,1),"")</f>
        <v>F</v>
      </c>
      <c r="S162" s="3">
        <v>104</v>
      </c>
      <c r="T162" s="3" t="str">
        <f>IFERROR(MID(VLOOKUP($B162,Seqs!$A:$B,2,0),U162,1),"")</f>
        <v>G</v>
      </c>
      <c r="U162" s="3">
        <v>105</v>
      </c>
      <c r="V162" s="3" t="str">
        <f>IFERROR(MID(VLOOKUP($B162,Seqs!$A:$B,2,0),W162,1),"")</f>
        <v>H</v>
      </c>
      <c r="W162" s="3">
        <v>140</v>
      </c>
      <c r="X162" s="3" t="str">
        <f>IFERROR(MID(VLOOKUP($B162,Seqs!$A:$B,2,0),Y162,1),"")</f>
        <v>A</v>
      </c>
      <c r="Y162" s="3">
        <v>141</v>
      </c>
      <c r="Z162" s="3" t="str">
        <f>IFERROR(MID(VLOOKUP($B162,Seqs!$A:$B,2,0),AA162,1),"")</f>
        <v>R</v>
      </c>
      <c r="AA162" s="3">
        <v>148</v>
      </c>
      <c r="AB162" s="3" t="str">
        <f>IFERROR(MID(VLOOKUP($B162,Seqs!$A:$B,2,0),AC162,1),"")</f>
        <v>K</v>
      </c>
      <c r="AC162" s="9">
        <v>149</v>
      </c>
      <c r="AD162" s="3" t="str">
        <f>IFERROR(MID(VLOOKUP($B162,Seqs!$A:$B,2,0),AE162,1),"")</f>
        <v>A</v>
      </c>
      <c r="AE162" s="3">
        <v>175</v>
      </c>
      <c r="AF162" s="3" t="str">
        <f>IFERROR(MID(VLOOKUP($B162,Seqs!$A:$B,2,0),AG162,1),"")</f>
        <v>C</v>
      </c>
      <c r="AG162" s="3">
        <v>186</v>
      </c>
      <c r="AH162" s="3" t="str">
        <f>IFERROR(MID(VLOOKUP($B162,Seqs!$A:$B,2,0),AI162,1),"")</f>
        <v>R</v>
      </c>
      <c r="AI162" s="3">
        <v>188</v>
      </c>
      <c r="AJ162" s="3" t="str">
        <f>IFERROR(MID(VLOOKUP($B162,Seqs!$A:$B,2,0),AK162,1),"")</f>
        <v>D</v>
      </c>
      <c r="AK162" s="3">
        <v>193</v>
      </c>
      <c r="AL162" s="3" t="str">
        <f>IFERROR(MID(VLOOKUP($B162,Seqs!$A:$B,2,0),AM162,1),"")</f>
        <v>S</v>
      </c>
      <c r="AM162" s="3">
        <v>229</v>
      </c>
      <c r="AN162" s="3" t="str">
        <f>IFERROR(MID(VLOOKUP($B162,Seqs!$A:$B,2,0),AO162,1),"")</f>
        <v>K</v>
      </c>
      <c r="AO162" s="3">
        <v>234</v>
      </c>
      <c r="AP162" s="3" t="str">
        <f>IFERROR(MID(VLOOKUP($B162,Seqs!$A:$B,2,0),AQ162,1),"")</f>
        <v>E</v>
      </c>
      <c r="AQ162" s="3">
        <v>268</v>
      </c>
      <c r="AR162" s="3" t="str">
        <f>IFERROR(MID(VLOOKUP($B162,Seqs!$A:$B,2,0),AS162,1),"")</f>
        <v>G</v>
      </c>
      <c r="AS162" s="3">
        <v>273</v>
      </c>
      <c r="AT162" s="3" t="str">
        <f>IFERROR(MID(VLOOKUP($B162,Seqs!$A:$B,2,0),AU162,1),"")</f>
        <v>L</v>
      </c>
      <c r="AU162" s="3">
        <v>305</v>
      </c>
      <c r="AV162" s="3" t="str">
        <f>IFERROR(MID(VLOOKUP($B162,Seqs!$A:$B,2,0),AW162,1),"")</f>
        <v>G</v>
      </c>
      <c r="AW162" s="3">
        <v>306</v>
      </c>
      <c r="AX162" s="3" t="str">
        <f>IFERROR(MID(VLOOKUP($B162,Seqs!$A:$B,2,0),AY162,1),"")</f>
        <v>T</v>
      </c>
      <c r="AY162" s="3">
        <v>318</v>
      </c>
      <c r="AZ162" s="77" t="str">
        <f>VLOOKUP(B162,Classification!A:D,2,0)</f>
        <v>A</v>
      </c>
      <c r="BA162" s="94" t="str">
        <f>VLOOKUP(B162,Classification!A:D,4,0)</f>
        <v>Chemokine</v>
      </c>
      <c r="BB162" s="27" t="b">
        <f t="shared" si="700"/>
        <v>1</v>
      </c>
      <c r="BC162" s="23">
        <f t="shared" ref="BC162:BC169" si="841">_xlfn.AGGREGATE(9,6,CH162:CS162)-_xlfn.AGGREGATE(9,6,BV162:CG162)+12</f>
        <v>267</v>
      </c>
      <c r="BD162" s="34" t="s">
        <v>23</v>
      </c>
      <c r="BE162" s="3" t="s">
        <v>23</v>
      </c>
      <c r="BF162" s="119" t="s">
        <v>23</v>
      </c>
      <c r="BG162" s="49" t="s">
        <v>1378</v>
      </c>
      <c r="BH162" s="49" t="s">
        <v>1383</v>
      </c>
      <c r="BI162" s="1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 t="shared" ref="BV162:BV169" si="842">E162</f>
        <v>30</v>
      </c>
      <c r="BW162" s="71">
        <f t="shared" ref="BW162:BW169" si="843">I162</f>
        <v>67</v>
      </c>
      <c r="BX162" s="72">
        <f t="shared" ref="BX162:BX169" si="844">M162</f>
        <v>71</v>
      </c>
      <c r="BY162" s="71">
        <f t="shared" ref="BY162:BY169" si="845">Q162</f>
        <v>101</v>
      </c>
      <c r="BZ162" s="72">
        <f t="shared" ref="BZ162:BZ169" si="846">U162</f>
        <v>105</v>
      </c>
      <c r="CA162" s="71">
        <f t="shared" ref="CA162:CA169" si="847">Y162</f>
        <v>141</v>
      </c>
      <c r="CB162" s="72">
        <f t="shared" ref="CB162:CB169" si="848">AC162</f>
        <v>149</v>
      </c>
      <c r="CC162" s="71">
        <f t="shared" ref="CC162:CC169" si="849">AG162</f>
        <v>186</v>
      </c>
      <c r="CD162" s="72">
        <f t="shared" ref="CD162:CD169" si="850">AK162</f>
        <v>193</v>
      </c>
      <c r="CE162" s="71">
        <f t="shared" ref="CE162:CE169" si="851">AO162</f>
        <v>234</v>
      </c>
      <c r="CF162" s="72">
        <f t="shared" ref="CF162:CF169" si="852">AS162</f>
        <v>273</v>
      </c>
      <c r="CG162" s="71">
        <f t="shared" ref="CG162:CG169" si="853">AW162</f>
        <v>306</v>
      </c>
      <c r="CH162" s="70">
        <f t="shared" ref="CH162:CH169" si="854">G162</f>
        <v>66</v>
      </c>
      <c r="CI162" s="71">
        <f t="shared" ref="CI162:CI169" si="855">K162</f>
        <v>70</v>
      </c>
      <c r="CJ162" s="72">
        <f t="shared" ref="CJ162:CJ169" si="856">O162</f>
        <v>100</v>
      </c>
      <c r="CK162" s="72">
        <f t="shared" ref="CK162:CK169" si="857">S162</f>
        <v>104</v>
      </c>
      <c r="CL162" s="72">
        <f t="shared" ref="CL162:CL169" si="858">W162</f>
        <v>140</v>
      </c>
      <c r="CM162" s="72">
        <f t="shared" ref="CM162:CM169" si="859">AA162</f>
        <v>148</v>
      </c>
      <c r="CN162" s="72">
        <f t="shared" ref="CN162:CN169" si="860">AE162</f>
        <v>175</v>
      </c>
      <c r="CO162" s="72">
        <f t="shared" ref="CO162:CO169" si="861">AI162</f>
        <v>188</v>
      </c>
      <c r="CP162" s="72">
        <f t="shared" ref="CP162:CP169" si="862">AM162</f>
        <v>229</v>
      </c>
      <c r="CQ162" s="72">
        <f t="shared" ref="CQ162:CQ169" si="863">AQ162</f>
        <v>268</v>
      </c>
      <c r="CR162" s="72">
        <f t="shared" ref="CR162:CR169" si="864">AU162</f>
        <v>305</v>
      </c>
      <c r="CS162" s="72">
        <f t="shared" ref="CS162:CS169" si="865">AY162</f>
        <v>318</v>
      </c>
      <c r="CT162" s="23">
        <f t="shared" ref="CT162:CT169" si="866">M162-K162</f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699"/>
        <v>cxcr4_human_3ODU</v>
      </c>
      <c r="B163" s="3" t="s">
        <v>1172</v>
      </c>
      <c r="C163" s="3" t="s">
        <v>63</v>
      </c>
      <c r="D163" s="3" t="str">
        <f>IFERROR(MID(VLOOKUP($B163,Seqs!$A:$B,2,0),E163,1),"")</f>
        <v>A</v>
      </c>
      <c r="E163" s="3">
        <v>34</v>
      </c>
      <c r="F163" s="3" t="str">
        <f>IFERROR(MID(VLOOKUP($B163,Seqs!$A:$B,2,0),G163,1),"")</f>
        <v>Q</v>
      </c>
      <c r="G163" s="3">
        <v>66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71</v>
      </c>
      <c r="N163" s="3" t="str">
        <f>IFERROR(MID(VLOOKUP($B163,Seqs!$A:$B,2,0),O163,1),"")</f>
        <v>A</v>
      </c>
      <c r="O163" s="3">
        <v>100</v>
      </c>
      <c r="P163" s="3" t="str">
        <f>IFERROR(MID(VLOOKUP($B163,Seqs!$A:$B,2,0),Q163,1),"")</f>
        <v>N</v>
      </c>
      <c r="Q163" s="3">
        <v>101</v>
      </c>
      <c r="R163" s="3" t="str">
        <f>IFERROR(MID(VLOOKUP($B163,Seqs!$A:$B,2,0),S163,1),"")</f>
        <v>F</v>
      </c>
      <c r="S163" s="3">
        <v>104</v>
      </c>
      <c r="T163" s="3" t="str">
        <f>IFERROR(MID(VLOOKUP($B163,Seqs!$A:$B,2,0),U163,1),"")</f>
        <v>G</v>
      </c>
      <c r="U163" s="3">
        <v>105</v>
      </c>
      <c r="V163" s="3" t="str">
        <f>IFERROR(MID(VLOOKUP($B163,Seqs!$A:$B,2,0),W163,1),"")</f>
        <v>H</v>
      </c>
      <c r="W163" s="3">
        <v>140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S</v>
      </c>
      <c r="AC163" s="9">
        <v>144</v>
      </c>
      <c r="AD163" s="3" t="str">
        <f>IFERROR(MID(VLOOKUP($B163,Seqs!$A:$B,2,0),AE163,1),"")</f>
        <v>A</v>
      </c>
      <c r="AE163" s="3">
        <v>175</v>
      </c>
      <c r="AF163" s="3" t="str">
        <f>IFERROR(MID(VLOOKUP($B163,Seqs!$A:$B,2,0),AG163,1),"")</f>
        <v>C</v>
      </c>
      <c r="AG163" s="3">
        <v>186</v>
      </c>
      <c r="AH163" s="3" t="str">
        <f>IFERROR(MID(VLOOKUP($B163,Seqs!$A:$B,2,0),AI163,1),"")</f>
        <v>R</v>
      </c>
      <c r="AI163" s="3">
        <v>188</v>
      </c>
      <c r="AJ163" s="3" t="str">
        <f>IFERROR(MID(VLOOKUP($B163,Seqs!$A:$B,2,0),AK163,1),"")</f>
        <v>D</v>
      </c>
      <c r="AK163" s="3">
        <v>193</v>
      </c>
      <c r="AL163" s="3" t="str">
        <f>IFERROR(MID(VLOOKUP($B163,Seqs!$A:$B,2,0),AM163,1),"")</f>
        <v>K</v>
      </c>
      <c r="AM163" s="3">
        <v>225</v>
      </c>
      <c r="AN163" s="3" t="str">
        <f>IFERROR(MID(VLOOKUP($B163,Seqs!$A:$B,2,0),AO163,1),"")</f>
        <v>G</v>
      </c>
      <c r="AO163" s="3">
        <v>231</v>
      </c>
      <c r="AP163" s="3" t="str">
        <f>IFERROR(MID(VLOOKUP($B163,Seqs!$A:$B,2,0),AQ163,1),"")</f>
        <v>E</v>
      </c>
      <c r="AQ163" s="3">
        <v>268</v>
      </c>
      <c r="AR163" s="3" t="str">
        <f>IFERROR(MID(VLOOKUP($B163,Seqs!$A:$B,2,0),AS163,1),"")</f>
        <v>G</v>
      </c>
      <c r="AS163" s="3">
        <v>273</v>
      </c>
      <c r="AT163" s="3" t="str">
        <f>IFERROR(MID(VLOOKUP($B163,Seqs!$A:$B,2,0),AU163,1),"")</f>
        <v>I</v>
      </c>
      <c r="AU163" s="3">
        <v>300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7" t="str">
        <f>VLOOKUP(B163,Classification!A:D,2,0)</f>
        <v>A</v>
      </c>
      <c r="BA163" s="94" t="str">
        <f>VLOOKUP(B163,Classification!A:D,4,0)</f>
        <v>Chemokine</v>
      </c>
      <c r="BB163" s="27" t="b">
        <f t="shared" si="700"/>
        <v>1</v>
      </c>
      <c r="BC163" s="23">
        <f t="shared" si="841"/>
        <v>240</v>
      </c>
      <c r="BD163" s="2" t="s">
        <v>1382</v>
      </c>
      <c r="BE163" s="3" t="s">
        <v>1380</v>
      </c>
      <c r="BF163" s="119">
        <v>2.5</v>
      </c>
      <c r="BG163" s="49" t="s">
        <v>1383</v>
      </c>
      <c r="BH163" s="49" t="s">
        <v>1383</v>
      </c>
      <c r="BI163" s="1"/>
      <c r="BJ163" s="70" t="s">
        <v>1293</v>
      </c>
      <c r="BK163" s="57" t="s">
        <v>1293</v>
      </c>
      <c r="BL163" s="57" t="s">
        <v>1293</v>
      </c>
      <c r="BM163" s="57" t="s">
        <v>1293</v>
      </c>
      <c r="BN163" s="57" t="s">
        <v>1293</v>
      </c>
      <c r="BO163" s="57" t="s">
        <v>1293</v>
      </c>
      <c r="BP163" s="57" t="s">
        <v>1293</v>
      </c>
      <c r="BQ163" s="57" t="s">
        <v>1293</v>
      </c>
      <c r="BR163" s="57" t="s">
        <v>1293</v>
      </c>
      <c r="BS163" s="57" t="s">
        <v>1293</v>
      </c>
      <c r="BT163" s="57" t="s">
        <v>1293</v>
      </c>
      <c r="BU163" s="57" t="s">
        <v>1293</v>
      </c>
      <c r="BV163" s="70">
        <f t="shared" si="842"/>
        <v>34</v>
      </c>
      <c r="BW163" s="71" t="str">
        <f t="shared" si="843"/>
        <v>-</v>
      </c>
      <c r="BX163" s="72">
        <f t="shared" si="844"/>
        <v>71</v>
      </c>
      <c r="BY163" s="71">
        <f t="shared" si="845"/>
        <v>101</v>
      </c>
      <c r="BZ163" s="72">
        <f t="shared" si="846"/>
        <v>105</v>
      </c>
      <c r="CA163" s="71" t="str">
        <f t="shared" si="847"/>
        <v>-</v>
      </c>
      <c r="CB163" s="72">
        <f t="shared" si="848"/>
        <v>144</v>
      </c>
      <c r="CC163" s="71">
        <f t="shared" si="849"/>
        <v>186</v>
      </c>
      <c r="CD163" s="72">
        <f t="shared" si="850"/>
        <v>193</v>
      </c>
      <c r="CE163" s="71">
        <f t="shared" si="851"/>
        <v>231</v>
      </c>
      <c r="CF163" s="72">
        <f t="shared" si="852"/>
        <v>273</v>
      </c>
      <c r="CG163" s="71" t="str">
        <f t="shared" si="853"/>
        <v>-</v>
      </c>
      <c r="CH163" s="70">
        <f t="shared" si="854"/>
        <v>66</v>
      </c>
      <c r="CI163" s="71" t="str">
        <f t="shared" si="855"/>
        <v>-</v>
      </c>
      <c r="CJ163" s="72">
        <f t="shared" si="856"/>
        <v>100</v>
      </c>
      <c r="CK163" s="72">
        <f t="shared" si="857"/>
        <v>104</v>
      </c>
      <c r="CL163" s="72">
        <f t="shared" si="858"/>
        <v>140</v>
      </c>
      <c r="CM163" s="72" t="str">
        <f t="shared" si="859"/>
        <v>-</v>
      </c>
      <c r="CN163" s="72">
        <f t="shared" si="860"/>
        <v>175</v>
      </c>
      <c r="CO163" s="72">
        <f t="shared" si="861"/>
        <v>188</v>
      </c>
      <c r="CP163" s="72">
        <f t="shared" si="862"/>
        <v>225</v>
      </c>
      <c r="CQ163" s="72">
        <f t="shared" si="863"/>
        <v>268</v>
      </c>
      <c r="CR163" s="72">
        <f t="shared" si="864"/>
        <v>300</v>
      </c>
      <c r="CS163" s="72" t="str">
        <f t="shared" si="865"/>
        <v>-</v>
      </c>
      <c r="CT163" s="23" t="e">
        <f t="shared" si="866"/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si="699"/>
        <v>cxcr4_human_3OE0</v>
      </c>
      <c r="B164" s="3" t="s">
        <v>1172</v>
      </c>
      <c r="C164" s="3" t="s">
        <v>1032</v>
      </c>
      <c r="D164" s="3" t="str">
        <f>IFERROR(MID(VLOOKUP($B164,Seqs!$A:$B,2,0),E164,1),"")</f>
        <v>A</v>
      </c>
      <c r="E164" s="3">
        <v>34</v>
      </c>
      <c r="F164" s="3" t="str">
        <f>IFERROR(MID(VLOOKUP($B164,Seqs!$A:$B,2,0),G164,1),"")</f>
        <v>Q</v>
      </c>
      <c r="G164" s="3">
        <v>66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S</v>
      </c>
      <c r="M164" s="3">
        <v>71</v>
      </c>
      <c r="N164" s="3" t="str">
        <f>IFERROR(MID(VLOOKUP($B164,Seqs!$A:$B,2,0),O164,1),"")</f>
        <v>A</v>
      </c>
      <c r="O164" s="3">
        <v>100</v>
      </c>
      <c r="P164" s="3" t="str">
        <f>IFERROR(MID(VLOOKUP($B164,Seqs!$A:$B,2,0),Q164,1),"")</f>
        <v>N</v>
      </c>
      <c r="Q164" s="3">
        <v>101</v>
      </c>
      <c r="R164" s="3" t="str">
        <f>IFERROR(MID(VLOOKUP($B164,Seqs!$A:$B,2,0),S164,1),"")</f>
        <v>F</v>
      </c>
      <c r="S164" s="3">
        <v>104</v>
      </c>
      <c r="T164" s="3" t="str">
        <f>IFERROR(MID(VLOOKUP($B164,Seqs!$A:$B,2,0),U164,1),"")</f>
        <v>G</v>
      </c>
      <c r="U164" s="3">
        <v>105</v>
      </c>
      <c r="V164" s="3" t="str">
        <f>IFERROR(MID(VLOOKUP($B164,Seqs!$A:$B,2,0),W164,1),"")</f>
        <v>H</v>
      </c>
      <c r="W164" s="3">
        <v>140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S</v>
      </c>
      <c r="AC164" s="9">
        <v>144</v>
      </c>
      <c r="AD164" s="3" t="str">
        <f>IFERROR(MID(VLOOKUP($B164,Seqs!$A:$B,2,0),AE164,1),"")</f>
        <v>A</v>
      </c>
      <c r="AE164" s="3">
        <v>175</v>
      </c>
      <c r="AF164" s="3" t="str">
        <f>IFERROR(MID(VLOOKUP($B164,Seqs!$A:$B,2,0),AG164,1),"")</f>
        <v>C</v>
      </c>
      <c r="AG164" s="3">
        <v>186</v>
      </c>
      <c r="AH164" s="3" t="str">
        <f>IFERROR(MID(VLOOKUP($B164,Seqs!$A:$B,2,0),AI164,1),"")</f>
        <v>R</v>
      </c>
      <c r="AI164" s="3">
        <v>188</v>
      </c>
      <c r="AJ164" s="3" t="str">
        <f>IFERROR(MID(VLOOKUP($B164,Seqs!$A:$B,2,0),AK164,1),"")</f>
        <v>D</v>
      </c>
      <c r="AK164" s="3">
        <v>193</v>
      </c>
      <c r="AL164" s="3" t="str">
        <f>IFERROR(MID(VLOOKUP($B164,Seqs!$A:$B,2,0),AM164,1),"")</f>
        <v>H</v>
      </c>
      <c r="AM164" s="3">
        <v>228</v>
      </c>
      <c r="AN164" s="3" t="str">
        <f>IFERROR(MID(VLOOKUP($B164,Seqs!$A:$B,2,0),AO164,1),"")</f>
        <v>K</v>
      </c>
      <c r="AO164" s="3">
        <v>239</v>
      </c>
      <c r="AP164" s="3" t="str">
        <f>IFERROR(MID(VLOOKUP($B164,Seqs!$A:$B,2,0),AQ164,1),"")</f>
        <v>E</v>
      </c>
      <c r="AQ164" s="3">
        <v>268</v>
      </c>
      <c r="AR164" s="3" t="str">
        <f>IFERROR(MID(VLOOKUP($B164,Seqs!$A:$B,2,0),AS164,1),"")</f>
        <v>G</v>
      </c>
      <c r="AS164" s="3">
        <v>273</v>
      </c>
      <c r="AT164" s="3" t="str">
        <f>IFERROR(MID(VLOOKUP($B164,Seqs!$A:$B,2,0),AU164,1),"")</f>
        <v>I</v>
      </c>
      <c r="AU164" s="3">
        <v>300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7" t="str">
        <f>VLOOKUP(B164,Classification!A:D,2,0)</f>
        <v>A</v>
      </c>
      <c r="BA164" s="94" t="str">
        <f>VLOOKUP(B164,Classification!A:D,4,0)</f>
        <v>Chemokine</v>
      </c>
      <c r="BB164" s="27" t="b">
        <f t="shared" si="700"/>
        <v>1</v>
      </c>
      <c r="BC164" s="23">
        <f t="shared" si="841"/>
        <v>235</v>
      </c>
      <c r="BD164" s="4" t="s">
        <v>23</v>
      </c>
      <c r="BE164" s="3" t="s">
        <v>1380</v>
      </c>
      <c r="BF164" s="119">
        <v>2.9</v>
      </c>
      <c r="BG164" s="49" t="s">
        <v>1383</v>
      </c>
      <c r="BH164" s="49" t="s">
        <v>1383</v>
      </c>
      <c r="BI164" s="1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 t="shared" si="842"/>
        <v>34</v>
      </c>
      <c r="BW164" s="71" t="str">
        <f t="shared" si="843"/>
        <v>-</v>
      </c>
      <c r="BX164" s="72">
        <f t="shared" si="844"/>
        <v>71</v>
      </c>
      <c r="BY164" s="71">
        <f t="shared" si="845"/>
        <v>101</v>
      </c>
      <c r="BZ164" s="72">
        <f t="shared" si="846"/>
        <v>105</v>
      </c>
      <c r="CA164" s="71" t="str">
        <f t="shared" si="847"/>
        <v>-</v>
      </c>
      <c r="CB164" s="72">
        <f t="shared" si="848"/>
        <v>144</v>
      </c>
      <c r="CC164" s="71">
        <f t="shared" si="849"/>
        <v>186</v>
      </c>
      <c r="CD164" s="72">
        <f t="shared" si="850"/>
        <v>193</v>
      </c>
      <c r="CE164" s="71">
        <f t="shared" si="851"/>
        <v>239</v>
      </c>
      <c r="CF164" s="72">
        <f t="shared" si="852"/>
        <v>273</v>
      </c>
      <c r="CG164" s="71" t="str">
        <f t="shared" si="853"/>
        <v>-</v>
      </c>
      <c r="CH164" s="70">
        <f t="shared" si="854"/>
        <v>66</v>
      </c>
      <c r="CI164" s="71" t="str">
        <f t="shared" si="855"/>
        <v>-</v>
      </c>
      <c r="CJ164" s="72">
        <f t="shared" si="856"/>
        <v>100</v>
      </c>
      <c r="CK164" s="72">
        <f t="shared" si="857"/>
        <v>104</v>
      </c>
      <c r="CL164" s="72">
        <f t="shared" si="858"/>
        <v>140</v>
      </c>
      <c r="CM164" s="72" t="str">
        <f t="shared" si="859"/>
        <v>-</v>
      </c>
      <c r="CN164" s="72">
        <f t="shared" si="860"/>
        <v>175</v>
      </c>
      <c r="CO164" s="72">
        <f t="shared" si="861"/>
        <v>188</v>
      </c>
      <c r="CP164" s="72">
        <f t="shared" si="862"/>
        <v>228</v>
      </c>
      <c r="CQ164" s="72">
        <f t="shared" si="863"/>
        <v>268</v>
      </c>
      <c r="CR164" s="72">
        <f t="shared" si="864"/>
        <v>300</v>
      </c>
      <c r="CS164" s="72" t="str">
        <f t="shared" si="865"/>
        <v>-</v>
      </c>
      <c r="CT164" s="23" t="e">
        <f t="shared" si="866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si="699"/>
        <v>cxcr4_human_4RWS</v>
      </c>
      <c r="B165" s="3" t="s">
        <v>1172</v>
      </c>
      <c r="C165" s="3" t="s">
        <v>1053</v>
      </c>
      <c r="D165" s="3" t="str">
        <f>IFERROR(MID(VLOOKUP($B165,Seqs!$A:$B,2,0),E165,1),"")</f>
        <v>R</v>
      </c>
      <c r="E165" s="3">
        <v>30</v>
      </c>
      <c r="F165" s="3" t="str">
        <f>IFERROR(MID(VLOOKUP($B165,Seqs!$A:$B,2,0),G165,1),"")</f>
        <v>Q</v>
      </c>
      <c r="G165" s="3">
        <v>66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S</v>
      </c>
      <c r="M165" s="3">
        <v>71</v>
      </c>
      <c r="N165" s="3" t="str">
        <f>IFERROR(MID(VLOOKUP($B165,Seqs!$A:$B,2,0),O165,1),"")</f>
        <v>A</v>
      </c>
      <c r="O165" s="3">
        <v>100</v>
      </c>
      <c r="P165" s="3" t="str">
        <f>IFERROR(MID(VLOOKUP($B165,Seqs!$A:$B,2,0),Q165,1),"")</f>
        <v>N</v>
      </c>
      <c r="Q165" s="3">
        <v>101</v>
      </c>
      <c r="R165" s="3" t="str">
        <f>IFERROR(MID(VLOOKUP($B165,Seqs!$A:$B,2,0),S165,1),"")</f>
        <v>F</v>
      </c>
      <c r="S165" s="3">
        <v>104</v>
      </c>
      <c r="T165" s="3" t="str">
        <f>IFERROR(MID(VLOOKUP($B165,Seqs!$A:$B,2,0),U165,1),"")</f>
        <v>G</v>
      </c>
      <c r="U165" s="3">
        <v>105</v>
      </c>
      <c r="V165" s="3" t="str">
        <f>IFERROR(MID(VLOOKUP($B165,Seqs!$A:$B,2,0),W165,1),"")</f>
        <v>H</v>
      </c>
      <c r="W165" s="3">
        <v>140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S</v>
      </c>
      <c r="AC165" s="9">
        <v>144</v>
      </c>
      <c r="AD165" s="3" t="str">
        <f>IFERROR(MID(VLOOKUP($B165,Seqs!$A:$B,2,0),AE165,1),"")</f>
        <v>A</v>
      </c>
      <c r="AE165" s="3">
        <v>175</v>
      </c>
      <c r="AF165" s="3" t="str">
        <f>IFERROR(MID(VLOOKUP($B165,Seqs!$A:$B,2,0),AG165,1),"")</f>
        <v>C</v>
      </c>
      <c r="AG165" s="3">
        <v>186</v>
      </c>
      <c r="AH165" s="3" t="str">
        <f>IFERROR(MID(VLOOKUP($B165,Seqs!$A:$B,2,0),AI165,1),"")</f>
        <v>R</v>
      </c>
      <c r="AI165" s="3">
        <v>188</v>
      </c>
      <c r="AJ165" s="3" t="str">
        <f>IFERROR(MID(VLOOKUP($B165,Seqs!$A:$B,2,0),AK165,1),"")</f>
        <v>D</v>
      </c>
      <c r="AK165" s="3">
        <v>193</v>
      </c>
      <c r="AL165" s="3" t="str">
        <f>IFERROR(MID(VLOOKUP($B165,Seqs!$A:$B,2,0),AM165,1),"")</f>
        <v>S</v>
      </c>
      <c r="AM165" s="3">
        <v>227</v>
      </c>
      <c r="AN165" s="3" t="str">
        <f>IFERROR(MID(VLOOKUP($B165,Seqs!$A:$B,2,0),AO165,1),"")</f>
        <v>K</v>
      </c>
      <c r="AO165" s="3">
        <v>239</v>
      </c>
      <c r="AP165" s="3" t="str">
        <f>IFERROR(MID(VLOOKUP($B165,Seqs!$A:$B,2,0),AQ165,1),"")</f>
        <v>E</v>
      </c>
      <c r="AQ165" s="3">
        <v>268</v>
      </c>
      <c r="AR165" s="3" t="str">
        <f>IFERROR(MID(VLOOKUP($B165,Seqs!$A:$B,2,0),AS165,1),"")</f>
        <v>G</v>
      </c>
      <c r="AS165" s="3">
        <v>273</v>
      </c>
      <c r="AT165" s="3" t="str">
        <f>IFERROR(MID(VLOOKUP($B165,Seqs!$A:$B,2,0),AU165,1),"")</f>
        <v>I</v>
      </c>
      <c r="AU165" s="3">
        <v>300</v>
      </c>
      <c r="AV165" s="3" t="str">
        <f>IFERROR(MID(VLOOKUP($B165,Seqs!$A:$B,2,0),AW165,1),"")</f>
        <v/>
      </c>
      <c r="AW165" s="3" t="s">
        <v>23</v>
      </c>
      <c r="AX165" s="3" t="str">
        <f>IFERROR(MID(VLOOKUP($B165,Seqs!$A:$B,2,0),AY165,1),"")</f>
        <v/>
      </c>
      <c r="AY165" s="3" t="s">
        <v>23</v>
      </c>
      <c r="AZ165" s="77" t="str">
        <f>VLOOKUP(B165,Classification!A:D,2,0)</f>
        <v>A</v>
      </c>
      <c r="BA165" s="94" t="str">
        <f>VLOOKUP(B165,Classification!A:D,4,0)</f>
        <v>Chemokine</v>
      </c>
      <c r="BB165" s="27" t="b">
        <f t="shared" si="700"/>
        <v>1</v>
      </c>
      <c r="BC165" s="23">
        <f t="shared" si="841"/>
        <v>238</v>
      </c>
      <c r="BD165" s="5" t="s">
        <v>23</v>
      </c>
      <c r="BE165" s="3" t="s">
        <v>1380</v>
      </c>
      <c r="BF165" s="119">
        <v>3.1</v>
      </c>
      <c r="BG165" s="49" t="s">
        <v>1383</v>
      </c>
      <c r="BH165" s="49" t="s">
        <v>1383</v>
      </c>
      <c r="BI165" s="1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 t="shared" si="842"/>
        <v>30</v>
      </c>
      <c r="BW165" s="71" t="str">
        <f t="shared" si="843"/>
        <v>-</v>
      </c>
      <c r="BX165" s="72">
        <f t="shared" si="844"/>
        <v>71</v>
      </c>
      <c r="BY165" s="71">
        <f t="shared" si="845"/>
        <v>101</v>
      </c>
      <c r="BZ165" s="72">
        <f t="shared" si="846"/>
        <v>105</v>
      </c>
      <c r="CA165" s="71" t="str">
        <f t="shared" si="847"/>
        <v>-</v>
      </c>
      <c r="CB165" s="72">
        <f t="shared" si="848"/>
        <v>144</v>
      </c>
      <c r="CC165" s="71">
        <f t="shared" si="849"/>
        <v>186</v>
      </c>
      <c r="CD165" s="72">
        <f t="shared" si="850"/>
        <v>193</v>
      </c>
      <c r="CE165" s="71">
        <f t="shared" si="851"/>
        <v>239</v>
      </c>
      <c r="CF165" s="72">
        <f t="shared" si="852"/>
        <v>273</v>
      </c>
      <c r="CG165" s="71" t="str">
        <f t="shared" si="853"/>
        <v>-</v>
      </c>
      <c r="CH165" s="70">
        <f t="shared" si="854"/>
        <v>66</v>
      </c>
      <c r="CI165" s="71" t="str">
        <f t="shared" si="855"/>
        <v>-</v>
      </c>
      <c r="CJ165" s="72">
        <f t="shared" si="856"/>
        <v>100</v>
      </c>
      <c r="CK165" s="72">
        <f t="shared" si="857"/>
        <v>104</v>
      </c>
      <c r="CL165" s="72">
        <f t="shared" si="858"/>
        <v>140</v>
      </c>
      <c r="CM165" s="72" t="str">
        <f t="shared" si="859"/>
        <v>-</v>
      </c>
      <c r="CN165" s="72">
        <f t="shared" si="860"/>
        <v>175</v>
      </c>
      <c r="CO165" s="72">
        <f t="shared" si="861"/>
        <v>188</v>
      </c>
      <c r="CP165" s="72">
        <f t="shared" si="862"/>
        <v>227</v>
      </c>
      <c r="CQ165" s="72">
        <f t="shared" si="863"/>
        <v>268</v>
      </c>
      <c r="CR165" s="72">
        <f t="shared" si="864"/>
        <v>300</v>
      </c>
      <c r="CS165" s="72" t="str">
        <f t="shared" si="865"/>
        <v>-</v>
      </c>
      <c r="CT165" s="23" t="e">
        <f t="shared" si="866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>CONCATENATE(B166,"_",C166)</f>
        <v>drd2_human__wt</v>
      </c>
      <c r="B166" s="3" t="s">
        <v>191</v>
      </c>
      <c r="C166" s="3" t="s">
        <v>100</v>
      </c>
      <c r="D166" s="3" t="str">
        <f>IFERROR(MID(VLOOKUP($B166,Seqs!$A:$B,2,0),E166,1),"")</f>
        <v>R</v>
      </c>
      <c r="E166" s="3">
        <v>31</v>
      </c>
      <c r="F166" s="3" t="str">
        <f>IFERROR(MID(VLOOKUP($B166,Seqs!$A:$B,2,0),G166,1),"")</f>
        <v>E</v>
      </c>
      <c r="G166" s="3">
        <v>62</v>
      </c>
      <c r="H166" s="3" t="str">
        <f>IFERROR(MID(VLOOKUP($B166,Seqs!$A:$B,2,0),I166,1),"")</f>
        <v>K</v>
      </c>
      <c r="I166" s="23">
        <v>63</v>
      </c>
      <c r="J166" s="3" t="str">
        <f>IFERROR(MID(VLOOKUP($B166,Seqs!$A:$B,2,0),K166,1),"")</f>
        <v>Q</v>
      </c>
      <c r="K166" s="23">
        <v>66</v>
      </c>
      <c r="L166" s="3" t="str">
        <f>IFERROR(MID(VLOOKUP($B166,Seqs!$A:$B,2,0),M166,1),"")</f>
        <v>T</v>
      </c>
      <c r="M166" s="3">
        <v>67</v>
      </c>
      <c r="N166" s="3" t="str">
        <f>IFERROR(MID(VLOOKUP($B166,Seqs!$A:$B,2,0),O166,1),"")</f>
        <v>G</v>
      </c>
      <c r="O166" s="3">
        <v>98</v>
      </c>
      <c r="P166" s="3" t="str">
        <f>IFERROR(MID(VLOOKUP($B166,Seqs!$A:$B,2,0),Q166,1),"")</f>
        <v>E</v>
      </c>
      <c r="Q166" s="3">
        <v>99</v>
      </c>
      <c r="R166" s="3" t="str">
        <f>IFERROR(MID(VLOOKUP($B166,Seqs!$A:$B,2,0),S166,1),"")</f>
        <v>F</v>
      </c>
      <c r="S166" s="3">
        <v>102</v>
      </c>
      <c r="T166" s="3" t="str">
        <f>IFERROR(MID(VLOOKUP($B166,Seqs!$A:$B,2,0),U166,1),"")</f>
        <v>S</v>
      </c>
      <c r="U166" s="3">
        <v>103</v>
      </c>
      <c r="V166" s="3" t="str">
        <f>IFERROR(MID(VLOOKUP($B166,Seqs!$A:$B,2,0),W166,1),"")</f>
        <v>M</v>
      </c>
      <c r="W166" s="3">
        <v>138</v>
      </c>
      <c r="X166" s="3" t="str">
        <f>IFERROR(MID(VLOOKUP($B166,Seqs!$A:$B,2,0),Y166,1),"")</f>
        <v>P</v>
      </c>
      <c r="Y166" s="3">
        <v>139</v>
      </c>
      <c r="Z166" s="3" t="str">
        <f>IFERROR(MID(VLOOKUP($B166,Seqs!$A:$B,2,0),AA166,1),"")</f>
        <v>S</v>
      </c>
      <c r="AA166" s="3">
        <v>147</v>
      </c>
      <c r="AB166" s="3" t="str">
        <f>IFERROR(MID(VLOOKUP($B166,Seqs!$A:$B,2,0),AC166,1),"")</f>
        <v>S</v>
      </c>
      <c r="AC166" s="3">
        <v>148</v>
      </c>
      <c r="AD166" s="3" t="str">
        <f>IFERROR(MID(VLOOKUP($B166,Seqs!$A:$B,2,0),AE166,1),"")</f>
        <v>F</v>
      </c>
      <c r="AE166" s="3">
        <v>172</v>
      </c>
      <c r="AF166" s="3" t="str">
        <f>IFERROR(MID(VLOOKUP($B166,Seqs!$A:$B,2,0),AG166,1),"")</f>
        <v>C</v>
      </c>
      <c r="AG166" s="3">
        <v>182</v>
      </c>
      <c r="AH166" s="3" t="str">
        <f>IFERROR(MID(VLOOKUP($B166,Seqs!$A:$B,2,0),AI166,1),"")</f>
        <v>I</v>
      </c>
      <c r="AI166" s="3">
        <v>184</v>
      </c>
      <c r="AJ166" s="3" t="str">
        <f>IFERROR(MID(VLOOKUP($B166,Seqs!$A:$B,2,0),AK166,1),"")</f>
        <v>N</v>
      </c>
      <c r="AK166" s="3">
        <v>186</v>
      </c>
      <c r="AL166" s="3" t="str">
        <f>IFERROR(MID(VLOOKUP($B166,Seqs!$A:$B,2,0),AM166,1),"")</f>
        <v>K</v>
      </c>
      <c r="AM166" s="3">
        <v>226</v>
      </c>
      <c r="AN166" s="3" t="str">
        <f>IFERROR(MID(VLOOKUP($B166,Seqs!$A:$B,2,0),AO166,1),"")</f>
        <v>K</v>
      </c>
      <c r="AO166" s="3">
        <v>362</v>
      </c>
      <c r="AP166" s="3" t="str">
        <f>IFERROR(MID(VLOOKUP($B166,Seqs!$A:$B,2,0),AQ166,1),"")</f>
        <v>C</v>
      </c>
      <c r="AQ166" s="3">
        <v>399</v>
      </c>
      <c r="AR166" s="3" t="str">
        <f>IFERROR(MID(VLOOKUP($B166,Seqs!$A:$B,2,0),AS166,1),"")</f>
        <v>P</v>
      </c>
      <c r="AS166" s="3">
        <v>404</v>
      </c>
      <c r="AT166" s="3" t="str">
        <f>IFERROR(MID(VLOOKUP($B166,Seqs!$A:$B,2,0),AU166,1),"")</f>
        <v>F</v>
      </c>
      <c r="AU166" s="3">
        <v>429</v>
      </c>
      <c r="AV166" s="3" t="str">
        <f>IFERROR(MID(VLOOKUP($B166,Seqs!$A:$B,2,0),AW166,1),"")</f>
        <v>N</v>
      </c>
      <c r="AW166" s="3">
        <v>430</v>
      </c>
      <c r="AX166" s="3" t="str">
        <f>IFERROR(MID(VLOOKUP($B166,Seqs!$A:$B,2,0),AY166,1),"")</f>
        <v>H</v>
      </c>
      <c r="AY166" s="3">
        <v>442</v>
      </c>
      <c r="AZ166" s="77" t="str">
        <f>VLOOKUP(B166,Classification!A:D,2,0)</f>
        <v>A</v>
      </c>
      <c r="BA166" s="94" t="str">
        <f>VLOOKUP(B166,Classification!A:D,4,0)</f>
        <v>Dopamine</v>
      </c>
      <c r="BB166" s="27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>_xlfn.AGGREGATE(9,6,CH166:CS166)-_xlfn.AGGREGATE(9,6,BV166:CG166)+12</f>
        <v>263</v>
      </c>
      <c r="BD166" s="56" t="s">
        <v>23</v>
      </c>
      <c r="BE166" s="3" t="s">
        <v>23</v>
      </c>
      <c r="BF166" s="119" t="s">
        <v>23</v>
      </c>
      <c r="BG166" s="49" t="s">
        <v>1378</v>
      </c>
      <c r="BH166" s="49" t="s">
        <v>1383</v>
      </c>
      <c r="BI166" s="1"/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>E166</f>
        <v>31</v>
      </c>
      <c r="BW166" s="71">
        <f>I166</f>
        <v>63</v>
      </c>
      <c r="BX166" s="72">
        <f>M166</f>
        <v>67</v>
      </c>
      <c r="BY166" s="71">
        <f>Q166</f>
        <v>99</v>
      </c>
      <c r="BZ166" s="72">
        <f>U166</f>
        <v>103</v>
      </c>
      <c r="CA166" s="71">
        <f>Y166</f>
        <v>139</v>
      </c>
      <c r="CB166" s="72">
        <f>AC166</f>
        <v>148</v>
      </c>
      <c r="CC166" s="71">
        <f>AG166</f>
        <v>182</v>
      </c>
      <c r="CD166" s="72">
        <f>AK166</f>
        <v>186</v>
      </c>
      <c r="CE166" s="71">
        <f>AO166</f>
        <v>362</v>
      </c>
      <c r="CF166" s="72">
        <f>AS166</f>
        <v>404</v>
      </c>
      <c r="CG166" s="71">
        <f>AW166</f>
        <v>430</v>
      </c>
      <c r="CH166" s="70">
        <f>G166</f>
        <v>62</v>
      </c>
      <c r="CI166" s="71">
        <f>K166</f>
        <v>66</v>
      </c>
      <c r="CJ166" s="72">
        <f>O166</f>
        <v>98</v>
      </c>
      <c r="CK166" s="72">
        <f>S166</f>
        <v>102</v>
      </c>
      <c r="CL166" s="72">
        <f>W166</f>
        <v>138</v>
      </c>
      <c r="CM166" s="72">
        <f>AA166</f>
        <v>147</v>
      </c>
      <c r="CN166" s="72">
        <f>AE166</f>
        <v>172</v>
      </c>
      <c r="CO166" s="72">
        <f>AI166</f>
        <v>184</v>
      </c>
      <c r="CP166" s="72">
        <f>AM166</f>
        <v>226</v>
      </c>
      <c r="CQ166" s="72">
        <f>AQ166</f>
        <v>399</v>
      </c>
      <c r="CR166" s="72">
        <f>AU166</f>
        <v>429</v>
      </c>
      <c r="CS166" s="72">
        <f>AY166</f>
        <v>442</v>
      </c>
      <c r="CT166" s="23">
        <f>M166-K166</f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>CONCATENATE(B167,"_",C167)</f>
        <v>drd2_human_6CM4</v>
      </c>
      <c r="B167" s="3" t="s">
        <v>191</v>
      </c>
      <c r="C167" s="3" t="s">
        <v>1488</v>
      </c>
      <c r="D167" s="3" t="str">
        <f>IFERROR(MID(VLOOKUP($B167,Seqs!$A:$B,2,0),E167,1),"")</f>
        <v>N</v>
      </c>
      <c r="E167" s="3">
        <v>35</v>
      </c>
      <c r="F167" s="3" t="str">
        <f>IFERROR(MID(VLOOKUP($B167,Seqs!$A:$B,2,0),G167,1),"")</f>
        <v>E</v>
      </c>
      <c r="G167" s="3">
        <v>62</v>
      </c>
      <c r="H167" s="3" t="str">
        <f>IFERROR(MID(VLOOKUP($B167,Seqs!$A:$B,2,0),I167,1),"")</f>
        <v>K</v>
      </c>
      <c r="I167" s="23">
        <v>63</v>
      </c>
      <c r="J167" s="3" t="str">
        <f>IFERROR(MID(VLOOKUP($B167,Seqs!$A:$B,2,0),K167,1),"")</f>
        <v>Q</v>
      </c>
      <c r="K167" s="23">
        <v>66</v>
      </c>
      <c r="L167" s="3" t="str">
        <f>IFERROR(MID(VLOOKUP($B167,Seqs!$A:$B,2,0),M167,1),"")</f>
        <v>T</v>
      </c>
      <c r="M167" s="3">
        <v>67</v>
      </c>
      <c r="N167" s="3" t="str">
        <f>IFERROR(MID(VLOOKUP($B167,Seqs!$A:$B,2,0),O167,1),"")</f>
        <v>G</v>
      </c>
      <c r="O167" s="3">
        <v>98</v>
      </c>
      <c r="P167" s="3" t="str">
        <f>IFERROR(MID(VLOOKUP($B167,Seqs!$A:$B,2,0),Q167,1),"")</f>
        <v>E</v>
      </c>
      <c r="Q167" s="3">
        <v>99</v>
      </c>
      <c r="R167" s="3" t="str">
        <f>IFERROR(MID(VLOOKUP($B167,Seqs!$A:$B,2,0),S167,1),"")</f>
        <v>F</v>
      </c>
      <c r="S167" s="3">
        <v>102</v>
      </c>
      <c r="T167" s="3" t="str">
        <f>IFERROR(MID(VLOOKUP($B167,Seqs!$A:$B,2,0),U167,1),"")</f>
        <v>S</v>
      </c>
      <c r="U167" s="3">
        <v>103</v>
      </c>
      <c r="V167" s="3" t="str">
        <f>IFERROR(MID(VLOOKUP($B167,Seqs!$A:$B,2,0),W167,1),"")</f>
        <v>M</v>
      </c>
      <c r="W167" s="3">
        <v>138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Y</v>
      </c>
      <c r="AC167" s="3">
        <v>146</v>
      </c>
      <c r="AD167" s="3" t="str">
        <f>IFERROR(MID(VLOOKUP($B167,Seqs!$A:$B,2,0),AE167,1),"")</f>
        <v>F</v>
      </c>
      <c r="AE167" s="3">
        <v>172</v>
      </c>
      <c r="AF167" s="3" t="str">
        <f>IFERROR(MID(VLOOKUP($B167,Seqs!$A:$B,2,0),AG167,1),"")</f>
        <v>C</v>
      </c>
      <c r="AG167" s="3">
        <v>182</v>
      </c>
      <c r="AH167" s="3" t="str">
        <f>IFERROR(MID(VLOOKUP($B167,Seqs!$A:$B,2,0),AI167,1),"")</f>
        <v>I</v>
      </c>
      <c r="AI167" s="3">
        <v>184</v>
      </c>
      <c r="AJ167" s="3" t="str">
        <f>IFERROR(MID(VLOOKUP($B167,Seqs!$A:$B,2,0),AK167,1),"")</f>
        <v>A</v>
      </c>
      <c r="AK167" s="3">
        <v>188</v>
      </c>
      <c r="AL167" s="3" t="str">
        <f>IFERROR(MID(VLOOKUP($B167,Seqs!$A:$B,2,0),AM167,1),"")</f>
        <v>R</v>
      </c>
      <c r="AM167" s="3">
        <v>222</v>
      </c>
      <c r="AN167" s="3" t="str">
        <f>IFERROR(MID(VLOOKUP($B167,Seqs!$A:$B,2,0),AO167,1),"")</f>
        <v>E</v>
      </c>
      <c r="AO167" s="3">
        <v>368</v>
      </c>
      <c r="AP167" s="3" t="str">
        <f>IFERROR(MID(VLOOKUP($B167,Seqs!$A:$B,2,0),AQ167,1),"")</f>
        <v>C</v>
      </c>
      <c r="AQ167" s="3">
        <v>399</v>
      </c>
      <c r="AR167" s="3" t="str">
        <f>IFERROR(MID(VLOOKUP($B167,Seqs!$A:$B,2,0),AS167,1),"")</f>
        <v>P</v>
      </c>
      <c r="AS167" s="3">
        <v>404</v>
      </c>
      <c r="AT167" s="3" t="str">
        <f>IFERROR(MID(VLOOKUP($B167,Seqs!$A:$B,2,0),AU167,1),"")</f>
        <v>F</v>
      </c>
      <c r="AU167" s="3">
        <v>429</v>
      </c>
      <c r="AV167" s="3" t="str">
        <f>IFERROR(MID(VLOOKUP($B167,Seqs!$A:$B,2,0),AW167,1),"")</f>
        <v>N</v>
      </c>
      <c r="AW167" s="3">
        <v>430</v>
      </c>
      <c r="AX167" s="3" t="str">
        <f>IFERROR(MID(VLOOKUP($B167,Seqs!$A:$B,2,0),AY167,1),"")</f>
        <v>H</v>
      </c>
      <c r="AY167" s="3">
        <v>442</v>
      </c>
      <c r="AZ167" s="77" t="str">
        <f>VLOOKUP(B167,Classification!A:D,2,0)</f>
        <v>A</v>
      </c>
      <c r="BA167" s="94" t="str">
        <f>VLOOKUP(B167,Classification!A:D,4,0)</f>
        <v>Dopamine</v>
      </c>
      <c r="BB167" s="27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>_xlfn.AGGREGATE(9,6,CH167:CS167)-_xlfn.AGGREGATE(9,6,BV167:CG167)+12</f>
        <v>241</v>
      </c>
      <c r="BD167" s="56" t="s">
        <v>1382</v>
      </c>
      <c r="BE167" s="3" t="s">
        <v>1380</v>
      </c>
      <c r="BF167" s="119">
        <v>2.87</v>
      </c>
      <c r="BG167" s="49" t="s">
        <v>1</v>
      </c>
      <c r="BH167" s="49" t="s">
        <v>1</v>
      </c>
      <c r="BI167" s="1"/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>E167</f>
        <v>35</v>
      </c>
      <c r="BW167" s="71">
        <f>I167</f>
        <v>63</v>
      </c>
      <c r="BX167" s="72">
        <f>M167</f>
        <v>67</v>
      </c>
      <c r="BY167" s="71">
        <f>Q167</f>
        <v>99</v>
      </c>
      <c r="BZ167" s="72">
        <f>U167</f>
        <v>103</v>
      </c>
      <c r="CA167" s="71" t="str">
        <f>Y167</f>
        <v>-</v>
      </c>
      <c r="CB167" s="72">
        <f>AC167</f>
        <v>146</v>
      </c>
      <c r="CC167" s="71">
        <f>AG167</f>
        <v>182</v>
      </c>
      <c r="CD167" s="72">
        <f>AK167</f>
        <v>188</v>
      </c>
      <c r="CE167" s="71">
        <f>AO167</f>
        <v>368</v>
      </c>
      <c r="CF167" s="72">
        <f>AS167</f>
        <v>404</v>
      </c>
      <c r="CG167" s="71">
        <f>AW167</f>
        <v>430</v>
      </c>
      <c r="CH167" s="70">
        <f>G167</f>
        <v>62</v>
      </c>
      <c r="CI167" s="71">
        <f>K167</f>
        <v>66</v>
      </c>
      <c r="CJ167" s="72">
        <f>O167</f>
        <v>98</v>
      </c>
      <c r="CK167" s="72">
        <f>S167</f>
        <v>102</v>
      </c>
      <c r="CL167" s="72">
        <f>W167</f>
        <v>138</v>
      </c>
      <c r="CM167" s="72" t="str">
        <f>AA167</f>
        <v>-</v>
      </c>
      <c r="CN167" s="72">
        <f>AE167</f>
        <v>172</v>
      </c>
      <c r="CO167" s="72">
        <f>AI167</f>
        <v>184</v>
      </c>
      <c r="CP167" s="72">
        <f>AM167</f>
        <v>222</v>
      </c>
      <c r="CQ167" s="72">
        <f>AQ167</f>
        <v>399</v>
      </c>
      <c r="CR167" s="72">
        <f>AU167</f>
        <v>429</v>
      </c>
      <c r="CS167" s="72">
        <f>AY167</f>
        <v>442</v>
      </c>
      <c r="CT167" s="23">
        <f>M167-K167</f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 t="shared" si="699"/>
        <v>drd3_human__wt</v>
      </c>
      <c r="B168" s="3" t="s">
        <v>192</v>
      </c>
      <c r="C168" s="3" t="s">
        <v>100</v>
      </c>
      <c r="D168" s="3" t="str">
        <f>IFERROR(MID(VLOOKUP($B168,Seqs!$A:$B,2,0),E168,1),"")</f>
        <v>A</v>
      </c>
      <c r="E168" s="3">
        <v>26</v>
      </c>
      <c r="F168" s="3" t="str">
        <f>IFERROR(MID(VLOOKUP($B168,Seqs!$A:$B,2,0),G168,1),"")</f>
        <v>E</v>
      </c>
      <c r="G168" s="3">
        <v>57</v>
      </c>
      <c r="H168" s="3" t="str">
        <f>IFERROR(MID(VLOOKUP($B168,Seqs!$A:$B,2,0),I168,1),"")</f>
        <v>R</v>
      </c>
      <c r="I168" s="23">
        <v>58</v>
      </c>
      <c r="J168" s="3" t="str">
        <f>IFERROR(MID(VLOOKUP($B168,Seqs!$A:$B,2,0),K168,1),"")</f>
        <v>Q</v>
      </c>
      <c r="K168" s="23">
        <v>61</v>
      </c>
      <c r="L168" s="3" t="str">
        <f>IFERROR(MID(VLOOKUP($B168,Seqs!$A:$B,2,0),M168,1),"")</f>
        <v>T</v>
      </c>
      <c r="M168" s="3">
        <v>62</v>
      </c>
      <c r="N168" s="3" t="str">
        <f>IFERROR(MID(VLOOKUP($B168,Seqs!$A:$B,2,0),O168,1),"")</f>
        <v>T</v>
      </c>
      <c r="O168" s="3">
        <v>92</v>
      </c>
      <c r="P168" s="3" t="str">
        <f>IFERROR(MID(VLOOKUP($B168,Seqs!$A:$B,2,0),Q168,1),"")</f>
        <v>V</v>
      </c>
      <c r="Q168" s="3">
        <v>95</v>
      </c>
      <c r="R168" s="3" t="str">
        <f>IFERROR(MID(VLOOKUP($B168,Seqs!$A:$B,2,0),S168,1),"")</f>
        <v>F</v>
      </c>
      <c r="S168" s="3">
        <v>98</v>
      </c>
      <c r="T168" s="3" t="str">
        <f>IFERROR(MID(VLOOKUP($B168,Seqs!$A:$B,2,0),U168,1),"")</f>
        <v>S</v>
      </c>
      <c r="U168" s="3">
        <v>99</v>
      </c>
      <c r="V168" s="3" t="str">
        <f>IFERROR(MID(VLOOKUP($B168,Seqs!$A:$B,2,0),W168,1),"")</f>
        <v>M</v>
      </c>
      <c r="W168" s="3">
        <v>134</v>
      </c>
      <c r="X168" s="3" t="str">
        <f>IFERROR(MID(VLOOKUP($B168,Seqs!$A:$B,2,0),Y168,1),"")</f>
        <v>P</v>
      </c>
      <c r="Y168" s="3">
        <v>135</v>
      </c>
      <c r="Z168" s="3" t="str">
        <f>IFERROR(MID(VLOOKUP($B168,Seqs!$A:$B,2,0),AA168,1),"")</f>
        <v>G</v>
      </c>
      <c r="AA168" s="3">
        <v>143</v>
      </c>
      <c r="AB168" s="3" t="str">
        <f>IFERROR(MID(VLOOKUP($B168,Seqs!$A:$B,2,0),AC168,1),"")</f>
        <v>S</v>
      </c>
      <c r="AC168" s="3">
        <v>146</v>
      </c>
      <c r="AD168" s="3" t="str">
        <f>IFERROR(MID(VLOOKUP($B168,Seqs!$A:$B,2,0),AE168,1),"")</f>
        <v>G</v>
      </c>
      <c r="AE168" s="3">
        <v>171</v>
      </c>
      <c r="AF168" s="3" t="str">
        <f>IFERROR(MID(VLOOKUP($B168,Seqs!$A:$B,2,0),AG168,1),"")</f>
        <v>C</v>
      </c>
      <c r="AG168" s="3">
        <v>181</v>
      </c>
      <c r="AH168" s="3" t="str">
        <f>IFERROR(MID(VLOOKUP($B168,Seqs!$A:$B,2,0),AI168,1),"")</f>
        <v>I</v>
      </c>
      <c r="AI168" s="3">
        <v>183</v>
      </c>
      <c r="AJ168" s="3" t="str">
        <f>IFERROR(MID(VLOOKUP($B168,Seqs!$A:$B,2,0),AK168,1),"")</f>
        <v>N</v>
      </c>
      <c r="AK168" s="3">
        <v>185</v>
      </c>
      <c r="AL168" s="3" t="str">
        <f>IFERROR(MID(VLOOKUP($B168,Seqs!$A:$B,2,0),AM168,1),"")</f>
        <v>R</v>
      </c>
      <c r="AM168" s="3">
        <v>226</v>
      </c>
      <c r="AN168" s="3" t="str">
        <f>IFERROR(MID(VLOOKUP($B168,Seqs!$A:$B,2,0),AO168,1),"")</f>
        <v>R</v>
      </c>
      <c r="AO168" s="3">
        <v>318</v>
      </c>
      <c r="AP168" s="3" t="str">
        <f>IFERROR(MID(VLOOKUP($B168,Seqs!$A:$B,2,0),AQ168,1),"")</f>
        <v>H</v>
      </c>
      <c r="AQ168" s="3">
        <v>354</v>
      </c>
      <c r="AR168" s="3" t="str">
        <f>IFERROR(MID(VLOOKUP($B168,Seqs!$A:$B,2,0),AS168,1),"")</f>
        <v>S</v>
      </c>
      <c r="AS168" s="3">
        <v>361</v>
      </c>
      <c r="AT168" s="3" t="str">
        <f>IFERROR(MID(VLOOKUP($B168,Seqs!$A:$B,2,0),AU168,1),"")</f>
        <v>F</v>
      </c>
      <c r="AU168" s="3">
        <v>386</v>
      </c>
      <c r="AV168" s="3" t="str">
        <f>IFERROR(MID(VLOOKUP($B168,Seqs!$A:$B,2,0),AW168,1),"")</f>
        <v>N</v>
      </c>
      <c r="AW168" s="3">
        <v>387</v>
      </c>
      <c r="AX168" s="3" t="str">
        <f>IFERROR(MID(VLOOKUP($B168,Seqs!$A:$B,2,0),AY168,1),"")</f>
        <v>S</v>
      </c>
      <c r="AY168" s="3">
        <v>399</v>
      </c>
      <c r="AZ168" s="77" t="str">
        <f>VLOOKUP(B168,Classification!A:D,2,0)</f>
        <v>A</v>
      </c>
      <c r="BA168" s="94" t="str">
        <f>VLOOKUP(B168,Classification!A:D,4,0)</f>
        <v>Dopamine</v>
      </c>
      <c r="BB168" s="27" t="b">
        <f t="shared" si="700"/>
        <v>1</v>
      </c>
      <c r="BC168" s="23">
        <f t="shared" si="841"/>
        <v>263</v>
      </c>
      <c r="BD168" s="56" t="s">
        <v>23</v>
      </c>
      <c r="BE168" s="3" t="s">
        <v>23</v>
      </c>
      <c r="BF168" s="119" t="s">
        <v>23</v>
      </c>
      <c r="BG168" s="49" t="s">
        <v>1378</v>
      </c>
      <c r="BH168" s="49" t="s">
        <v>1383</v>
      </c>
      <c r="BI168" s="1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 t="shared" si="842"/>
        <v>26</v>
      </c>
      <c r="BW168" s="71">
        <f t="shared" si="843"/>
        <v>58</v>
      </c>
      <c r="BX168" s="72">
        <f t="shared" si="844"/>
        <v>62</v>
      </c>
      <c r="BY168" s="71">
        <f t="shared" si="845"/>
        <v>95</v>
      </c>
      <c r="BZ168" s="72">
        <f t="shared" si="846"/>
        <v>99</v>
      </c>
      <c r="CA168" s="71">
        <f t="shared" si="847"/>
        <v>135</v>
      </c>
      <c r="CB168" s="72">
        <f t="shared" si="848"/>
        <v>146</v>
      </c>
      <c r="CC168" s="71">
        <f t="shared" si="849"/>
        <v>181</v>
      </c>
      <c r="CD168" s="72">
        <f t="shared" si="850"/>
        <v>185</v>
      </c>
      <c r="CE168" s="71">
        <f t="shared" si="851"/>
        <v>318</v>
      </c>
      <c r="CF168" s="72">
        <f t="shared" si="852"/>
        <v>361</v>
      </c>
      <c r="CG168" s="71">
        <f t="shared" si="853"/>
        <v>387</v>
      </c>
      <c r="CH168" s="70">
        <f t="shared" si="854"/>
        <v>57</v>
      </c>
      <c r="CI168" s="71">
        <f t="shared" si="855"/>
        <v>61</v>
      </c>
      <c r="CJ168" s="72">
        <f t="shared" si="856"/>
        <v>92</v>
      </c>
      <c r="CK168" s="72">
        <f t="shared" si="857"/>
        <v>98</v>
      </c>
      <c r="CL168" s="72">
        <f t="shared" si="858"/>
        <v>134</v>
      </c>
      <c r="CM168" s="72">
        <f t="shared" si="859"/>
        <v>143</v>
      </c>
      <c r="CN168" s="72">
        <f t="shared" si="860"/>
        <v>171</v>
      </c>
      <c r="CO168" s="72">
        <f t="shared" si="861"/>
        <v>183</v>
      </c>
      <c r="CP168" s="72">
        <f t="shared" si="862"/>
        <v>226</v>
      </c>
      <c r="CQ168" s="72">
        <f t="shared" si="863"/>
        <v>354</v>
      </c>
      <c r="CR168" s="72">
        <f t="shared" si="864"/>
        <v>386</v>
      </c>
      <c r="CS168" s="72">
        <f t="shared" si="865"/>
        <v>399</v>
      </c>
      <c r="CT168" s="23">
        <f t="shared" si="866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si="699"/>
        <v>drd3_human_3PBL</v>
      </c>
      <c r="B169" s="3" t="s">
        <v>192</v>
      </c>
      <c r="C169" s="3" t="s">
        <v>72</v>
      </c>
      <c r="D169" s="3" t="str">
        <f>IFERROR(MID(VLOOKUP($B169,Seqs!$A:$B,2,0),E169,1),"")</f>
        <v>Y</v>
      </c>
      <c r="E169" s="3">
        <v>32</v>
      </c>
      <c r="F169" s="3" t="str">
        <f>IFERROR(MID(VLOOKUP($B169,Seqs!$A:$B,2,0),G169,1),"")</f>
        <v>E</v>
      </c>
      <c r="G169" s="3">
        <v>57</v>
      </c>
      <c r="H169" s="3" t="str">
        <f>IFERROR(MID(VLOOKUP($B169,Seqs!$A:$B,2,0),I169,1),"")</f>
        <v>R</v>
      </c>
      <c r="I169" s="23">
        <v>58</v>
      </c>
      <c r="J169" s="3" t="str">
        <f>IFERROR(MID(VLOOKUP($B169,Seqs!$A:$B,2,0),K169,1),"")</f>
        <v>Q</v>
      </c>
      <c r="K169" s="23">
        <v>61</v>
      </c>
      <c r="L169" s="3" t="str">
        <f>IFERROR(MID(VLOOKUP($B169,Seqs!$A:$B,2,0),M169,1),"")</f>
        <v>T</v>
      </c>
      <c r="M169" s="3">
        <v>62</v>
      </c>
      <c r="N169" s="3" t="str">
        <f>IFERROR(MID(VLOOKUP($B169,Seqs!$A:$B,2,0),O169,1),"")</f>
        <v>T</v>
      </c>
      <c r="O169" s="3">
        <v>92</v>
      </c>
      <c r="P169" s="3" t="str">
        <f>IFERROR(MID(VLOOKUP($B169,Seqs!$A:$B,2,0),Q169,1),"")</f>
        <v>V</v>
      </c>
      <c r="Q169" s="3">
        <v>95</v>
      </c>
      <c r="R169" s="3" t="str">
        <f>IFERROR(MID(VLOOKUP($B169,Seqs!$A:$B,2,0),S169,1),"")</f>
        <v>F</v>
      </c>
      <c r="S169" s="3">
        <v>98</v>
      </c>
      <c r="T169" s="3" t="str">
        <f>IFERROR(MID(VLOOKUP($B169,Seqs!$A:$B,2,0),U169,1),"")</f>
        <v>S</v>
      </c>
      <c r="U169" s="3">
        <v>99</v>
      </c>
      <c r="V169" s="3" t="str">
        <f>IFERROR(MID(VLOOKUP($B169,Seqs!$A:$B,2,0),W169,1),"")</f>
        <v>M</v>
      </c>
      <c r="W169" s="3">
        <v>134</v>
      </c>
      <c r="X169" s="3" t="str">
        <f>IFERROR(MID(VLOOKUP($B169,Seqs!$A:$B,2,0),Y169,1),"")</f>
        <v>P</v>
      </c>
      <c r="Y169" s="3">
        <v>135</v>
      </c>
      <c r="Z169" s="3" t="str">
        <f>IFERROR(MID(VLOOKUP($B169,Seqs!$A:$B,2,0),AA169,1),"")</f>
        <v>G</v>
      </c>
      <c r="AA169" s="3">
        <v>143</v>
      </c>
      <c r="AB169" s="3" t="str">
        <f>IFERROR(MID(VLOOKUP($B169,Seqs!$A:$B,2,0),AC169,1),"")</f>
        <v>S</v>
      </c>
      <c r="AC169" s="3">
        <v>146</v>
      </c>
      <c r="AD169" s="3" t="str">
        <f>IFERROR(MID(VLOOKUP($B169,Seqs!$A:$B,2,0),AE169,1),"")</f>
        <v>G</v>
      </c>
      <c r="AE169" s="3">
        <v>171</v>
      </c>
      <c r="AF169" s="3" t="str">
        <f>IFERROR(MID(VLOOKUP($B169,Seqs!$A:$B,2,0),AG169,1),"")</f>
        <v>C</v>
      </c>
      <c r="AG169" s="3">
        <v>181</v>
      </c>
      <c r="AH169" s="3" t="str">
        <f>IFERROR(MID(VLOOKUP($B169,Seqs!$A:$B,2,0),AI169,1),"")</f>
        <v>I</v>
      </c>
      <c r="AI169" s="3">
        <v>183</v>
      </c>
      <c r="AJ169" s="3" t="str">
        <f>IFERROR(MID(VLOOKUP($B169,Seqs!$A:$B,2,0),AK169,1),"")</f>
        <v>N</v>
      </c>
      <c r="AK169" s="3">
        <v>185</v>
      </c>
      <c r="AL169" s="3" t="str">
        <f>IFERROR(MID(VLOOKUP($B169,Seqs!$A:$B,2,0),AM169,1),"")</f>
        <v>K</v>
      </c>
      <c r="AM169" s="3">
        <v>216</v>
      </c>
      <c r="AN169" s="3" t="str">
        <f>IFERROR(MID(VLOOKUP($B169,Seqs!$A:$B,2,0),AO169,1),"")</f>
        <v>R</v>
      </c>
      <c r="AO169" s="3">
        <v>323</v>
      </c>
      <c r="AP169" s="3" t="str">
        <f>IFERROR(MID(VLOOKUP($B169,Seqs!$A:$B,2,0),AQ169,1),"")</f>
        <v>H</v>
      </c>
      <c r="AQ169" s="3">
        <v>354</v>
      </c>
      <c r="AR169" s="3" t="str">
        <f>IFERROR(MID(VLOOKUP($B169,Seqs!$A:$B,2,0),AS169,1),"")</f>
        <v>S</v>
      </c>
      <c r="AS169" s="3">
        <v>361</v>
      </c>
      <c r="AT169" s="3" t="str">
        <f>IFERROR(MID(VLOOKUP($B169,Seqs!$A:$B,2,0),AU169,1),"")</f>
        <v>F</v>
      </c>
      <c r="AU169" s="3">
        <v>386</v>
      </c>
      <c r="AV169" s="3" t="str">
        <f>IFERROR(MID(VLOOKUP($B169,Seqs!$A:$B,2,0),AW169,1),"")</f>
        <v>N</v>
      </c>
      <c r="AW169" s="3">
        <v>387</v>
      </c>
      <c r="AX169" s="3" t="str">
        <f>IFERROR(MID(VLOOKUP($B169,Seqs!$A:$B,2,0),AY169,1),"")</f>
        <v>S</v>
      </c>
      <c r="AY169" s="3">
        <v>399</v>
      </c>
      <c r="AZ169" s="77" t="str">
        <f>VLOOKUP(B169,Classification!A:D,2,0)</f>
        <v>A</v>
      </c>
      <c r="BA169" s="94" t="str">
        <f>VLOOKUP(B169,Classification!A:D,4,0)</f>
        <v>Dopamine</v>
      </c>
      <c r="BB169" s="27" t="b">
        <f t="shared" si="700"/>
        <v>1</v>
      </c>
      <c r="BC169" s="23">
        <f t="shared" si="841"/>
        <v>242</v>
      </c>
      <c r="BD169" s="2" t="s">
        <v>1382</v>
      </c>
      <c r="BE169" s="3" t="s">
        <v>1380</v>
      </c>
      <c r="BF169" s="119">
        <v>2.89</v>
      </c>
      <c r="BG169" s="49" t="s">
        <v>1383</v>
      </c>
      <c r="BH169" s="49" t="s">
        <v>1383</v>
      </c>
      <c r="BI169" s="1"/>
      <c r="BJ169" s="70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0">
        <f t="shared" si="842"/>
        <v>32</v>
      </c>
      <c r="BW169" s="71">
        <f t="shared" si="843"/>
        <v>58</v>
      </c>
      <c r="BX169" s="72">
        <f t="shared" si="844"/>
        <v>62</v>
      </c>
      <c r="BY169" s="71">
        <f t="shared" si="845"/>
        <v>95</v>
      </c>
      <c r="BZ169" s="72">
        <f t="shared" si="846"/>
        <v>99</v>
      </c>
      <c r="CA169" s="71">
        <f t="shared" si="847"/>
        <v>135</v>
      </c>
      <c r="CB169" s="72">
        <f t="shared" si="848"/>
        <v>146</v>
      </c>
      <c r="CC169" s="71">
        <f t="shared" si="849"/>
        <v>181</v>
      </c>
      <c r="CD169" s="72">
        <f t="shared" si="850"/>
        <v>185</v>
      </c>
      <c r="CE169" s="71">
        <f t="shared" si="851"/>
        <v>323</v>
      </c>
      <c r="CF169" s="72">
        <f t="shared" si="852"/>
        <v>361</v>
      </c>
      <c r="CG169" s="71">
        <f t="shared" si="853"/>
        <v>387</v>
      </c>
      <c r="CH169" s="70">
        <f t="shared" si="854"/>
        <v>57</v>
      </c>
      <c r="CI169" s="71">
        <f t="shared" si="855"/>
        <v>61</v>
      </c>
      <c r="CJ169" s="72">
        <f t="shared" si="856"/>
        <v>92</v>
      </c>
      <c r="CK169" s="72">
        <f t="shared" si="857"/>
        <v>98</v>
      </c>
      <c r="CL169" s="72">
        <f t="shared" si="858"/>
        <v>134</v>
      </c>
      <c r="CM169" s="72">
        <f t="shared" si="859"/>
        <v>143</v>
      </c>
      <c r="CN169" s="72">
        <f t="shared" si="860"/>
        <v>171</v>
      </c>
      <c r="CO169" s="72">
        <f t="shared" si="861"/>
        <v>183</v>
      </c>
      <c r="CP169" s="72">
        <f t="shared" si="862"/>
        <v>216</v>
      </c>
      <c r="CQ169" s="72">
        <f t="shared" si="863"/>
        <v>354</v>
      </c>
      <c r="CR169" s="72">
        <f t="shared" si="864"/>
        <v>386</v>
      </c>
      <c r="CS169" s="72">
        <f t="shared" si="865"/>
        <v>399</v>
      </c>
      <c r="CT169" s="23">
        <f t="shared" si="866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>CONCATENATE(B170,"_",C170)</f>
        <v>drd4_human__wt</v>
      </c>
      <c r="B170" s="3" t="s">
        <v>193</v>
      </c>
      <c r="C170" s="3" t="s">
        <v>100</v>
      </c>
      <c r="D170" s="3" t="str">
        <f>IFERROR(MID(VLOOKUP($B170,Seqs!$A:$B,2,0),E170,1),"")</f>
        <v>A</v>
      </c>
      <c r="E170" s="3">
        <v>31</v>
      </c>
      <c r="F170" s="3" t="str">
        <f>IFERROR(MID(VLOOKUP($B170,Seqs!$A:$B,2,0),G170,1),"")</f>
        <v>E</v>
      </c>
      <c r="G170" s="3">
        <v>62</v>
      </c>
      <c r="H170" s="3" t="str">
        <f>IFERROR(MID(VLOOKUP($B170,Seqs!$A:$B,2,0),I170,1),"")</f>
        <v>R</v>
      </c>
      <c r="I170" s="23">
        <v>63</v>
      </c>
      <c r="J170" s="3" t="str">
        <f>IFERROR(MID(VLOOKUP($B170,Seqs!$A:$B,2,0),K170,1),"")</f>
        <v>Q</v>
      </c>
      <c r="K170" s="23">
        <v>66</v>
      </c>
      <c r="L170" s="3" t="str">
        <f>IFERROR(MID(VLOOKUP($B170,Seqs!$A:$B,2,0),M170,1),"")</f>
        <v>T</v>
      </c>
      <c r="M170" s="3">
        <v>67</v>
      </c>
      <c r="N170" s="3" t="str">
        <f>IFERROR(MID(VLOOKUP($B170,Seqs!$A:$B,2,0),O170,1),"")</f>
        <v>Q</v>
      </c>
      <c r="O170" s="3">
        <v>97</v>
      </c>
      <c r="P170" s="3" t="str">
        <f>IFERROR(MID(VLOOKUP($B170,Seqs!$A:$B,2,0),Q170,1),"")</f>
        <v>A</v>
      </c>
      <c r="Q170" s="3">
        <v>100</v>
      </c>
      <c r="R170" s="3" t="str">
        <f>IFERROR(MID(VLOOKUP($B170,Seqs!$A:$B,2,0),S170,1),"")</f>
        <v>L</v>
      </c>
      <c r="S170" s="3">
        <v>103</v>
      </c>
      <c r="T170" s="3" t="str">
        <f>IFERROR(MID(VLOOKUP($B170,Seqs!$A:$B,2,0),U170,1),"")</f>
        <v>S</v>
      </c>
      <c r="U170" s="3">
        <v>104</v>
      </c>
      <c r="V170" s="3" t="str">
        <f>IFERROR(MID(VLOOKUP($B170,Seqs!$A:$B,2,0),W170,1),"")</f>
        <v>V</v>
      </c>
      <c r="W170" s="3">
        <v>139</v>
      </c>
      <c r="X170" s="3" t="str">
        <f>IFERROR(MID(VLOOKUP($B170,Seqs!$A:$B,2,0),Y170,1),"")</f>
        <v>P</v>
      </c>
      <c r="Y170" s="3">
        <v>140</v>
      </c>
      <c r="Z170" s="3" t="str">
        <f>IFERROR(MID(VLOOKUP($B170,Seqs!$A:$B,2,0),AA170,1),"")</f>
        <v>G</v>
      </c>
      <c r="AA170" s="3">
        <v>147</v>
      </c>
      <c r="AB170" s="3" t="str">
        <f>IFERROR(MID(VLOOKUP($B170,Seqs!$A:$B,2,0),AC170,1),"")</f>
        <v>G</v>
      </c>
      <c r="AC170" s="3">
        <v>148</v>
      </c>
      <c r="AD170" s="3" t="str">
        <f>IFERROR(MID(VLOOKUP($B170,Seqs!$A:$B,2,0),AE170,1),"")</f>
        <v>G</v>
      </c>
      <c r="AE170" s="3">
        <v>173</v>
      </c>
      <c r="AF170" s="3" t="str">
        <f>IFERROR(MID(VLOOKUP($B170,Seqs!$A:$B,2,0),AG170,1),"")</f>
        <v>C</v>
      </c>
      <c r="AG170" s="3">
        <v>185</v>
      </c>
      <c r="AH170" s="3" t="str">
        <f>IFERROR(MID(VLOOKUP($B170,Seqs!$A:$B,2,0),AI170,1),"")</f>
        <v>L</v>
      </c>
      <c r="AI170" s="3">
        <v>187</v>
      </c>
      <c r="AJ170" s="3" t="str">
        <f>IFERROR(MID(VLOOKUP($B170,Seqs!$A:$B,2,0),AK170,1),"")</f>
        <v>D</v>
      </c>
      <c r="AK170" s="3">
        <v>189</v>
      </c>
      <c r="AL170" s="3" t="str">
        <f>IFERROR(MID(VLOOKUP($B170,Seqs!$A:$B,2,0),AM170,1),"")</f>
        <v>K</v>
      </c>
      <c r="AM170" s="3">
        <v>229</v>
      </c>
      <c r="AN170" s="3" t="str">
        <f>IFERROR(MID(VLOOKUP($B170,Seqs!$A:$B,2,0),AO170,1),"")</f>
        <v>A</v>
      </c>
      <c r="AO170" s="3">
        <v>383</v>
      </c>
      <c r="AP170" s="3" t="str">
        <f>IFERROR(MID(VLOOKUP($B170,Seqs!$A:$B,2,0),AQ170,1),"")</f>
        <v>C</v>
      </c>
      <c r="AQ170" s="3">
        <v>420</v>
      </c>
      <c r="AR170" s="3" t="str">
        <f>IFERROR(MID(VLOOKUP($B170,Seqs!$A:$B,2,0),AS170,1),"")</f>
        <v>P</v>
      </c>
      <c r="AS170" s="3">
        <v>426</v>
      </c>
      <c r="AT170" s="3" t="str">
        <f>IFERROR(MID(VLOOKUP($B170,Seqs!$A:$B,2,0),AU170,1),"")</f>
        <v>F</v>
      </c>
      <c r="AU170" s="3">
        <v>451</v>
      </c>
      <c r="AV170" s="3" t="str">
        <f>IFERROR(MID(VLOOKUP($B170,Seqs!$A:$B,2,0),AW170,1),"")</f>
        <v>N</v>
      </c>
      <c r="AW170" s="3">
        <v>452</v>
      </c>
      <c r="AX170" s="3" t="str">
        <f>IFERROR(MID(VLOOKUP($B170,Seqs!$A:$B,2,0),AY170,1),"")</f>
        <v>R</v>
      </c>
      <c r="AY170" s="3">
        <v>464</v>
      </c>
      <c r="AZ170" s="77" t="str">
        <f>VLOOKUP(B170,Classification!A:D,2,0)</f>
        <v>A</v>
      </c>
      <c r="BA170" s="94" t="str">
        <f>VLOOKUP(B170,Classification!A:D,4,0)</f>
        <v>Dopamine</v>
      </c>
      <c r="BB170" s="27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>_xlfn.AGGREGATE(9,6,CH170:CS170)-_xlfn.AGGREGATE(9,6,BV170:CG170)+12</f>
        <v>262</v>
      </c>
      <c r="BD170" s="2" t="s">
        <v>23</v>
      </c>
      <c r="BE170" s="3" t="s">
        <v>1380</v>
      </c>
      <c r="BF170" s="119" t="s">
        <v>23</v>
      </c>
      <c r="BG170" s="49" t="s">
        <v>1383</v>
      </c>
      <c r="BH170" s="49" t="s">
        <v>1383</v>
      </c>
      <c r="BI170" s="1"/>
      <c r="BJ170" s="70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0">
        <f>E170</f>
        <v>31</v>
      </c>
      <c r="BW170" s="71">
        <f>I170</f>
        <v>63</v>
      </c>
      <c r="BX170" s="72">
        <f>M170</f>
        <v>67</v>
      </c>
      <c r="BY170" s="71">
        <f>Q170</f>
        <v>100</v>
      </c>
      <c r="BZ170" s="72">
        <f>U170</f>
        <v>104</v>
      </c>
      <c r="CA170" s="71">
        <f>Y170</f>
        <v>140</v>
      </c>
      <c r="CB170" s="72">
        <f>AC170</f>
        <v>148</v>
      </c>
      <c r="CC170" s="71">
        <f>AG170</f>
        <v>185</v>
      </c>
      <c r="CD170" s="72">
        <f>AK170</f>
        <v>189</v>
      </c>
      <c r="CE170" s="71">
        <f>AO170</f>
        <v>383</v>
      </c>
      <c r="CF170" s="72">
        <f>AS170</f>
        <v>426</v>
      </c>
      <c r="CG170" s="71">
        <f>AW170</f>
        <v>452</v>
      </c>
      <c r="CH170" s="70">
        <f>G170</f>
        <v>62</v>
      </c>
      <c r="CI170" s="71">
        <f>K170</f>
        <v>66</v>
      </c>
      <c r="CJ170" s="72">
        <f>O170</f>
        <v>97</v>
      </c>
      <c r="CK170" s="72">
        <f>S170</f>
        <v>103</v>
      </c>
      <c r="CL170" s="72">
        <f>W170</f>
        <v>139</v>
      </c>
      <c r="CM170" s="72">
        <f>AA170</f>
        <v>147</v>
      </c>
      <c r="CN170" s="72">
        <f>AE170</f>
        <v>173</v>
      </c>
      <c r="CO170" s="72">
        <f>AI170</f>
        <v>187</v>
      </c>
      <c r="CP170" s="72">
        <f>AM170</f>
        <v>229</v>
      </c>
      <c r="CQ170" s="72">
        <f>AQ170</f>
        <v>420</v>
      </c>
      <c r="CR170" s="72">
        <f>AU170</f>
        <v>451</v>
      </c>
      <c r="CS170" s="72">
        <f>AY170</f>
        <v>464</v>
      </c>
      <c r="CT170" s="23">
        <f>M170-K170</f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>CONCATENATE(B171,"_",C171)</f>
        <v>drd4_human_5WIU</v>
      </c>
      <c r="B171" s="3" t="s">
        <v>193</v>
      </c>
      <c r="C171" s="3" t="s">
        <v>1455</v>
      </c>
      <c r="D171" s="3" t="str">
        <f>IFERROR(MID(VLOOKUP($B171,Seqs!$A:$B,2,0),E171,1),"")</f>
        <v>G</v>
      </c>
      <c r="E171" s="3">
        <v>34</v>
      </c>
      <c r="F171" s="3" t="str">
        <f>IFERROR(MID(VLOOKUP($B171,Seqs!$A:$B,2,0),G171,1),"")</f>
        <v>E</v>
      </c>
      <c r="G171" s="3">
        <v>62</v>
      </c>
      <c r="H171" s="3" t="str">
        <f>IFERROR(MID(VLOOKUP($B171,Seqs!$A:$B,2,0),I171,1),"")</f>
        <v>R</v>
      </c>
      <c r="I171" s="23">
        <v>63</v>
      </c>
      <c r="J171" s="3" t="str">
        <f>IFERROR(MID(VLOOKUP($B171,Seqs!$A:$B,2,0),K171,1),"")</f>
        <v>Q</v>
      </c>
      <c r="K171" s="23">
        <v>66</v>
      </c>
      <c r="L171" s="3" t="str">
        <f>IFERROR(MID(VLOOKUP($B171,Seqs!$A:$B,2,0),M171,1),"")</f>
        <v>T</v>
      </c>
      <c r="M171" s="3">
        <v>67</v>
      </c>
      <c r="N171" s="3" t="str">
        <f>IFERROR(MID(VLOOKUP($B171,Seqs!$A:$B,2,0),O171,1),"")</f>
        <v>Q</v>
      </c>
      <c r="O171" s="3">
        <v>97</v>
      </c>
      <c r="P171" s="3" t="str">
        <f>IFERROR(MID(VLOOKUP($B171,Seqs!$A:$B,2,0),Q171,1),"")</f>
        <v>A</v>
      </c>
      <c r="Q171" s="3">
        <v>100</v>
      </c>
      <c r="R171" s="3" t="str">
        <f>IFERROR(MID(VLOOKUP($B171,Seqs!$A:$B,2,0),S171,1),"")</f>
        <v>L</v>
      </c>
      <c r="S171" s="3">
        <v>103</v>
      </c>
      <c r="T171" s="3" t="str">
        <f>IFERROR(MID(VLOOKUP($B171,Seqs!$A:$B,2,0),U171,1),"")</f>
        <v>S</v>
      </c>
      <c r="U171" s="3">
        <v>104</v>
      </c>
      <c r="V171" s="3" t="str">
        <f>IFERROR(MID(VLOOKUP($B171,Seqs!$A:$B,2,0),W171,1),"")</f>
        <v>V</v>
      </c>
      <c r="W171" s="3">
        <v>139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R</v>
      </c>
      <c r="AC171" s="3">
        <v>150</v>
      </c>
      <c r="AD171" s="3" t="str">
        <f>IFERROR(MID(VLOOKUP($B171,Seqs!$A:$B,2,0),AE171,1),"")</f>
        <v>G</v>
      </c>
      <c r="AE171" s="3">
        <v>173</v>
      </c>
      <c r="AF171" s="3" t="str">
        <f>IFERROR(MID(VLOOKUP($B171,Seqs!$A:$B,2,0),AG171,1),"")</f>
        <v>C</v>
      </c>
      <c r="AG171" s="3">
        <v>185</v>
      </c>
      <c r="AH171" s="3" t="str">
        <f>IFERROR(MID(VLOOKUP($B171,Seqs!$A:$B,2,0),AI171,1),"")</f>
        <v>L</v>
      </c>
      <c r="AI171" s="3">
        <v>187</v>
      </c>
      <c r="AJ171" s="3" t="str">
        <f>IFERROR(MID(VLOOKUP($B171,Seqs!$A:$B,2,0),AK171,1),"")</f>
        <v>D</v>
      </c>
      <c r="AK171" s="3">
        <v>189</v>
      </c>
      <c r="AL171" s="3" t="str">
        <f>IFERROR(MID(VLOOKUP($B171,Seqs!$A:$B,2,0),AM171,1),"")</f>
        <v>W</v>
      </c>
      <c r="AM171" s="3">
        <v>222</v>
      </c>
      <c r="AN171" s="3" t="str">
        <f>IFERROR(MID(VLOOKUP($B171,Seqs!$A:$B,2,0),AO171,1),"")</f>
        <v>V</v>
      </c>
      <c r="AO171" s="3">
        <v>395</v>
      </c>
      <c r="AP171" s="3" t="str">
        <f>IFERROR(MID(VLOOKUP($B171,Seqs!$A:$B,2,0),AQ171,1),"")</f>
        <v>C</v>
      </c>
      <c r="AQ171" s="3">
        <v>420</v>
      </c>
      <c r="AR171" s="3" t="str">
        <f>IFERROR(MID(VLOOKUP($B171,Seqs!$A:$B,2,0),AS171,1),"")</f>
        <v>P</v>
      </c>
      <c r="AS171" s="3">
        <v>426</v>
      </c>
      <c r="AT171" s="3" t="str">
        <f>IFERROR(MID(VLOOKUP($B171,Seqs!$A:$B,2,0),AU171,1),"")</f>
        <v>F</v>
      </c>
      <c r="AU171" s="3">
        <v>451</v>
      </c>
      <c r="AV171" s="3" t="str">
        <f>IFERROR(MID(VLOOKUP($B171,Seqs!$A:$B,2,0),AW171,1),"")</f>
        <v>N</v>
      </c>
      <c r="AW171" s="3">
        <v>452</v>
      </c>
      <c r="AX171" s="3" t="str">
        <f>IFERROR(MID(VLOOKUP($B171,Seqs!$A:$B,2,0),AY171,1),"")</f>
        <v>R</v>
      </c>
      <c r="AY171" s="3">
        <v>460</v>
      </c>
      <c r="AZ171" s="77" t="str">
        <f>VLOOKUP(B171,Classification!A:D,2,0)</f>
        <v>A</v>
      </c>
      <c r="BA171" s="94" t="str">
        <f>VLOOKUP(B171,Classification!A:D,4,0)</f>
        <v>Dopamine</v>
      </c>
      <c r="BB171" s="27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>_xlfn.AGGREGATE(9,6,CH171:CS171)-_xlfn.AGGREGATE(9,6,BV171:CG171)+12</f>
        <v>227</v>
      </c>
      <c r="BD171" s="2" t="s">
        <v>23</v>
      </c>
      <c r="BE171" s="3" t="s">
        <v>1380</v>
      </c>
      <c r="BF171" s="119">
        <v>1.96</v>
      </c>
      <c r="BG171" s="49" t="s">
        <v>1</v>
      </c>
      <c r="BH171" s="49" t="s">
        <v>1383</v>
      </c>
      <c r="BI171" s="1"/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>E171</f>
        <v>34</v>
      </c>
      <c r="BW171" s="71">
        <f>I171</f>
        <v>63</v>
      </c>
      <c r="BX171" s="72">
        <f>M171</f>
        <v>67</v>
      </c>
      <c r="BY171" s="71">
        <f>Q171</f>
        <v>100</v>
      </c>
      <c r="BZ171" s="72">
        <f>U171</f>
        <v>104</v>
      </c>
      <c r="CA171" s="71" t="str">
        <f>Y171</f>
        <v>-</v>
      </c>
      <c r="CB171" s="72">
        <f>AC171</f>
        <v>150</v>
      </c>
      <c r="CC171" s="71">
        <f>AG171</f>
        <v>185</v>
      </c>
      <c r="CD171" s="72">
        <f>AK171</f>
        <v>189</v>
      </c>
      <c r="CE171" s="71">
        <f>AO171</f>
        <v>395</v>
      </c>
      <c r="CF171" s="72">
        <f>AS171</f>
        <v>426</v>
      </c>
      <c r="CG171" s="71">
        <f>AW171</f>
        <v>452</v>
      </c>
      <c r="CH171" s="70">
        <f>G171</f>
        <v>62</v>
      </c>
      <c r="CI171" s="71">
        <f>K171</f>
        <v>66</v>
      </c>
      <c r="CJ171" s="72">
        <f>O171</f>
        <v>97</v>
      </c>
      <c r="CK171" s="72">
        <f>S171</f>
        <v>103</v>
      </c>
      <c r="CL171" s="72">
        <f>W171</f>
        <v>139</v>
      </c>
      <c r="CM171" s="72" t="str">
        <f>AA171</f>
        <v>-</v>
      </c>
      <c r="CN171" s="72">
        <f>AE171</f>
        <v>173</v>
      </c>
      <c r="CO171" s="72">
        <f>AI171</f>
        <v>187</v>
      </c>
      <c r="CP171" s="72">
        <f>AM171</f>
        <v>222</v>
      </c>
      <c r="CQ171" s="72">
        <f>AQ171</f>
        <v>420</v>
      </c>
      <c r="CR171" s="72">
        <f>AU171</f>
        <v>451</v>
      </c>
      <c r="CS171" s="72">
        <f>AY171</f>
        <v>460</v>
      </c>
      <c r="CT171" s="23">
        <f>M171-K171</f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>CONCATENATE(B172,"_",C172)</f>
        <v>drd4_human_5WIV</v>
      </c>
      <c r="B172" s="3" t="s">
        <v>193</v>
      </c>
      <c r="C172" s="3" t="s">
        <v>1457</v>
      </c>
      <c r="D172" s="3" t="str">
        <f>IFERROR(MID(VLOOKUP($B172,Seqs!$A:$B,2,0),E172,1),"")</f>
        <v>G</v>
      </c>
      <c r="E172" s="3">
        <v>32</v>
      </c>
      <c r="F172" s="3" t="str">
        <f>IFERROR(MID(VLOOKUP($B172,Seqs!$A:$B,2,0),G172,1),"")</f>
        <v>E</v>
      </c>
      <c r="G172" s="3">
        <v>62</v>
      </c>
      <c r="H172" s="3" t="str">
        <f>IFERROR(MID(VLOOKUP($B172,Seqs!$A:$B,2,0),I172,1),"")</f>
        <v>R</v>
      </c>
      <c r="I172" s="23">
        <v>63</v>
      </c>
      <c r="J172" s="3" t="str">
        <f>IFERROR(MID(VLOOKUP($B172,Seqs!$A:$B,2,0),K172,1),"")</f>
        <v>Q</v>
      </c>
      <c r="K172" s="23">
        <v>66</v>
      </c>
      <c r="L172" s="3" t="str">
        <f>IFERROR(MID(VLOOKUP($B172,Seqs!$A:$B,2,0),M172,1),"")</f>
        <v>T</v>
      </c>
      <c r="M172" s="3">
        <v>67</v>
      </c>
      <c r="N172" s="3" t="str">
        <f>IFERROR(MID(VLOOKUP($B172,Seqs!$A:$B,2,0),O172,1),"")</f>
        <v>Q</v>
      </c>
      <c r="O172" s="3">
        <v>97</v>
      </c>
      <c r="P172" s="3" t="str">
        <f>IFERROR(MID(VLOOKUP($B172,Seqs!$A:$B,2,0),Q172,1),"")</f>
        <v>A</v>
      </c>
      <c r="Q172" s="3">
        <v>100</v>
      </c>
      <c r="R172" s="3" t="str">
        <f>IFERROR(MID(VLOOKUP($B172,Seqs!$A:$B,2,0),S172,1),"")</f>
        <v>L</v>
      </c>
      <c r="S172" s="3">
        <v>103</v>
      </c>
      <c r="T172" s="3" t="str">
        <f>IFERROR(MID(VLOOKUP($B172,Seqs!$A:$B,2,0),U172,1),"")</f>
        <v>S</v>
      </c>
      <c r="U172" s="3">
        <v>104</v>
      </c>
      <c r="V172" s="3" t="str">
        <f>IFERROR(MID(VLOOKUP($B172,Seqs!$A:$B,2,0),W172,1),"")</f>
        <v>V</v>
      </c>
      <c r="W172" s="3">
        <v>139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R</v>
      </c>
      <c r="AC172" s="3">
        <v>150</v>
      </c>
      <c r="AD172" s="3" t="str">
        <f>IFERROR(MID(VLOOKUP($B172,Seqs!$A:$B,2,0),AE172,1),"")</f>
        <v>G</v>
      </c>
      <c r="AE172" s="3">
        <v>173</v>
      </c>
      <c r="AF172" s="3" t="str">
        <f>IFERROR(MID(VLOOKUP($B172,Seqs!$A:$B,2,0),AG172,1),"")</f>
        <v>C</v>
      </c>
      <c r="AG172" s="3">
        <v>185</v>
      </c>
      <c r="AH172" s="3" t="str">
        <f>IFERROR(MID(VLOOKUP($B172,Seqs!$A:$B,2,0),AI172,1),"")</f>
        <v>L</v>
      </c>
      <c r="AI172" s="3">
        <v>187</v>
      </c>
      <c r="AJ172" s="3" t="str">
        <f>IFERROR(MID(VLOOKUP($B172,Seqs!$A:$B,2,0),AK172,1),"")</f>
        <v>D</v>
      </c>
      <c r="AK172" s="3">
        <v>189</v>
      </c>
      <c r="AL172" s="3" t="str">
        <f>IFERROR(MID(VLOOKUP($B172,Seqs!$A:$B,2,0),AM172,1),"")</f>
        <v>W</v>
      </c>
      <c r="AM172" s="3">
        <v>222</v>
      </c>
      <c r="AN172" s="3" t="str">
        <f>IFERROR(MID(VLOOKUP($B172,Seqs!$A:$B,2,0),AO172,1),"")</f>
        <v>V</v>
      </c>
      <c r="AO172" s="3">
        <v>395</v>
      </c>
      <c r="AP172" s="3" t="str">
        <f>IFERROR(MID(VLOOKUP($B172,Seqs!$A:$B,2,0),AQ172,1),"")</f>
        <v>C</v>
      </c>
      <c r="AQ172" s="3">
        <v>420</v>
      </c>
      <c r="AR172" s="3" t="str">
        <f>IFERROR(MID(VLOOKUP($B172,Seqs!$A:$B,2,0),AS172,1),"")</f>
        <v>P</v>
      </c>
      <c r="AS172" s="3">
        <v>426</v>
      </c>
      <c r="AT172" s="3" t="str">
        <f>IFERROR(MID(VLOOKUP($B172,Seqs!$A:$B,2,0),AU172,1),"")</f>
        <v>F</v>
      </c>
      <c r="AU172" s="3">
        <v>451</v>
      </c>
      <c r="AV172" s="3" t="str">
        <f>IFERROR(MID(VLOOKUP($B172,Seqs!$A:$B,2,0),AW172,1),"")</f>
        <v>N</v>
      </c>
      <c r="AW172" s="3">
        <v>452</v>
      </c>
      <c r="AX172" s="3" t="str">
        <f>IFERROR(MID(VLOOKUP($B172,Seqs!$A:$B,2,0),AY172,1),"")</f>
        <v>A</v>
      </c>
      <c r="AY172" s="3">
        <v>462</v>
      </c>
      <c r="AZ172" s="77" t="str">
        <f>VLOOKUP(B172,Classification!A:D,2,0)</f>
        <v>A</v>
      </c>
      <c r="BA172" s="94" t="str">
        <f>VLOOKUP(B172,Classification!A:D,4,0)</f>
        <v>Dopamine</v>
      </c>
      <c r="BB172" s="27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>_xlfn.AGGREGATE(9,6,CH172:CS172)-_xlfn.AGGREGATE(9,6,BV172:CG172)+12</f>
        <v>231</v>
      </c>
      <c r="BD172" s="2" t="s">
        <v>1382</v>
      </c>
      <c r="BE172" s="3" t="s">
        <v>1380</v>
      </c>
      <c r="BF172" s="119">
        <v>2.14</v>
      </c>
      <c r="BG172" s="49" t="s">
        <v>1</v>
      </c>
      <c r="BH172" s="49" t="s">
        <v>1383</v>
      </c>
      <c r="BI172" s="1"/>
      <c r="BJ172" s="70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0">
        <f>E172</f>
        <v>32</v>
      </c>
      <c r="BW172" s="71">
        <f>I172</f>
        <v>63</v>
      </c>
      <c r="BX172" s="72">
        <f>M172</f>
        <v>67</v>
      </c>
      <c r="BY172" s="71">
        <f>Q172</f>
        <v>100</v>
      </c>
      <c r="BZ172" s="72">
        <f>U172</f>
        <v>104</v>
      </c>
      <c r="CA172" s="71" t="str">
        <f>Y172</f>
        <v>-</v>
      </c>
      <c r="CB172" s="72">
        <f>AC172</f>
        <v>150</v>
      </c>
      <c r="CC172" s="71">
        <f>AG172</f>
        <v>185</v>
      </c>
      <c r="CD172" s="72">
        <f>AK172</f>
        <v>189</v>
      </c>
      <c r="CE172" s="71">
        <f>AO172</f>
        <v>395</v>
      </c>
      <c r="CF172" s="72">
        <f>AS172</f>
        <v>426</v>
      </c>
      <c r="CG172" s="71">
        <f>AW172</f>
        <v>452</v>
      </c>
      <c r="CH172" s="70">
        <f>G172</f>
        <v>62</v>
      </c>
      <c r="CI172" s="71">
        <f>K172</f>
        <v>66</v>
      </c>
      <c r="CJ172" s="72">
        <f>O172</f>
        <v>97</v>
      </c>
      <c r="CK172" s="72">
        <f>S172</f>
        <v>103</v>
      </c>
      <c r="CL172" s="72">
        <f>W172</f>
        <v>139</v>
      </c>
      <c r="CM172" s="72" t="str">
        <f>AA172</f>
        <v>-</v>
      </c>
      <c r="CN172" s="72">
        <f>AE172</f>
        <v>173</v>
      </c>
      <c r="CO172" s="72">
        <f>AI172</f>
        <v>187</v>
      </c>
      <c r="CP172" s="72">
        <f>AM172</f>
        <v>222</v>
      </c>
      <c r="CQ172" s="72">
        <f>AQ172</f>
        <v>420</v>
      </c>
      <c r="CR172" s="72">
        <f>AU172</f>
        <v>451</v>
      </c>
      <c r="CS172" s="72">
        <f>AY172</f>
        <v>462</v>
      </c>
      <c r="CT172" s="23">
        <f>M172-K172</f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x14ac:dyDescent="0.2">
      <c r="A173" s="3" t="str">
        <f t="shared" si="699"/>
        <v>ednrb_human__wt</v>
      </c>
      <c r="B173" s="2" t="s">
        <v>196</v>
      </c>
      <c r="C173" s="2" t="s">
        <v>100</v>
      </c>
      <c r="D173" s="3" t="str">
        <f>IFERROR(MID(VLOOKUP($B173,Seqs!$A:$B,2,0),E173,1),"")</f>
        <v>Q</v>
      </c>
      <c r="E173" s="2">
        <v>91</v>
      </c>
      <c r="F173" s="3" t="str">
        <f>IFERROR(MID(VLOOKUP($B173,Seqs!$A:$B,2,0),G173,1),"")</f>
        <v>N</v>
      </c>
      <c r="G173" s="2">
        <v>129</v>
      </c>
      <c r="H173" s="3" t="str">
        <f>IFERROR(MID(VLOOKUP($B173,Seqs!$A:$B,2,0),I173,1),"")</f>
        <v>K</v>
      </c>
      <c r="I173" s="56">
        <v>130</v>
      </c>
      <c r="J173" s="3" t="str">
        <f>IFERROR(MID(VLOOKUP($B173,Seqs!$A:$B,2,0),K173,1),"")</f>
        <v>N</v>
      </c>
      <c r="K173" s="56">
        <v>134</v>
      </c>
      <c r="L173" s="3" t="str">
        <f>IFERROR(MID(VLOOKUP($B173,Seqs!$A:$B,2,0),M173,1),"")</f>
        <v>G</v>
      </c>
      <c r="M173" s="2">
        <v>135</v>
      </c>
      <c r="N173" s="3" t="str">
        <f>IFERROR(MID(VLOOKUP($B173,Seqs!$A:$B,2,0),O173,1),"")</f>
        <v>A</v>
      </c>
      <c r="O173" s="2">
        <v>164</v>
      </c>
      <c r="P173" s="3" t="str">
        <f>IFERROR(MID(VLOOKUP($B173,Seqs!$A:$B,2,0),Q173,1),"")</f>
        <v>D</v>
      </c>
      <c r="Q173" s="2">
        <v>166</v>
      </c>
      <c r="R173" s="3" t="str">
        <f>IFERROR(MID(VLOOKUP($B173,Seqs!$A:$B,2,0),S173,1),"")</f>
        <v>F</v>
      </c>
      <c r="S173" s="2">
        <v>169</v>
      </c>
      <c r="T173" s="3" t="str">
        <f>IFERROR(MID(VLOOKUP($B173,Seqs!$A:$B,2,0),U173,1),"")</f>
        <v>G</v>
      </c>
      <c r="U173" s="4">
        <v>170</v>
      </c>
      <c r="V173" s="3" t="str">
        <f>IFERROR(MID(VLOOKUP($B173,Seqs!$A:$B,2,0),W173,1),"")</f>
        <v>S</v>
      </c>
      <c r="W173" s="2">
        <v>205</v>
      </c>
      <c r="X173" s="3" t="str">
        <f>IFERROR(MID(VLOOKUP($B173,Seqs!$A:$B,2,0),Y173,1),"")</f>
        <v>W</v>
      </c>
      <c r="Y173" s="2">
        <v>206</v>
      </c>
      <c r="Z173" s="3" t="str">
        <f>IFERROR(MID(VLOOKUP($B173,Seqs!$A:$B,2,0),AA173,1),"")</f>
        <v>G</v>
      </c>
      <c r="AA173" s="2">
        <v>213</v>
      </c>
      <c r="AB173" s="3" t="str">
        <f>IFERROR(MID(VLOOKUP($B173,Seqs!$A:$B,2,0),AC173,1),"")</f>
        <v>V</v>
      </c>
      <c r="AC173" s="40">
        <v>214</v>
      </c>
      <c r="AD173" s="3" t="str">
        <f>IFERROR(MID(VLOOKUP($B173,Seqs!$A:$B,2,0),AE173,1),"")</f>
        <v>F</v>
      </c>
      <c r="AE173" s="2">
        <v>240</v>
      </c>
      <c r="AF173" s="3" t="str">
        <f>IFERROR(MID(VLOOKUP($B173,Seqs!$A:$B,2,0),AG173,1),"")</f>
        <v>C</v>
      </c>
      <c r="AG173" s="2">
        <v>255</v>
      </c>
      <c r="AH173" s="3" t="str">
        <f>IFERROR(MID(VLOOKUP($B173,Seqs!$A:$B,2,0),AI173,1),"")</f>
        <v>L</v>
      </c>
      <c r="AI173" s="2">
        <v>257</v>
      </c>
      <c r="AJ173" s="3" t="str">
        <f>IFERROR(MID(VLOOKUP($B173,Seqs!$A:$B,2,0),AK173,1),"")</f>
        <v>T</v>
      </c>
      <c r="AK173" s="2">
        <v>263</v>
      </c>
      <c r="AL173" s="3" t="str">
        <f>IFERROR(MID(VLOOKUP($B173,Seqs!$A:$B,2,0),AM173,1),"")</f>
        <v>M</v>
      </c>
      <c r="AM173" s="2">
        <v>307</v>
      </c>
      <c r="AN173" s="3" t="str">
        <f>IFERROR(MID(VLOOKUP($B173,Seqs!$A:$B,2,0),AO173,1),"")</f>
        <v>N</v>
      </c>
      <c r="AO173" s="2">
        <v>312</v>
      </c>
      <c r="AP173" s="3" t="str">
        <f>IFERROR(MID(VLOOKUP($B173,Seqs!$A:$B,2,0),AQ173,1),"")</f>
        <v>Y</v>
      </c>
      <c r="AQ173" s="2">
        <v>350</v>
      </c>
      <c r="AR173" s="3" t="str">
        <f>IFERROR(MID(VLOOKUP($B173,Seqs!$A:$B,2,0),AS173,1),"")</f>
        <v>R</v>
      </c>
      <c r="AS173" s="2">
        <v>357</v>
      </c>
      <c r="AT173" s="3" t="str">
        <f>IFERROR(MID(VLOOKUP($B173,Seqs!$A:$B,2,0),AU173,1),"")</f>
        <v>V</v>
      </c>
      <c r="AU173" s="2">
        <v>389</v>
      </c>
      <c r="AV173" s="3" t="str">
        <f>IFERROR(MID(VLOOKUP($B173,Seqs!$A:$B,2,0),AW173,1),"")</f>
        <v>S</v>
      </c>
      <c r="AW173" s="2">
        <v>390</v>
      </c>
      <c r="AX173" s="3" t="str">
        <f>IFERROR(MID(VLOOKUP($B173,Seqs!$A:$B,2,0),AY173,1),"")</f>
        <v>C</v>
      </c>
      <c r="AY173" s="2">
        <v>403</v>
      </c>
      <c r="AZ173" s="77" t="str">
        <f>VLOOKUP(B173,Classification!A:D,2,0)</f>
        <v>A</v>
      </c>
      <c r="BA173" s="94" t="str">
        <f>VLOOKUP(B173,Classification!A:D,4,0)</f>
        <v>Endothelin</v>
      </c>
      <c r="BB173" s="27" t="b">
        <f t="shared" si="700"/>
        <v>1</v>
      </c>
      <c r="BC173" s="2"/>
      <c r="BD173" s="34" t="s">
        <v>23</v>
      </c>
      <c r="BE173" s="3" t="s">
        <v>23</v>
      </c>
      <c r="BF173" s="119" t="s">
        <v>23</v>
      </c>
      <c r="BG173" s="49" t="s">
        <v>1378</v>
      </c>
      <c r="BH173" s="49" t="s">
        <v>1383</v>
      </c>
      <c r="BI173" s="2"/>
      <c r="BJ173" s="70"/>
      <c r="BU173" s="57"/>
      <c r="BV173" s="70"/>
      <c r="BW173" s="57"/>
      <c r="BX173" s="57"/>
      <c r="BY173" s="57"/>
      <c r="BZ173" s="57"/>
      <c r="CA173" s="57"/>
      <c r="CB173" s="57"/>
      <c r="CC173" s="57"/>
      <c r="CD173" s="57"/>
      <c r="CE173" s="57"/>
      <c r="CF173" s="57"/>
      <c r="CG173" s="57"/>
      <c r="CH173" s="70"/>
      <c r="CI173" s="57"/>
      <c r="CJ173" s="57"/>
      <c r="CK173" s="57"/>
      <c r="CL173" s="57"/>
      <c r="CM173" s="57"/>
      <c r="CN173" s="57"/>
      <c r="CO173" s="57"/>
      <c r="CP173" s="57"/>
      <c r="CQ173" s="57"/>
      <c r="CR173" s="57"/>
      <c r="CS173" s="57"/>
      <c r="CT173" s="2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si="699"/>
        <v>ednrb_human_5GLH</v>
      </c>
      <c r="B174" s="2" t="s">
        <v>196</v>
      </c>
      <c r="C174" s="2" t="s">
        <v>1334</v>
      </c>
      <c r="D174" s="3" t="str">
        <f>IFERROR(MID(VLOOKUP($B174,Seqs!$A:$B,2,0),E174,1),"")</f>
        <v>K</v>
      </c>
      <c r="E174" s="2">
        <v>97</v>
      </c>
      <c r="F174" s="3" t="str">
        <f>IFERROR(MID(VLOOKUP($B174,Seqs!$A:$B,2,0),G174,1),"")</f>
        <v>N</v>
      </c>
      <c r="G174" s="2">
        <v>129</v>
      </c>
      <c r="H174" s="3" t="str">
        <f>IFERROR(MID(VLOOKUP($B174,Seqs!$A:$B,2,0),I174,1),"")</f>
        <v/>
      </c>
      <c r="I174" s="56" t="s">
        <v>23</v>
      </c>
      <c r="J174" s="3" t="str">
        <f>IFERROR(MID(VLOOKUP($B174,Seqs!$A:$B,2,0),K174,1),"")</f>
        <v/>
      </c>
      <c r="K174" s="56" t="s">
        <v>23</v>
      </c>
      <c r="L174" s="3" t="str">
        <f>IFERROR(MID(VLOOKUP($B174,Seqs!$A:$B,2,0),M174,1),"")</f>
        <v>P</v>
      </c>
      <c r="M174" s="2">
        <v>136</v>
      </c>
      <c r="N174" s="3" t="str">
        <f>IFERROR(MID(VLOOKUP($B174,Seqs!$A:$B,2,0),O174,1),"")</f>
        <v>A</v>
      </c>
      <c r="O174" s="2">
        <v>164</v>
      </c>
      <c r="P174" s="3" t="str">
        <f>IFERROR(MID(VLOOKUP($B174,Seqs!$A:$B,2,0),Q174,1),"")</f>
        <v>D</v>
      </c>
      <c r="Q174" s="2">
        <v>166</v>
      </c>
      <c r="R174" s="3" t="str">
        <f>IFERROR(MID(VLOOKUP($B174,Seqs!$A:$B,2,0),S174,1),"")</f>
        <v>F</v>
      </c>
      <c r="S174" s="2">
        <v>169</v>
      </c>
      <c r="T174" s="3" t="str">
        <f>IFERROR(MID(VLOOKUP($B174,Seqs!$A:$B,2,0),U174,1),"")</f>
        <v>G</v>
      </c>
      <c r="U174" s="4">
        <v>170</v>
      </c>
      <c r="V174" s="3" t="str">
        <f>IFERROR(MID(VLOOKUP($B174,Seqs!$A:$B,2,0),W174,1),"")</f>
        <v>S</v>
      </c>
      <c r="W174" s="2">
        <v>205</v>
      </c>
      <c r="X174" s="3" t="str">
        <f>IFERROR(MID(VLOOKUP($B174,Seqs!$A:$B,2,0),Y174,1),"")</f>
        <v/>
      </c>
      <c r="Y174" s="2" t="s">
        <v>23</v>
      </c>
      <c r="Z174" s="3" t="str">
        <f>IFERROR(MID(VLOOKUP($B174,Seqs!$A:$B,2,0),AA174,1),"")</f>
        <v/>
      </c>
      <c r="AA174" s="2" t="s">
        <v>23</v>
      </c>
      <c r="AB174" s="3" t="str">
        <f>IFERROR(MID(VLOOKUP($B174,Seqs!$A:$B,2,0),AC174,1),"")</f>
        <v>T</v>
      </c>
      <c r="AC174" s="40">
        <v>218</v>
      </c>
      <c r="AD174" s="3" t="str">
        <f>IFERROR(MID(VLOOKUP($B174,Seqs!$A:$B,2,0),AE174,1),"")</f>
        <v>F</v>
      </c>
      <c r="AE174" s="2">
        <v>240</v>
      </c>
      <c r="AF174" s="3" t="str">
        <f>IFERROR(MID(VLOOKUP($B174,Seqs!$A:$B,2,0),AG174,1),"")</f>
        <v>C</v>
      </c>
      <c r="AG174" s="2">
        <v>255</v>
      </c>
      <c r="AH174" s="3" t="str">
        <f>IFERROR(MID(VLOOKUP($B174,Seqs!$A:$B,2,0),AI174,1),"")</f>
        <v>L</v>
      </c>
      <c r="AI174" s="2">
        <v>257</v>
      </c>
      <c r="AJ174" s="3" t="str">
        <f>IFERROR(MID(VLOOKUP($B174,Seqs!$A:$B,2,0),AK174,1),"")</f>
        <v>T</v>
      </c>
      <c r="AK174" s="2">
        <v>263</v>
      </c>
      <c r="AL174" s="3" t="str">
        <f>IFERROR(MID(VLOOKUP($B174,Seqs!$A:$B,2,0),AM174,1),"")</f>
        <v>K</v>
      </c>
      <c r="AM174" s="2">
        <v>303</v>
      </c>
      <c r="AN174" s="3" t="str">
        <f>IFERROR(MID(VLOOKUP($B174,Seqs!$A:$B,2,0),AO174,1),"")</f>
        <v>N</v>
      </c>
      <c r="AO174" s="2">
        <v>312</v>
      </c>
      <c r="AP174" s="3" t="str">
        <f>IFERROR(MID(VLOOKUP($B174,Seqs!$A:$B,2,0),AQ174,1),"")</f>
        <v>Y</v>
      </c>
      <c r="AQ174" s="2">
        <v>350</v>
      </c>
      <c r="AR174" s="3" t="str">
        <f>IFERROR(MID(VLOOKUP($B174,Seqs!$A:$B,2,0),AS174,1),"")</f>
        <v>R</v>
      </c>
      <c r="AS174" s="2">
        <v>357</v>
      </c>
      <c r="AT174" s="3" t="str">
        <f>IFERROR(MID(VLOOKUP($B174,Seqs!$A:$B,2,0),AU174,1),"")</f>
        <v>V</v>
      </c>
      <c r="AU174" s="2">
        <v>389</v>
      </c>
      <c r="AV174" s="3" t="str">
        <f>IFERROR(MID(VLOOKUP($B174,Seqs!$A:$B,2,0),AW174,1),"")</f>
        <v>S</v>
      </c>
      <c r="AW174" s="2">
        <v>390</v>
      </c>
      <c r="AX174" s="3" t="str">
        <f>IFERROR(MID(VLOOKUP($B174,Seqs!$A:$B,2,0),AY174,1),"")</f>
        <v>L</v>
      </c>
      <c r="AY174" s="2">
        <v>401</v>
      </c>
      <c r="AZ174" s="77" t="str">
        <f>VLOOKUP(B174,Classification!A:D,2,0)</f>
        <v>A</v>
      </c>
      <c r="BA174" s="94" t="str">
        <f>VLOOKUP(B174,Classification!A:D,4,0)</f>
        <v>Endothelin</v>
      </c>
      <c r="BB174" s="27" t="b">
        <f t="shared" si="700"/>
        <v>1</v>
      </c>
      <c r="BC174" s="23">
        <f t="shared" ref="BC174:BC226" si="867">_xlfn.AGGREGATE(9,6,CH174:CS174)-_xlfn.AGGREGATE(9,6,BV174:CG174)+12</f>
        <v>255</v>
      </c>
      <c r="BD174" s="2" t="s">
        <v>23</v>
      </c>
      <c r="BE174" s="3" t="s">
        <v>1380</v>
      </c>
      <c r="BF174" s="119">
        <v>2.8</v>
      </c>
      <c r="BG174" s="49" t="s">
        <v>1383</v>
      </c>
      <c r="BH174" s="49" t="s">
        <v>1383</v>
      </c>
      <c r="BI174" s="2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 t="shared" ref="BV174:BV226" si="868">E174</f>
        <v>97</v>
      </c>
      <c r="BW174" s="71" t="str">
        <f t="shared" ref="BW174:BW226" si="869">I174</f>
        <v>-</v>
      </c>
      <c r="BX174" s="72">
        <f t="shared" ref="BX174:BX226" si="870">M174</f>
        <v>136</v>
      </c>
      <c r="BY174" s="71">
        <f t="shared" ref="BY174:BY226" si="871">Q174</f>
        <v>166</v>
      </c>
      <c r="BZ174" s="72">
        <f t="shared" ref="BZ174:BZ226" si="872">U174</f>
        <v>170</v>
      </c>
      <c r="CA174" s="71" t="str">
        <f t="shared" ref="CA174:CA226" si="873">Y174</f>
        <v>-</v>
      </c>
      <c r="CB174" s="72">
        <f t="shared" ref="CB174:CB226" si="874">AC174</f>
        <v>218</v>
      </c>
      <c r="CC174" s="71">
        <f t="shared" ref="CC174:CC226" si="875">AG174</f>
        <v>255</v>
      </c>
      <c r="CD174" s="72">
        <f t="shared" ref="CD174:CD226" si="876">AK174</f>
        <v>263</v>
      </c>
      <c r="CE174" s="71">
        <f t="shared" ref="CE174:CE226" si="877">AO174</f>
        <v>312</v>
      </c>
      <c r="CF174" s="72">
        <f t="shared" ref="CF174:CF226" si="878">AS174</f>
        <v>357</v>
      </c>
      <c r="CG174" s="71">
        <f t="shared" ref="CG174:CG226" si="879">AW174</f>
        <v>390</v>
      </c>
      <c r="CH174" s="70">
        <f t="shared" ref="CH174:CH226" si="880">G174</f>
        <v>129</v>
      </c>
      <c r="CI174" s="71" t="str">
        <f t="shared" ref="CI174:CI226" si="881">K174</f>
        <v>-</v>
      </c>
      <c r="CJ174" s="72">
        <f t="shared" ref="CJ174:CJ226" si="882">O174</f>
        <v>164</v>
      </c>
      <c r="CK174" s="72">
        <f t="shared" ref="CK174:CK226" si="883">S174</f>
        <v>169</v>
      </c>
      <c r="CL174" s="72">
        <f t="shared" ref="CL174:CL226" si="884">W174</f>
        <v>205</v>
      </c>
      <c r="CM174" s="72" t="str">
        <f t="shared" ref="CM174:CM226" si="885">AA174</f>
        <v>-</v>
      </c>
      <c r="CN174" s="72">
        <f t="shared" ref="CN174:CN226" si="886">AE174</f>
        <v>240</v>
      </c>
      <c r="CO174" s="72">
        <f t="shared" ref="CO174:CO226" si="887">AI174</f>
        <v>257</v>
      </c>
      <c r="CP174" s="72">
        <f t="shared" ref="CP174:CP226" si="888">AM174</f>
        <v>303</v>
      </c>
      <c r="CQ174" s="72">
        <f t="shared" ref="CQ174:CQ226" si="889">AQ174</f>
        <v>350</v>
      </c>
      <c r="CR174" s="72">
        <f t="shared" ref="CR174:CR226" si="890">AU174</f>
        <v>389</v>
      </c>
      <c r="CS174" s="72">
        <f t="shared" ref="CS174:CS226" si="891">AY174</f>
        <v>401</v>
      </c>
      <c r="CT174" s="23" t="e">
        <f t="shared" ref="CT174:CT226" si="892">M174-K174</f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si="699"/>
        <v>ednrb_human_5GLI</v>
      </c>
      <c r="B175" s="2" t="s">
        <v>196</v>
      </c>
      <c r="C175" s="2" t="s">
        <v>1333</v>
      </c>
      <c r="D175" s="3" t="str">
        <f>IFERROR(MID(VLOOKUP($B175,Seqs!$A:$B,2,0),E175,1),"")</f>
        <v>Q</v>
      </c>
      <c r="E175" s="2">
        <v>91</v>
      </c>
      <c r="F175" s="3" t="str">
        <f>IFERROR(MID(VLOOKUP($B175,Seqs!$A:$B,2,0),G175,1),"")</f>
        <v>N</v>
      </c>
      <c r="G175" s="2">
        <v>129</v>
      </c>
      <c r="H175" s="3" t="str">
        <f>IFERROR(MID(VLOOKUP($B175,Seqs!$A:$B,2,0),I175,1),"")</f>
        <v>K</v>
      </c>
      <c r="I175" s="56">
        <v>130</v>
      </c>
      <c r="J175" s="3" t="str">
        <f>IFERROR(MID(VLOOKUP($B175,Seqs!$A:$B,2,0),K175,1),"")</f>
        <v>N</v>
      </c>
      <c r="K175" s="56">
        <v>134</v>
      </c>
      <c r="L175" s="3" t="str">
        <f>IFERROR(MID(VLOOKUP($B175,Seqs!$A:$B,2,0),M175,1),"")</f>
        <v>G</v>
      </c>
      <c r="M175" s="2">
        <v>135</v>
      </c>
      <c r="N175" s="3" t="str">
        <f>IFERROR(MID(VLOOKUP($B175,Seqs!$A:$B,2,0),O175,1),"")</f>
        <v>A</v>
      </c>
      <c r="O175" s="2">
        <v>164</v>
      </c>
      <c r="P175" s="3" t="str">
        <f>IFERROR(MID(VLOOKUP($B175,Seqs!$A:$B,2,0),Q175,1),"")</f>
        <v>D</v>
      </c>
      <c r="Q175" s="2">
        <v>166</v>
      </c>
      <c r="R175" s="3" t="str">
        <f>IFERROR(MID(VLOOKUP($B175,Seqs!$A:$B,2,0),S175,1),"")</f>
        <v>F</v>
      </c>
      <c r="S175" s="2">
        <v>169</v>
      </c>
      <c r="T175" s="3" t="str">
        <f>IFERROR(MID(VLOOKUP($B175,Seqs!$A:$B,2,0),U175,1),"")</f>
        <v>G</v>
      </c>
      <c r="U175" s="4">
        <v>170</v>
      </c>
      <c r="V175" s="3" t="str">
        <f>IFERROR(MID(VLOOKUP($B175,Seqs!$A:$B,2,0),W175,1),"")</f>
        <v>S</v>
      </c>
      <c r="W175" s="2">
        <v>205</v>
      </c>
      <c r="X175" s="3" t="str">
        <f>IFERROR(MID(VLOOKUP($B175,Seqs!$A:$B,2,0),Y175,1),"")</f>
        <v/>
      </c>
      <c r="Y175" s="2" t="s">
        <v>23</v>
      </c>
      <c r="Z175" s="3" t="str">
        <f>IFERROR(MID(VLOOKUP($B175,Seqs!$A:$B,2,0),AA175,1),"")</f>
        <v/>
      </c>
      <c r="AA175" s="2" t="s">
        <v>23</v>
      </c>
      <c r="AB175" s="3" t="str">
        <f>IFERROR(MID(VLOOKUP($B175,Seqs!$A:$B,2,0),AC175,1),"")</f>
        <v>K</v>
      </c>
      <c r="AC175" s="40">
        <v>216</v>
      </c>
      <c r="AD175" s="3" t="str">
        <f>IFERROR(MID(VLOOKUP($B175,Seqs!$A:$B,2,0),AE175,1),"")</f>
        <v>F</v>
      </c>
      <c r="AE175" s="2">
        <v>240</v>
      </c>
      <c r="AF175" s="3" t="str">
        <f>IFERROR(MID(VLOOKUP($B175,Seqs!$A:$B,2,0),AG175,1),"")</f>
        <v>C</v>
      </c>
      <c r="AG175" s="2">
        <v>255</v>
      </c>
      <c r="AH175" s="3" t="str">
        <f>IFERROR(MID(VLOOKUP($B175,Seqs!$A:$B,2,0),AI175,1),"")</f>
        <v>L</v>
      </c>
      <c r="AI175" s="2">
        <v>257</v>
      </c>
      <c r="AJ175" s="3" t="str">
        <f>IFERROR(MID(VLOOKUP($B175,Seqs!$A:$B,2,0),AK175,1),"")</f>
        <v>T</v>
      </c>
      <c r="AK175" s="2">
        <v>263</v>
      </c>
      <c r="AL175" s="3" t="str">
        <f>IFERROR(MID(VLOOKUP($B175,Seqs!$A:$B,2,0),AM175,1),"")</f>
        <v>K</v>
      </c>
      <c r="AM175" s="2">
        <v>303</v>
      </c>
      <c r="AN175" s="3" t="str">
        <f>IFERROR(MID(VLOOKUP($B175,Seqs!$A:$B,2,0),AO175,1),"")</f>
        <v>N</v>
      </c>
      <c r="AO175" s="2">
        <v>312</v>
      </c>
      <c r="AP175" s="3" t="str">
        <f>IFERROR(MID(VLOOKUP($B175,Seqs!$A:$B,2,0),AQ175,1),"")</f>
        <v>Y</v>
      </c>
      <c r="AQ175" s="2">
        <v>350</v>
      </c>
      <c r="AR175" s="3" t="str">
        <f>IFERROR(MID(VLOOKUP($B175,Seqs!$A:$B,2,0),AS175,1),"")</f>
        <v>R</v>
      </c>
      <c r="AS175" s="2">
        <v>357</v>
      </c>
      <c r="AT175" s="3" t="str">
        <f>IFERROR(MID(VLOOKUP($B175,Seqs!$A:$B,2,0),AU175,1),"")</f>
        <v>V</v>
      </c>
      <c r="AU175" s="2">
        <v>389</v>
      </c>
      <c r="AV175" s="3" t="str">
        <f>IFERROR(MID(VLOOKUP($B175,Seqs!$A:$B,2,0),AW175,1),"")</f>
        <v>S</v>
      </c>
      <c r="AW175" s="2">
        <v>390</v>
      </c>
      <c r="AX175" s="3" t="str">
        <f>IFERROR(MID(VLOOKUP($B175,Seqs!$A:$B,2,0),AY175,1),"")</f>
        <v>C</v>
      </c>
      <c r="AY175" s="2">
        <v>403</v>
      </c>
      <c r="AZ175" s="77" t="str">
        <f>VLOOKUP(B175,Classification!A:D,2,0)</f>
        <v>A</v>
      </c>
      <c r="BA175" s="94" t="str">
        <f>VLOOKUP(B175,Classification!A:D,4,0)</f>
        <v>Endothelin</v>
      </c>
      <c r="BB175" s="27" t="b">
        <f t="shared" si="700"/>
        <v>1</v>
      </c>
      <c r="BC175" s="23">
        <f t="shared" si="867"/>
        <v>270</v>
      </c>
      <c r="BD175" s="2" t="s">
        <v>23</v>
      </c>
      <c r="BE175" s="3" t="s">
        <v>1380</v>
      </c>
      <c r="BF175" s="119">
        <v>2.5</v>
      </c>
      <c r="BG175" s="49" t="s">
        <v>1383</v>
      </c>
      <c r="BH175" s="49" t="s">
        <v>1383</v>
      </c>
      <c r="BI175" s="2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868"/>
        <v>91</v>
      </c>
      <c r="BW175" s="71">
        <f t="shared" si="869"/>
        <v>130</v>
      </c>
      <c r="BX175" s="72">
        <f t="shared" si="870"/>
        <v>135</v>
      </c>
      <c r="BY175" s="71">
        <f t="shared" si="871"/>
        <v>166</v>
      </c>
      <c r="BZ175" s="72">
        <f t="shared" si="872"/>
        <v>170</v>
      </c>
      <c r="CA175" s="71" t="str">
        <f t="shared" si="873"/>
        <v>-</v>
      </c>
      <c r="CB175" s="72">
        <f t="shared" si="874"/>
        <v>216</v>
      </c>
      <c r="CC175" s="71">
        <f t="shared" si="875"/>
        <v>255</v>
      </c>
      <c r="CD175" s="72">
        <f t="shared" si="876"/>
        <v>263</v>
      </c>
      <c r="CE175" s="71">
        <f t="shared" si="877"/>
        <v>312</v>
      </c>
      <c r="CF175" s="72">
        <f t="shared" si="878"/>
        <v>357</v>
      </c>
      <c r="CG175" s="71">
        <f t="shared" si="879"/>
        <v>390</v>
      </c>
      <c r="CH175" s="70">
        <f t="shared" si="880"/>
        <v>129</v>
      </c>
      <c r="CI175" s="71">
        <f t="shared" si="881"/>
        <v>134</v>
      </c>
      <c r="CJ175" s="72">
        <f t="shared" si="882"/>
        <v>164</v>
      </c>
      <c r="CK175" s="72">
        <f t="shared" si="883"/>
        <v>169</v>
      </c>
      <c r="CL175" s="72">
        <f t="shared" si="884"/>
        <v>205</v>
      </c>
      <c r="CM175" s="72" t="str">
        <f t="shared" si="885"/>
        <v>-</v>
      </c>
      <c r="CN175" s="72">
        <f t="shared" si="886"/>
        <v>240</v>
      </c>
      <c r="CO175" s="72">
        <f t="shared" si="887"/>
        <v>257</v>
      </c>
      <c r="CP175" s="72">
        <f t="shared" si="888"/>
        <v>303</v>
      </c>
      <c r="CQ175" s="72">
        <f t="shared" si="889"/>
        <v>350</v>
      </c>
      <c r="CR175" s="72">
        <f t="shared" si="890"/>
        <v>389</v>
      </c>
      <c r="CS175" s="72">
        <f t="shared" si="891"/>
        <v>403</v>
      </c>
      <c r="CT175" s="23">
        <f t="shared" si="892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>CONCATENATE(B176,"_",C176)</f>
        <v>ednrb_human_5X93</v>
      </c>
      <c r="B176" s="2" t="s">
        <v>196</v>
      </c>
      <c r="C176" s="2" t="s">
        <v>1448</v>
      </c>
      <c r="D176" s="3" t="str">
        <f>IFERROR(MID(VLOOKUP($B176,Seqs!$A:$B,2,0),E176,1),"")</f>
        <v>Q</v>
      </c>
      <c r="E176" s="2">
        <v>91</v>
      </c>
      <c r="F176" s="3" t="str">
        <f>IFERROR(MID(VLOOKUP($B176,Seqs!$A:$B,2,0),G176,1),"")</f>
        <v>N</v>
      </c>
      <c r="G176" s="2">
        <v>129</v>
      </c>
      <c r="H176" s="3" t="str">
        <f>IFERROR(MID(VLOOKUP($B176,Seqs!$A:$B,2,0),I176,1),"")</f>
        <v>K</v>
      </c>
      <c r="I176" s="56">
        <v>130</v>
      </c>
      <c r="J176" s="3" t="str">
        <f>IFERROR(MID(VLOOKUP($B176,Seqs!$A:$B,2,0),K176,1),"")</f>
        <v>N</v>
      </c>
      <c r="K176" s="56">
        <v>134</v>
      </c>
      <c r="L176" s="3" t="str">
        <f>IFERROR(MID(VLOOKUP($B176,Seqs!$A:$B,2,0),M176,1),"")</f>
        <v>G</v>
      </c>
      <c r="M176" s="2">
        <v>135</v>
      </c>
      <c r="N176" s="3" t="str">
        <f>IFERROR(MID(VLOOKUP($B176,Seqs!$A:$B,2,0),O176,1),"")</f>
        <v>A</v>
      </c>
      <c r="O176" s="2">
        <v>164</v>
      </c>
      <c r="P176" s="3" t="str">
        <f>IFERROR(MID(VLOOKUP($B176,Seqs!$A:$B,2,0),Q176,1),"")</f>
        <v>D</v>
      </c>
      <c r="Q176" s="2">
        <v>166</v>
      </c>
      <c r="R176" s="3" t="str">
        <f>IFERROR(MID(VLOOKUP($B176,Seqs!$A:$B,2,0),S176,1),"")</f>
        <v>F</v>
      </c>
      <c r="S176" s="2">
        <v>169</v>
      </c>
      <c r="T176" s="3" t="str">
        <f>IFERROR(MID(VLOOKUP($B176,Seqs!$A:$B,2,0),U176,1),"")</f>
        <v>G</v>
      </c>
      <c r="U176" s="4">
        <v>170</v>
      </c>
      <c r="V176" s="3" t="str">
        <f>IFERROR(MID(VLOOKUP($B176,Seqs!$A:$B,2,0),W176,1),"")</f>
        <v>S</v>
      </c>
      <c r="W176" s="2">
        <v>205</v>
      </c>
      <c r="X176" s="3" t="str">
        <f>IFERROR(MID(VLOOKUP($B176,Seqs!$A:$B,2,0),Y176,1),"")</f>
        <v/>
      </c>
      <c r="Y176" s="2" t="s">
        <v>23</v>
      </c>
      <c r="Z176" s="3" t="str">
        <f>IFERROR(MID(VLOOKUP($B176,Seqs!$A:$B,2,0),AA176,1),"")</f>
        <v/>
      </c>
      <c r="AA176" s="2" t="s">
        <v>23</v>
      </c>
      <c r="AB176" s="3" t="str">
        <f>IFERROR(MID(VLOOKUP($B176,Seqs!$A:$B,2,0),AC176,1),"")</f>
        <v>K</v>
      </c>
      <c r="AC176" s="2">
        <v>216</v>
      </c>
      <c r="AD176" s="3" t="str">
        <f>IFERROR(MID(VLOOKUP($B176,Seqs!$A:$B,2,0),AE176,1),"")</f>
        <v>F</v>
      </c>
      <c r="AE176" s="2">
        <v>240</v>
      </c>
      <c r="AF176" s="3" t="str">
        <f>IFERROR(MID(VLOOKUP($B176,Seqs!$A:$B,2,0),AG176,1),"")</f>
        <v>C</v>
      </c>
      <c r="AG176" s="2">
        <v>255</v>
      </c>
      <c r="AH176" s="3" t="str">
        <f>IFERROR(MID(VLOOKUP($B176,Seqs!$A:$B,2,0),AI176,1),"")</f>
        <v>L</v>
      </c>
      <c r="AI176" s="2">
        <v>257</v>
      </c>
      <c r="AJ176" s="3" t="str">
        <f>IFERROR(MID(VLOOKUP($B176,Seqs!$A:$B,2,0),AK176,1),"")</f>
        <v>T</v>
      </c>
      <c r="AK176" s="2">
        <v>263</v>
      </c>
      <c r="AL176" s="3" t="str">
        <f>IFERROR(MID(VLOOKUP($B176,Seqs!$A:$B,2,0),AM176,1),"")</f>
        <v>K</v>
      </c>
      <c r="AM176" s="2">
        <v>303</v>
      </c>
      <c r="AN176" s="3" t="str">
        <f>IFERROR(MID(VLOOKUP($B176,Seqs!$A:$B,2,0),AO176,1),"")</f>
        <v>N</v>
      </c>
      <c r="AO176" s="2">
        <v>312</v>
      </c>
      <c r="AP176" s="3" t="str">
        <f>IFERROR(MID(VLOOKUP($B176,Seqs!$A:$B,2,0),AQ176,1),"")</f>
        <v>Y</v>
      </c>
      <c r="AQ176" s="2">
        <v>350</v>
      </c>
      <c r="AR176" s="3" t="str">
        <f>IFERROR(MID(VLOOKUP($B176,Seqs!$A:$B,2,0),AS176,1),"")</f>
        <v>R</v>
      </c>
      <c r="AS176" s="2">
        <v>357</v>
      </c>
      <c r="AT176" s="3" t="str">
        <f>IFERROR(MID(VLOOKUP($B176,Seqs!$A:$B,2,0),AU176,1),"")</f>
        <v>V</v>
      </c>
      <c r="AU176" s="2">
        <v>389</v>
      </c>
      <c r="AV176" s="3" t="str">
        <f>IFERROR(MID(VLOOKUP($B176,Seqs!$A:$B,2,0),AW176,1),"")</f>
        <v>S</v>
      </c>
      <c r="AW176" s="2">
        <v>390</v>
      </c>
      <c r="AX176" s="3" t="str">
        <f>IFERROR(MID(VLOOKUP($B176,Seqs!$A:$B,2,0),AY176,1),"")</f>
        <v>C</v>
      </c>
      <c r="AY176" s="2">
        <v>403</v>
      </c>
      <c r="AZ176" s="77" t="str">
        <f>VLOOKUP(B176,Classification!A:D,2,0)</f>
        <v>A</v>
      </c>
      <c r="BA176" s="94" t="str">
        <f>VLOOKUP(B176,Classification!A:D,4,0)</f>
        <v>Endothelin</v>
      </c>
      <c r="BB176" s="27" t="b">
        <f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>_xlfn.AGGREGATE(9,6,CH176:CS176)-_xlfn.AGGREGATE(9,6,BV176:CG176)+12</f>
        <v>270</v>
      </c>
      <c r="BD176" s="2" t="s">
        <v>1382</v>
      </c>
      <c r="BE176" s="3" t="s">
        <v>1380</v>
      </c>
      <c r="BF176" s="119">
        <v>2.2000000000000002</v>
      </c>
      <c r="BG176" s="49" t="s">
        <v>1</v>
      </c>
      <c r="BH176" s="49" t="s">
        <v>1</v>
      </c>
      <c r="BI176" s="2"/>
      <c r="BJ176" s="70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0">
        <f>E176</f>
        <v>91</v>
      </c>
      <c r="BW176" s="71">
        <f>I176</f>
        <v>130</v>
      </c>
      <c r="BX176" s="72">
        <f>M176</f>
        <v>135</v>
      </c>
      <c r="BY176" s="71">
        <f>Q176</f>
        <v>166</v>
      </c>
      <c r="BZ176" s="72">
        <f>U176</f>
        <v>170</v>
      </c>
      <c r="CA176" s="71" t="str">
        <f>Y176</f>
        <v>-</v>
      </c>
      <c r="CB176" s="72">
        <f>AC176</f>
        <v>216</v>
      </c>
      <c r="CC176" s="71">
        <f>AG176</f>
        <v>255</v>
      </c>
      <c r="CD176" s="72">
        <f>AK176</f>
        <v>263</v>
      </c>
      <c r="CE176" s="71">
        <f>AO176</f>
        <v>312</v>
      </c>
      <c r="CF176" s="72">
        <f>AS176</f>
        <v>357</v>
      </c>
      <c r="CG176" s="71">
        <f>AW176</f>
        <v>390</v>
      </c>
      <c r="CH176" s="70">
        <f>G176</f>
        <v>129</v>
      </c>
      <c r="CI176" s="71">
        <f>K176</f>
        <v>134</v>
      </c>
      <c r="CJ176" s="72">
        <f>O176</f>
        <v>164</v>
      </c>
      <c r="CK176" s="72">
        <f>S176</f>
        <v>169</v>
      </c>
      <c r="CL176" s="72">
        <f>W176</f>
        <v>205</v>
      </c>
      <c r="CM176" s="72" t="str">
        <f>AA176</f>
        <v>-</v>
      </c>
      <c r="CN176" s="72">
        <f>AE176</f>
        <v>240</v>
      </c>
      <c r="CO176" s="72">
        <f>AI176</f>
        <v>257</v>
      </c>
      <c r="CP176" s="72">
        <f>AM176</f>
        <v>303</v>
      </c>
      <c r="CQ176" s="72">
        <f>AQ176</f>
        <v>350</v>
      </c>
      <c r="CR176" s="72">
        <f>AU176</f>
        <v>389</v>
      </c>
      <c r="CS176" s="72">
        <f>AY176</f>
        <v>403</v>
      </c>
      <c r="CT176" s="23">
        <f>M176-K176</f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>CONCATENATE(B177,"_",C177)</f>
        <v>ednrb_human_5XPR</v>
      </c>
      <c r="B177" s="2" t="s">
        <v>196</v>
      </c>
      <c r="C177" s="2" t="s">
        <v>1449</v>
      </c>
      <c r="D177" s="3" t="str">
        <f>IFERROR(MID(VLOOKUP($B177,Seqs!$A:$B,2,0),E177,1),"")</f>
        <v>G</v>
      </c>
      <c r="E177" s="2">
        <v>92</v>
      </c>
      <c r="F177" s="3" t="str">
        <f>IFERROR(MID(VLOOKUP($B177,Seqs!$A:$B,2,0),G177,1),"")</f>
        <v>N</v>
      </c>
      <c r="G177" s="2">
        <v>129</v>
      </c>
      <c r="H177" s="3" t="str">
        <f>IFERROR(MID(VLOOKUP($B177,Seqs!$A:$B,2,0),I177,1),"")</f>
        <v>K</v>
      </c>
      <c r="I177" s="56">
        <v>130</v>
      </c>
      <c r="J177" s="3" t="str">
        <f>IFERROR(MID(VLOOKUP($B177,Seqs!$A:$B,2,0),K177,1),"")</f>
        <v>N</v>
      </c>
      <c r="K177" s="56">
        <v>134</v>
      </c>
      <c r="L177" s="3" t="str">
        <f>IFERROR(MID(VLOOKUP($B177,Seqs!$A:$B,2,0),M177,1),"")</f>
        <v>G</v>
      </c>
      <c r="M177" s="2">
        <v>135</v>
      </c>
      <c r="N177" s="3" t="str">
        <f>IFERROR(MID(VLOOKUP($B177,Seqs!$A:$B,2,0),O177,1),"")</f>
        <v>A</v>
      </c>
      <c r="O177" s="2">
        <v>164</v>
      </c>
      <c r="P177" s="3" t="str">
        <f>IFERROR(MID(VLOOKUP($B177,Seqs!$A:$B,2,0),Q177,1),"")</f>
        <v>D</v>
      </c>
      <c r="Q177" s="2">
        <v>166</v>
      </c>
      <c r="R177" s="3" t="str">
        <f>IFERROR(MID(VLOOKUP($B177,Seqs!$A:$B,2,0),S177,1),"")</f>
        <v>F</v>
      </c>
      <c r="S177" s="2">
        <v>169</v>
      </c>
      <c r="T177" s="3" t="str">
        <f>IFERROR(MID(VLOOKUP($B177,Seqs!$A:$B,2,0),U177,1),"")</f>
        <v>A</v>
      </c>
      <c r="U177" s="4">
        <v>171</v>
      </c>
      <c r="V177" s="3" t="str">
        <f>IFERROR(MID(VLOOKUP($B177,Seqs!$A:$B,2,0),W177,1),"")</f>
        <v>A</v>
      </c>
      <c r="W177" s="2">
        <v>202</v>
      </c>
      <c r="X177" s="3" t="str">
        <f>IFERROR(MID(VLOOKUP($B177,Seqs!$A:$B,2,0),Y177,1),"")</f>
        <v/>
      </c>
      <c r="Y177" s="2" t="s">
        <v>23</v>
      </c>
      <c r="Z177" s="3" t="str">
        <f>IFERROR(MID(VLOOKUP($B177,Seqs!$A:$B,2,0),AA177,1),"")</f>
        <v/>
      </c>
      <c r="AA177" s="2" t="s">
        <v>23</v>
      </c>
      <c r="AB177" s="3" t="str">
        <f>IFERROR(MID(VLOOKUP($B177,Seqs!$A:$B,2,0),AC177,1),"")</f>
        <v>K</v>
      </c>
      <c r="AC177" s="2">
        <v>216</v>
      </c>
      <c r="AD177" s="3" t="str">
        <f>IFERROR(MID(VLOOKUP($B177,Seqs!$A:$B,2,0),AE177,1),"")</f>
        <v>F</v>
      </c>
      <c r="AE177" s="2">
        <v>240</v>
      </c>
      <c r="AF177" s="3" t="str">
        <f>IFERROR(MID(VLOOKUP($B177,Seqs!$A:$B,2,0),AG177,1),"")</f>
        <v>C</v>
      </c>
      <c r="AG177" s="2">
        <v>255</v>
      </c>
      <c r="AH177" s="3" t="str">
        <f>IFERROR(MID(VLOOKUP($B177,Seqs!$A:$B,2,0),AI177,1),"")</f>
        <v>L</v>
      </c>
      <c r="AI177" s="2">
        <v>257</v>
      </c>
      <c r="AJ177" s="3" t="str">
        <f>IFERROR(MID(VLOOKUP($B177,Seqs!$A:$B,2,0),AK177,1),"")</f>
        <v>T</v>
      </c>
      <c r="AK177" s="2">
        <v>263</v>
      </c>
      <c r="AL177" s="3" t="str">
        <f>IFERROR(MID(VLOOKUP($B177,Seqs!$A:$B,2,0),AM177,1),"")</f>
        <v>K</v>
      </c>
      <c r="AM177" s="2">
        <v>303</v>
      </c>
      <c r="AN177" s="3" t="str">
        <f>IFERROR(MID(VLOOKUP($B177,Seqs!$A:$B,2,0),AO177,1),"")</f>
        <v>N</v>
      </c>
      <c r="AO177" s="2">
        <v>312</v>
      </c>
      <c r="AP177" s="3" t="str">
        <f>IFERROR(MID(VLOOKUP($B177,Seqs!$A:$B,2,0),AQ177,1),"")</f>
        <v>L</v>
      </c>
      <c r="AQ177" s="2">
        <v>349</v>
      </c>
      <c r="AR177" s="3" t="str">
        <f>IFERROR(MID(VLOOKUP($B177,Seqs!$A:$B,2,0),AS177,1),"")</f>
        <v>N</v>
      </c>
      <c r="AS177" s="2">
        <v>356</v>
      </c>
      <c r="AT177" s="3" t="str">
        <f>IFERROR(MID(VLOOKUP($B177,Seqs!$A:$B,2,0),AU177,1),"")</f>
        <v>V</v>
      </c>
      <c r="AU177" s="2">
        <v>389</v>
      </c>
      <c r="AV177" s="3" t="str">
        <f>IFERROR(MID(VLOOKUP($B177,Seqs!$A:$B,2,0),AW177,1),"")</f>
        <v>S</v>
      </c>
      <c r="AW177" s="2">
        <v>390</v>
      </c>
      <c r="AX177" s="3" t="str">
        <f>IFERROR(MID(VLOOKUP($B177,Seqs!$A:$B,2,0),AY177,1),"")</f>
        <v>C</v>
      </c>
      <c r="AY177" s="2">
        <v>402</v>
      </c>
      <c r="AZ177" s="77" t="str">
        <f>VLOOKUP(B177,Classification!A:D,2,0)</f>
        <v>A</v>
      </c>
      <c r="BA177" s="94" t="str">
        <f>VLOOKUP(B177,Classification!A:D,4,0)</f>
        <v>Endothelin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264</v>
      </c>
      <c r="BD177" s="2" t="s">
        <v>23</v>
      </c>
      <c r="BE177" s="3" t="s">
        <v>1380</v>
      </c>
      <c r="BF177" s="119">
        <v>3.6</v>
      </c>
      <c r="BG177" s="49" t="s">
        <v>1</v>
      </c>
      <c r="BH177" s="49" t="s">
        <v>1</v>
      </c>
      <c r="BI177" s="2"/>
      <c r="BJ177" s="70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0">
        <f>E177</f>
        <v>92</v>
      </c>
      <c r="BW177" s="71">
        <f>I177</f>
        <v>130</v>
      </c>
      <c r="BX177" s="72">
        <f>M177</f>
        <v>135</v>
      </c>
      <c r="BY177" s="71">
        <f>Q177</f>
        <v>166</v>
      </c>
      <c r="BZ177" s="72">
        <f>U177</f>
        <v>171</v>
      </c>
      <c r="CA177" s="71" t="str">
        <f>Y177</f>
        <v>-</v>
      </c>
      <c r="CB177" s="72">
        <f>AC177</f>
        <v>216</v>
      </c>
      <c r="CC177" s="71">
        <f>AG177</f>
        <v>255</v>
      </c>
      <c r="CD177" s="72">
        <f>AK177</f>
        <v>263</v>
      </c>
      <c r="CE177" s="71">
        <f>AO177</f>
        <v>312</v>
      </c>
      <c r="CF177" s="72">
        <f>AS177</f>
        <v>356</v>
      </c>
      <c r="CG177" s="71">
        <f>AW177</f>
        <v>390</v>
      </c>
      <c r="CH177" s="70">
        <f>G177</f>
        <v>129</v>
      </c>
      <c r="CI177" s="71">
        <f>K177</f>
        <v>134</v>
      </c>
      <c r="CJ177" s="72">
        <f>O177</f>
        <v>164</v>
      </c>
      <c r="CK177" s="72">
        <f>S177</f>
        <v>169</v>
      </c>
      <c r="CL177" s="72">
        <f>W177</f>
        <v>202</v>
      </c>
      <c r="CM177" s="72" t="str">
        <f>AA177</f>
        <v>-</v>
      </c>
      <c r="CN177" s="72">
        <f>AE177</f>
        <v>240</v>
      </c>
      <c r="CO177" s="72">
        <f>AI177</f>
        <v>257</v>
      </c>
      <c r="CP177" s="72">
        <f>AM177</f>
        <v>303</v>
      </c>
      <c r="CQ177" s="72">
        <f>AQ177</f>
        <v>349</v>
      </c>
      <c r="CR177" s="72">
        <f>AU177</f>
        <v>389</v>
      </c>
      <c r="CS177" s="72">
        <f>AY177</f>
        <v>402</v>
      </c>
      <c r="CT177" s="23">
        <f>M177-K177</f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s="12" customFormat="1" x14ac:dyDescent="0.2">
      <c r="A178" s="9" t="str">
        <f>CONCATENATE(B178,"_",C178)</f>
        <v>ednrb_human_6IGL</v>
      </c>
      <c r="B178" s="40" t="s">
        <v>196</v>
      </c>
      <c r="C178" s="40" t="s">
        <v>1548</v>
      </c>
      <c r="D178" s="9" t="str">
        <f>IFERROR(MID(VLOOKUP($B178,Seqs!$A:$B,2,0),E178,1),"")</f>
        <v>K</v>
      </c>
      <c r="E178" s="40">
        <v>97</v>
      </c>
      <c r="F178" s="9" t="str">
        <f>IFERROR(MID(VLOOKUP($B178,Seqs!$A:$B,2,0),G178,1),"")</f>
        <v>N</v>
      </c>
      <c r="G178" s="40">
        <v>129</v>
      </c>
      <c r="H178" s="9" t="str">
        <f>IFERROR(MID(VLOOKUP($B178,Seqs!$A:$B,2,0),I178,1),"")</f>
        <v/>
      </c>
      <c r="I178" s="130" t="s">
        <v>23</v>
      </c>
      <c r="J178" s="9" t="str">
        <f>IFERROR(MID(VLOOKUP($B178,Seqs!$A:$B,2,0),K178,1),"")</f>
        <v/>
      </c>
      <c r="K178" s="130" t="s">
        <v>23</v>
      </c>
      <c r="L178" s="9" t="str">
        <f>IFERROR(MID(VLOOKUP($B178,Seqs!$A:$B,2,0),M178,1),"")</f>
        <v>N</v>
      </c>
      <c r="M178" s="40">
        <v>134</v>
      </c>
      <c r="N178" s="9" t="str">
        <f>IFERROR(MID(VLOOKUP($B178,Seqs!$A:$B,2,0),O178,1),"")</f>
        <v>E</v>
      </c>
      <c r="O178" s="40">
        <v>165</v>
      </c>
      <c r="P178" s="9" t="str">
        <f>IFERROR(MID(VLOOKUP($B178,Seqs!$A:$B,2,0),Q178,1),"")</f>
        <v>D</v>
      </c>
      <c r="Q178" s="40">
        <v>166</v>
      </c>
      <c r="R178" s="9" t="str">
        <f>IFERROR(MID(VLOOKUP($B178,Seqs!$A:$B,2,0),S178,1),"")</f>
        <v>F</v>
      </c>
      <c r="S178" s="40">
        <v>169</v>
      </c>
      <c r="T178" s="9" t="str">
        <f>IFERROR(MID(VLOOKUP($B178,Seqs!$A:$B,2,0),U178,1),"")</f>
        <v>G</v>
      </c>
      <c r="U178" s="11">
        <v>170</v>
      </c>
      <c r="V178" s="9" t="str">
        <f>IFERROR(MID(VLOOKUP($B178,Seqs!$A:$B,2,0),W178,1),"")</f>
        <v>V</v>
      </c>
      <c r="W178" s="40">
        <v>203</v>
      </c>
      <c r="X178" s="9" t="str">
        <f>IFERROR(MID(VLOOKUP($B178,Seqs!$A:$B,2,0),Y178,1),"")</f>
        <v/>
      </c>
      <c r="Y178" s="40" t="s">
        <v>23</v>
      </c>
      <c r="Z178" s="9" t="str">
        <f>IFERROR(MID(VLOOKUP($B178,Seqs!$A:$B,2,0),AA178,1),"")</f>
        <v/>
      </c>
      <c r="AA178" s="40" t="s">
        <v>23</v>
      </c>
      <c r="AB178" s="9" t="str">
        <f>IFERROR(MID(VLOOKUP($B178,Seqs!$A:$B,2,0),AC178,1),"")</f>
        <v>W</v>
      </c>
      <c r="AC178" s="40">
        <v>217</v>
      </c>
      <c r="AD178" s="9" t="str">
        <f>IFERROR(MID(VLOOKUP($B178,Seqs!$A:$B,2,0),AE178,1),"")</f>
        <v>F</v>
      </c>
      <c r="AE178" s="40">
        <v>240</v>
      </c>
      <c r="AF178" s="9" t="str">
        <f>IFERROR(MID(VLOOKUP($B178,Seqs!$A:$B,2,0),AG178,1),"")</f>
        <v>C</v>
      </c>
      <c r="AG178" s="40">
        <v>255</v>
      </c>
      <c r="AH178" s="9" t="str">
        <f>IFERROR(MID(VLOOKUP($B178,Seqs!$A:$B,2,0),AI178,1),"")</f>
        <v>L</v>
      </c>
      <c r="AI178" s="40">
        <v>257</v>
      </c>
      <c r="AJ178" s="9" t="str">
        <f>IFERROR(MID(VLOOKUP($B178,Seqs!$A:$B,2,0),AK178,1),"")</f>
        <v>T</v>
      </c>
      <c r="AK178" s="40">
        <v>263</v>
      </c>
      <c r="AL178" s="9" t="str">
        <f>IFERROR(MID(VLOOKUP($B178,Seqs!$A:$B,2,0),AM178,1),"")</f>
        <v>K</v>
      </c>
      <c r="AM178" s="40">
        <v>303</v>
      </c>
      <c r="AN178" s="9" t="str">
        <f>IFERROR(MID(VLOOKUP($B178,Seqs!$A:$B,2,0),AO178,1),"")</f>
        <v>N</v>
      </c>
      <c r="AO178" s="40">
        <v>312</v>
      </c>
      <c r="AP178" s="9" t="str">
        <f>IFERROR(MID(VLOOKUP($B178,Seqs!$A:$B,2,0),AQ178,1),"")</f>
        <v>Y</v>
      </c>
      <c r="AQ178" s="40">
        <v>350</v>
      </c>
      <c r="AR178" s="9" t="str">
        <f>IFERROR(MID(VLOOKUP($B178,Seqs!$A:$B,2,0),AS178,1),"")</f>
        <v>R</v>
      </c>
      <c r="AS178" s="40">
        <v>357</v>
      </c>
      <c r="AT178" s="9" t="str">
        <f>IFERROR(MID(VLOOKUP($B178,Seqs!$A:$B,2,0),AU178,1),"")</f>
        <v>V</v>
      </c>
      <c r="AU178" s="40">
        <v>389</v>
      </c>
      <c r="AV178" s="9" t="str">
        <f>IFERROR(MID(VLOOKUP($B178,Seqs!$A:$B,2,0),AW178,1),"")</f>
        <v>S</v>
      </c>
      <c r="AW178" s="40">
        <v>390</v>
      </c>
      <c r="AX178" s="9" t="str">
        <f>IFERROR(MID(VLOOKUP($B178,Seqs!$A:$B,2,0),AY178,1),"")</f>
        <v>L</v>
      </c>
      <c r="AY178" s="40">
        <v>401</v>
      </c>
      <c r="AZ178" s="110" t="str">
        <f>VLOOKUP(B178,Classification!A:D,2,0)</f>
        <v>A</v>
      </c>
      <c r="BA178" s="98" t="str">
        <f>VLOOKUP(B178,Classification!A:D,4,0)</f>
        <v>Endothelin</v>
      </c>
      <c r="BB178" s="36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109">
        <f>_xlfn.AGGREGATE(9,6,CH178:CS178)-_xlfn.AGGREGATE(9,6,BV178:CG178)+12</f>
        <v>257</v>
      </c>
      <c r="BD178" s="40" t="s">
        <v>23</v>
      </c>
      <c r="BE178" s="9" t="s">
        <v>1380</v>
      </c>
      <c r="BF178" s="120">
        <v>2.7</v>
      </c>
      <c r="BG178" s="51" t="s">
        <v>1</v>
      </c>
      <c r="BH178" s="51" t="s">
        <v>1</v>
      </c>
      <c r="BI178" s="40"/>
      <c r="BJ178" s="111" t="s">
        <v>1293</v>
      </c>
      <c r="BK178" s="112" t="s">
        <v>1293</v>
      </c>
      <c r="BL178" s="112" t="s">
        <v>1293</v>
      </c>
      <c r="BM178" s="112" t="s">
        <v>1293</v>
      </c>
      <c r="BN178" s="112" t="s">
        <v>1293</v>
      </c>
      <c r="BO178" s="112" t="s">
        <v>1293</v>
      </c>
      <c r="BP178" s="112" t="s">
        <v>1293</v>
      </c>
      <c r="BQ178" s="112" t="s">
        <v>1293</v>
      </c>
      <c r="BR178" s="112" t="s">
        <v>1293</v>
      </c>
      <c r="BS178" s="112" t="s">
        <v>1293</v>
      </c>
      <c r="BT178" s="112" t="s">
        <v>1293</v>
      </c>
      <c r="BU178" s="112" t="s">
        <v>1293</v>
      </c>
      <c r="BV178" s="111">
        <f>E178</f>
        <v>97</v>
      </c>
      <c r="BW178" s="113" t="str">
        <f>I178</f>
        <v>-</v>
      </c>
      <c r="BX178" s="114">
        <f>M178</f>
        <v>134</v>
      </c>
      <c r="BY178" s="113">
        <f>Q178</f>
        <v>166</v>
      </c>
      <c r="BZ178" s="114">
        <f>U178</f>
        <v>170</v>
      </c>
      <c r="CA178" s="113" t="str">
        <f>Y178</f>
        <v>-</v>
      </c>
      <c r="CB178" s="114">
        <f>AC178</f>
        <v>217</v>
      </c>
      <c r="CC178" s="113">
        <f>AG178</f>
        <v>255</v>
      </c>
      <c r="CD178" s="114">
        <f>AK178</f>
        <v>263</v>
      </c>
      <c r="CE178" s="113">
        <f>AO178</f>
        <v>312</v>
      </c>
      <c r="CF178" s="114">
        <f>AS178</f>
        <v>357</v>
      </c>
      <c r="CG178" s="113">
        <f>AW178</f>
        <v>390</v>
      </c>
      <c r="CH178" s="111">
        <f>G178</f>
        <v>129</v>
      </c>
      <c r="CI178" s="113" t="str">
        <f>K178</f>
        <v>-</v>
      </c>
      <c r="CJ178" s="114">
        <f>O178</f>
        <v>165</v>
      </c>
      <c r="CK178" s="114">
        <f>S178</f>
        <v>169</v>
      </c>
      <c r="CL178" s="114">
        <f>W178</f>
        <v>203</v>
      </c>
      <c r="CM178" s="114" t="str">
        <f>AA178</f>
        <v>-</v>
      </c>
      <c r="CN178" s="114">
        <f>AE178</f>
        <v>240</v>
      </c>
      <c r="CO178" s="114">
        <f>AI178</f>
        <v>257</v>
      </c>
      <c r="CP178" s="114">
        <f>AM178</f>
        <v>303</v>
      </c>
      <c r="CQ178" s="114">
        <f>AQ178</f>
        <v>350</v>
      </c>
      <c r="CR178" s="114">
        <f>AU178</f>
        <v>389</v>
      </c>
      <c r="CS178" s="114">
        <f>AY178</f>
        <v>401</v>
      </c>
      <c r="CT178" s="109" t="e">
        <f>M178-K178</f>
        <v>#VALUE!</v>
      </c>
    </row>
    <row r="179" spans="1:1029" s="12" customFormat="1" x14ac:dyDescent="0.2">
      <c r="A179" s="9" t="str">
        <f>CONCATENATE(B179,"_",C179)</f>
        <v>ednrb_human_6IGK</v>
      </c>
      <c r="B179" s="40" t="s">
        <v>196</v>
      </c>
      <c r="C179" s="40" t="s">
        <v>1549</v>
      </c>
      <c r="D179" s="9" t="str">
        <f>IFERROR(MID(VLOOKUP($B179,Seqs!$A:$B,2,0),E179,1),"")</f>
        <v>K</v>
      </c>
      <c r="E179" s="40">
        <v>97</v>
      </c>
      <c r="F179" s="9" t="str">
        <f>IFERROR(MID(VLOOKUP($B179,Seqs!$A:$B,2,0),G179,1),"")</f>
        <v>N</v>
      </c>
      <c r="G179" s="40">
        <v>129</v>
      </c>
      <c r="H179" s="9" t="str">
        <f>IFERROR(MID(VLOOKUP($B179,Seqs!$A:$B,2,0),I179,1),"")</f>
        <v/>
      </c>
      <c r="I179" s="130" t="s">
        <v>23</v>
      </c>
      <c r="J179" s="9" t="str">
        <f>IFERROR(MID(VLOOKUP($B179,Seqs!$A:$B,2,0),K179,1),"")</f>
        <v/>
      </c>
      <c r="K179" s="130" t="s">
        <v>23</v>
      </c>
      <c r="L179" s="9" t="str">
        <f>IFERROR(MID(VLOOKUP($B179,Seqs!$A:$B,2,0),M179,1),"")</f>
        <v>N</v>
      </c>
      <c r="M179" s="40">
        <v>134</v>
      </c>
      <c r="N179" s="9" t="str">
        <f>IFERROR(MID(VLOOKUP($B179,Seqs!$A:$B,2,0),O179,1),"")</f>
        <v>E</v>
      </c>
      <c r="O179" s="40">
        <v>165</v>
      </c>
      <c r="P179" s="9" t="str">
        <f>IFERROR(MID(VLOOKUP($B179,Seqs!$A:$B,2,0),Q179,1),"")</f>
        <v>D</v>
      </c>
      <c r="Q179" s="40">
        <v>166</v>
      </c>
      <c r="R179" s="9" t="str">
        <f>IFERROR(MID(VLOOKUP($B179,Seqs!$A:$B,2,0),S179,1),"")</f>
        <v>F</v>
      </c>
      <c r="S179" s="40">
        <v>169</v>
      </c>
      <c r="T179" s="9" t="str">
        <f>IFERROR(MID(VLOOKUP($B179,Seqs!$A:$B,2,0),U179,1),"")</f>
        <v>G</v>
      </c>
      <c r="U179" s="11">
        <v>170</v>
      </c>
      <c r="V179" s="9" t="str">
        <f>IFERROR(MID(VLOOKUP($B179,Seqs!$A:$B,2,0),W179,1),"")</f>
        <v>S</v>
      </c>
      <c r="W179" s="40">
        <v>205</v>
      </c>
      <c r="X179" s="9" t="str">
        <f>IFERROR(MID(VLOOKUP($B179,Seqs!$A:$B,2,0),Y179,1),"")</f>
        <v/>
      </c>
      <c r="Y179" s="40" t="s">
        <v>23</v>
      </c>
      <c r="Z179" s="9" t="str">
        <f>IFERROR(MID(VLOOKUP($B179,Seqs!$A:$B,2,0),AA179,1),"")</f>
        <v/>
      </c>
      <c r="AA179" s="40" t="s">
        <v>23</v>
      </c>
      <c r="AB179" s="9" t="str">
        <f>IFERROR(MID(VLOOKUP($B179,Seqs!$A:$B,2,0),AC179,1),"")</f>
        <v>P</v>
      </c>
      <c r="AC179" s="40">
        <v>215</v>
      </c>
      <c r="AD179" s="9" t="str">
        <f>IFERROR(MID(VLOOKUP($B179,Seqs!$A:$B,2,0),AE179,1),"")</f>
        <v>F</v>
      </c>
      <c r="AE179" s="40">
        <v>240</v>
      </c>
      <c r="AF179" s="9" t="str">
        <f>IFERROR(MID(VLOOKUP($B179,Seqs!$A:$B,2,0),AG179,1),"")</f>
        <v>C</v>
      </c>
      <c r="AG179" s="40">
        <v>255</v>
      </c>
      <c r="AH179" s="9" t="str">
        <f>IFERROR(MID(VLOOKUP($B179,Seqs!$A:$B,2,0),AI179,1),"")</f>
        <v>L</v>
      </c>
      <c r="AI179" s="40">
        <v>257</v>
      </c>
      <c r="AJ179" s="9" t="str">
        <f>IFERROR(MID(VLOOKUP($B179,Seqs!$A:$B,2,0),AK179,1),"")</f>
        <v>T</v>
      </c>
      <c r="AK179" s="40">
        <v>263</v>
      </c>
      <c r="AL179" s="9" t="str">
        <f>IFERROR(MID(VLOOKUP($B179,Seqs!$A:$B,2,0),AM179,1),"")</f>
        <v>K</v>
      </c>
      <c r="AM179" s="40">
        <v>303</v>
      </c>
      <c r="AN179" s="9" t="str">
        <f>IFERROR(MID(VLOOKUP($B179,Seqs!$A:$B,2,0),AO179,1),"")</f>
        <v>N</v>
      </c>
      <c r="AO179" s="40">
        <v>312</v>
      </c>
      <c r="AP179" s="9" t="str">
        <f>IFERROR(MID(VLOOKUP($B179,Seqs!$A:$B,2,0),AQ179,1),"")</f>
        <v>Y</v>
      </c>
      <c r="AQ179" s="40">
        <v>350</v>
      </c>
      <c r="AR179" s="9" t="str">
        <f>IFERROR(MID(VLOOKUP($B179,Seqs!$A:$B,2,0),AS179,1),"")</f>
        <v>N</v>
      </c>
      <c r="AS179" s="40">
        <v>356</v>
      </c>
      <c r="AT179" s="9" t="str">
        <f>IFERROR(MID(VLOOKUP($B179,Seqs!$A:$B,2,0),AU179,1),"")</f>
        <v>V</v>
      </c>
      <c r="AU179" s="40">
        <v>389</v>
      </c>
      <c r="AV179" s="9" t="str">
        <f>IFERROR(MID(VLOOKUP($B179,Seqs!$A:$B,2,0),AW179,1),"")</f>
        <v>S</v>
      </c>
      <c r="AW179" s="40">
        <v>390</v>
      </c>
      <c r="AX179" s="9" t="str">
        <f>IFERROR(MID(VLOOKUP($B179,Seqs!$A:$B,2,0),AY179,1),"")</f>
        <v>C</v>
      </c>
      <c r="AY179" s="40">
        <v>402</v>
      </c>
      <c r="AZ179" s="110" t="str">
        <f>VLOOKUP(B179,Classification!A:D,2,0)</f>
        <v>A</v>
      </c>
      <c r="BA179" s="98" t="str">
        <f>VLOOKUP(B179,Classification!A:D,4,0)</f>
        <v>Endothelin</v>
      </c>
      <c r="BB179" s="36" t="b">
        <f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09">
        <f>_xlfn.AGGREGATE(9,6,CH179:CS179)-_xlfn.AGGREGATE(9,6,BV179:CG179)+12</f>
        <v>263</v>
      </c>
      <c r="BD179" s="40" t="s">
        <v>23</v>
      </c>
      <c r="BE179" s="9" t="s">
        <v>1380</v>
      </c>
      <c r="BF179" s="120">
        <v>2</v>
      </c>
      <c r="BG179" s="51" t="s">
        <v>1</v>
      </c>
      <c r="BH179" s="51" t="s">
        <v>1</v>
      </c>
      <c r="BI179" s="40"/>
      <c r="BJ179" s="111" t="s">
        <v>1293</v>
      </c>
      <c r="BK179" s="112" t="s">
        <v>1293</v>
      </c>
      <c r="BL179" s="112" t="s">
        <v>1293</v>
      </c>
      <c r="BM179" s="112" t="s">
        <v>1293</v>
      </c>
      <c r="BN179" s="112" t="s">
        <v>1293</v>
      </c>
      <c r="BO179" s="112" t="s">
        <v>1293</v>
      </c>
      <c r="BP179" s="112" t="s">
        <v>1293</v>
      </c>
      <c r="BQ179" s="112" t="s">
        <v>1293</v>
      </c>
      <c r="BR179" s="112" t="s">
        <v>1293</v>
      </c>
      <c r="BS179" s="112" t="s">
        <v>1293</v>
      </c>
      <c r="BT179" s="112" t="s">
        <v>1293</v>
      </c>
      <c r="BU179" s="112" t="s">
        <v>1293</v>
      </c>
      <c r="BV179" s="111">
        <f>E179</f>
        <v>97</v>
      </c>
      <c r="BW179" s="113" t="str">
        <f>I179</f>
        <v>-</v>
      </c>
      <c r="BX179" s="114">
        <f>M179</f>
        <v>134</v>
      </c>
      <c r="BY179" s="113">
        <f>Q179</f>
        <v>166</v>
      </c>
      <c r="BZ179" s="114">
        <f>U179</f>
        <v>170</v>
      </c>
      <c r="CA179" s="113" t="str">
        <f>Y179</f>
        <v>-</v>
      </c>
      <c r="CB179" s="114">
        <f>AC179</f>
        <v>215</v>
      </c>
      <c r="CC179" s="113">
        <f>AG179</f>
        <v>255</v>
      </c>
      <c r="CD179" s="114">
        <f>AK179</f>
        <v>263</v>
      </c>
      <c r="CE179" s="113">
        <f>AO179</f>
        <v>312</v>
      </c>
      <c r="CF179" s="114">
        <f>AS179</f>
        <v>356</v>
      </c>
      <c r="CG179" s="113">
        <f>AW179</f>
        <v>390</v>
      </c>
      <c r="CH179" s="111">
        <f>G179</f>
        <v>129</v>
      </c>
      <c r="CI179" s="113" t="str">
        <f>K179</f>
        <v>-</v>
      </c>
      <c r="CJ179" s="114">
        <f>O179</f>
        <v>165</v>
      </c>
      <c r="CK179" s="114">
        <f>S179</f>
        <v>169</v>
      </c>
      <c r="CL179" s="114">
        <f>W179</f>
        <v>205</v>
      </c>
      <c r="CM179" s="114" t="str">
        <f>AA179</f>
        <v>-</v>
      </c>
      <c r="CN179" s="114">
        <f>AE179</f>
        <v>240</v>
      </c>
      <c r="CO179" s="114">
        <f>AI179</f>
        <v>257</v>
      </c>
      <c r="CP179" s="114">
        <f>AM179</f>
        <v>303</v>
      </c>
      <c r="CQ179" s="114">
        <f>AQ179</f>
        <v>350</v>
      </c>
      <c r="CR179" s="114">
        <f>AU179</f>
        <v>389</v>
      </c>
      <c r="CS179" s="114">
        <f>AY179</f>
        <v>402</v>
      </c>
      <c r="CT179" s="109" t="e">
        <f>M179-K179</f>
        <v>#VALUE!</v>
      </c>
    </row>
    <row r="180" spans="1:1029" x14ac:dyDescent="0.2">
      <c r="A180" s="3" t="str">
        <f t="shared" si="699"/>
        <v>ffar1_human__wt</v>
      </c>
      <c r="B180" s="3" t="s">
        <v>1173</v>
      </c>
      <c r="C180" s="3" t="s">
        <v>100</v>
      </c>
      <c r="D180" s="3" t="str">
        <f>IFERROR(MID(VLOOKUP($B180,Seqs!$A:$B,2,0),E180,1),"")</f>
        <v>P</v>
      </c>
      <c r="E180" s="3">
        <v>4</v>
      </c>
      <c r="F180" s="3" t="str">
        <f>IFERROR(MID(VLOOKUP($B180,Seqs!$A:$B,2,0),G180,1),"")</f>
        <v>R</v>
      </c>
      <c r="G180" s="3">
        <v>37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T</v>
      </c>
      <c r="M180" s="3">
        <v>39</v>
      </c>
      <c r="N180" s="3" t="str">
        <f>IFERROR(MID(VLOOKUP($B180,Seqs!$A:$B,2,0),O180,1),"")</f>
        <v>S</v>
      </c>
      <c r="O180" s="3">
        <v>69</v>
      </c>
      <c r="P180" s="3" t="str">
        <f>IFERROR(MID(VLOOKUP($B180,Seqs!$A:$B,2,0),Q180,1),"")</f>
        <v>A</v>
      </c>
      <c r="Q180" s="3">
        <v>71</v>
      </c>
      <c r="R180" s="3" t="str">
        <f>IFERROR(MID(VLOOKUP($B180,Seqs!$A:$B,2,0),S180,1),"")</f>
        <v>L</v>
      </c>
      <c r="S180" s="3">
        <v>74</v>
      </c>
      <c r="T180" s="3" t="str">
        <f>IFERROR(MID(VLOOKUP($B180,Seqs!$A:$B,2,0),U180,1),"")</f>
        <v>P</v>
      </c>
      <c r="U180" s="3">
        <v>75</v>
      </c>
      <c r="V180" s="3" t="str">
        <f>IFERROR(MID(VLOOKUP($B180,Seqs!$A:$B,2,0),W180,1),"")</f>
        <v>F</v>
      </c>
      <c r="W180" s="3">
        <v>110</v>
      </c>
      <c r="X180" s="3" t="str">
        <f>IFERROR(MID(VLOOKUP($B180,Seqs!$A:$B,2,0),Y180,1),"")</f>
        <v>P</v>
      </c>
      <c r="Y180" s="3">
        <v>111</v>
      </c>
      <c r="Z180" s="3" t="str">
        <f>IFERROR(MID(VLOOKUP($B180,Seqs!$A:$B,2,0),AA180,1),"")</f>
        <v>R</v>
      </c>
      <c r="AA180" s="3">
        <v>118</v>
      </c>
      <c r="AB180" s="3" t="str">
        <f>IFERROR(MID(VLOOKUP($B180,Seqs!$A:$B,2,0),AC180,1),"")</f>
        <v>R</v>
      </c>
      <c r="AC180" s="9">
        <v>119</v>
      </c>
      <c r="AD180" s="3" t="str">
        <f>IFERROR(MID(VLOOKUP($B180,Seqs!$A:$B,2,0),AE180,1),"")</f>
        <v>A</v>
      </c>
      <c r="AE180" s="3">
        <v>146</v>
      </c>
      <c r="AF180" s="3" t="str">
        <f>IFERROR(MID(VLOOKUP($B180,Seqs!$A:$B,2,0),AG180,1),"")</f>
        <v>C</v>
      </c>
      <c r="AG180" s="3">
        <v>170</v>
      </c>
      <c r="AH180" s="3" t="str">
        <f>IFERROR(MID(VLOOKUP($B180,Seqs!$A:$B,2,0),AI180,1),"")</f>
        <v>E</v>
      </c>
      <c r="AI180" s="3">
        <v>172</v>
      </c>
      <c r="AJ180" s="3" t="str">
        <f>IFERROR(MID(VLOOKUP($B180,Seqs!$A:$B,2,0),AK180,1),"")</f>
        <v>D</v>
      </c>
      <c r="AK180" s="3">
        <v>175</v>
      </c>
      <c r="AL180" s="3" t="str">
        <f>IFERROR(MID(VLOOKUP($B180,Seqs!$A:$B,2,0),AM180,1),"")</f>
        <v>R</v>
      </c>
      <c r="AM180" s="3">
        <v>211</v>
      </c>
      <c r="AN180" s="3" t="str">
        <f>IFERROR(MID(VLOOKUP($B180,Seqs!$A:$B,2,0),AO180,1),"")</f>
        <v>R</v>
      </c>
      <c r="AO180" s="3">
        <v>217</v>
      </c>
      <c r="AP180" s="3" t="str">
        <f>IFERROR(MID(VLOOKUP($B180,Seqs!$A:$B,2,0),AQ180,1),"")</f>
        <v>Y</v>
      </c>
      <c r="AQ180" s="3">
        <v>250</v>
      </c>
      <c r="AR180" s="3" t="str">
        <f>IFERROR(MID(VLOOKUP($B180,Seqs!$A:$B,2,0),AS180,1),"")</f>
        <v>G</v>
      </c>
      <c r="AS180" s="3">
        <v>255</v>
      </c>
      <c r="AT180" s="3" t="str">
        <f>IFERROR(MID(VLOOKUP($B180,Seqs!$A:$B,2,0),AU180,1),"")</f>
        <v>L</v>
      </c>
      <c r="AU180" s="3">
        <v>279</v>
      </c>
      <c r="AV180" s="3" t="str">
        <f>IFERROR(MID(VLOOKUP($B180,Seqs!$A:$B,2,0),AW180,1),"")</f>
        <v>G</v>
      </c>
      <c r="AW180" s="3">
        <v>280</v>
      </c>
      <c r="AX180" s="3" t="str">
        <f>IFERROR(MID(VLOOKUP($B180,Seqs!$A:$B,2,0),AY180,1),"")</f>
        <v>Q</v>
      </c>
      <c r="AY180" s="3">
        <v>294</v>
      </c>
      <c r="AZ180" s="77" t="str">
        <f>VLOOKUP(B180,Classification!A:D,2,0)</f>
        <v>A</v>
      </c>
      <c r="BA180" s="94" t="str">
        <f>VLOOKUP(B180,Classification!A:D,4,0)</f>
        <v>Freefattyacid</v>
      </c>
      <c r="BB180" s="27" t="b">
        <f t="shared" si="700"/>
        <v>1</v>
      </c>
      <c r="BC180" s="23">
        <f t="shared" si="867"/>
        <v>256</v>
      </c>
      <c r="BD180" s="34" t="s">
        <v>23</v>
      </c>
      <c r="BE180" s="3" t="s">
        <v>23</v>
      </c>
      <c r="BF180" s="119" t="s">
        <v>23</v>
      </c>
      <c r="BG180" s="49" t="s">
        <v>1378</v>
      </c>
      <c r="BH180" s="49" t="s">
        <v>1383</v>
      </c>
      <c r="BI180" s="1"/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 t="shared" si="868"/>
        <v>4</v>
      </c>
      <c r="BW180" s="71" t="str">
        <f t="shared" si="869"/>
        <v>-</v>
      </c>
      <c r="BX180" s="72">
        <f t="shared" si="870"/>
        <v>39</v>
      </c>
      <c r="BY180" s="71">
        <f t="shared" si="871"/>
        <v>71</v>
      </c>
      <c r="BZ180" s="72">
        <f t="shared" si="872"/>
        <v>75</v>
      </c>
      <c r="CA180" s="71">
        <f t="shared" si="873"/>
        <v>111</v>
      </c>
      <c r="CB180" s="72">
        <f t="shared" si="874"/>
        <v>119</v>
      </c>
      <c r="CC180" s="71">
        <f t="shared" si="875"/>
        <v>170</v>
      </c>
      <c r="CD180" s="72">
        <f t="shared" si="876"/>
        <v>175</v>
      </c>
      <c r="CE180" s="71">
        <f t="shared" si="877"/>
        <v>217</v>
      </c>
      <c r="CF180" s="72">
        <f t="shared" si="878"/>
        <v>255</v>
      </c>
      <c r="CG180" s="71">
        <f t="shared" si="879"/>
        <v>280</v>
      </c>
      <c r="CH180" s="70">
        <f t="shared" si="880"/>
        <v>37</v>
      </c>
      <c r="CI180" s="71" t="str">
        <f t="shared" si="881"/>
        <v>-</v>
      </c>
      <c r="CJ180" s="72">
        <f t="shared" si="882"/>
        <v>69</v>
      </c>
      <c r="CK180" s="72">
        <f t="shared" si="883"/>
        <v>74</v>
      </c>
      <c r="CL180" s="72">
        <f t="shared" si="884"/>
        <v>110</v>
      </c>
      <c r="CM180" s="72">
        <f t="shared" si="885"/>
        <v>118</v>
      </c>
      <c r="CN180" s="72">
        <f t="shared" si="886"/>
        <v>146</v>
      </c>
      <c r="CO180" s="72">
        <f t="shared" si="887"/>
        <v>172</v>
      </c>
      <c r="CP180" s="72">
        <f t="shared" si="888"/>
        <v>211</v>
      </c>
      <c r="CQ180" s="72">
        <f t="shared" si="889"/>
        <v>250</v>
      </c>
      <c r="CR180" s="72">
        <f t="shared" si="890"/>
        <v>279</v>
      </c>
      <c r="CS180" s="72">
        <f t="shared" si="891"/>
        <v>294</v>
      </c>
      <c r="CT180" s="23" t="e">
        <f t="shared" si="892"/>
        <v>#VALUE!</v>
      </c>
    </row>
    <row r="181" spans="1:1029" x14ac:dyDescent="0.2">
      <c r="A181" s="3" t="str">
        <f t="shared" si="699"/>
        <v>ffar1_human_4PHU</v>
      </c>
      <c r="B181" s="3" t="s">
        <v>1173</v>
      </c>
      <c r="C181" s="3" t="s">
        <v>52</v>
      </c>
      <c r="D181" s="3" t="str">
        <f>IFERROR(MID(VLOOKUP($B181,Seqs!$A:$B,2,0),E181,1),"")</f>
        <v>P</v>
      </c>
      <c r="E181" s="3">
        <v>4</v>
      </c>
      <c r="F181" s="3" t="str">
        <f>IFERROR(MID(VLOOKUP($B181,Seqs!$A:$B,2,0),G181,1),"")</f>
        <v>R</v>
      </c>
      <c r="G181" s="3">
        <v>37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T</v>
      </c>
      <c r="M181" s="3">
        <v>39</v>
      </c>
      <c r="N181" s="3" t="str">
        <f>IFERROR(MID(VLOOKUP($B181,Seqs!$A:$B,2,0),O181,1),"")</f>
        <v>S</v>
      </c>
      <c r="O181" s="3">
        <v>69</v>
      </c>
      <c r="P181" s="3" t="str">
        <f>IFERROR(MID(VLOOKUP($B181,Seqs!$A:$B,2,0),Q181,1),"")</f>
        <v>A</v>
      </c>
      <c r="Q181" s="3">
        <v>71</v>
      </c>
      <c r="R181" s="3" t="str">
        <f>IFERROR(MID(VLOOKUP($B181,Seqs!$A:$B,2,0),S181,1),"")</f>
        <v>L</v>
      </c>
      <c r="S181" s="3">
        <v>74</v>
      </c>
      <c r="T181" s="3" t="str">
        <f>IFERROR(MID(VLOOKUP($B181,Seqs!$A:$B,2,0),U181,1),"")</f>
        <v>P</v>
      </c>
      <c r="U181" s="3">
        <v>75</v>
      </c>
      <c r="V181" s="3" t="str">
        <f>IFERROR(MID(VLOOKUP($B181,Seqs!$A:$B,2,0),W181,1),"")</f>
        <v>F</v>
      </c>
      <c r="W181" s="3">
        <v>110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C</v>
      </c>
      <c r="AC181" s="9">
        <v>121</v>
      </c>
      <c r="AD181" s="3" t="str">
        <f>IFERROR(MID(VLOOKUP($B181,Seqs!$A:$B,2,0),AE181,1),"")</f>
        <v>A</v>
      </c>
      <c r="AE181" s="3">
        <v>146</v>
      </c>
      <c r="AF181" s="3" t="str">
        <f>IFERROR(MID(VLOOKUP($B181,Seqs!$A:$B,2,0),AG181,1),"")</f>
        <v>C</v>
      </c>
      <c r="AG181" s="3">
        <v>170</v>
      </c>
      <c r="AH181" s="3" t="str">
        <f>IFERROR(MID(VLOOKUP($B181,Seqs!$A:$B,2,0),AI181,1),"")</f>
        <v>E</v>
      </c>
      <c r="AI181" s="3">
        <v>172</v>
      </c>
      <c r="AJ181" s="3" t="str">
        <f>IFERROR(MID(VLOOKUP($B181,Seqs!$A:$B,2,0),AK181,1),"")</f>
        <v>D</v>
      </c>
      <c r="AK181" s="3">
        <v>175</v>
      </c>
      <c r="AL181" s="3" t="str">
        <f>IFERROR(MID(VLOOKUP($B181,Seqs!$A:$B,2,0),AM181,1),"")</f>
        <v>R</v>
      </c>
      <c r="AM181" s="3">
        <v>211</v>
      </c>
      <c r="AN181" s="3" t="str">
        <f>IFERROR(MID(VLOOKUP($B181,Seqs!$A:$B,2,0),AO181,1),"")</f>
        <v/>
      </c>
      <c r="AO181" s="3">
        <v>2214</v>
      </c>
      <c r="AP181" s="3" t="str">
        <f>IFERROR(MID(VLOOKUP($B181,Seqs!$A:$B,2,0),AQ181,1),"")</f>
        <v/>
      </c>
      <c r="AQ181" s="3">
        <v>2250</v>
      </c>
      <c r="AR181" s="3" t="str">
        <f>IFERROR(MID(VLOOKUP($B181,Seqs!$A:$B,2,0),AS181,1),"")</f>
        <v/>
      </c>
      <c r="AS181" s="3">
        <v>2255</v>
      </c>
      <c r="AT181" s="3" t="str">
        <f>IFERROR(MID(VLOOKUP($B181,Seqs!$A:$B,2,0),AU181,1),"")</f>
        <v/>
      </c>
      <c r="AU181" s="3">
        <v>2276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7" t="str">
        <f>VLOOKUP(B181,Classification!A:D,2,0)</f>
        <v>A</v>
      </c>
      <c r="BA181" s="94" t="str">
        <f>VLOOKUP(B181,Classification!A:D,4,0)</f>
        <v>Freefattyacid</v>
      </c>
      <c r="BB181" s="27" t="b">
        <f t="shared" si="700"/>
        <v>1</v>
      </c>
      <c r="BC181" s="23">
        <f t="shared" si="867"/>
        <v>233</v>
      </c>
      <c r="BD181" s="16" t="s">
        <v>23</v>
      </c>
      <c r="BE181" s="3" t="s">
        <v>1438</v>
      </c>
      <c r="BF181" s="119">
        <v>2.33</v>
      </c>
      <c r="BG181" s="49" t="s">
        <v>1383</v>
      </c>
      <c r="BH181" s="49" t="s">
        <v>1383</v>
      </c>
      <c r="BI181" s="1"/>
      <c r="BJ181" s="70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0">
        <f t="shared" si="868"/>
        <v>4</v>
      </c>
      <c r="BW181" s="71" t="str">
        <f t="shared" si="869"/>
        <v>-</v>
      </c>
      <c r="BX181" s="72">
        <f t="shared" si="870"/>
        <v>39</v>
      </c>
      <c r="BY181" s="71">
        <f t="shared" si="871"/>
        <v>71</v>
      </c>
      <c r="BZ181" s="72">
        <f t="shared" si="872"/>
        <v>75</v>
      </c>
      <c r="CA181" s="71" t="str">
        <f t="shared" si="873"/>
        <v>-</v>
      </c>
      <c r="CB181" s="72">
        <f t="shared" si="874"/>
        <v>121</v>
      </c>
      <c r="CC181" s="71">
        <f t="shared" si="875"/>
        <v>170</v>
      </c>
      <c r="CD181" s="72">
        <f t="shared" si="876"/>
        <v>175</v>
      </c>
      <c r="CE181" s="71">
        <f t="shared" si="877"/>
        <v>2214</v>
      </c>
      <c r="CF181" s="72">
        <f t="shared" si="878"/>
        <v>2255</v>
      </c>
      <c r="CG181" s="71" t="str">
        <f t="shared" si="879"/>
        <v>-</v>
      </c>
      <c r="CH181" s="70">
        <f t="shared" si="880"/>
        <v>37</v>
      </c>
      <c r="CI181" s="71" t="str">
        <f t="shared" si="881"/>
        <v>-</v>
      </c>
      <c r="CJ181" s="72">
        <f t="shared" si="882"/>
        <v>69</v>
      </c>
      <c r="CK181" s="72">
        <f t="shared" si="883"/>
        <v>74</v>
      </c>
      <c r="CL181" s="72">
        <f t="shared" si="884"/>
        <v>110</v>
      </c>
      <c r="CM181" s="72" t="str">
        <f t="shared" si="885"/>
        <v>-</v>
      </c>
      <c r="CN181" s="72">
        <f t="shared" si="886"/>
        <v>146</v>
      </c>
      <c r="CO181" s="72">
        <f t="shared" si="887"/>
        <v>172</v>
      </c>
      <c r="CP181" s="72">
        <f t="shared" si="888"/>
        <v>211</v>
      </c>
      <c r="CQ181" s="72">
        <f t="shared" si="889"/>
        <v>2250</v>
      </c>
      <c r="CR181" s="72">
        <f t="shared" si="890"/>
        <v>2276</v>
      </c>
      <c r="CS181" s="72" t="str">
        <f t="shared" si="891"/>
        <v>-</v>
      </c>
      <c r="CT181" s="23" t="e">
        <f t="shared" si="892"/>
        <v>#VALUE!</v>
      </c>
    </row>
    <row r="182" spans="1:1029" x14ac:dyDescent="0.2">
      <c r="A182" s="3" t="str">
        <f>CONCATENATE(B182,"_",C182)</f>
        <v>ffar1_human_5KW2</v>
      </c>
      <c r="B182" s="3" t="s">
        <v>1173</v>
      </c>
      <c r="C182" s="3" t="s">
        <v>1505</v>
      </c>
      <c r="D182" s="3" t="str">
        <f>IFERROR(MID(VLOOKUP($B182,Seqs!$A:$B,2,0),E182,1),"")</f>
        <v>P</v>
      </c>
      <c r="E182" s="3">
        <v>4</v>
      </c>
      <c r="F182" s="3" t="str">
        <f>IFERROR(MID(VLOOKUP($B182,Seqs!$A:$B,2,0),G182,1),"")</f>
        <v>A</v>
      </c>
      <c r="G182" s="3">
        <v>32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T</v>
      </c>
      <c r="M182" s="3">
        <v>39</v>
      </c>
      <c r="N182" s="3" t="str">
        <f>IFERROR(MID(VLOOKUP($B182,Seqs!$A:$B,2,0),O182,1),"")</f>
        <v>S</v>
      </c>
      <c r="O182" s="3">
        <v>69</v>
      </c>
      <c r="P182" s="3" t="str">
        <f>IFERROR(MID(VLOOKUP($B182,Seqs!$A:$B,2,0),Q182,1),"")</f>
        <v>A</v>
      </c>
      <c r="Q182" s="3">
        <v>71</v>
      </c>
      <c r="R182" s="3" t="str">
        <f>IFERROR(MID(VLOOKUP($B182,Seqs!$A:$B,2,0),S182,1),"")</f>
        <v>L</v>
      </c>
      <c r="S182" s="3">
        <v>74</v>
      </c>
      <c r="T182" s="3" t="str">
        <f>IFERROR(MID(VLOOKUP($B182,Seqs!$A:$B,2,0),U182,1),"")</f>
        <v>P</v>
      </c>
      <c r="U182" s="3">
        <v>75</v>
      </c>
      <c r="V182" s="3" t="str">
        <f>IFERROR(MID(VLOOKUP($B182,Seqs!$A:$B,2,0),W182,1),"")</f>
        <v>F</v>
      </c>
      <c r="W182" s="3">
        <v>110</v>
      </c>
      <c r="X182" s="3" t="str">
        <f>IFERROR(MID(VLOOKUP($B182,Seqs!$A:$B,2,0),Y182,1),"")</f>
        <v>P</v>
      </c>
      <c r="Y182" s="3">
        <v>111</v>
      </c>
      <c r="Z182" s="3" t="str">
        <f>IFERROR(MID(VLOOKUP($B182,Seqs!$A:$B,2,0),AA182,1),"")</f>
        <v>R</v>
      </c>
      <c r="AA182" s="3">
        <v>118</v>
      </c>
      <c r="AB182" s="3" t="str">
        <f>IFERROR(MID(VLOOKUP($B182,Seqs!$A:$B,2,0),AC182,1),"")</f>
        <v>R</v>
      </c>
      <c r="AC182" s="3">
        <v>119</v>
      </c>
      <c r="AD182" s="3" t="str">
        <f>IFERROR(MID(VLOOKUP($B182,Seqs!$A:$B,2,0),AE182,1),"")</f>
        <v>E</v>
      </c>
      <c r="AE182" s="3">
        <v>145</v>
      </c>
      <c r="AF182" s="3" t="str">
        <f>IFERROR(MID(VLOOKUP($B182,Seqs!$A:$B,2,0),AG182,1),"")</f>
        <v>C</v>
      </c>
      <c r="AG182" s="3">
        <v>170</v>
      </c>
      <c r="AH182" s="3" t="str">
        <f>IFERROR(MID(VLOOKUP($B182,Seqs!$A:$B,2,0),AI182,1),"")</f>
        <v>E</v>
      </c>
      <c r="AI182" s="3">
        <v>172</v>
      </c>
      <c r="AJ182" s="3" t="str">
        <f>IFERROR(MID(VLOOKUP($B182,Seqs!$A:$B,2,0),AK182,1),"")</f>
        <v>G</v>
      </c>
      <c r="AK182" s="3">
        <v>180</v>
      </c>
      <c r="AL182" s="3" t="str">
        <f>IFERROR(MID(VLOOKUP($B182,Seqs!$A:$B,2,0),AM182,1),"")</f>
        <v>R</v>
      </c>
      <c r="AM182" s="3">
        <v>211</v>
      </c>
      <c r="AN182" s="3" t="str">
        <f>IFERROR(MID(VLOOKUP($B182,Seqs!$A:$B,2,0),AO182,1),"")</f>
        <v/>
      </c>
      <c r="AO182" s="3">
        <v>2215</v>
      </c>
      <c r="AP182" s="3" t="str">
        <f>IFERROR(MID(VLOOKUP($B182,Seqs!$A:$B,2,0),AQ182,1),"")</f>
        <v/>
      </c>
      <c r="AQ182" s="3">
        <v>2249</v>
      </c>
      <c r="AR182" s="3" t="str">
        <f>IFERROR(MID(VLOOKUP($B182,Seqs!$A:$B,2,0),AS182,1),"")</f>
        <v/>
      </c>
      <c r="AS182" s="3">
        <v>2254</v>
      </c>
      <c r="AT182" s="3" t="str">
        <f>IFERROR(MID(VLOOKUP($B182,Seqs!$A:$B,2,0),AU182,1),"")</f>
        <v/>
      </c>
      <c r="AU182" s="3">
        <v>2275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7" t="str">
        <f>VLOOKUP(B182,Classification!A:D,2,0)</f>
        <v>A</v>
      </c>
      <c r="BA182" s="94" t="str">
        <f>VLOOKUP(B182,Classification!A:D,4,0)</f>
        <v>Freefattyacid</v>
      </c>
      <c r="BB182" s="27" t="b">
        <f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>_xlfn.AGGREGATE(9,6,CH182:CS182)-_xlfn.AGGREGATE(9,6,BV182:CG182)+12</f>
        <v>229</v>
      </c>
      <c r="BD182" s="16" t="s">
        <v>23</v>
      </c>
      <c r="BE182" s="3" t="s">
        <v>1438</v>
      </c>
      <c r="BF182" s="119">
        <v>2.76</v>
      </c>
      <c r="BG182" s="49" t="s">
        <v>1</v>
      </c>
      <c r="BH182" s="49" t="s">
        <v>1</v>
      </c>
      <c r="BI182" s="1"/>
      <c r="BJ182" s="70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0">
        <f>E182</f>
        <v>4</v>
      </c>
      <c r="BW182" s="71" t="str">
        <f>I182</f>
        <v>-</v>
      </c>
      <c r="BX182" s="72">
        <f>M182</f>
        <v>39</v>
      </c>
      <c r="BY182" s="71">
        <f>Q182</f>
        <v>71</v>
      </c>
      <c r="BZ182" s="72">
        <f>U182</f>
        <v>75</v>
      </c>
      <c r="CA182" s="71">
        <f>Y182</f>
        <v>111</v>
      </c>
      <c r="CB182" s="72">
        <f>AC182</f>
        <v>119</v>
      </c>
      <c r="CC182" s="71">
        <f>AG182</f>
        <v>170</v>
      </c>
      <c r="CD182" s="72">
        <f>AK182</f>
        <v>180</v>
      </c>
      <c r="CE182" s="71">
        <f>AO182</f>
        <v>2215</v>
      </c>
      <c r="CF182" s="72">
        <f>AS182</f>
        <v>2254</v>
      </c>
      <c r="CG182" s="71" t="str">
        <f>AW182</f>
        <v>-</v>
      </c>
      <c r="CH182" s="70">
        <f>G182</f>
        <v>32</v>
      </c>
      <c r="CI182" s="71" t="str">
        <f>K182</f>
        <v>-</v>
      </c>
      <c r="CJ182" s="72">
        <f>O182</f>
        <v>69</v>
      </c>
      <c r="CK182" s="72">
        <f>S182</f>
        <v>74</v>
      </c>
      <c r="CL182" s="72">
        <f>W182</f>
        <v>110</v>
      </c>
      <c r="CM182" s="72">
        <f>AA182</f>
        <v>118</v>
      </c>
      <c r="CN182" s="72">
        <f>AE182</f>
        <v>145</v>
      </c>
      <c r="CO182" s="72">
        <f>AI182</f>
        <v>172</v>
      </c>
      <c r="CP182" s="72">
        <f>AM182</f>
        <v>211</v>
      </c>
      <c r="CQ182" s="72">
        <f>AQ182</f>
        <v>2249</v>
      </c>
      <c r="CR182" s="72">
        <f>AU182</f>
        <v>2275</v>
      </c>
      <c r="CS182" s="72" t="str">
        <f>AY182</f>
        <v>-</v>
      </c>
      <c r="CT182" s="23" t="e">
        <f>M182-K182</f>
        <v>#VALUE!</v>
      </c>
    </row>
    <row r="183" spans="1:1029" x14ac:dyDescent="0.2">
      <c r="A183" s="3" t="str">
        <f>CONCATENATE(B183,"_",C183)</f>
        <v>ffar1_human_5TZR</v>
      </c>
      <c r="B183" s="3" t="s">
        <v>1173</v>
      </c>
      <c r="C183" s="3" t="s">
        <v>1425</v>
      </c>
      <c r="D183" s="3" t="str">
        <f>IFERROR(MID(VLOOKUP($B183,Seqs!$A:$B,2,0),E183,1),"")</f>
        <v>P</v>
      </c>
      <c r="E183" s="3">
        <v>4</v>
      </c>
      <c r="F183" s="3" t="str">
        <f>IFERROR(MID(VLOOKUP($B183,Seqs!$A:$B,2,0),G183,1),"")</f>
        <v>R</v>
      </c>
      <c r="G183" s="3">
        <v>37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T</v>
      </c>
      <c r="M183" s="3">
        <v>39</v>
      </c>
      <c r="N183" s="3" t="str">
        <f>IFERROR(MID(VLOOKUP($B183,Seqs!$A:$B,2,0),O183,1),"")</f>
        <v>S</v>
      </c>
      <c r="O183" s="3">
        <v>69</v>
      </c>
      <c r="P183" s="3" t="str">
        <f>IFERROR(MID(VLOOKUP($B183,Seqs!$A:$B,2,0),Q183,1),"")</f>
        <v>A</v>
      </c>
      <c r="Q183" s="3">
        <v>71</v>
      </c>
      <c r="R183" s="3" t="str">
        <f>IFERROR(MID(VLOOKUP($B183,Seqs!$A:$B,2,0),S183,1),"")</f>
        <v>L</v>
      </c>
      <c r="S183" s="3">
        <v>74</v>
      </c>
      <c r="T183" s="3" t="str">
        <f>IFERROR(MID(VLOOKUP($B183,Seqs!$A:$B,2,0),U183,1),"")</f>
        <v>P</v>
      </c>
      <c r="U183" s="3">
        <v>75</v>
      </c>
      <c r="V183" s="3" t="str">
        <f>IFERROR(MID(VLOOKUP($B183,Seqs!$A:$B,2,0),W183,1),"")</f>
        <v>F</v>
      </c>
      <c r="W183" s="3">
        <v>110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C</v>
      </c>
      <c r="AC183" s="3">
        <v>121</v>
      </c>
      <c r="AD183" s="3" t="str">
        <f>IFERROR(MID(VLOOKUP($B183,Seqs!$A:$B,2,0),AE183,1),"")</f>
        <v>A</v>
      </c>
      <c r="AE183" s="3">
        <v>146</v>
      </c>
      <c r="AF183" s="3" t="str">
        <f>IFERROR(MID(VLOOKUP($B183,Seqs!$A:$B,2,0),AG183,1),"")</f>
        <v>C</v>
      </c>
      <c r="AG183" s="3">
        <v>170</v>
      </c>
      <c r="AH183" s="3" t="str">
        <f>IFERROR(MID(VLOOKUP($B183,Seqs!$A:$B,2,0),AI183,1),"")</f>
        <v>E</v>
      </c>
      <c r="AI183" s="3">
        <v>172</v>
      </c>
      <c r="AJ183" s="3" t="str">
        <f>IFERROR(MID(VLOOKUP($B183,Seqs!$A:$B,2,0),AK183,1),"")</f>
        <v>D</v>
      </c>
      <c r="AK183" s="3">
        <v>175</v>
      </c>
      <c r="AL183" s="3" t="str">
        <f>IFERROR(MID(VLOOKUP($B183,Seqs!$A:$B,2,0),AM183,1),"")</f>
        <v>R</v>
      </c>
      <c r="AM183" s="3">
        <v>211</v>
      </c>
      <c r="AN183" s="3" t="str">
        <f>IFERROR(MID(VLOOKUP($B183,Seqs!$A:$B,2,0),AO183,1),"")</f>
        <v/>
      </c>
      <c r="AO183" s="3">
        <v>2214</v>
      </c>
      <c r="AP183" s="3" t="str">
        <f>IFERROR(MID(VLOOKUP($B183,Seqs!$A:$B,2,0),AQ183,1),"")</f>
        <v/>
      </c>
      <c r="AQ183" s="3">
        <v>2250</v>
      </c>
      <c r="AR183" s="3" t="str">
        <f>IFERROR(MID(VLOOKUP($B183,Seqs!$A:$B,2,0),AS183,1),"")</f>
        <v/>
      </c>
      <c r="AS183" s="3">
        <v>2255</v>
      </c>
      <c r="AT183" s="3" t="str">
        <f>IFERROR(MID(VLOOKUP($B183,Seqs!$A:$B,2,0),AU183,1),"")</f>
        <v/>
      </c>
      <c r="AU183" s="3">
        <v>2276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7" t="str">
        <f>VLOOKUP(B183,Classification!A:D,2,0)</f>
        <v>A</v>
      </c>
      <c r="BA183" s="94" t="str">
        <f>VLOOKUP(B183,Classification!A:D,4,0)</f>
        <v>Freefattyacid</v>
      </c>
      <c r="BB183" s="27" t="b">
        <f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>_xlfn.AGGREGATE(9,6,CH183:CS183)-_xlfn.AGGREGATE(9,6,BV183:CG183)+12</f>
        <v>233</v>
      </c>
      <c r="BD183" s="16" t="s">
        <v>23</v>
      </c>
      <c r="BE183" s="3" t="s">
        <v>1438</v>
      </c>
      <c r="BF183" s="119">
        <v>2.2000000000000002</v>
      </c>
      <c r="BG183" s="49" t="s">
        <v>1</v>
      </c>
      <c r="BH183" s="49" t="s">
        <v>1</v>
      </c>
      <c r="BI183" s="1"/>
      <c r="BJ183" s="70" t="s">
        <v>1293</v>
      </c>
      <c r="BK183" s="57" t="s">
        <v>1293</v>
      </c>
      <c r="BL183" s="57" t="s">
        <v>1293</v>
      </c>
      <c r="BM183" s="57" t="s">
        <v>1293</v>
      </c>
      <c r="BN183" s="57" t="s">
        <v>1293</v>
      </c>
      <c r="BO183" s="57" t="s">
        <v>1293</v>
      </c>
      <c r="BP183" s="57" t="s">
        <v>1293</v>
      </c>
      <c r="BQ183" s="57" t="s">
        <v>1293</v>
      </c>
      <c r="BR183" s="57" t="s">
        <v>1293</v>
      </c>
      <c r="BS183" s="57" t="s">
        <v>1293</v>
      </c>
      <c r="BT183" s="57" t="s">
        <v>1293</v>
      </c>
      <c r="BU183" s="57" t="s">
        <v>1293</v>
      </c>
      <c r="BV183" s="70">
        <f>E183</f>
        <v>4</v>
      </c>
      <c r="BW183" s="71" t="str">
        <f>I183</f>
        <v>-</v>
      </c>
      <c r="BX183" s="72">
        <f>M183</f>
        <v>39</v>
      </c>
      <c r="BY183" s="71">
        <f>Q183</f>
        <v>71</v>
      </c>
      <c r="BZ183" s="72">
        <f>U183</f>
        <v>75</v>
      </c>
      <c r="CA183" s="71" t="str">
        <f>Y183</f>
        <v>-</v>
      </c>
      <c r="CB183" s="72">
        <f>AC183</f>
        <v>121</v>
      </c>
      <c r="CC183" s="71">
        <f>AG183</f>
        <v>170</v>
      </c>
      <c r="CD183" s="72">
        <f>AK183</f>
        <v>175</v>
      </c>
      <c r="CE183" s="71">
        <f>AO183</f>
        <v>2214</v>
      </c>
      <c r="CF183" s="72">
        <f>AS183</f>
        <v>2255</v>
      </c>
      <c r="CG183" s="71" t="str">
        <f>AW183</f>
        <v>-</v>
      </c>
      <c r="CH183" s="70">
        <f>G183</f>
        <v>37</v>
      </c>
      <c r="CI183" s="71" t="str">
        <f>K183</f>
        <v>-</v>
      </c>
      <c r="CJ183" s="72">
        <f>O183</f>
        <v>69</v>
      </c>
      <c r="CK183" s="72">
        <f>S183</f>
        <v>74</v>
      </c>
      <c r="CL183" s="72">
        <f>W183</f>
        <v>110</v>
      </c>
      <c r="CM183" s="72" t="str">
        <f>AA183</f>
        <v>-</v>
      </c>
      <c r="CN183" s="72">
        <f>AE183</f>
        <v>146</v>
      </c>
      <c r="CO183" s="72">
        <f>AI183</f>
        <v>172</v>
      </c>
      <c r="CP183" s="72">
        <f>AM183</f>
        <v>211</v>
      </c>
      <c r="CQ183" s="72">
        <f>AQ183</f>
        <v>2250</v>
      </c>
      <c r="CR183" s="72">
        <f>AU183</f>
        <v>2276</v>
      </c>
      <c r="CS183" s="72" t="str">
        <f>AY183</f>
        <v>-</v>
      </c>
      <c r="CT183" s="23" t="e">
        <f>M183-K183</f>
        <v>#VALUE!</v>
      </c>
    </row>
    <row r="184" spans="1:1029" x14ac:dyDescent="0.2">
      <c r="A184" s="3" t="str">
        <f>CONCATENATE(B184,"_",C184)</f>
        <v>ffar1_human_5TZY</v>
      </c>
      <c r="B184" s="3" t="s">
        <v>1173</v>
      </c>
      <c r="C184" s="3" t="s">
        <v>1426</v>
      </c>
      <c r="D184" s="3" t="str">
        <f>IFERROR(MID(VLOOKUP($B184,Seqs!$A:$B,2,0),E184,1),"")</f>
        <v>P</v>
      </c>
      <c r="E184" s="3">
        <v>4</v>
      </c>
      <c r="F184" s="3" t="str">
        <f>IFERROR(MID(VLOOKUP($B184,Seqs!$A:$B,2,0),G184,1),"")</f>
        <v>R</v>
      </c>
      <c r="G184" s="3">
        <v>37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T</v>
      </c>
      <c r="M184" s="3">
        <v>39</v>
      </c>
      <c r="N184" s="3" t="str">
        <f>IFERROR(MID(VLOOKUP($B184,Seqs!$A:$B,2,0),O184,1),"")</f>
        <v>A</v>
      </c>
      <c r="O184" s="3">
        <v>68</v>
      </c>
      <c r="P184" s="3" t="str">
        <f>IFERROR(MID(VLOOKUP($B184,Seqs!$A:$B,2,0),Q184,1),"")</f>
        <v>A</v>
      </c>
      <c r="Q184" s="3">
        <v>71</v>
      </c>
      <c r="R184" s="3" t="str">
        <f>IFERROR(MID(VLOOKUP($B184,Seqs!$A:$B,2,0),S184,1),"")</f>
        <v>L</v>
      </c>
      <c r="S184" s="3">
        <v>74</v>
      </c>
      <c r="T184" s="3" t="str">
        <f>IFERROR(MID(VLOOKUP($B184,Seqs!$A:$B,2,0),U184,1),"")</f>
        <v>P</v>
      </c>
      <c r="U184" s="3">
        <v>75</v>
      </c>
      <c r="V184" s="3" t="str">
        <f>IFERROR(MID(VLOOKUP($B184,Seqs!$A:$B,2,0),W184,1),"")</f>
        <v>F</v>
      </c>
      <c r="W184" s="3">
        <v>110</v>
      </c>
      <c r="X184" s="3" t="str">
        <f>IFERROR(MID(VLOOKUP($B184,Seqs!$A:$B,2,0),Y184,1),"")</f>
        <v>P</v>
      </c>
      <c r="Y184" s="3">
        <v>111</v>
      </c>
      <c r="Z184" s="3" t="str">
        <f>IFERROR(MID(VLOOKUP($B184,Seqs!$A:$B,2,0),AA184,1),"")</f>
        <v>R</v>
      </c>
      <c r="AA184" s="3">
        <v>118</v>
      </c>
      <c r="AB184" s="3" t="str">
        <f>IFERROR(MID(VLOOKUP($B184,Seqs!$A:$B,2,0),AC184,1),"")</f>
        <v>R</v>
      </c>
      <c r="AC184" s="3">
        <v>119</v>
      </c>
      <c r="AD184" s="3" t="str">
        <f>IFERROR(MID(VLOOKUP($B184,Seqs!$A:$B,2,0),AE184,1),"")</f>
        <v>A</v>
      </c>
      <c r="AE184" s="3">
        <v>146</v>
      </c>
      <c r="AF184" s="3" t="str">
        <f>IFERROR(MID(VLOOKUP($B184,Seqs!$A:$B,2,0),AG184,1),"")</f>
        <v>C</v>
      </c>
      <c r="AG184" s="3">
        <v>170</v>
      </c>
      <c r="AH184" s="3" t="str">
        <f>IFERROR(MID(VLOOKUP($B184,Seqs!$A:$B,2,0),AI184,1),"")</f>
        <v>E</v>
      </c>
      <c r="AI184" s="3">
        <v>172</v>
      </c>
      <c r="AJ184" s="3" t="str">
        <f>IFERROR(MID(VLOOKUP($B184,Seqs!$A:$B,2,0),AK184,1),"")</f>
        <v>D</v>
      </c>
      <c r="AK184" s="3">
        <v>175</v>
      </c>
      <c r="AL184" s="3" t="str">
        <f>IFERROR(MID(VLOOKUP($B184,Seqs!$A:$B,2,0),AM184,1),"")</f>
        <v>R</v>
      </c>
      <c r="AM184" s="3">
        <v>211</v>
      </c>
      <c r="AN184" s="3" t="str">
        <f>IFERROR(MID(VLOOKUP($B184,Seqs!$A:$B,2,0),AO184,1),"")</f>
        <v/>
      </c>
      <c r="AO184" s="3">
        <v>2215</v>
      </c>
      <c r="AP184" s="3" t="str">
        <f>IFERROR(MID(VLOOKUP($B184,Seqs!$A:$B,2,0),AQ184,1),"")</f>
        <v/>
      </c>
      <c r="AQ184" s="3">
        <v>2250</v>
      </c>
      <c r="AR184" s="3" t="str">
        <f>IFERROR(MID(VLOOKUP($B184,Seqs!$A:$B,2,0),AS184,1),"")</f>
        <v/>
      </c>
      <c r="AS184" s="3">
        <v>2254</v>
      </c>
      <c r="AT184" s="3" t="str">
        <f>IFERROR(MID(VLOOKUP($B184,Seqs!$A:$B,2,0),AU184,1),"")</f>
        <v/>
      </c>
      <c r="AU184" s="3">
        <v>2277</v>
      </c>
      <c r="AV184" s="3" t="str">
        <f>IFERROR(MID(VLOOKUP($B184,Seqs!$A:$B,2,0),AW184,1),"")</f>
        <v/>
      </c>
      <c r="AW184" s="3" t="s">
        <v>23</v>
      </c>
      <c r="AX184" s="3" t="str">
        <f>IFERROR(MID(VLOOKUP($B184,Seqs!$A:$B,2,0),AY184,1),"")</f>
        <v/>
      </c>
      <c r="AY184" s="3" t="s">
        <v>23</v>
      </c>
      <c r="AZ184" s="77" t="str">
        <f>VLOOKUP(B184,Classification!A:D,2,0)</f>
        <v>A</v>
      </c>
      <c r="BA184" s="94" t="str">
        <f>VLOOKUP(B184,Classification!A:D,4,0)</f>
        <v>Freefattyacid</v>
      </c>
      <c r="BB184" s="27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>_xlfn.AGGREGATE(9,6,CH184:CS184)-_xlfn.AGGREGATE(9,6,BV184:CG184)+12</f>
        <v>242</v>
      </c>
      <c r="BD184" s="16" t="s">
        <v>1439</v>
      </c>
      <c r="BE184" s="3" t="s">
        <v>1438</v>
      </c>
      <c r="BF184" s="119">
        <v>3.22</v>
      </c>
      <c r="BG184" s="49" t="s">
        <v>1</v>
      </c>
      <c r="BH184" s="49" t="s">
        <v>1</v>
      </c>
      <c r="BI184" s="1"/>
      <c r="BJ184" s="70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0">
        <f>E184</f>
        <v>4</v>
      </c>
      <c r="BW184" s="71" t="str">
        <f>I184</f>
        <v>-</v>
      </c>
      <c r="BX184" s="72">
        <f>M184</f>
        <v>39</v>
      </c>
      <c r="BY184" s="71">
        <f>Q184</f>
        <v>71</v>
      </c>
      <c r="BZ184" s="72">
        <f>U184</f>
        <v>75</v>
      </c>
      <c r="CA184" s="71">
        <f>Y184</f>
        <v>111</v>
      </c>
      <c r="CB184" s="72">
        <f>AC184</f>
        <v>119</v>
      </c>
      <c r="CC184" s="71">
        <f>AG184</f>
        <v>170</v>
      </c>
      <c r="CD184" s="72">
        <f>AK184</f>
        <v>175</v>
      </c>
      <c r="CE184" s="71">
        <f>AO184</f>
        <v>2215</v>
      </c>
      <c r="CF184" s="72">
        <f>AS184</f>
        <v>2254</v>
      </c>
      <c r="CG184" s="71" t="str">
        <f>AW184</f>
        <v>-</v>
      </c>
      <c r="CH184" s="70">
        <f>G184</f>
        <v>37</v>
      </c>
      <c r="CI184" s="71" t="str">
        <f>K184</f>
        <v>-</v>
      </c>
      <c r="CJ184" s="72">
        <f>O184</f>
        <v>68</v>
      </c>
      <c r="CK184" s="72">
        <f>S184</f>
        <v>74</v>
      </c>
      <c r="CL184" s="72">
        <f>W184</f>
        <v>110</v>
      </c>
      <c r="CM184" s="72">
        <f>AA184</f>
        <v>118</v>
      </c>
      <c r="CN184" s="72">
        <f>AE184</f>
        <v>146</v>
      </c>
      <c r="CO184" s="72">
        <f>AI184</f>
        <v>172</v>
      </c>
      <c r="CP184" s="72">
        <f>AM184</f>
        <v>211</v>
      </c>
      <c r="CQ184" s="72">
        <f>AQ184</f>
        <v>2250</v>
      </c>
      <c r="CR184" s="72">
        <f>AU184</f>
        <v>2277</v>
      </c>
      <c r="CS184" s="72" t="str">
        <f>AY184</f>
        <v>-</v>
      </c>
      <c r="CT184" s="23" t="e">
        <f>M184-K184</f>
        <v>#VALUE!</v>
      </c>
    </row>
    <row r="185" spans="1:1029" x14ac:dyDescent="0.2">
      <c r="A185" s="3" t="str">
        <f t="shared" si="699"/>
        <v>hrh1_human__wt</v>
      </c>
      <c r="B185" s="3" t="s">
        <v>278</v>
      </c>
      <c r="C185" s="3" t="s">
        <v>100</v>
      </c>
      <c r="D185" s="3" t="str">
        <f>IFERROR(MID(VLOOKUP($B185,Seqs!$A:$B,2,0),E185,1),"")</f>
        <v>P</v>
      </c>
      <c r="E185" s="3">
        <v>29</v>
      </c>
      <c r="F185" s="3" t="str">
        <f>IFERROR(MID(VLOOKUP($B185,Seqs!$A:$B,2,0),G185,1),"")</f>
        <v>E</v>
      </c>
      <c r="G185" s="3">
        <v>55</v>
      </c>
      <c r="H185" s="3" t="str">
        <f>IFERROR(MID(VLOOKUP($B185,Seqs!$A:$B,2,0),I185,1),"")</f>
        <v>R</v>
      </c>
      <c r="I185" s="23">
        <v>56</v>
      </c>
      <c r="J185" s="3" t="str">
        <f>IFERROR(MID(VLOOKUP($B185,Seqs!$A:$B,2,0),K185,1),"")</f>
        <v>H</v>
      </c>
      <c r="K185" s="23">
        <v>59</v>
      </c>
      <c r="L185" s="3" t="str">
        <f>IFERROR(MID(VLOOKUP($B185,Seqs!$A:$B,2,0),M185,1),"")</f>
        <v>T</v>
      </c>
      <c r="M185" s="3">
        <v>60</v>
      </c>
      <c r="N185" s="3" t="str">
        <f>IFERROR(MID(VLOOKUP($B185,Seqs!$A:$B,2,0),O185,1),"")</f>
        <v>M</v>
      </c>
      <c r="O185" s="3">
        <v>90</v>
      </c>
      <c r="P185" s="3" t="str">
        <f>IFERROR(MID(VLOOKUP($B185,Seqs!$A:$B,2,0),Q185,1),"")</f>
        <v>K</v>
      </c>
      <c r="Q185" s="3">
        <v>92</v>
      </c>
      <c r="R185" s="3" t="str">
        <f>IFERROR(MID(VLOOKUP($B185,Seqs!$A:$B,2,0),S185,1),"")</f>
        <v>L</v>
      </c>
      <c r="S185" s="3">
        <v>95</v>
      </c>
      <c r="T185" s="3" t="str">
        <f>IFERROR(MID(VLOOKUP($B185,Seqs!$A:$B,2,0),U185,1),"")</f>
        <v>G</v>
      </c>
      <c r="U185" s="3">
        <v>96</v>
      </c>
      <c r="V185" s="3" t="str">
        <f>IFERROR(MID(VLOOKUP($B185,Seqs!$A:$B,2,0),W185,1),"")</f>
        <v>Q</v>
      </c>
      <c r="W185" s="3">
        <v>131</v>
      </c>
      <c r="X185" s="3" t="str">
        <f>IFERROR(MID(VLOOKUP($B185,Seqs!$A:$B,2,0),Y185,1),"")</f>
        <v>P</v>
      </c>
      <c r="Y185" s="3">
        <v>132</v>
      </c>
      <c r="Z185" s="3" t="str">
        <f>IFERROR(MID(VLOOKUP($B185,Seqs!$A:$B,2,0),AA185,1),"")</f>
        <v>R</v>
      </c>
      <c r="AA185" s="3">
        <v>139</v>
      </c>
      <c r="AB185" s="3" t="str">
        <f>IFERROR(MID(VLOOKUP($B185,Seqs!$A:$B,2,0),AC185,1),"")</f>
        <v>T</v>
      </c>
      <c r="AC185" s="9">
        <v>140</v>
      </c>
      <c r="AD185" s="3" t="str">
        <f>IFERROR(MID(VLOOKUP($B185,Seqs!$A:$B,2,0),AE185,1),"")</f>
        <v>G</v>
      </c>
      <c r="AE185" s="3">
        <v>164</v>
      </c>
      <c r="AF185" s="3" t="str">
        <f>IFERROR(MID(VLOOKUP($B185,Seqs!$A:$B,2,0),AG185,1),"")</f>
        <v>C</v>
      </c>
      <c r="AG185" s="3">
        <v>180</v>
      </c>
      <c r="AH185" s="3" t="str">
        <f>IFERROR(MID(VLOOKUP($B185,Seqs!$A:$B,2,0),AI185,1),"")</f>
        <v>T</v>
      </c>
      <c r="AI185" s="3">
        <v>182</v>
      </c>
      <c r="AJ185" s="3" t="str">
        <f>IFERROR(MID(VLOOKUP($B185,Seqs!$A:$B,2,0),AK185,1),"")</f>
        <v>V</v>
      </c>
      <c r="AK185" s="3">
        <v>187</v>
      </c>
      <c r="AL185" s="3" t="str">
        <f>IFERROR(MID(VLOOKUP($B185,Seqs!$A:$B,2,0),AM185,1),"")</f>
        <v>N</v>
      </c>
      <c r="AM185" s="3">
        <v>228</v>
      </c>
      <c r="AN185" s="3" t="str">
        <f>IFERROR(MID(VLOOKUP($B185,Seqs!$A:$B,2,0),AO185,1),"")</f>
        <v>G</v>
      </c>
      <c r="AO185" s="3">
        <v>404</v>
      </c>
      <c r="AP185" s="3" t="str">
        <f>IFERROR(MID(VLOOKUP($B185,Seqs!$A:$B,2,0),AQ185,1),"")</f>
        <v>C</v>
      </c>
      <c r="AQ185" s="3">
        <v>441</v>
      </c>
      <c r="AR185" s="3" t="str">
        <f>IFERROR(MID(VLOOKUP($B185,Seqs!$A:$B,2,0),AS185,1),"")</f>
        <v>N</v>
      </c>
      <c r="AS185" s="3">
        <v>446</v>
      </c>
      <c r="AT185" s="3" t="str">
        <f>IFERROR(MID(VLOOKUP($B185,Seqs!$A:$B,2,0),AU185,1),"")</f>
        <v>C</v>
      </c>
      <c r="AU185" s="3">
        <v>471</v>
      </c>
      <c r="AV185" s="3" t="str">
        <f>IFERROR(MID(VLOOKUP($B185,Seqs!$A:$B,2,0),AW185,1),"")</f>
        <v>N</v>
      </c>
      <c r="AW185" s="3">
        <v>472</v>
      </c>
      <c r="AX185" s="3" t="str">
        <f>IFERROR(MID(VLOOKUP($B185,Seqs!$A:$B,2,0),AY185,1),"")</f>
        <v>H</v>
      </c>
      <c r="AY185" s="3">
        <v>484</v>
      </c>
      <c r="AZ185" s="77" t="str">
        <f>VLOOKUP(B185,Classification!A:D,2,0)</f>
        <v>A</v>
      </c>
      <c r="BA185" s="94" t="str">
        <f>VLOOKUP(B185,Classification!A:D,4,0)</f>
        <v>Histamine</v>
      </c>
      <c r="BB185" s="27" t="b">
        <f t="shared" si="700"/>
        <v>1</v>
      </c>
      <c r="BC185" s="23">
        <f t="shared" si="867"/>
        <v>257</v>
      </c>
      <c r="BD185" s="34" t="s">
        <v>23</v>
      </c>
      <c r="BE185" s="3" t="s">
        <v>23</v>
      </c>
      <c r="BF185" s="119" t="s">
        <v>23</v>
      </c>
      <c r="BG185" s="49" t="s">
        <v>1378</v>
      </c>
      <c r="BH185" s="49" t="s">
        <v>1383</v>
      </c>
      <c r="BI185" s="1"/>
      <c r="BJ185" s="70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0">
        <f t="shared" si="868"/>
        <v>29</v>
      </c>
      <c r="BW185" s="71">
        <f t="shared" si="869"/>
        <v>56</v>
      </c>
      <c r="BX185" s="72">
        <f t="shared" si="870"/>
        <v>60</v>
      </c>
      <c r="BY185" s="71">
        <f t="shared" si="871"/>
        <v>92</v>
      </c>
      <c r="BZ185" s="72">
        <f t="shared" si="872"/>
        <v>96</v>
      </c>
      <c r="CA185" s="71">
        <f t="shared" si="873"/>
        <v>132</v>
      </c>
      <c r="CB185" s="72">
        <f t="shared" si="874"/>
        <v>140</v>
      </c>
      <c r="CC185" s="71">
        <f t="shared" si="875"/>
        <v>180</v>
      </c>
      <c r="CD185" s="72">
        <f t="shared" si="876"/>
        <v>187</v>
      </c>
      <c r="CE185" s="71">
        <f t="shared" si="877"/>
        <v>404</v>
      </c>
      <c r="CF185" s="72">
        <f t="shared" si="878"/>
        <v>446</v>
      </c>
      <c r="CG185" s="71">
        <f t="shared" si="879"/>
        <v>472</v>
      </c>
      <c r="CH185" s="70">
        <f t="shared" si="880"/>
        <v>55</v>
      </c>
      <c r="CI185" s="71">
        <f t="shared" si="881"/>
        <v>59</v>
      </c>
      <c r="CJ185" s="72">
        <f t="shared" si="882"/>
        <v>90</v>
      </c>
      <c r="CK185" s="72">
        <f t="shared" si="883"/>
        <v>95</v>
      </c>
      <c r="CL185" s="72">
        <f t="shared" si="884"/>
        <v>131</v>
      </c>
      <c r="CM185" s="72">
        <f t="shared" si="885"/>
        <v>139</v>
      </c>
      <c r="CN185" s="72">
        <f t="shared" si="886"/>
        <v>164</v>
      </c>
      <c r="CO185" s="72">
        <f t="shared" si="887"/>
        <v>182</v>
      </c>
      <c r="CP185" s="72">
        <f t="shared" si="888"/>
        <v>228</v>
      </c>
      <c r="CQ185" s="72">
        <f t="shared" si="889"/>
        <v>441</v>
      </c>
      <c r="CR185" s="72">
        <f t="shared" si="890"/>
        <v>471</v>
      </c>
      <c r="CS185" s="72">
        <f t="shared" si="891"/>
        <v>484</v>
      </c>
      <c r="CT185" s="23">
        <f t="shared" si="892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x14ac:dyDescent="0.2">
      <c r="A186" s="3" t="str">
        <f t="shared" si="699"/>
        <v>hrh1_human_3RZE</v>
      </c>
      <c r="B186" s="3" t="s">
        <v>278</v>
      </c>
      <c r="C186" s="3" t="s">
        <v>73</v>
      </c>
      <c r="D186" s="3" t="str">
        <f>IFERROR(MID(VLOOKUP($B186,Seqs!$A:$B,2,0),E186,1),"")</f>
        <v>V</v>
      </c>
      <c r="E186" s="3">
        <v>33</v>
      </c>
      <c r="F186" s="3" t="str">
        <f>IFERROR(MID(VLOOKUP($B186,Seqs!$A:$B,2,0),G186,1),"")</f>
        <v>E</v>
      </c>
      <c r="G186" s="3">
        <v>55</v>
      </c>
      <c r="H186" s="3" t="str">
        <f>IFERROR(MID(VLOOKUP($B186,Seqs!$A:$B,2,0),I186,1),"")</f>
        <v>R</v>
      </c>
      <c r="I186" s="23">
        <v>56</v>
      </c>
      <c r="J186" s="3" t="str">
        <f>IFERROR(MID(VLOOKUP($B186,Seqs!$A:$B,2,0),K186,1),"")</f>
        <v>H</v>
      </c>
      <c r="K186" s="23">
        <v>59</v>
      </c>
      <c r="L186" s="3" t="str">
        <f>IFERROR(MID(VLOOKUP($B186,Seqs!$A:$B,2,0),M186,1),"")</f>
        <v>T</v>
      </c>
      <c r="M186" s="3">
        <v>60</v>
      </c>
      <c r="N186" s="3" t="str">
        <f>IFERROR(MID(VLOOKUP($B186,Seqs!$A:$B,2,0),O186,1),"")</f>
        <v>M</v>
      </c>
      <c r="O186" s="3">
        <v>90</v>
      </c>
      <c r="P186" s="3" t="str">
        <f>IFERROR(MID(VLOOKUP($B186,Seqs!$A:$B,2,0),Q186,1),"")</f>
        <v>K</v>
      </c>
      <c r="Q186" s="3">
        <v>92</v>
      </c>
      <c r="R186" s="3" t="str">
        <f>IFERROR(MID(VLOOKUP($B186,Seqs!$A:$B,2,0),S186,1),"")</f>
        <v>L</v>
      </c>
      <c r="S186" s="3">
        <v>95</v>
      </c>
      <c r="T186" s="3" t="str">
        <f>IFERROR(MID(VLOOKUP($B186,Seqs!$A:$B,2,0),U186,1),"")</f>
        <v>G</v>
      </c>
      <c r="U186" s="3">
        <v>96</v>
      </c>
      <c r="V186" s="3" t="str">
        <f>IFERROR(MID(VLOOKUP($B186,Seqs!$A:$B,2,0),W186,1),"")</f>
        <v>Q</v>
      </c>
      <c r="W186" s="3">
        <v>131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T</v>
      </c>
      <c r="AC186" s="9">
        <v>140</v>
      </c>
      <c r="AD186" s="3" t="str">
        <f>IFERROR(MID(VLOOKUP($B186,Seqs!$A:$B,2,0),AE186,1),"")</f>
        <v>G</v>
      </c>
      <c r="AE186" s="3">
        <v>164</v>
      </c>
      <c r="AF186" s="3" t="str">
        <f>IFERROR(MID(VLOOKUP($B186,Seqs!$A:$B,2,0),AG186,1),"")</f>
        <v>C</v>
      </c>
      <c r="AG186" s="3">
        <v>180</v>
      </c>
      <c r="AH186" s="3" t="str">
        <f>IFERROR(MID(VLOOKUP($B186,Seqs!$A:$B,2,0),AI186,1),"")</f>
        <v>T</v>
      </c>
      <c r="AI186" s="3">
        <v>182</v>
      </c>
      <c r="AJ186" s="3" t="str">
        <f>IFERROR(MID(VLOOKUP($B186,Seqs!$A:$B,2,0),AK186,1),"")</f>
        <v>V</v>
      </c>
      <c r="AK186" s="3">
        <v>187</v>
      </c>
      <c r="AL186" s="3" t="str">
        <f>IFERROR(MID(VLOOKUP($B186,Seqs!$A:$B,2,0),AM186,1),"")</f>
        <v>V</v>
      </c>
      <c r="AM186" s="3">
        <v>217</v>
      </c>
      <c r="AN186" s="3" t="str">
        <f>IFERROR(MID(VLOOKUP($B186,Seqs!$A:$B,2,0),AO186,1),"")</f>
        <v>N</v>
      </c>
      <c r="AO186" s="3">
        <v>408</v>
      </c>
      <c r="AP186" s="3" t="str">
        <f>IFERROR(MID(VLOOKUP($B186,Seqs!$A:$B,2,0),AQ186,1),"")</f>
        <v>C</v>
      </c>
      <c r="AQ186" s="3">
        <v>441</v>
      </c>
      <c r="AR186" s="3" t="str">
        <f>IFERROR(MID(VLOOKUP($B186,Seqs!$A:$B,2,0),AS186,1),"")</f>
        <v>N</v>
      </c>
      <c r="AS186" s="3">
        <v>446</v>
      </c>
      <c r="AT186" s="3" t="str">
        <f>IFERROR(MID(VLOOKUP($B186,Seqs!$A:$B,2,0),AU186,1),"")</f>
        <v>C</v>
      </c>
      <c r="AU186" s="3">
        <v>471</v>
      </c>
      <c r="AV186" s="3" t="str">
        <f>IFERROR(MID(VLOOKUP($B186,Seqs!$A:$B,2,0),AW186,1),"")</f>
        <v>N</v>
      </c>
      <c r="AW186" s="3">
        <v>472</v>
      </c>
      <c r="AX186" s="3" t="str">
        <f>IFERROR(MID(VLOOKUP($B186,Seqs!$A:$B,2,0),AY186,1),"")</f>
        <v>H</v>
      </c>
      <c r="AY186" s="3">
        <v>484</v>
      </c>
      <c r="AZ186" s="77" t="str">
        <f>VLOOKUP(B186,Classification!A:D,2,0)</f>
        <v>A</v>
      </c>
      <c r="BA186" s="94" t="str">
        <f>VLOOKUP(B186,Classification!A:D,4,0)</f>
        <v>Histamine</v>
      </c>
      <c r="BB186" s="27" t="b">
        <f t="shared" si="700"/>
        <v>1</v>
      </c>
      <c r="BC186" s="23">
        <f t="shared" si="867"/>
        <v>231</v>
      </c>
      <c r="BD186" s="16" t="s">
        <v>1382</v>
      </c>
      <c r="BE186" s="3" t="s">
        <v>1380</v>
      </c>
      <c r="BF186" s="119">
        <v>3.1</v>
      </c>
      <c r="BG186" s="49" t="s">
        <v>1383</v>
      </c>
      <c r="BH186" s="49" t="s">
        <v>1383</v>
      </c>
      <c r="BI186" s="1"/>
      <c r="BJ186" s="70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0">
        <f t="shared" si="868"/>
        <v>33</v>
      </c>
      <c r="BW186" s="71">
        <f t="shared" si="869"/>
        <v>56</v>
      </c>
      <c r="BX186" s="72">
        <f t="shared" si="870"/>
        <v>60</v>
      </c>
      <c r="BY186" s="71">
        <f t="shared" si="871"/>
        <v>92</v>
      </c>
      <c r="BZ186" s="72">
        <f t="shared" si="872"/>
        <v>96</v>
      </c>
      <c r="CA186" s="71" t="str">
        <f t="shared" si="873"/>
        <v>-</v>
      </c>
      <c r="CB186" s="72">
        <f t="shared" si="874"/>
        <v>140</v>
      </c>
      <c r="CC186" s="71">
        <f t="shared" si="875"/>
        <v>180</v>
      </c>
      <c r="CD186" s="72">
        <f t="shared" si="876"/>
        <v>187</v>
      </c>
      <c r="CE186" s="71">
        <f t="shared" si="877"/>
        <v>408</v>
      </c>
      <c r="CF186" s="72">
        <f t="shared" si="878"/>
        <v>446</v>
      </c>
      <c r="CG186" s="71">
        <f t="shared" si="879"/>
        <v>472</v>
      </c>
      <c r="CH186" s="70">
        <f t="shared" si="880"/>
        <v>55</v>
      </c>
      <c r="CI186" s="71">
        <f t="shared" si="881"/>
        <v>59</v>
      </c>
      <c r="CJ186" s="72">
        <f t="shared" si="882"/>
        <v>90</v>
      </c>
      <c r="CK186" s="72">
        <f t="shared" si="883"/>
        <v>95</v>
      </c>
      <c r="CL186" s="72">
        <f t="shared" si="884"/>
        <v>131</v>
      </c>
      <c r="CM186" s="72" t="str">
        <f t="shared" si="885"/>
        <v>-</v>
      </c>
      <c r="CN186" s="72">
        <f t="shared" si="886"/>
        <v>164</v>
      </c>
      <c r="CO186" s="72">
        <f t="shared" si="887"/>
        <v>182</v>
      </c>
      <c r="CP186" s="72">
        <f t="shared" si="888"/>
        <v>217</v>
      </c>
      <c r="CQ186" s="72">
        <f t="shared" si="889"/>
        <v>441</v>
      </c>
      <c r="CR186" s="72">
        <f t="shared" si="890"/>
        <v>471</v>
      </c>
      <c r="CS186" s="72">
        <f t="shared" si="891"/>
        <v>484</v>
      </c>
      <c r="CT186" s="23">
        <f t="shared" si="892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29" x14ac:dyDescent="0.2">
      <c r="A187" s="3" t="str">
        <f t="shared" ref="A187:A232" si="893">CONCATENATE(B187,"_",C187)</f>
        <v>lpar1_human__wt</v>
      </c>
      <c r="B187" s="3" t="s">
        <v>103</v>
      </c>
      <c r="C187" s="3" t="s">
        <v>100</v>
      </c>
      <c r="D187" s="3" t="str">
        <f>IFERROR(MID(VLOOKUP($B187,Seqs!$A:$B,2,0),E187,1),"")</f>
        <v>T</v>
      </c>
      <c r="E187" s="3">
        <v>47</v>
      </c>
      <c r="F187" s="3" t="str">
        <f>IFERROR(MID(VLOOKUP($B187,Seqs!$A:$B,2,0),G187,1),"")</f>
        <v>N</v>
      </c>
      <c r="G187" s="3">
        <v>77</v>
      </c>
      <c r="H187" s="3" t="str">
        <f>IFERROR(MID(VLOOKUP($B187,Seqs!$A:$B,2,0),I187,1),"")</f>
        <v>R</v>
      </c>
      <c r="I187" s="23">
        <v>78</v>
      </c>
      <c r="J187" s="3" t="str">
        <f>IFERROR(MID(VLOOKUP($B187,Seqs!$A:$B,2,0),K187,1),"")</f>
        <v>H</v>
      </c>
      <c r="K187" s="23">
        <v>81</v>
      </c>
      <c r="L187" s="3" t="str">
        <f>IFERROR(MID(VLOOKUP($B187,Seqs!$A:$B,2,0),M187,1),"")</f>
        <v>F</v>
      </c>
      <c r="M187" s="3">
        <v>82</v>
      </c>
      <c r="N187" s="3" t="str">
        <f>IFERROR(MID(VLOOKUP($B187,Seqs!$A:$B,2,0),O187,1),"")</f>
        <v>N</v>
      </c>
      <c r="O187" s="3">
        <v>108</v>
      </c>
      <c r="P187" s="3" t="str">
        <f>IFERROR(MID(VLOOKUP($B187,Seqs!$A:$B,2,0),Q187,1),"")</f>
        <v>G</v>
      </c>
      <c r="Q187" s="3">
        <v>110</v>
      </c>
      <c r="R187" s="3" t="str">
        <f>IFERROR(MID(VLOOKUP($B187,Seqs!$A:$B,2,0),S187,1),"")</f>
        <v>L</v>
      </c>
      <c r="S187" s="3">
        <v>116</v>
      </c>
      <c r="T187" s="3" t="str">
        <f>IFERROR(MID(VLOOKUP($B187,Seqs!$A:$B,2,0),U187,1),"")</f>
        <v>T</v>
      </c>
      <c r="U187" s="3">
        <v>117</v>
      </c>
      <c r="V187" s="3" t="str">
        <f>IFERROR(MID(VLOOKUP($B187,Seqs!$A:$B,2,0),W187,1),"")</f>
        <v>R</v>
      </c>
      <c r="W187" s="3">
        <v>152</v>
      </c>
      <c r="X187" s="3" t="str">
        <f>IFERROR(MID(VLOOKUP($B187,Seqs!$A:$B,2,0),Y187,1),"")</f>
        <v>M</v>
      </c>
      <c r="Y187" s="105">
        <v>153</v>
      </c>
      <c r="Z187" s="3" t="str">
        <f>IFERROR(MID(VLOOKUP($B187,Seqs!$A:$B,2,0),AA187,1),"")</f>
        <v>M</v>
      </c>
      <c r="AA187" s="105">
        <v>159</v>
      </c>
      <c r="AB187" s="3" t="str">
        <f>IFERROR(MID(VLOOKUP($B187,Seqs!$A:$B,2,0),AC187,1),"")</f>
        <v>S</v>
      </c>
      <c r="AC187" s="105">
        <v>160</v>
      </c>
      <c r="AD187" s="3" t="str">
        <f>IFERROR(MID(VLOOKUP($B187,Seqs!$A:$B,2,0),AE187,1),"")</f>
        <v>G</v>
      </c>
      <c r="AE187" s="3">
        <v>185</v>
      </c>
      <c r="AF187" s="3" t="str">
        <f>IFERROR(MID(VLOOKUP($B187,Seqs!$A:$B,2,0),AG187,1),"")</f>
        <v/>
      </c>
      <c r="AG187" s="3" t="s">
        <v>23</v>
      </c>
      <c r="AH187" s="3" t="str">
        <f>IFERROR(MID(VLOOKUP($B187,Seqs!$A:$B,2,0),AI187,1),"")</f>
        <v/>
      </c>
      <c r="AI187" s="3" t="s">
        <v>23</v>
      </c>
      <c r="AJ187" s="3" t="str">
        <f>IFERROR(MID(VLOOKUP($B187,Seqs!$A:$B,2,0),AK187,1),"")</f>
        <v>S</v>
      </c>
      <c r="AK187" s="3">
        <v>203</v>
      </c>
      <c r="AL187" s="3" t="str">
        <f>IFERROR(MID(VLOOKUP($B187,Seqs!$A:$B,2,0),AM187,1),"")</f>
        <v>S</v>
      </c>
      <c r="AM187" s="3">
        <v>240</v>
      </c>
      <c r="AN187" s="3" t="str">
        <f>IFERROR(MID(VLOOKUP($B187,Seqs!$A:$B,2,0),AO187,1),"")</f>
        <v>G</v>
      </c>
      <c r="AO187" s="3">
        <v>245</v>
      </c>
      <c r="AP187" s="3" t="str">
        <f>IFERROR(MID(VLOOKUP($B187,Seqs!$A:$B,2,0),AQ187,1),"")</f>
        <v>C</v>
      </c>
      <c r="AQ187" s="3">
        <v>284</v>
      </c>
      <c r="AR187" s="3" t="str">
        <f>IFERROR(MID(VLOOKUP($B187,Seqs!$A:$B,2,0),AS187,1),"")</f>
        <v>D</v>
      </c>
      <c r="AS187" s="3">
        <v>288</v>
      </c>
      <c r="AT187" s="3" t="str">
        <f>IFERROR(MID(VLOOKUP($B187,Seqs!$A:$B,2,0),AU187,1),"")</f>
        <v>R</v>
      </c>
      <c r="AU187" s="3">
        <v>314</v>
      </c>
      <c r="AV187" s="3" t="str">
        <f>IFERROR(MID(VLOOKUP($B187,Seqs!$A:$B,2,0),AW187,1),"")</f>
        <v>D</v>
      </c>
      <c r="AW187" s="3">
        <v>315</v>
      </c>
      <c r="AX187" s="3" t="str">
        <f>IFERROR(MID(VLOOKUP($B187,Seqs!$A:$B,2,0),AY187,1),"")</f>
        <v>C</v>
      </c>
      <c r="AY187" s="3">
        <v>327</v>
      </c>
      <c r="AZ187" s="77" t="str">
        <f>VLOOKUP(B187,Classification!A:D,2,0)</f>
        <v>A</v>
      </c>
      <c r="BA187" s="94" t="str">
        <f>VLOOKUP(B187,Classification!A:D,4,0)</f>
        <v>Lysophospholipid(LPA)</v>
      </c>
      <c r="BB187" s="27" t="b">
        <f t="shared" ref="BB187:BB232" si="894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 t="shared" si="867"/>
        <v>257</v>
      </c>
      <c r="BD187" s="56" t="s">
        <v>23</v>
      </c>
      <c r="BE187" s="3" t="s">
        <v>23</v>
      </c>
      <c r="BF187" s="119" t="s">
        <v>23</v>
      </c>
      <c r="BG187" s="49" t="s">
        <v>1378</v>
      </c>
      <c r="BH187" s="49" t="s">
        <v>1383</v>
      </c>
      <c r="BI187" s="1"/>
      <c r="BJ187" s="70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0">
        <f t="shared" si="868"/>
        <v>47</v>
      </c>
      <c r="BW187" s="71">
        <f t="shared" si="869"/>
        <v>78</v>
      </c>
      <c r="BX187" s="72">
        <f t="shared" si="870"/>
        <v>82</v>
      </c>
      <c r="BY187" s="71">
        <f t="shared" si="871"/>
        <v>110</v>
      </c>
      <c r="BZ187" s="72">
        <f t="shared" si="872"/>
        <v>117</v>
      </c>
      <c r="CA187" s="71">
        <f t="shared" si="873"/>
        <v>153</v>
      </c>
      <c r="CB187" s="72">
        <f t="shared" si="874"/>
        <v>160</v>
      </c>
      <c r="CC187" s="71" t="str">
        <f t="shared" si="875"/>
        <v>-</v>
      </c>
      <c r="CD187" s="72">
        <f t="shared" si="876"/>
        <v>203</v>
      </c>
      <c r="CE187" s="71">
        <f t="shared" si="877"/>
        <v>245</v>
      </c>
      <c r="CF187" s="72">
        <f t="shared" si="878"/>
        <v>288</v>
      </c>
      <c r="CG187" s="71">
        <f t="shared" si="879"/>
        <v>315</v>
      </c>
      <c r="CH187" s="70">
        <f t="shared" si="880"/>
        <v>77</v>
      </c>
      <c r="CI187" s="71">
        <f t="shared" si="881"/>
        <v>81</v>
      </c>
      <c r="CJ187" s="72">
        <f t="shared" si="882"/>
        <v>108</v>
      </c>
      <c r="CK187" s="72">
        <f t="shared" si="883"/>
        <v>116</v>
      </c>
      <c r="CL187" s="72">
        <f t="shared" si="884"/>
        <v>152</v>
      </c>
      <c r="CM187" s="72">
        <f t="shared" si="885"/>
        <v>159</v>
      </c>
      <c r="CN187" s="72">
        <f t="shared" si="886"/>
        <v>185</v>
      </c>
      <c r="CO187" s="72" t="str">
        <f t="shared" si="887"/>
        <v>-</v>
      </c>
      <c r="CP187" s="72">
        <f t="shared" si="888"/>
        <v>240</v>
      </c>
      <c r="CQ187" s="72">
        <f t="shared" si="889"/>
        <v>284</v>
      </c>
      <c r="CR187" s="72">
        <f t="shared" si="890"/>
        <v>314</v>
      </c>
      <c r="CS187" s="72">
        <f t="shared" si="891"/>
        <v>327</v>
      </c>
      <c r="CT187" s="23">
        <f t="shared" si="892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29" x14ac:dyDescent="0.2">
      <c r="A188" s="3" t="str">
        <f t="shared" si="893"/>
        <v>lpar1_human_4Z34</v>
      </c>
      <c r="B188" s="3" t="s">
        <v>103</v>
      </c>
      <c r="C188" s="3" t="s">
        <v>1057</v>
      </c>
      <c r="D188" s="3" t="str">
        <f>IFERROR(MID(VLOOKUP($B188,Seqs!$A:$B,2,0),E188,1),"")</f>
        <v>T</v>
      </c>
      <c r="E188" s="3">
        <v>47</v>
      </c>
      <c r="F188" s="3" t="str">
        <f>IFERROR(MID(VLOOKUP($B188,Seqs!$A:$B,2,0),G188,1),"")</f>
        <v>N</v>
      </c>
      <c r="G188" s="3">
        <v>77</v>
      </c>
      <c r="H188" s="3" t="str">
        <f>IFERROR(MID(VLOOKUP($B188,Seqs!$A:$B,2,0),I188,1),"")</f>
        <v>R</v>
      </c>
      <c r="I188" s="23">
        <v>78</v>
      </c>
      <c r="J188" s="3" t="str">
        <f>IFERROR(MID(VLOOKUP($B188,Seqs!$A:$B,2,0),K188,1),"")</f>
        <v>H</v>
      </c>
      <c r="K188" s="23">
        <v>81</v>
      </c>
      <c r="L188" s="3" t="str">
        <f>IFERROR(MID(VLOOKUP($B188,Seqs!$A:$B,2,0),M188,1),"")</f>
        <v>F</v>
      </c>
      <c r="M188" s="3">
        <v>82</v>
      </c>
      <c r="N188" s="3" t="str">
        <f>IFERROR(MID(VLOOKUP($B188,Seqs!$A:$B,2,0),O188,1),"")</f>
        <v>N</v>
      </c>
      <c r="O188" s="3">
        <v>108</v>
      </c>
      <c r="P188" s="3" t="str">
        <f>IFERROR(MID(VLOOKUP($B188,Seqs!$A:$B,2,0),Q188,1),"")</f>
        <v>G</v>
      </c>
      <c r="Q188" s="3">
        <v>110</v>
      </c>
      <c r="R188" s="3" t="str">
        <f>IFERROR(MID(VLOOKUP($B188,Seqs!$A:$B,2,0),S188,1),"")</f>
        <v>L</v>
      </c>
      <c r="S188" s="3">
        <v>116</v>
      </c>
      <c r="T188" s="3" t="str">
        <f>IFERROR(MID(VLOOKUP($B188,Seqs!$A:$B,2,0),U188,1),"")</f>
        <v>T</v>
      </c>
      <c r="U188" s="3">
        <v>117</v>
      </c>
      <c r="V188" s="3" t="str">
        <f>IFERROR(MID(VLOOKUP($B188,Seqs!$A:$B,2,0),W188,1),"")</f>
        <v>R</v>
      </c>
      <c r="W188" s="3">
        <v>152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T</v>
      </c>
      <c r="AC188" s="9">
        <v>157</v>
      </c>
      <c r="AD188" s="3" t="str">
        <f>IFERROR(MID(VLOOKUP($B188,Seqs!$A:$B,2,0),AE188,1),"")</f>
        <v>G</v>
      </c>
      <c r="AE188" s="3">
        <v>185</v>
      </c>
      <c r="AF188" s="3" t="str">
        <f>IFERROR(MID(VLOOKUP($B188,Seqs!$A:$B,2,0),AG188,1),"")</f>
        <v/>
      </c>
      <c r="AG188" s="3" t="s">
        <v>23</v>
      </c>
      <c r="AH188" s="3" t="str">
        <f>IFERROR(MID(VLOOKUP($B188,Seqs!$A:$B,2,0),AI188,1),"")</f>
        <v/>
      </c>
      <c r="AI188" s="3" t="s">
        <v>23</v>
      </c>
      <c r="AJ188" s="3" t="str">
        <f>IFERROR(MID(VLOOKUP($B188,Seqs!$A:$B,2,0),AK188,1),"")</f>
        <v>S</v>
      </c>
      <c r="AK188" s="3">
        <v>203</v>
      </c>
      <c r="AL188" s="3" t="str">
        <f>IFERROR(MID(VLOOKUP($B188,Seqs!$A:$B,2,0),AM188,1),"")</f>
        <v>R</v>
      </c>
      <c r="AM188" s="3">
        <v>235</v>
      </c>
      <c r="AN188" s="3" t="str">
        <f>IFERROR(MID(VLOOKUP($B188,Seqs!$A:$B,2,0),AO188,1),"")</f>
        <v>G</v>
      </c>
      <c r="AO188" s="3">
        <v>245</v>
      </c>
      <c r="AP188" s="3" t="str">
        <f>IFERROR(MID(VLOOKUP($B188,Seqs!$A:$B,2,0),AQ188,1),"")</f>
        <v>C</v>
      </c>
      <c r="AQ188" s="3">
        <v>284</v>
      </c>
      <c r="AR188" s="3" t="str">
        <f>IFERROR(MID(VLOOKUP($B188,Seqs!$A:$B,2,0),AS188,1),"")</f>
        <v>E</v>
      </c>
      <c r="AS188" s="3">
        <v>293</v>
      </c>
      <c r="AT188" s="3" t="str">
        <f>IFERROR(MID(VLOOKUP($B188,Seqs!$A:$B,2,0),AU188,1),"")</f>
        <v>R</v>
      </c>
      <c r="AU188" s="3">
        <v>314</v>
      </c>
      <c r="AV188" s="3" t="str">
        <f>IFERROR(MID(VLOOKUP($B188,Seqs!$A:$B,2,0),AW188,1),"")</f>
        <v>D</v>
      </c>
      <c r="AW188" s="3">
        <v>315</v>
      </c>
      <c r="AX188" s="3" t="str">
        <f>IFERROR(MID(VLOOKUP($B188,Seqs!$A:$B,2,0),AY188,1),"")</f>
        <v>C</v>
      </c>
      <c r="AY188" s="3">
        <v>327</v>
      </c>
      <c r="AZ188" s="77" t="str">
        <f>VLOOKUP(B188,Classification!A:D,2,0)</f>
        <v>A</v>
      </c>
      <c r="BA188" s="94" t="str">
        <f>VLOOKUP(B188,Classification!A:D,4,0)</f>
        <v>Lysophospholipid(LPA)</v>
      </c>
      <c r="BB188" s="27" t="b">
        <f t="shared" si="894"/>
        <v>1</v>
      </c>
      <c r="BC188" s="23">
        <f t="shared" si="867"/>
        <v>244</v>
      </c>
      <c r="BD188" s="16" t="s">
        <v>23</v>
      </c>
      <c r="BE188" s="3" t="s">
        <v>1380</v>
      </c>
      <c r="BF188" s="119">
        <v>3</v>
      </c>
      <c r="BG188" s="49" t="s">
        <v>1383</v>
      </c>
      <c r="BH188" s="49" t="s">
        <v>1383</v>
      </c>
      <c r="BI188" s="1"/>
      <c r="BJ188" s="70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0">
        <f t="shared" si="868"/>
        <v>47</v>
      </c>
      <c r="BW188" s="71">
        <f t="shared" si="869"/>
        <v>78</v>
      </c>
      <c r="BX188" s="72">
        <f t="shared" si="870"/>
        <v>82</v>
      </c>
      <c r="BY188" s="71">
        <f t="shared" si="871"/>
        <v>110</v>
      </c>
      <c r="BZ188" s="72">
        <f t="shared" si="872"/>
        <v>117</v>
      </c>
      <c r="CA188" s="71" t="str">
        <f t="shared" si="873"/>
        <v>-</v>
      </c>
      <c r="CB188" s="72">
        <f t="shared" si="874"/>
        <v>157</v>
      </c>
      <c r="CC188" s="71" t="str">
        <f t="shared" si="875"/>
        <v>-</v>
      </c>
      <c r="CD188" s="72">
        <f t="shared" si="876"/>
        <v>203</v>
      </c>
      <c r="CE188" s="71">
        <f t="shared" si="877"/>
        <v>245</v>
      </c>
      <c r="CF188" s="72">
        <f t="shared" si="878"/>
        <v>293</v>
      </c>
      <c r="CG188" s="71">
        <f t="shared" si="879"/>
        <v>315</v>
      </c>
      <c r="CH188" s="70">
        <f t="shared" si="880"/>
        <v>77</v>
      </c>
      <c r="CI188" s="71">
        <f t="shared" si="881"/>
        <v>81</v>
      </c>
      <c r="CJ188" s="72">
        <f t="shared" si="882"/>
        <v>108</v>
      </c>
      <c r="CK188" s="72">
        <f t="shared" si="883"/>
        <v>116</v>
      </c>
      <c r="CL188" s="72">
        <f t="shared" si="884"/>
        <v>152</v>
      </c>
      <c r="CM188" s="72" t="str">
        <f t="shared" si="885"/>
        <v>-</v>
      </c>
      <c r="CN188" s="72">
        <f t="shared" si="886"/>
        <v>185</v>
      </c>
      <c r="CO188" s="72" t="str">
        <f t="shared" si="887"/>
        <v>-</v>
      </c>
      <c r="CP188" s="72">
        <f t="shared" si="888"/>
        <v>235</v>
      </c>
      <c r="CQ188" s="72">
        <f t="shared" si="889"/>
        <v>284</v>
      </c>
      <c r="CR188" s="72">
        <f t="shared" si="890"/>
        <v>314</v>
      </c>
      <c r="CS188" s="72">
        <f t="shared" si="891"/>
        <v>327</v>
      </c>
      <c r="CT188" s="23">
        <f t="shared" si="892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29" x14ac:dyDescent="0.2">
      <c r="A189" s="3" t="str">
        <f t="shared" si="893"/>
        <v>lpar1_human_4Z35</v>
      </c>
      <c r="B189" s="3" t="s">
        <v>103</v>
      </c>
      <c r="C189" s="3" t="s">
        <v>89</v>
      </c>
      <c r="D189" s="3" t="str">
        <f>IFERROR(MID(VLOOKUP($B189,Seqs!$A:$B,2,0),E189,1),"")</f>
        <v>T</v>
      </c>
      <c r="E189" s="3">
        <v>47</v>
      </c>
      <c r="F189" s="3" t="str">
        <f>IFERROR(MID(VLOOKUP($B189,Seqs!$A:$B,2,0),G189,1),"")</f>
        <v>N</v>
      </c>
      <c r="G189" s="3">
        <v>77</v>
      </c>
      <c r="H189" s="3" t="str">
        <f>IFERROR(MID(VLOOKUP($B189,Seqs!$A:$B,2,0),I189,1),"")</f>
        <v>R</v>
      </c>
      <c r="I189" s="23">
        <v>78</v>
      </c>
      <c r="J189" s="3" t="str">
        <f>IFERROR(MID(VLOOKUP($B189,Seqs!$A:$B,2,0),K189,1),"")</f>
        <v>H</v>
      </c>
      <c r="K189" s="23">
        <v>81</v>
      </c>
      <c r="L189" s="3" t="str">
        <f>IFERROR(MID(VLOOKUP($B189,Seqs!$A:$B,2,0),M189,1),"")</f>
        <v>F</v>
      </c>
      <c r="M189" s="3">
        <v>82</v>
      </c>
      <c r="N189" s="3" t="str">
        <f>IFERROR(MID(VLOOKUP($B189,Seqs!$A:$B,2,0),O189,1),"")</f>
        <v>N</v>
      </c>
      <c r="O189" s="3">
        <v>108</v>
      </c>
      <c r="P189" s="3" t="str">
        <f>IFERROR(MID(VLOOKUP($B189,Seqs!$A:$B,2,0),Q189,1),"")</f>
        <v>G</v>
      </c>
      <c r="Q189" s="3">
        <v>110</v>
      </c>
      <c r="R189" s="3" t="str">
        <f>IFERROR(MID(VLOOKUP($B189,Seqs!$A:$B,2,0),S189,1),"")</f>
        <v>L</v>
      </c>
      <c r="S189" s="3">
        <v>116</v>
      </c>
      <c r="T189" s="3" t="str">
        <f>IFERROR(MID(VLOOKUP($B189,Seqs!$A:$B,2,0),U189,1),"")</f>
        <v>T</v>
      </c>
      <c r="U189" s="3">
        <v>117</v>
      </c>
      <c r="V189" s="3" t="str">
        <f>IFERROR(MID(VLOOKUP($B189,Seqs!$A:$B,2,0),W189,1),"")</f>
        <v>R</v>
      </c>
      <c r="W189" s="3">
        <v>152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T</v>
      </c>
      <c r="AC189" s="9">
        <v>157</v>
      </c>
      <c r="AD189" s="3" t="str">
        <f>IFERROR(MID(VLOOKUP($B189,Seqs!$A:$B,2,0),AE189,1),"")</f>
        <v>G</v>
      </c>
      <c r="AE189" s="3">
        <v>185</v>
      </c>
      <c r="AF189" s="3" t="str">
        <f>IFERROR(MID(VLOOKUP($B189,Seqs!$A:$B,2,0),AG189,1),"")</f>
        <v/>
      </c>
      <c r="AG189" s="3" t="s">
        <v>23</v>
      </c>
      <c r="AH189" s="3" t="str">
        <f>IFERROR(MID(VLOOKUP($B189,Seqs!$A:$B,2,0),AI189,1),"")</f>
        <v/>
      </c>
      <c r="AI189" s="3" t="s">
        <v>23</v>
      </c>
      <c r="AJ189" s="3" t="str">
        <f>IFERROR(MID(VLOOKUP($B189,Seqs!$A:$B,2,0),AK189,1),"")</f>
        <v>S</v>
      </c>
      <c r="AK189" s="3">
        <v>203</v>
      </c>
      <c r="AL189" s="3" t="str">
        <f>IFERROR(MID(VLOOKUP($B189,Seqs!$A:$B,2,0),AM189,1),"")</f>
        <v>R</v>
      </c>
      <c r="AM189" s="3">
        <v>235</v>
      </c>
      <c r="AN189" s="3" t="str">
        <f>IFERROR(MID(VLOOKUP($B189,Seqs!$A:$B,2,0),AO189,1),"")</f>
        <v>G</v>
      </c>
      <c r="AO189" s="3">
        <v>245</v>
      </c>
      <c r="AP189" s="3" t="str">
        <f>IFERROR(MID(VLOOKUP($B189,Seqs!$A:$B,2,0),AQ189,1),"")</f>
        <v>C</v>
      </c>
      <c r="AQ189" s="3">
        <v>284</v>
      </c>
      <c r="AR189" s="3" t="str">
        <f>IFERROR(MID(VLOOKUP($B189,Seqs!$A:$B,2,0),AS189,1),"")</f>
        <v>E</v>
      </c>
      <c r="AS189" s="3">
        <v>293</v>
      </c>
      <c r="AT189" s="3" t="str">
        <f>IFERROR(MID(VLOOKUP($B189,Seqs!$A:$B,2,0),AU189,1),"")</f>
        <v>R</v>
      </c>
      <c r="AU189" s="3">
        <v>314</v>
      </c>
      <c r="AV189" s="3" t="str">
        <f>IFERROR(MID(VLOOKUP($B189,Seqs!$A:$B,2,0),AW189,1),"")</f>
        <v>D</v>
      </c>
      <c r="AW189" s="3">
        <v>315</v>
      </c>
      <c r="AX189" s="3" t="str">
        <f>IFERROR(MID(VLOOKUP($B189,Seqs!$A:$B,2,0),AY189,1),"")</f>
        <v>C</v>
      </c>
      <c r="AY189" s="3">
        <v>327</v>
      </c>
      <c r="AZ189" s="77" t="str">
        <f>VLOOKUP(B189,Classification!A:D,2,0)</f>
        <v>A</v>
      </c>
      <c r="BA189" s="94" t="str">
        <f>VLOOKUP(B189,Classification!A:D,4,0)</f>
        <v>Lysophospholipid(LPA)</v>
      </c>
      <c r="BB189" s="27" t="b">
        <f t="shared" si="894"/>
        <v>1</v>
      </c>
      <c r="BC189" s="23">
        <f t="shared" si="867"/>
        <v>244</v>
      </c>
      <c r="BD189" s="5" t="s">
        <v>1382</v>
      </c>
      <c r="BE189" s="3" t="s">
        <v>1380</v>
      </c>
      <c r="BF189" s="119">
        <v>2.9</v>
      </c>
      <c r="BG189" s="49" t="s">
        <v>1383</v>
      </c>
      <c r="BH189" s="49" t="s">
        <v>1383</v>
      </c>
      <c r="BI189" s="1"/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 t="shared" si="868"/>
        <v>47</v>
      </c>
      <c r="BW189" s="71">
        <f t="shared" si="869"/>
        <v>78</v>
      </c>
      <c r="BX189" s="72">
        <f t="shared" si="870"/>
        <v>82</v>
      </c>
      <c r="BY189" s="71">
        <f t="shared" si="871"/>
        <v>110</v>
      </c>
      <c r="BZ189" s="72">
        <f t="shared" si="872"/>
        <v>117</v>
      </c>
      <c r="CA189" s="71" t="str">
        <f t="shared" si="873"/>
        <v>-</v>
      </c>
      <c r="CB189" s="72">
        <f t="shared" si="874"/>
        <v>157</v>
      </c>
      <c r="CC189" s="71" t="str">
        <f t="shared" si="875"/>
        <v>-</v>
      </c>
      <c r="CD189" s="72">
        <f t="shared" si="876"/>
        <v>203</v>
      </c>
      <c r="CE189" s="71">
        <f t="shared" si="877"/>
        <v>245</v>
      </c>
      <c r="CF189" s="72">
        <f t="shared" si="878"/>
        <v>293</v>
      </c>
      <c r="CG189" s="71">
        <f t="shared" si="879"/>
        <v>315</v>
      </c>
      <c r="CH189" s="70">
        <f t="shared" si="880"/>
        <v>77</v>
      </c>
      <c r="CI189" s="71">
        <f t="shared" si="881"/>
        <v>81</v>
      </c>
      <c r="CJ189" s="72">
        <f t="shared" si="882"/>
        <v>108</v>
      </c>
      <c r="CK189" s="72">
        <f t="shared" si="883"/>
        <v>116</v>
      </c>
      <c r="CL189" s="72">
        <f t="shared" si="884"/>
        <v>152</v>
      </c>
      <c r="CM189" s="72" t="str">
        <f t="shared" si="885"/>
        <v>-</v>
      </c>
      <c r="CN189" s="72">
        <f t="shared" si="886"/>
        <v>185</v>
      </c>
      <c r="CO189" s="72" t="str">
        <f t="shared" si="887"/>
        <v>-</v>
      </c>
      <c r="CP189" s="72">
        <f t="shared" si="888"/>
        <v>235</v>
      </c>
      <c r="CQ189" s="72">
        <f t="shared" si="889"/>
        <v>284</v>
      </c>
      <c r="CR189" s="72">
        <f t="shared" si="890"/>
        <v>314</v>
      </c>
      <c r="CS189" s="72">
        <f t="shared" si="891"/>
        <v>327</v>
      </c>
      <c r="CT189" s="23">
        <f t="shared" si="892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29" x14ac:dyDescent="0.2">
      <c r="A190" s="3" t="str">
        <f t="shared" si="893"/>
        <v>lpar1_human_4Z36</v>
      </c>
      <c r="B190" s="3" t="s">
        <v>103</v>
      </c>
      <c r="C190" s="3" t="s">
        <v>1058</v>
      </c>
      <c r="D190" s="3" t="str">
        <f>IFERROR(MID(VLOOKUP($B190,Seqs!$A:$B,2,0),E190,1),"")</f>
        <v>T</v>
      </c>
      <c r="E190" s="3">
        <v>47</v>
      </c>
      <c r="F190" s="3" t="str">
        <f>IFERROR(MID(VLOOKUP($B190,Seqs!$A:$B,2,0),G190,1),"")</f>
        <v>N</v>
      </c>
      <c r="G190" s="3">
        <v>77</v>
      </c>
      <c r="H190" s="3" t="str">
        <f>IFERROR(MID(VLOOKUP($B190,Seqs!$A:$B,2,0),I190,1),"")</f>
        <v>R</v>
      </c>
      <c r="I190" s="23">
        <v>78</v>
      </c>
      <c r="J190" s="3" t="str">
        <f>IFERROR(MID(VLOOKUP($B190,Seqs!$A:$B,2,0),K190,1),"")</f>
        <v>H</v>
      </c>
      <c r="K190" s="23">
        <v>81</v>
      </c>
      <c r="L190" s="3" t="str">
        <f>IFERROR(MID(VLOOKUP($B190,Seqs!$A:$B,2,0),M190,1),"")</f>
        <v>F</v>
      </c>
      <c r="M190" s="3">
        <v>82</v>
      </c>
      <c r="N190" s="3" t="str">
        <f>IFERROR(MID(VLOOKUP($B190,Seqs!$A:$B,2,0),O190,1),"")</f>
        <v>N</v>
      </c>
      <c r="O190" s="3">
        <v>108</v>
      </c>
      <c r="P190" s="3" t="str">
        <f>IFERROR(MID(VLOOKUP($B190,Seqs!$A:$B,2,0),Q190,1),"")</f>
        <v>G</v>
      </c>
      <c r="Q190" s="3">
        <v>110</v>
      </c>
      <c r="R190" s="3" t="str">
        <f>IFERROR(MID(VLOOKUP($B190,Seqs!$A:$B,2,0),S190,1),"")</f>
        <v>L</v>
      </c>
      <c r="S190" s="3">
        <v>116</v>
      </c>
      <c r="T190" s="3" t="str">
        <f>IFERROR(MID(VLOOKUP($B190,Seqs!$A:$B,2,0),U190,1),"")</f>
        <v>T</v>
      </c>
      <c r="U190" s="3">
        <v>117</v>
      </c>
      <c r="V190" s="3" t="str">
        <f>IFERROR(MID(VLOOKUP($B190,Seqs!$A:$B,2,0),W190,1),"")</f>
        <v>R</v>
      </c>
      <c r="W190" s="3">
        <v>152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T</v>
      </c>
      <c r="AC190" s="9">
        <v>157</v>
      </c>
      <c r="AD190" s="3" t="str">
        <f>IFERROR(MID(VLOOKUP($B190,Seqs!$A:$B,2,0),AE190,1),"")</f>
        <v>G</v>
      </c>
      <c r="AE190" s="3">
        <v>185</v>
      </c>
      <c r="AF190" s="3" t="str">
        <f>IFERROR(MID(VLOOKUP($B190,Seqs!$A:$B,2,0),AG190,1),"")</f>
        <v/>
      </c>
      <c r="AG190" s="3" t="s">
        <v>23</v>
      </c>
      <c r="AH190" s="3" t="str">
        <f>IFERROR(MID(VLOOKUP($B190,Seqs!$A:$B,2,0),AI190,1),"")</f>
        <v/>
      </c>
      <c r="AI190" s="3" t="s">
        <v>23</v>
      </c>
      <c r="AJ190" s="3" t="str">
        <f>IFERROR(MID(VLOOKUP($B190,Seqs!$A:$B,2,0),AK190,1),"")</f>
        <v>S</v>
      </c>
      <c r="AK190" s="3">
        <v>203</v>
      </c>
      <c r="AL190" s="3" t="str">
        <f>IFERROR(MID(VLOOKUP($B190,Seqs!$A:$B,2,0),AM190,1),"")</f>
        <v>R</v>
      </c>
      <c r="AM190" s="3">
        <v>235</v>
      </c>
      <c r="AN190" s="3" t="str">
        <f>IFERROR(MID(VLOOKUP($B190,Seqs!$A:$B,2,0),AO190,1),"")</f>
        <v>G</v>
      </c>
      <c r="AO190" s="3">
        <v>245</v>
      </c>
      <c r="AP190" s="3" t="str">
        <f>IFERROR(MID(VLOOKUP($B190,Seqs!$A:$B,2,0),AQ190,1),"")</f>
        <v>C</v>
      </c>
      <c r="AQ190" s="3">
        <v>284</v>
      </c>
      <c r="AR190" s="3" t="str">
        <f>IFERROR(MID(VLOOKUP($B190,Seqs!$A:$B,2,0),AS190,1),"")</f>
        <v>E</v>
      </c>
      <c r="AS190" s="3">
        <v>293</v>
      </c>
      <c r="AT190" s="3" t="str">
        <f>IFERROR(MID(VLOOKUP($B190,Seqs!$A:$B,2,0),AU190,1),"")</f>
        <v>R</v>
      </c>
      <c r="AU190" s="3">
        <v>314</v>
      </c>
      <c r="AV190" s="3" t="str">
        <f>IFERROR(MID(VLOOKUP($B190,Seqs!$A:$B,2,0),AW190,1),"")</f>
        <v>D</v>
      </c>
      <c r="AW190" s="3">
        <v>315</v>
      </c>
      <c r="AX190" s="3" t="str">
        <f>IFERROR(MID(VLOOKUP($B190,Seqs!$A:$B,2,0),AY190,1),"")</f>
        <v>C</v>
      </c>
      <c r="AY190" s="3">
        <v>327</v>
      </c>
      <c r="AZ190" s="77" t="str">
        <f>VLOOKUP(B190,Classification!A:D,2,0)</f>
        <v>A</v>
      </c>
      <c r="BA190" s="94" t="str">
        <f>VLOOKUP(B190,Classification!A:D,4,0)</f>
        <v>Lysophospholipid(LPA)</v>
      </c>
      <c r="BB190" s="27" t="b">
        <f t="shared" si="894"/>
        <v>1</v>
      </c>
      <c r="BC190" s="23">
        <f t="shared" si="867"/>
        <v>244</v>
      </c>
      <c r="BD190" s="5" t="s">
        <v>23</v>
      </c>
      <c r="BE190" s="3" t="s">
        <v>1380</v>
      </c>
      <c r="BF190" s="119">
        <v>2.9</v>
      </c>
      <c r="BG190" s="49" t="s">
        <v>1383</v>
      </c>
      <c r="BH190" s="49" t="s">
        <v>1383</v>
      </c>
      <c r="BI190" s="1"/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 t="shared" si="868"/>
        <v>47</v>
      </c>
      <c r="BW190" s="71">
        <f t="shared" si="869"/>
        <v>78</v>
      </c>
      <c r="BX190" s="72">
        <f t="shared" si="870"/>
        <v>82</v>
      </c>
      <c r="BY190" s="71">
        <f t="shared" si="871"/>
        <v>110</v>
      </c>
      <c r="BZ190" s="72">
        <f t="shared" si="872"/>
        <v>117</v>
      </c>
      <c r="CA190" s="71" t="str">
        <f t="shared" si="873"/>
        <v>-</v>
      </c>
      <c r="CB190" s="72">
        <f t="shared" si="874"/>
        <v>157</v>
      </c>
      <c r="CC190" s="71" t="str">
        <f t="shared" si="875"/>
        <v>-</v>
      </c>
      <c r="CD190" s="72">
        <f t="shared" si="876"/>
        <v>203</v>
      </c>
      <c r="CE190" s="71">
        <f t="shared" si="877"/>
        <v>245</v>
      </c>
      <c r="CF190" s="72">
        <f t="shared" si="878"/>
        <v>293</v>
      </c>
      <c r="CG190" s="71">
        <f t="shared" si="879"/>
        <v>315</v>
      </c>
      <c r="CH190" s="70">
        <f t="shared" si="880"/>
        <v>77</v>
      </c>
      <c r="CI190" s="71">
        <f t="shared" si="881"/>
        <v>81</v>
      </c>
      <c r="CJ190" s="72">
        <f t="shared" si="882"/>
        <v>108</v>
      </c>
      <c r="CK190" s="72">
        <f t="shared" si="883"/>
        <v>116</v>
      </c>
      <c r="CL190" s="72">
        <f t="shared" si="884"/>
        <v>152</v>
      </c>
      <c r="CM190" s="72" t="str">
        <f t="shared" si="885"/>
        <v>-</v>
      </c>
      <c r="CN190" s="72">
        <f t="shared" si="886"/>
        <v>185</v>
      </c>
      <c r="CO190" s="72" t="str">
        <f t="shared" si="887"/>
        <v>-</v>
      </c>
      <c r="CP190" s="72">
        <f t="shared" si="888"/>
        <v>235</v>
      </c>
      <c r="CQ190" s="72">
        <f t="shared" si="889"/>
        <v>284</v>
      </c>
      <c r="CR190" s="72">
        <f t="shared" si="890"/>
        <v>314</v>
      </c>
      <c r="CS190" s="72">
        <f t="shared" si="891"/>
        <v>327</v>
      </c>
      <c r="CT190" s="23">
        <f t="shared" si="892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x14ac:dyDescent="0.2">
      <c r="A191" s="9" t="str">
        <f t="shared" ref="A191" si="895">CONCATENATE(B191,"_",C191)</f>
        <v>nk1r_human__wt</v>
      </c>
      <c r="B191" s="9" t="s">
        <v>314</v>
      </c>
      <c r="C191" s="131" t="s">
        <v>100</v>
      </c>
      <c r="D191" s="9" t="str">
        <f>IFERROR(MID(VLOOKUP($B191,Seqs!$A:$B,2,0),E191,1),"")</f>
        <v>P</v>
      </c>
      <c r="E191" s="105">
        <v>28</v>
      </c>
      <c r="F191" s="9" t="str">
        <f>IFERROR(MID(VLOOKUP($B191,Seqs!$A:$B,2,0),G191,1),"")</f>
        <v>H</v>
      </c>
      <c r="G191" s="9">
        <v>60</v>
      </c>
      <c r="H191" s="9" t="str">
        <f>IFERROR(MID(VLOOKUP($B191,Seqs!$A:$B,2,0),I191,1),"")</f>
        <v>K</v>
      </c>
      <c r="I191" s="109">
        <v>61</v>
      </c>
      <c r="J191" s="9" t="str">
        <f>IFERROR(MID(VLOOKUP($B191,Seqs!$A:$B,2,0),K191,1),"")</f>
        <v>R</v>
      </c>
      <c r="K191" s="109">
        <v>64</v>
      </c>
      <c r="L191" s="9" t="str">
        <f>IFERROR(MID(VLOOKUP($B191,Seqs!$A:$B,2,0),M191,1),"")</f>
        <v>T</v>
      </c>
      <c r="M191" s="9">
        <v>65</v>
      </c>
      <c r="N191" s="9" t="str">
        <f>IFERROR(MID(VLOOKUP($B191,Seqs!$A:$B,2,0),O191,1),"")</f>
        <v>N</v>
      </c>
      <c r="O191" s="105">
        <v>96</v>
      </c>
      <c r="P191" s="9" t="str">
        <f>IFERROR(MID(VLOOKUP($B191,Seqs!$A:$B,2,0),Q191,1),"")</f>
        <v>E</v>
      </c>
      <c r="Q191" s="9">
        <v>97</v>
      </c>
      <c r="R191" s="9" t="str">
        <f>IFERROR(MID(VLOOKUP($B191,Seqs!$A:$B,2,0),S191,1),"")</f>
        <v>Y</v>
      </c>
      <c r="S191" s="9">
        <v>100</v>
      </c>
      <c r="T191" s="9" t="str">
        <f>IFERROR(MID(VLOOKUP($B191,Seqs!$A:$B,2,0),U191,1),"")</f>
        <v>G</v>
      </c>
      <c r="U191" s="9">
        <v>101</v>
      </c>
      <c r="V191" s="9" t="str">
        <f>IFERROR(MID(VLOOKUP($B191,Seqs!$A:$B,2,0),W191,1),"")</f>
        <v>H</v>
      </c>
      <c r="W191" s="9">
        <v>136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S</v>
      </c>
      <c r="AC191" s="9">
        <v>143</v>
      </c>
      <c r="AD191" s="9" t="str">
        <f>IFERROR(MID(VLOOKUP($B191,Seqs!$A:$B,2,0),AE191,1),"")</f>
        <v>S</v>
      </c>
      <c r="AE191" s="9">
        <v>169</v>
      </c>
      <c r="AF191" s="9" t="str">
        <f>IFERROR(MID(VLOOKUP($B191,Seqs!$A:$B,2,0),AG191,1),"")</f>
        <v>C</v>
      </c>
      <c r="AG191" s="9">
        <v>180</v>
      </c>
      <c r="AH191" s="9" t="str">
        <f>IFERROR(MID(VLOOKUP($B191,Seqs!$A:$B,2,0),AI191,1),"")</f>
        <v>I</v>
      </c>
      <c r="AI191" s="9">
        <v>182</v>
      </c>
      <c r="AJ191" s="9" t="str">
        <f>IFERROR(MID(VLOOKUP($B191,Seqs!$A:$B,2,0),AK191,1),"")</f>
        <v>P</v>
      </c>
      <c r="AK191" s="9">
        <v>188</v>
      </c>
      <c r="AL191" s="9" t="str">
        <f>IFERROR(MID(VLOOKUP($B191,Seqs!$A:$B,2,0),AM191,1),"")</f>
        <v>D</v>
      </c>
      <c r="AM191" s="9">
        <v>231</v>
      </c>
      <c r="AN191" s="9" t="str">
        <f>IFERROR(MID(VLOOKUP($B191,Seqs!$A:$B,2,0),AO191,1),"")</f>
        <v>R</v>
      </c>
      <c r="AO191" s="9">
        <v>235</v>
      </c>
      <c r="AP191" s="9" t="str">
        <f>IFERROR(MID(VLOOKUP($B191,Seqs!$A:$B,2,0),AQ191,1),"")</f>
        <v>N</v>
      </c>
      <c r="AQ191" s="9">
        <v>274</v>
      </c>
      <c r="AR191" s="9" t="str">
        <f>IFERROR(MID(VLOOKUP($B191,Seqs!$A:$B,2,0),AS191,1),"")</f>
        <v>F</v>
      </c>
      <c r="AS191" s="105">
        <v>282</v>
      </c>
      <c r="AT191" s="9" t="str">
        <f>IFERROR(MID(VLOOKUP($B191,Seqs!$A:$B,2,0),AU191,1),"")</f>
        <v>L</v>
      </c>
      <c r="AU191" s="9">
        <v>308</v>
      </c>
      <c r="AV191" s="9" t="str">
        <f>IFERROR(MID(VLOOKUP($B191,Seqs!$A:$B,2,0),AW191,1),"")</f>
        <v>N</v>
      </c>
      <c r="AW191" s="9">
        <v>309</v>
      </c>
      <c r="AX191" s="9" t="str">
        <f>IFERROR(MID(VLOOKUP($B191,Seqs!$A:$B,2,0),AY191,1),"")</f>
        <v>F</v>
      </c>
      <c r="AY191" s="9">
        <v>320</v>
      </c>
      <c r="AZ191" s="110" t="str">
        <f>VLOOKUP(B191,Classification!A:D,2,0)</f>
        <v>A</v>
      </c>
      <c r="BA191" s="98" t="str">
        <f>VLOOKUP(B191,Classification!A:D,4,0)</f>
        <v>Tachykinin</v>
      </c>
      <c r="BB191" s="36" t="b">
        <f t="shared" ref="BB191" si="896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09">
        <f t="shared" ref="BC191" si="897">_xlfn.AGGREGATE(9,6,CH191:CS191)-_xlfn.AGGREGATE(9,6,BV191:CG191)+12</f>
        <v>263</v>
      </c>
      <c r="BD191" s="13" t="s">
        <v>23</v>
      </c>
      <c r="BE191" s="9" t="s">
        <v>23</v>
      </c>
      <c r="BF191" s="120" t="s">
        <v>23</v>
      </c>
      <c r="BG191" s="51" t="s">
        <v>1383</v>
      </c>
      <c r="BH191" s="51" t="s">
        <v>1383</v>
      </c>
      <c r="BI191" s="12"/>
      <c r="BJ191" s="111" t="s">
        <v>1293</v>
      </c>
      <c r="BK191" s="112" t="s">
        <v>1293</v>
      </c>
      <c r="BL191" s="112" t="s">
        <v>1293</v>
      </c>
      <c r="BM191" s="112" t="s">
        <v>1293</v>
      </c>
      <c r="BN191" s="112" t="s">
        <v>1293</v>
      </c>
      <c r="BO191" s="112" t="s">
        <v>1293</v>
      </c>
      <c r="BP191" s="112" t="s">
        <v>1293</v>
      </c>
      <c r="BQ191" s="112" t="s">
        <v>1293</v>
      </c>
      <c r="BR191" s="112" t="s">
        <v>1293</v>
      </c>
      <c r="BS191" s="112" t="s">
        <v>1293</v>
      </c>
      <c r="BT191" s="112" t="s">
        <v>1293</v>
      </c>
      <c r="BU191" s="112" t="s">
        <v>1293</v>
      </c>
      <c r="BV191" s="111">
        <f t="shared" ref="BV191" si="898">E191</f>
        <v>28</v>
      </c>
      <c r="BW191" s="113">
        <f t="shared" ref="BW191" si="899">I191</f>
        <v>61</v>
      </c>
      <c r="BX191" s="114">
        <f t="shared" ref="BX191" si="900">M191</f>
        <v>65</v>
      </c>
      <c r="BY191" s="113">
        <f t="shared" ref="BY191" si="901">Q191</f>
        <v>97</v>
      </c>
      <c r="BZ191" s="114">
        <f t="shared" ref="BZ191" si="902">U191</f>
        <v>101</v>
      </c>
      <c r="CA191" s="113" t="str">
        <f t="shared" ref="CA191" si="903">Y191</f>
        <v>-</v>
      </c>
      <c r="CB191" s="114">
        <f t="shared" ref="CB191" si="904">AC191</f>
        <v>143</v>
      </c>
      <c r="CC191" s="113">
        <f t="shared" ref="CC191" si="905">AG191</f>
        <v>180</v>
      </c>
      <c r="CD191" s="114">
        <f t="shared" ref="CD191" si="906">AK191</f>
        <v>188</v>
      </c>
      <c r="CE191" s="113">
        <f t="shared" ref="CE191" si="907">AO191</f>
        <v>235</v>
      </c>
      <c r="CF191" s="114">
        <f t="shared" ref="CF191" si="908">AS191</f>
        <v>282</v>
      </c>
      <c r="CG191" s="113">
        <f t="shared" ref="CG191" si="909">AW191</f>
        <v>309</v>
      </c>
      <c r="CH191" s="111">
        <f t="shared" ref="CH191" si="910">G191</f>
        <v>60</v>
      </c>
      <c r="CI191" s="113">
        <f t="shared" ref="CI191" si="911">K191</f>
        <v>64</v>
      </c>
      <c r="CJ191" s="114">
        <f t="shared" ref="CJ191" si="912">O191</f>
        <v>96</v>
      </c>
      <c r="CK191" s="114">
        <f t="shared" ref="CK191" si="913">S191</f>
        <v>100</v>
      </c>
      <c r="CL191" s="114">
        <f t="shared" ref="CL191" si="914">W191</f>
        <v>136</v>
      </c>
      <c r="CM191" s="114" t="str">
        <f t="shared" ref="CM191" si="915">AA191</f>
        <v>-</v>
      </c>
      <c r="CN191" s="114">
        <f t="shared" ref="CN191" si="916">AE191</f>
        <v>169</v>
      </c>
      <c r="CO191" s="114">
        <f t="shared" ref="CO191" si="917">AI191</f>
        <v>182</v>
      </c>
      <c r="CP191" s="114">
        <f t="shared" ref="CP191" si="918">AM191</f>
        <v>231</v>
      </c>
      <c r="CQ191" s="114">
        <f t="shared" ref="CQ191" si="919">AQ191</f>
        <v>274</v>
      </c>
      <c r="CR191" s="114">
        <f t="shared" ref="CR191" si="920">AU191</f>
        <v>308</v>
      </c>
      <c r="CS191" s="114">
        <f t="shared" ref="CS191" si="921">AY191</f>
        <v>320</v>
      </c>
      <c r="CT191" s="109">
        <f t="shared" ref="CT191" si="922">M191-K191</f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29" x14ac:dyDescent="0.2">
      <c r="A192" s="9" t="str">
        <f t="shared" ref="A192" si="923">CONCATENATE(B192,"_",C192)</f>
        <v>nk1r_human_6E59</v>
      </c>
      <c r="B192" s="9" t="s">
        <v>314</v>
      </c>
      <c r="C192" s="132" t="s">
        <v>1555</v>
      </c>
      <c r="D192" s="9" t="str">
        <f>IFERROR(MID(VLOOKUP($B192,Seqs!$A:$B,2,0),E192,1),"")</f>
        <v>V</v>
      </c>
      <c r="E192" s="9">
        <v>33</v>
      </c>
      <c r="F192" s="9" t="str">
        <f>IFERROR(MID(VLOOKUP($B192,Seqs!$A:$B,2,0),G192,1),"")</f>
        <v>H</v>
      </c>
      <c r="G192" s="9">
        <v>60</v>
      </c>
      <c r="H192" s="9" t="str">
        <f>IFERROR(MID(VLOOKUP($B192,Seqs!$A:$B,2,0),I192,1),"")</f>
        <v/>
      </c>
      <c r="I192" s="109" t="s">
        <v>23</v>
      </c>
      <c r="J192" s="9" t="str">
        <f>IFERROR(MID(VLOOKUP($B192,Seqs!$A:$B,2,0),K192,1),"")</f>
        <v/>
      </c>
      <c r="K192" s="109" t="s">
        <v>23</v>
      </c>
      <c r="L192" s="9" t="str">
        <f>IFERROR(MID(VLOOKUP($B192,Seqs!$A:$B,2,0),M192,1),"")</f>
        <v>T</v>
      </c>
      <c r="M192" s="9">
        <v>65</v>
      </c>
      <c r="N192" s="9" t="str">
        <f>IFERROR(MID(VLOOKUP($B192,Seqs!$A:$B,2,0),O192,1),"")</f>
        <v>V</v>
      </c>
      <c r="O192" s="9">
        <v>94</v>
      </c>
      <c r="P192" s="9" t="str">
        <f>IFERROR(MID(VLOOKUP($B192,Seqs!$A:$B,2,0),Q192,1),"")</f>
        <v>E</v>
      </c>
      <c r="Q192" s="9">
        <v>97</v>
      </c>
      <c r="R192" s="9" t="str">
        <f>IFERROR(MID(VLOOKUP($B192,Seqs!$A:$B,2,0),S192,1),"")</f>
        <v>Y</v>
      </c>
      <c r="S192" s="9">
        <v>100</v>
      </c>
      <c r="T192" s="9" t="str">
        <f>IFERROR(MID(VLOOKUP($B192,Seqs!$A:$B,2,0),U192,1),"")</f>
        <v>F</v>
      </c>
      <c r="U192" s="9">
        <v>103</v>
      </c>
      <c r="V192" s="9" t="str">
        <f>IFERROR(MID(VLOOKUP($B192,Seqs!$A:$B,2,0),W192,1),"")</f>
        <v>H</v>
      </c>
      <c r="W192" s="9">
        <v>136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S</v>
      </c>
      <c r="AC192" s="9">
        <v>143</v>
      </c>
      <c r="AD192" s="9" t="str">
        <f>IFERROR(MID(VLOOKUP($B192,Seqs!$A:$B,2,0),AE192,1),"")</f>
        <v>S</v>
      </c>
      <c r="AE192" s="9">
        <v>169</v>
      </c>
      <c r="AF192" s="9" t="str">
        <f>IFERROR(MID(VLOOKUP($B192,Seqs!$A:$B,2,0),AG192,1),"")</f>
        <v>C</v>
      </c>
      <c r="AG192" s="9">
        <v>180</v>
      </c>
      <c r="AH192" s="9" t="str">
        <f>IFERROR(MID(VLOOKUP($B192,Seqs!$A:$B,2,0),AI192,1),"")</f>
        <v>I</v>
      </c>
      <c r="AI192" s="9">
        <v>182</v>
      </c>
      <c r="AJ192" s="9" t="str">
        <f>IFERROR(MID(VLOOKUP($B192,Seqs!$A:$B,2,0),AK192,1),"")</f>
        <v>P</v>
      </c>
      <c r="AK192" s="9">
        <v>188</v>
      </c>
      <c r="AL192" s="9" t="str">
        <f>IFERROR(MID(VLOOKUP($B192,Seqs!$A:$B,2,0),AM192,1),"")</f>
        <v>W</v>
      </c>
      <c r="AM192" s="9">
        <v>224</v>
      </c>
      <c r="AN192" s="9" t="str">
        <f>IFERROR(MID(VLOOKUP($B192,Seqs!$A:$B,2,0),AO192,1),"")</f>
        <v>E</v>
      </c>
      <c r="AO192" s="9">
        <v>238</v>
      </c>
      <c r="AP192" s="9" t="str">
        <f>IFERROR(MID(VLOOKUP($B192,Seqs!$A:$B,2,0),AQ192,1),"")</f>
        <v>N</v>
      </c>
      <c r="AQ192" s="9">
        <v>274</v>
      </c>
      <c r="AR192" s="9" t="str">
        <f>IFERROR(MID(VLOOKUP($B192,Seqs!$A:$B,2,0),AS192,1),"")</f>
        <v>I</v>
      </c>
      <c r="AS192" s="9">
        <v>283</v>
      </c>
      <c r="AT192" s="9" t="str">
        <f>IFERROR(MID(VLOOKUP($B192,Seqs!$A:$B,2,0),AU192,1),"")</f>
        <v>L</v>
      </c>
      <c r="AU192" s="9">
        <v>308</v>
      </c>
      <c r="AV192" s="9" t="str">
        <f>IFERROR(MID(VLOOKUP($B192,Seqs!$A:$B,2,0),AW192,1),"")</f>
        <v>N</v>
      </c>
      <c r="AW192" s="9">
        <v>309</v>
      </c>
      <c r="AX192" s="9" t="str">
        <f>IFERROR(MID(VLOOKUP($B192,Seqs!$A:$B,2,0),AY192,1),"")</f>
        <v>H</v>
      </c>
      <c r="AY192" s="9">
        <v>318</v>
      </c>
      <c r="AZ192" s="110" t="str">
        <f>VLOOKUP(B192,Classification!A:D,2,0)</f>
        <v>A</v>
      </c>
      <c r="BA192" s="98" t="str">
        <f>VLOOKUP(B192,Classification!A:D,4,0)</f>
        <v>Tachykinin</v>
      </c>
      <c r="BB192" s="36" t="b">
        <f t="shared" ref="BB192" si="924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09">
        <f t="shared" ref="BC192" si="925">_xlfn.AGGREGATE(9,6,CH192:CS192)-_xlfn.AGGREGATE(9,6,BV192:CG192)+12</f>
        <v>238</v>
      </c>
      <c r="BD192" s="13" t="s">
        <v>23</v>
      </c>
      <c r="BE192" s="9" t="s">
        <v>1380</v>
      </c>
      <c r="BF192" s="120">
        <v>3.4</v>
      </c>
      <c r="BG192" s="51" t="s">
        <v>1</v>
      </c>
      <c r="BH192" s="51" t="s">
        <v>1</v>
      </c>
      <c r="BI192" s="12"/>
      <c r="BJ192" s="111" t="s">
        <v>1293</v>
      </c>
      <c r="BK192" s="112" t="s">
        <v>1293</v>
      </c>
      <c r="BL192" s="112" t="s">
        <v>1293</v>
      </c>
      <c r="BM192" s="112" t="s">
        <v>1293</v>
      </c>
      <c r="BN192" s="112" t="s">
        <v>1293</v>
      </c>
      <c r="BO192" s="112" t="s">
        <v>1293</v>
      </c>
      <c r="BP192" s="112" t="s">
        <v>1293</v>
      </c>
      <c r="BQ192" s="112" t="s">
        <v>1293</v>
      </c>
      <c r="BR192" s="112" t="s">
        <v>1293</v>
      </c>
      <c r="BS192" s="112" t="s">
        <v>1293</v>
      </c>
      <c r="BT192" s="112" t="s">
        <v>1293</v>
      </c>
      <c r="BU192" s="112" t="s">
        <v>1293</v>
      </c>
      <c r="BV192" s="111">
        <f t="shared" ref="BV192" si="926">E192</f>
        <v>33</v>
      </c>
      <c r="BW192" s="113" t="str">
        <f t="shared" ref="BW192" si="927">I192</f>
        <v>-</v>
      </c>
      <c r="BX192" s="114">
        <f t="shared" ref="BX192" si="928">M192</f>
        <v>65</v>
      </c>
      <c r="BY192" s="113">
        <f t="shared" ref="BY192" si="929">Q192</f>
        <v>97</v>
      </c>
      <c r="BZ192" s="114">
        <f t="shared" ref="BZ192" si="930">U192</f>
        <v>103</v>
      </c>
      <c r="CA192" s="113" t="str">
        <f t="shared" ref="CA192" si="931">Y192</f>
        <v>-</v>
      </c>
      <c r="CB192" s="114">
        <f t="shared" ref="CB192" si="932">AC192</f>
        <v>143</v>
      </c>
      <c r="CC192" s="113">
        <f t="shared" ref="CC192" si="933">AG192</f>
        <v>180</v>
      </c>
      <c r="CD192" s="114">
        <f t="shared" ref="CD192" si="934">AK192</f>
        <v>188</v>
      </c>
      <c r="CE192" s="113">
        <f t="shared" ref="CE192" si="935">AO192</f>
        <v>238</v>
      </c>
      <c r="CF192" s="114">
        <f t="shared" ref="CF192" si="936">AS192</f>
        <v>283</v>
      </c>
      <c r="CG192" s="113">
        <f t="shared" ref="CG192" si="937">AW192</f>
        <v>309</v>
      </c>
      <c r="CH192" s="111">
        <f t="shared" ref="CH192" si="938">G192</f>
        <v>60</v>
      </c>
      <c r="CI192" s="113" t="str">
        <f t="shared" ref="CI192" si="939">K192</f>
        <v>-</v>
      </c>
      <c r="CJ192" s="114">
        <f t="shared" ref="CJ192" si="940">O192</f>
        <v>94</v>
      </c>
      <c r="CK192" s="114">
        <f t="shared" ref="CK192" si="941">S192</f>
        <v>100</v>
      </c>
      <c r="CL192" s="114">
        <f t="shared" ref="CL192" si="942">W192</f>
        <v>136</v>
      </c>
      <c r="CM192" s="114" t="str">
        <f t="shared" ref="CM192" si="943">AA192</f>
        <v>-</v>
      </c>
      <c r="CN192" s="114">
        <f t="shared" ref="CN192" si="944">AE192</f>
        <v>169</v>
      </c>
      <c r="CO192" s="114">
        <f t="shared" ref="CO192" si="945">AI192</f>
        <v>182</v>
      </c>
      <c r="CP192" s="114">
        <f t="shared" ref="CP192" si="946">AM192</f>
        <v>224</v>
      </c>
      <c r="CQ192" s="114">
        <f t="shared" ref="CQ192" si="947">AQ192</f>
        <v>274</v>
      </c>
      <c r="CR192" s="114">
        <f t="shared" ref="CR192" si="948">AU192</f>
        <v>308</v>
      </c>
      <c r="CS192" s="114">
        <f t="shared" ref="CS192" si="949">AY192</f>
        <v>318</v>
      </c>
      <c r="CT192" s="109" t="e">
        <f t="shared" ref="CT192" si="950">M192-K192</f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9" t="str">
        <f t="shared" ref="A193" si="951">CONCATENATE(B193,"_",C193)</f>
        <v>nk1r_human_6HLL</v>
      </c>
      <c r="B193" s="9" t="s">
        <v>314</v>
      </c>
      <c r="C193" s="132" t="s">
        <v>1566</v>
      </c>
      <c r="D193" s="9" t="str">
        <f>IFERROR(MID(VLOOKUP($B193,Seqs!$A:$B,2,0),E193,1),"")</f>
        <v>P</v>
      </c>
      <c r="E193" s="9">
        <v>28</v>
      </c>
      <c r="F193" s="9" t="str">
        <f>IFERROR(MID(VLOOKUP($B193,Seqs!$A:$B,2,0),G193,1),"")</f>
        <v>A</v>
      </c>
      <c r="G193" s="9">
        <v>59</v>
      </c>
      <c r="H193" s="9" t="str">
        <f>IFERROR(MID(VLOOKUP($B193,Seqs!$A:$B,2,0),I193,1),"")</f>
        <v>K</v>
      </c>
      <c r="I193" s="109">
        <v>61</v>
      </c>
      <c r="J193" s="9" t="str">
        <f>IFERROR(MID(VLOOKUP($B193,Seqs!$A:$B,2,0),K193,1),"")</f>
        <v>R</v>
      </c>
      <c r="K193" s="109">
        <v>64</v>
      </c>
      <c r="L193" s="9" t="str">
        <f>IFERROR(MID(VLOOKUP($B193,Seqs!$A:$B,2,0),M193,1),"")</f>
        <v>T</v>
      </c>
      <c r="M193" s="9">
        <v>65</v>
      </c>
      <c r="N193" s="9" t="str">
        <f>IFERROR(MID(VLOOKUP($B193,Seqs!$A:$B,2,0),O193,1),"")</f>
        <v>N</v>
      </c>
      <c r="O193" s="9">
        <v>96</v>
      </c>
      <c r="P193" s="9" t="str">
        <f>IFERROR(MID(VLOOKUP($B193,Seqs!$A:$B,2,0),Q193,1),"")</f>
        <v>E</v>
      </c>
      <c r="Q193" s="9">
        <v>97</v>
      </c>
      <c r="R193" s="9" t="str">
        <f>IFERROR(MID(VLOOKUP($B193,Seqs!$A:$B,2,0),S193,1),"")</f>
        <v>Y</v>
      </c>
      <c r="S193" s="9">
        <v>100</v>
      </c>
      <c r="T193" s="9" t="str">
        <f>IFERROR(MID(VLOOKUP($B193,Seqs!$A:$B,2,0),U193,1),"")</f>
        <v>G</v>
      </c>
      <c r="U193" s="9">
        <v>101</v>
      </c>
      <c r="V193" s="9" t="str">
        <f>IFERROR(MID(VLOOKUP($B193,Seqs!$A:$B,2,0),W193,1),"")</f>
        <v>H</v>
      </c>
      <c r="W193" s="9">
        <v>136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S</v>
      </c>
      <c r="AC193" s="9">
        <v>143</v>
      </c>
      <c r="AD193" s="9" t="str">
        <f>IFERROR(MID(VLOOKUP($B193,Seqs!$A:$B,2,0),AE193,1),"")</f>
        <v>S</v>
      </c>
      <c r="AE193" s="9">
        <v>169</v>
      </c>
      <c r="AF193" s="9" t="str">
        <f>IFERROR(MID(VLOOKUP($B193,Seqs!$A:$B,2,0),AG193,1),"")</f>
        <v>C</v>
      </c>
      <c r="AG193" s="9">
        <v>180</v>
      </c>
      <c r="AH193" s="9" t="str">
        <f>IFERROR(MID(VLOOKUP($B193,Seqs!$A:$B,2,0),AI193,1),"")</f>
        <v>I</v>
      </c>
      <c r="AI193" s="9">
        <v>182</v>
      </c>
      <c r="AJ193" s="9" t="str">
        <f>IFERROR(MID(VLOOKUP($B193,Seqs!$A:$B,2,0),AK193,1),"")</f>
        <v>K</v>
      </c>
      <c r="AK193" s="9">
        <v>190</v>
      </c>
      <c r="AL193" s="9" t="str">
        <f>IFERROR(MID(VLOOKUP($B193,Seqs!$A:$B,2,0),AM193,1),"")</f>
        <v>S</v>
      </c>
      <c r="AM193" s="9">
        <v>226</v>
      </c>
      <c r="AN193" s="9" t="str">
        <f>IFERROR(MID(VLOOKUP($B193,Seqs!$A:$B,2,0),AO193,1),"")</f>
        <v>E</v>
      </c>
      <c r="AO193" s="9">
        <v>238</v>
      </c>
      <c r="AP193" s="9" t="str">
        <f>IFERROR(MID(VLOOKUP($B193,Seqs!$A:$B,2,0),AQ193,1),"")</f>
        <v>L</v>
      </c>
      <c r="AQ193" s="9">
        <v>270</v>
      </c>
      <c r="AR193" s="9" t="str">
        <f>IFERROR(MID(VLOOKUP($B193,Seqs!$A:$B,2,0),AS193,1),"")</f>
        <v>I</v>
      </c>
      <c r="AS193" s="9">
        <v>283</v>
      </c>
      <c r="AT193" s="9" t="str">
        <f>IFERROR(MID(VLOOKUP($B193,Seqs!$A:$B,2,0),AU193,1),"")</f>
        <v>L</v>
      </c>
      <c r="AU193" s="9">
        <v>308</v>
      </c>
      <c r="AV193" s="9" t="str">
        <f>IFERROR(MID(VLOOKUP($B193,Seqs!$A:$B,2,0),AW193,1),"")</f>
        <v>N</v>
      </c>
      <c r="AW193" s="9">
        <v>309</v>
      </c>
      <c r="AX193" s="9" t="str">
        <f>IFERROR(MID(VLOOKUP($B193,Seqs!$A:$B,2,0),AY193,1),"")</f>
        <v>F</v>
      </c>
      <c r="AY193" s="9">
        <v>320</v>
      </c>
      <c r="AZ193" s="110" t="str">
        <f>VLOOKUP(B193,Classification!A:D,2,0)</f>
        <v>A</v>
      </c>
      <c r="BA193" s="98" t="str">
        <f>VLOOKUP(B193,Classification!A:D,4,0)</f>
        <v>Tachykinin</v>
      </c>
      <c r="BB193" s="36" t="b">
        <f t="shared" ref="BB193" si="952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109">
        <f t="shared" ref="BC193" si="953">_xlfn.AGGREGATE(9,6,CH193:CS193)-_xlfn.AGGREGATE(9,6,BV193:CG193)+12</f>
        <v>247</v>
      </c>
      <c r="BD193" s="13" t="s">
        <v>23</v>
      </c>
      <c r="BE193" s="9" t="s">
        <v>1380</v>
      </c>
      <c r="BF193" s="120">
        <v>3.27</v>
      </c>
      <c r="BG193" s="51" t="s">
        <v>1</v>
      </c>
      <c r="BH193" s="51" t="s">
        <v>1</v>
      </c>
      <c r="BI193" s="12"/>
      <c r="BJ193" s="111" t="s">
        <v>1293</v>
      </c>
      <c r="BK193" s="112" t="s">
        <v>1293</v>
      </c>
      <c r="BL193" s="112" t="s">
        <v>1293</v>
      </c>
      <c r="BM193" s="112" t="s">
        <v>1293</v>
      </c>
      <c r="BN193" s="112" t="s">
        <v>1293</v>
      </c>
      <c r="BO193" s="112" t="s">
        <v>1293</v>
      </c>
      <c r="BP193" s="112" t="s">
        <v>1293</v>
      </c>
      <c r="BQ193" s="112" t="s">
        <v>1293</v>
      </c>
      <c r="BR193" s="112" t="s">
        <v>1293</v>
      </c>
      <c r="BS193" s="112" t="s">
        <v>1293</v>
      </c>
      <c r="BT193" s="112" t="s">
        <v>1293</v>
      </c>
      <c r="BU193" s="112" t="s">
        <v>1293</v>
      </c>
      <c r="BV193" s="111">
        <f t="shared" ref="BV193" si="954">E193</f>
        <v>28</v>
      </c>
      <c r="BW193" s="113">
        <f t="shared" ref="BW193" si="955">I193</f>
        <v>61</v>
      </c>
      <c r="BX193" s="114">
        <f t="shared" ref="BX193" si="956">M193</f>
        <v>65</v>
      </c>
      <c r="BY193" s="113">
        <f t="shared" ref="BY193" si="957">Q193</f>
        <v>97</v>
      </c>
      <c r="BZ193" s="114">
        <f t="shared" ref="BZ193" si="958">U193</f>
        <v>101</v>
      </c>
      <c r="CA193" s="113" t="str">
        <f t="shared" ref="CA193" si="959">Y193</f>
        <v>-</v>
      </c>
      <c r="CB193" s="114">
        <f t="shared" ref="CB193" si="960">AC193</f>
        <v>143</v>
      </c>
      <c r="CC193" s="113">
        <f t="shared" ref="CC193" si="961">AG193</f>
        <v>180</v>
      </c>
      <c r="CD193" s="114">
        <f t="shared" ref="CD193" si="962">AK193</f>
        <v>190</v>
      </c>
      <c r="CE193" s="113">
        <f t="shared" ref="CE193" si="963">AO193</f>
        <v>238</v>
      </c>
      <c r="CF193" s="114">
        <f t="shared" ref="CF193" si="964">AS193</f>
        <v>283</v>
      </c>
      <c r="CG193" s="113">
        <f t="shared" ref="CG193" si="965">AW193</f>
        <v>309</v>
      </c>
      <c r="CH193" s="111">
        <f t="shared" ref="CH193" si="966">G193</f>
        <v>59</v>
      </c>
      <c r="CI193" s="113">
        <f t="shared" ref="CI193" si="967">K193</f>
        <v>64</v>
      </c>
      <c r="CJ193" s="114">
        <f t="shared" ref="CJ193" si="968">O193</f>
        <v>96</v>
      </c>
      <c r="CK193" s="114">
        <f t="shared" ref="CK193" si="969">S193</f>
        <v>100</v>
      </c>
      <c r="CL193" s="114">
        <f t="shared" ref="CL193" si="970">W193</f>
        <v>136</v>
      </c>
      <c r="CM193" s="114" t="str">
        <f t="shared" ref="CM193" si="971">AA193</f>
        <v>-</v>
      </c>
      <c r="CN193" s="114">
        <f t="shared" ref="CN193" si="972">AE193</f>
        <v>169</v>
      </c>
      <c r="CO193" s="114">
        <f t="shared" ref="CO193" si="973">AI193</f>
        <v>182</v>
      </c>
      <c r="CP193" s="114">
        <f t="shared" ref="CP193" si="974">AM193</f>
        <v>226</v>
      </c>
      <c r="CQ193" s="114">
        <f t="shared" ref="CQ193" si="975">AQ193</f>
        <v>270</v>
      </c>
      <c r="CR193" s="114">
        <f t="shared" ref="CR193" si="976">AU193</f>
        <v>308</v>
      </c>
      <c r="CS193" s="114">
        <f t="shared" ref="CS193" si="977">AY193</f>
        <v>320</v>
      </c>
      <c r="CT193" s="109">
        <f t="shared" ref="CT193" si="978">M193-K193</f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9" t="str">
        <f t="shared" ref="A194" si="979">CONCATENATE(B194,"_",C194)</f>
        <v>nk1r_human_6HLO</v>
      </c>
      <c r="B194" s="9" t="s">
        <v>314</v>
      </c>
      <c r="C194" s="132" t="s">
        <v>1567</v>
      </c>
      <c r="D194" s="9" t="str">
        <f>IFERROR(MID(VLOOKUP($B194,Seqs!$A:$B,2,0),E194,1),"")</f>
        <v>P</v>
      </c>
      <c r="E194" s="9">
        <v>28</v>
      </c>
      <c r="F194" s="9" t="str">
        <f>IFERROR(MID(VLOOKUP($B194,Seqs!$A:$B,2,0),G194,1),"")</f>
        <v>H</v>
      </c>
      <c r="G194" s="9">
        <v>60</v>
      </c>
      <c r="H194" s="9" t="str">
        <f>IFERROR(MID(VLOOKUP($B194,Seqs!$A:$B,2,0),I194,1),"")</f>
        <v>K</v>
      </c>
      <c r="I194" s="109">
        <v>61</v>
      </c>
      <c r="J194" s="9" t="str">
        <f>IFERROR(MID(VLOOKUP($B194,Seqs!$A:$B,2,0),K194,1),"")</f>
        <v>R</v>
      </c>
      <c r="K194" s="109">
        <v>64</v>
      </c>
      <c r="L194" s="9" t="str">
        <f>IFERROR(MID(VLOOKUP($B194,Seqs!$A:$B,2,0),M194,1),"")</f>
        <v>T</v>
      </c>
      <c r="M194" s="9">
        <v>65</v>
      </c>
      <c r="N194" s="9" t="str">
        <f>IFERROR(MID(VLOOKUP($B194,Seqs!$A:$B,2,0),O194,1),"")</f>
        <v>H</v>
      </c>
      <c r="O194" s="9">
        <v>95</v>
      </c>
      <c r="P194" s="9" t="str">
        <f>IFERROR(MID(VLOOKUP($B194,Seqs!$A:$B,2,0),Q194,1),"")</f>
        <v>E</v>
      </c>
      <c r="Q194" s="9">
        <v>97</v>
      </c>
      <c r="R194" s="9" t="str">
        <f>IFERROR(MID(VLOOKUP($B194,Seqs!$A:$B,2,0),S194,1),"")</f>
        <v>Y</v>
      </c>
      <c r="S194" s="9">
        <v>100</v>
      </c>
      <c r="T194" s="9" t="str">
        <f>IFERROR(MID(VLOOKUP($B194,Seqs!$A:$B,2,0),U194,1),"")</f>
        <v>G</v>
      </c>
      <c r="U194" s="9">
        <v>101</v>
      </c>
      <c r="V194" s="9" t="str">
        <f>IFERROR(MID(VLOOKUP($B194,Seqs!$A:$B,2,0),W194,1),"")</f>
        <v>H</v>
      </c>
      <c r="W194" s="9">
        <v>136</v>
      </c>
      <c r="X194" s="9" t="str">
        <f>IFERROR(MID(VLOOKUP($B194,Seqs!$A:$B,2,0),Y194,1),"")</f>
        <v/>
      </c>
      <c r="Y194" s="9" t="s">
        <v>23</v>
      </c>
      <c r="Z194" s="9" t="str">
        <f>IFERROR(MID(VLOOKUP($B194,Seqs!$A:$B,2,0),AA194,1),"")</f>
        <v/>
      </c>
      <c r="AA194" s="9" t="s">
        <v>23</v>
      </c>
      <c r="AB194" s="9" t="str">
        <f>IFERROR(MID(VLOOKUP($B194,Seqs!$A:$B,2,0),AC194,1),"")</f>
        <v>S</v>
      </c>
      <c r="AC194" s="9">
        <v>143</v>
      </c>
      <c r="AD194" s="9" t="str">
        <f>IFERROR(MID(VLOOKUP($B194,Seqs!$A:$B,2,0),AE194,1),"")</f>
        <v>S</v>
      </c>
      <c r="AE194" s="9">
        <v>169</v>
      </c>
      <c r="AF194" s="9" t="str">
        <f>IFERROR(MID(VLOOKUP($B194,Seqs!$A:$B,2,0),AG194,1),"")</f>
        <v>C</v>
      </c>
      <c r="AG194" s="9">
        <v>180</v>
      </c>
      <c r="AH194" s="9" t="str">
        <f>IFERROR(MID(VLOOKUP($B194,Seqs!$A:$B,2,0),AI194,1),"")</f>
        <v>I</v>
      </c>
      <c r="AI194" s="9">
        <v>182</v>
      </c>
      <c r="AJ194" s="9" t="str">
        <f>IFERROR(MID(VLOOKUP($B194,Seqs!$A:$B,2,0),AK194,1),"")</f>
        <v>K</v>
      </c>
      <c r="AK194" s="9">
        <v>190</v>
      </c>
      <c r="AL194" s="9" t="str">
        <f>IFERROR(MID(VLOOKUP($B194,Seqs!$A:$B,2,0),AM194,1),"")</f>
        <v>S</v>
      </c>
      <c r="AM194" s="9">
        <v>226</v>
      </c>
      <c r="AN194" s="9" t="str">
        <f>IFERROR(MID(VLOOKUP($B194,Seqs!$A:$B,2,0),AO194,1),"")</f>
        <v>E</v>
      </c>
      <c r="AO194" s="9">
        <v>238</v>
      </c>
      <c r="AP194" s="9" t="str">
        <f>IFERROR(MID(VLOOKUP($B194,Seqs!$A:$B,2,0),AQ194,1),"")</f>
        <v>N</v>
      </c>
      <c r="AQ194" s="9">
        <v>274</v>
      </c>
      <c r="AR194" s="9" t="str">
        <f>IFERROR(MID(VLOOKUP($B194,Seqs!$A:$B,2,0),AS194,1),"")</f>
        <v>F</v>
      </c>
      <c r="AS194" s="9">
        <v>282</v>
      </c>
      <c r="AT194" s="9" t="str">
        <f>IFERROR(MID(VLOOKUP($B194,Seqs!$A:$B,2,0),AU194,1),"")</f>
        <v>L</v>
      </c>
      <c r="AU194" s="9">
        <v>308</v>
      </c>
      <c r="AV194" s="9" t="str">
        <f>IFERROR(MID(VLOOKUP($B194,Seqs!$A:$B,2,0),AW194,1),"")</f>
        <v>N</v>
      </c>
      <c r="AW194" s="9">
        <v>309</v>
      </c>
      <c r="AX194" s="9" t="str">
        <f>IFERROR(MID(VLOOKUP($B194,Seqs!$A:$B,2,0),AY194,1),"")</f>
        <v>F</v>
      </c>
      <c r="AY194" s="9">
        <v>320</v>
      </c>
      <c r="AZ194" s="110" t="str">
        <f>VLOOKUP(B194,Classification!A:D,2,0)</f>
        <v>A</v>
      </c>
      <c r="BA194" s="98" t="str">
        <f>VLOOKUP(B194,Classification!A:D,4,0)</f>
        <v>Tachykinin</v>
      </c>
      <c r="BB194" s="36" t="b">
        <f t="shared" ref="BB194" si="980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09">
        <f t="shared" ref="BC194" si="981">_xlfn.AGGREGATE(9,6,CH194:CS194)-_xlfn.AGGREGATE(9,6,BV194:CG194)+12</f>
        <v>252</v>
      </c>
      <c r="BD194" s="13" t="s">
        <v>23</v>
      </c>
      <c r="BE194" s="9" t="s">
        <v>1380</v>
      </c>
      <c r="BF194" s="120">
        <v>2.4</v>
      </c>
      <c r="BG194" s="51" t="s">
        <v>1</v>
      </c>
      <c r="BH194" s="51" t="s">
        <v>1</v>
      </c>
      <c r="BI194" s="12"/>
      <c r="BJ194" s="111" t="s">
        <v>1293</v>
      </c>
      <c r="BK194" s="112" t="s">
        <v>1293</v>
      </c>
      <c r="BL194" s="112" t="s">
        <v>1293</v>
      </c>
      <c r="BM194" s="112" t="s">
        <v>1293</v>
      </c>
      <c r="BN194" s="112" t="s">
        <v>1293</v>
      </c>
      <c r="BO194" s="112" t="s">
        <v>1293</v>
      </c>
      <c r="BP194" s="112" t="s">
        <v>1293</v>
      </c>
      <c r="BQ194" s="112" t="s">
        <v>1293</v>
      </c>
      <c r="BR194" s="112" t="s">
        <v>1293</v>
      </c>
      <c r="BS194" s="112" t="s">
        <v>1293</v>
      </c>
      <c r="BT194" s="112" t="s">
        <v>1293</v>
      </c>
      <c r="BU194" s="112" t="s">
        <v>1293</v>
      </c>
      <c r="BV194" s="111">
        <f t="shared" ref="BV194" si="982">E194</f>
        <v>28</v>
      </c>
      <c r="BW194" s="113">
        <f t="shared" ref="BW194" si="983">I194</f>
        <v>61</v>
      </c>
      <c r="BX194" s="114">
        <f t="shared" ref="BX194" si="984">M194</f>
        <v>65</v>
      </c>
      <c r="BY194" s="113">
        <f t="shared" ref="BY194" si="985">Q194</f>
        <v>97</v>
      </c>
      <c r="BZ194" s="114">
        <f t="shared" ref="BZ194" si="986">U194</f>
        <v>101</v>
      </c>
      <c r="CA194" s="113" t="str">
        <f t="shared" ref="CA194" si="987">Y194</f>
        <v>-</v>
      </c>
      <c r="CB194" s="114">
        <f t="shared" ref="CB194" si="988">AC194</f>
        <v>143</v>
      </c>
      <c r="CC194" s="113">
        <f t="shared" ref="CC194" si="989">AG194</f>
        <v>180</v>
      </c>
      <c r="CD194" s="114">
        <f t="shared" ref="CD194" si="990">AK194</f>
        <v>190</v>
      </c>
      <c r="CE194" s="113">
        <f t="shared" ref="CE194" si="991">AO194</f>
        <v>238</v>
      </c>
      <c r="CF194" s="114">
        <f t="shared" ref="CF194" si="992">AS194</f>
        <v>282</v>
      </c>
      <c r="CG194" s="113">
        <f t="shared" ref="CG194" si="993">AW194</f>
        <v>309</v>
      </c>
      <c r="CH194" s="111">
        <f t="shared" ref="CH194" si="994">G194</f>
        <v>60</v>
      </c>
      <c r="CI194" s="113">
        <f t="shared" ref="CI194" si="995">K194</f>
        <v>64</v>
      </c>
      <c r="CJ194" s="114">
        <f t="shared" ref="CJ194" si="996">O194</f>
        <v>95</v>
      </c>
      <c r="CK194" s="114">
        <f t="shared" ref="CK194" si="997">S194</f>
        <v>100</v>
      </c>
      <c r="CL194" s="114">
        <f t="shared" ref="CL194" si="998">W194</f>
        <v>136</v>
      </c>
      <c r="CM194" s="114" t="str">
        <f t="shared" ref="CM194" si="999">AA194</f>
        <v>-</v>
      </c>
      <c r="CN194" s="114">
        <f t="shared" ref="CN194" si="1000">AE194</f>
        <v>169</v>
      </c>
      <c r="CO194" s="114">
        <f t="shared" ref="CO194" si="1001">AI194</f>
        <v>182</v>
      </c>
      <c r="CP194" s="114">
        <f t="shared" ref="CP194" si="1002">AM194</f>
        <v>226</v>
      </c>
      <c r="CQ194" s="114">
        <f t="shared" ref="CQ194" si="1003">AQ194</f>
        <v>274</v>
      </c>
      <c r="CR194" s="114">
        <f t="shared" ref="CR194" si="1004">AU194</f>
        <v>308</v>
      </c>
      <c r="CS194" s="114">
        <f t="shared" ref="CS194" si="1005">AY194</f>
        <v>320</v>
      </c>
      <c r="CT194" s="109">
        <f t="shared" ref="CT194" si="1006">M194-K194</f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9" t="str">
        <f t="shared" ref="A195" si="1007">CONCATENATE(B195,"_",C195)</f>
        <v>nk1r_human_6HLP</v>
      </c>
      <c r="B195" s="9" t="s">
        <v>314</v>
      </c>
      <c r="C195" s="132" t="s">
        <v>1568</v>
      </c>
      <c r="D195" s="9" t="str">
        <f>IFERROR(MID(VLOOKUP($B195,Seqs!$A:$B,2,0),E195,1),"")</f>
        <v>P</v>
      </c>
      <c r="E195" s="9">
        <v>28</v>
      </c>
      <c r="F195" s="9" t="str">
        <f>IFERROR(MID(VLOOKUP($B195,Seqs!$A:$B,2,0),G195,1),"")</f>
        <v>H</v>
      </c>
      <c r="G195" s="9">
        <v>60</v>
      </c>
      <c r="H195" s="9" t="str">
        <f>IFERROR(MID(VLOOKUP($B195,Seqs!$A:$B,2,0),I195,1),"")</f>
        <v>K</v>
      </c>
      <c r="I195" s="109">
        <v>61</v>
      </c>
      <c r="J195" s="9" t="str">
        <f>IFERROR(MID(VLOOKUP($B195,Seqs!$A:$B,2,0),K195,1),"")</f>
        <v>R</v>
      </c>
      <c r="K195" s="109">
        <v>64</v>
      </c>
      <c r="L195" s="9" t="str">
        <f>IFERROR(MID(VLOOKUP($B195,Seqs!$A:$B,2,0),M195,1),"")</f>
        <v>T</v>
      </c>
      <c r="M195" s="9">
        <v>65</v>
      </c>
      <c r="N195" s="9" t="str">
        <f>IFERROR(MID(VLOOKUP($B195,Seqs!$A:$B,2,0),O195,1),"")</f>
        <v>H</v>
      </c>
      <c r="O195" s="9">
        <v>95</v>
      </c>
      <c r="P195" s="9" t="str">
        <f>IFERROR(MID(VLOOKUP($B195,Seqs!$A:$B,2,0),Q195,1),"")</f>
        <v>E</v>
      </c>
      <c r="Q195" s="9">
        <v>97</v>
      </c>
      <c r="R195" s="9" t="str">
        <f>IFERROR(MID(VLOOKUP($B195,Seqs!$A:$B,2,0),S195,1),"")</f>
        <v>Y</v>
      </c>
      <c r="S195" s="9">
        <v>100</v>
      </c>
      <c r="T195" s="9" t="str">
        <f>IFERROR(MID(VLOOKUP($B195,Seqs!$A:$B,2,0),U195,1),"")</f>
        <v>G</v>
      </c>
      <c r="U195" s="9">
        <v>101</v>
      </c>
      <c r="V195" s="9" t="str">
        <f>IFERROR(MID(VLOOKUP($B195,Seqs!$A:$B,2,0),W195,1),"")</f>
        <v>H</v>
      </c>
      <c r="W195" s="9">
        <v>136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S</v>
      </c>
      <c r="AC195" s="9">
        <v>143</v>
      </c>
      <c r="AD195" s="9" t="str">
        <f>IFERROR(MID(VLOOKUP($B195,Seqs!$A:$B,2,0),AE195,1),"")</f>
        <v>S</v>
      </c>
      <c r="AE195" s="9">
        <v>169</v>
      </c>
      <c r="AF195" s="9" t="str">
        <f>IFERROR(MID(VLOOKUP($B195,Seqs!$A:$B,2,0),AG195,1),"")</f>
        <v>C</v>
      </c>
      <c r="AG195" s="9">
        <v>180</v>
      </c>
      <c r="AH195" s="9" t="str">
        <f>IFERROR(MID(VLOOKUP($B195,Seqs!$A:$B,2,0),AI195,1),"")</f>
        <v>I</v>
      </c>
      <c r="AI195" s="9">
        <v>182</v>
      </c>
      <c r="AJ195" s="9" t="str">
        <f>IFERROR(MID(VLOOKUP($B195,Seqs!$A:$B,2,0),AK195,1),"")</f>
        <v>K</v>
      </c>
      <c r="AK195" s="9">
        <v>190</v>
      </c>
      <c r="AL195" s="9" t="str">
        <f>IFERROR(MID(VLOOKUP($B195,Seqs!$A:$B,2,0),AM195,1),"")</f>
        <v>S</v>
      </c>
      <c r="AM195" s="9">
        <v>226</v>
      </c>
      <c r="AN195" s="9" t="str">
        <f>IFERROR(MID(VLOOKUP($B195,Seqs!$A:$B,2,0),AO195,1),"")</f>
        <v>E</v>
      </c>
      <c r="AO195" s="9">
        <v>238</v>
      </c>
      <c r="AP195" s="9" t="str">
        <f>IFERROR(MID(VLOOKUP($B195,Seqs!$A:$B,2,0),AQ195,1),"")</f>
        <v>N</v>
      </c>
      <c r="AQ195" s="9">
        <v>274</v>
      </c>
      <c r="AR195" s="9" t="str">
        <f>IFERROR(MID(VLOOKUP($B195,Seqs!$A:$B,2,0),AS195,1),"")</f>
        <v>F</v>
      </c>
      <c r="AS195" s="9">
        <v>282</v>
      </c>
      <c r="AT195" s="9" t="str">
        <f>IFERROR(MID(VLOOKUP($B195,Seqs!$A:$B,2,0),AU195,1),"")</f>
        <v>L</v>
      </c>
      <c r="AU195" s="9">
        <v>308</v>
      </c>
      <c r="AV195" s="9" t="str">
        <f>IFERROR(MID(VLOOKUP($B195,Seqs!$A:$B,2,0),AW195,1),"")</f>
        <v>N</v>
      </c>
      <c r="AW195" s="9">
        <v>309</v>
      </c>
      <c r="AX195" s="9" t="str">
        <f>IFERROR(MID(VLOOKUP($B195,Seqs!$A:$B,2,0),AY195,1),"")</f>
        <v>F</v>
      </c>
      <c r="AY195" s="9">
        <v>320</v>
      </c>
      <c r="AZ195" s="110" t="str">
        <f>VLOOKUP(B195,Classification!A:D,2,0)</f>
        <v>A</v>
      </c>
      <c r="BA195" s="98" t="str">
        <f>VLOOKUP(B195,Classification!A:D,4,0)</f>
        <v>Tachykinin</v>
      </c>
      <c r="BB195" s="36" t="b">
        <f t="shared" ref="BB195" si="1008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09">
        <f t="shared" ref="BC195" si="1009">_xlfn.AGGREGATE(9,6,CH195:CS195)-_xlfn.AGGREGATE(9,6,BV195:CG195)+12</f>
        <v>252</v>
      </c>
      <c r="BD195" s="13" t="s">
        <v>1382</v>
      </c>
      <c r="BE195" s="9" t="s">
        <v>1380</v>
      </c>
      <c r="BF195" s="120">
        <v>2.2000000000000002</v>
      </c>
      <c r="BG195" s="51" t="s">
        <v>1</v>
      </c>
      <c r="BH195" s="51" t="s">
        <v>1</v>
      </c>
      <c r="BI195" s="12"/>
      <c r="BJ195" s="111" t="s">
        <v>1293</v>
      </c>
      <c r="BK195" s="112" t="s">
        <v>1293</v>
      </c>
      <c r="BL195" s="112" t="s">
        <v>1293</v>
      </c>
      <c r="BM195" s="112" t="s">
        <v>1293</v>
      </c>
      <c r="BN195" s="112" t="s">
        <v>1293</v>
      </c>
      <c r="BO195" s="112" t="s">
        <v>1293</v>
      </c>
      <c r="BP195" s="112" t="s">
        <v>1293</v>
      </c>
      <c r="BQ195" s="112" t="s">
        <v>1293</v>
      </c>
      <c r="BR195" s="112" t="s">
        <v>1293</v>
      </c>
      <c r="BS195" s="112" t="s">
        <v>1293</v>
      </c>
      <c r="BT195" s="112" t="s">
        <v>1293</v>
      </c>
      <c r="BU195" s="112" t="s">
        <v>1293</v>
      </c>
      <c r="BV195" s="111">
        <f t="shared" ref="BV195" si="1010">E195</f>
        <v>28</v>
      </c>
      <c r="BW195" s="113">
        <f t="shared" ref="BW195" si="1011">I195</f>
        <v>61</v>
      </c>
      <c r="BX195" s="114">
        <f t="shared" ref="BX195" si="1012">M195</f>
        <v>65</v>
      </c>
      <c r="BY195" s="113">
        <f t="shared" ref="BY195" si="1013">Q195</f>
        <v>97</v>
      </c>
      <c r="BZ195" s="114">
        <f t="shared" ref="BZ195" si="1014">U195</f>
        <v>101</v>
      </c>
      <c r="CA195" s="113" t="str">
        <f t="shared" ref="CA195" si="1015">Y195</f>
        <v>-</v>
      </c>
      <c r="CB195" s="114">
        <f t="shared" ref="CB195" si="1016">AC195</f>
        <v>143</v>
      </c>
      <c r="CC195" s="113">
        <f t="shared" ref="CC195" si="1017">AG195</f>
        <v>180</v>
      </c>
      <c r="CD195" s="114">
        <f t="shared" ref="CD195" si="1018">AK195</f>
        <v>190</v>
      </c>
      <c r="CE195" s="113">
        <f t="shared" ref="CE195" si="1019">AO195</f>
        <v>238</v>
      </c>
      <c r="CF195" s="114">
        <f t="shared" ref="CF195" si="1020">AS195</f>
        <v>282</v>
      </c>
      <c r="CG195" s="113">
        <f t="shared" ref="CG195" si="1021">AW195</f>
        <v>309</v>
      </c>
      <c r="CH195" s="111">
        <f t="shared" ref="CH195" si="1022">G195</f>
        <v>60</v>
      </c>
      <c r="CI195" s="113">
        <f t="shared" ref="CI195" si="1023">K195</f>
        <v>64</v>
      </c>
      <c r="CJ195" s="114">
        <f t="shared" ref="CJ195" si="1024">O195</f>
        <v>95</v>
      </c>
      <c r="CK195" s="114">
        <f t="shared" ref="CK195" si="1025">S195</f>
        <v>100</v>
      </c>
      <c r="CL195" s="114">
        <f t="shared" ref="CL195" si="1026">W195</f>
        <v>136</v>
      </c>
      <c r="CM195" s="114" t="str">
        <f t="shared" ref="CM195" si="1027">AA195</f>
        <v>-</v>
      </c>
      <c r="CN195" s="114">
        <f t="shared" ref="CN195" si="1028">AE195</f>
        <v>169</v>
      </c>
      <c r="CO195" s="114">
        <f t="shared" ref="CO195" si="1029">AI195</f>
        <v>182</v>
      </c>
      <c r="CP195" s="114">
        <f t="shared" ref="CP195" si="1030">AM195</f>
        <v>226</v>
      </c>
      <c r="CQ195" s="114">
        <f t="shared" ref="CQ195" si="1031">AQ195</f>
        <v>274</v>
      </c>
      <c r="CR195" s="114">
        <f t="shared" ref="CR195" si="1032">AU195</f>
        <v>308</v>
      </c>
      <c r="CS195" s="114">
        <f t="shared" ref="CS195" si="1033">AY195</f>
        <v>320</v>
      </c>
      <c r="CT195" s="109">
        <f t="shared" ref="CT195" si="1034">M195-K195</f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9" t="str">
        <f t="shared" ref="A196" si="1035">CONCATENATE(B196,"_",C196)</f>
        <v>nk1r_human_6J20</v>
      </c>
      <c r="B196" s="9" t="s">
        <v>314</v>
      </c>
      <c r="C196" s="132" t="s">
        <v>1589</v>
      </c>
      <c r="D196" s="9" t="str">
        <f>IFERROR(MID(VLOOKUP($B196,Seqs!$A:$B,2,0),E196,1),"")</f>
        <v>P</v>
      </c>
      <c r="E196" s="9">
        <v>28</v>
      </c>
      <c r="F196" s="9" t="str">
        <f>IFERROR(MID(VLOOKUP($B196,Seqs!$A:$B,2,0),G196,1),"")</f>
        <v>A</v>
      </c>
      <c r="G196" s="9">
        <v>59</v>
      </c>
      <c r="H196" s="9" t="str">
        <f>IFERROR(MID(VLOOKUP($B196,Seqs!$A:$B,2,0),I196,1),"")</f>
        <v/>
      </c>
      <c r="I196" s="109" t="s">
        <v>23</v>
      </c>
      <c r="J196" s="9" t="str">
        <f>IFERROR(MID(VLOOKUP($B196,Seqs!$A:$B,2,0),K196,1),"")</f>
        <v/>
      </c>
      <c r="K196" s="109" t="s">
        <v>23</v>
      </c>
      <c r="L196" s="9" t="str">
        <f>IFERROR(MID(VLOOKUP($B196,Seqs!$A:$B,2,0),M196,1),"")</f>
        <v>V</v>
      </c>
      <c r="M196" s="9">
        <v>66</v>
      </c>
      <c r="N196" s="9" t="str">
        <f>IFERROR(MID(VLOOKUP($B196,Seqs!$A:$B,2,0),O196,1),"")</f>
        <v>N</v>
      </c>
      <c r="O196" s="9">
        <v>96</v>
      </c>
      <c r="P196" s="9" t="str">
        <f>IFERROR(MID(VLOOKUP($B196,Seqs!$A:$B,2,0),Q196,1),"")</f>
        <v>E</v>
      </c>
      <c r="Q196" s="9">
        <v>97</v>
      </c>
      <c r="R196" s="9" t="str">
        <f>IFERROR(MID(VLOOKUP($B196,Seqs!$A:$B,2,0),S196,1),"")</f>
        <v>Y</v>
      </c>
      <c r="S196" s="9">
        <v>100</v>
      </c>
      <c r="T196" s="9" t="str">
        <f>IFERROR(MID(VLOOKUP($B196,Seqs!$A:$B,2,0),U196,1),"")</f>
        <v>G</v>
      </c>
      <c r="U196" s="9">
        <v>101</v>
      </c>
      <c r="V196" s="9" t="str">
        <f>IFERROR(MID(VLOOKUP($B196,Seqs!$A:$B,2,0),W196,1),"")</f>
        <v>H</v>
      </c>
      <c r="W196" s="9">
        <v>136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S</v>
      </c>
      <c r="AC196" s="9">
        <v>143</v>
      </c>
      <c r="AD196" s="9" t="str">
        <f>IFERROR(MID(VLOOKUP($B196,Seqs!$A:$B,2,0),AE196,1),"")</f>
        <v>S</v>
      </c>
      <c r="AE196" s="9">
        <v>169</v>
      </c>
      <c r="AF196" s="9" t="str">
        <f>IFERROR(MID(VLOOKUP($B196,Seqs!$A:$B,2,0),AG196,1),"")</f>
        <v>C</v>
      </c>
      <c r="AG196" s="9">
        <v>180</v>
      </c>
      <c r="AH196" s="9" t="str">
        <f>IFERROR(MID(VLOOKUP($B196,Seqs!$A:$B,2,0),AI196,1),"")</f>
        <v>I</v>
      </c>
      <c r="AI196" s="9">
        <v>182</v>
      </c>
      <c r="AJ196" s="9" t="str">
        <f>IFERROR(MID(VLOOKUP($B196,Seqs!$A:$B,2,0),AK196,1),"")</f>
        <v>K</v>
      </c>
      <c r="AK196" s="9">
        <v>190</v>
      </c>
      <c r="AL196" s="9" t="str">
        <f>IFERROR(MID(VLOOKUP($B196,Seqs!$A:$B,2,0),AM196,1),"")</f>
        <v>A</v>
      </c>
      <c r="AM196" s="9">
        <v>225</v>
      </c>
      <c r="AN196" s="9" t="str">
        <f>IFERROR(MID(VLOOKUP($B196,Seqs!$A:$B,2,0),AO196,1),"")</f>
        <v>S</v>
      </c>
      <c r="AO196" s="9">
        <v>241</v>
      </c>
      <c r="AP196" s="9" t="str">
        <f>IFERROR(MID(VLOOKUP($B196,Seqs!$A:$B,2,0),AQ196,1),"")</f>
        <v>N</v>
      </c>
      <c r="AQ196" s="9">
        <v>274</v>
      </c>
      <c r="AR196" s="9" t="str">
        <f>IFERROR(MID(VLOOKUP($B196,Seqs!$A:$B,2,0),AS196,1),"")</f>
        <v>I</v>
      </c>
      <c r="AS196" s="9">
        <v>283</v>
      </c>
      <c r="AT196" s="9" t="str">
        <f>IFERROR(MID(VLOOKUP($B196,Seqs!$A:$B,2,0),AU196,1),"")</f>
        <v>L</v>
      </c>
      <c r="AU196" s="9">
        <v>308</v>
      </c>
      <c r="AV196" s="9" t="str">
        <f>IFERROR(MID(VLOOKUP($B196,Seqs!$A:$B,2,0),AW196,1),"")</f>
        <v>N</v>
      </c>
      <c r="AW196" s="9">
        <v>309</v>
      </c>
      <c r="AX196" s="9" t="str">
        <f>IFERROR(MID(VLOOKUP($B196,Seqs!$A:$B,2,0),AY196,1),"")</f>
        <v>A</v>
      </c>
      <c r="AY196" s="9">
        <v>319</v>
      </c>
      <c r="AZ196" s="110" t="str">
        <f>VLOOKUP(B196,Classification!A:D,2,0)</f>
        <v>A</v>
      </c>
      <c r="BA196" s="98" t="str">
        <f>VLOOKUP(B196,Classification!A:D,4,0)</f>
        <v>Tachykinin</v>
      </c>
      <c r="BB196" s="36" t="b">
        <f t="shared" ref="BB196" si="1036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109">
        <f t="shared" ref="BC196" si="1037">_xlfn.AGGREGATE(9,6,CH196:CS196)-_xlfn.AGGREGATE(9,6,BV196:CG196)+12</f>
        <v>242</v>
      </c>
      <c r="BD196" s="13" t="s">
        <v>23</v>
      </c>
      <c r="BE196" s="9" t="s">
        <v>1380</v>
      </c>
      <c r="BF196" s="120">
        <v>2.7</v>
      </c>
      <c r="BG196" s="51" t="s">
        <v>1</v>
      </c>
      <c r="BH196" s="51" t="s">
        <v>1</v>
      </c>
      <c r="BI196" s="12"/>
      <c r="BJ196" s="111" t="s">
        <v>1293</v>
      </c>
      <c r="BK196" s="112" t="s">
        <v>1293</v>
      </c>
      <c r="BL196" s="112" t="s">
        <v>1293</v>
      </c>
      <c r="BM196" s="112" t="s">
        <v>1293</v>
      </c>
      <c r="BN196" s="112" t="s">
        <v>1293</v>
      </c>
      <c r="BO196" s="112" t="s">
        <v>1293</v>
      </c>
      <c r="BP196" s="112" t="s">
        <v>1293</v>
      </c>
      <c r="BQ196" s="112" t="s">
        <v>1293</v>
      </c>
      <c r="BR196" s="112" t="s">
        <v>1293</v>
      </c>
      <c r="BS196" s="112" t="s">
        <v>1293</v>
      </c>
      <c r="BT196" s="112" t="s">
        <v>1293</v>
      </c>
      <c r="BU196" s="112" t="s">
        <v>1293</v>
      </c>
      <c r="BV196" s="111">
        <f t="shared" ref="BV196" si="1038">E196</f>
        <v>28</v>
      </c>
      <c r="BW196" s="113" t="str">
        <f t="shared" ref="BW196" si="1039">I196</f>
        <v>-</v>
      </c>
      <c r="BX196" s="114">
        <f t="shared" ref="BX196" si="1040">M196</f>
        <v>66</v>
      </c>
      <c r="BY196" s="113">
        <f t="shared" ref="BY196" si="1041">Q196</f>
        <v>97</v>
      </c>
      <c r="BZ196" s="114">
        <f t="shared" ref="BZ196" si="1042">U196</f>
        <v>101</v>
      </c>
      <c r="CA196" s="113" t="str">
        <f t="shared" ref="CA196" si="1043">Y196</f>
        <v>-</v>
      </c>
      <c r="CB196" s="114">
        <f t="shared" ref="CB196" si="1044">AC196</f>
        <v>143</v>
      </c>
      <c r="CC196" s="113">
        <f t="shared" ref="CC196" si="1045">AG196</f>
        <v>180</v>
      </c>
      <c r="CD196" s="114">
        <f t="shared" ref="CD196" si="1046">AK196</f>
        <v>190</v>
      </c>
      <c r="CE196" s="113">
        <f t="shared" ref="CE196" si="1047">AO196</f>
        <v>241</v>
      </c>
      <c r="CF196" s="114">
        <f t="shared" ref="CF196" si="1048">AS196</f>
        <v>283</v>
      </c>
      <c r="CG196" s="113">
        <f t="shared" ref="CG196" si="1049">AW196</f>
        <v>309</v>
      </c>
      <c r="CH196" s="111">
        <f t="shared" ref="CH196" si="1050">G196</f>
        <v>59</v>
      </c>
      <c r="CI196" s="113" t="str">
        <f t="shared" ref="CI196" si="1051">K196</f>
        <v>-</v>
      </c>
      <c r="CJ196" s="114">
        <f t="shared" ref="CJ196" si="1052">O196</f>
        <v>96</v>
      </c>
      <c r="CK196" s="114">
        <f t="shared" ref="CK196" si="1053">S196</f>
        <v>100</v>
      </c>
      <c r="CL196" s="114">
        <f t="shared" ref="CL196" si="1054">W196</f>
        <v>136</v>
      </c>
      <c r="CM196" s="114" t="str">
        <f t="shared" ref="CM196" si="1055">AA196</f>
        <v>-</v>
      </c>
      <c r="CN196" s="114">
        <f t="shared" ref="CN196" si="1056">AE196</f>
        <v>169</v>
      </c>
      <c r="CO196" s="114">
        <f t="shared" ref="CO196" si="1057">AI196</f>
        <v>182</v>
      </c>
      <c r="CP196" s="114">
        <f t="shared" ref="CP196" si="1058">AM196</f>
        <v>225</v>
      </c>
      <c r="CQ196" s="114">
        <f t="shared" ref="CQ196" si="1059">AQ196</f>
        <v>274</v>
      </c>
      <c r="CR196" s="114">
        <f t="shared" ref="CR196" si="1060">AU196</f>
        <v>308</v>
      </c>
      <c r="CS196" s="114">
        <f t="shared" ref="CS196" si="1061">AY196</f>
        <v>319</v>
      </c>
      <c r="CT196" s="109" t="e">
        <f t="shared" ref="CT196" si="1062">M196-K196</f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9" t="str">
        <f t="shared" ref="A197" si="1063">CONCATENATE(B197,"_",C197)</f>
        <v>nk1r_human_6J21</v>
      </c>
      <c r="B197" s="9" t="s">
        <v>314</v>
      </c>
      <c r="C197" s="132" t="s">
        <v>1590</v>
      </c>
      <c r="D197" s="9" t="str">
        <f>IFERROR(MID(VLOOKUP($B197,Seqs!$A:$B,2,0),E197,1),"")</f>
        <v>P</v>
      </c>
      <c r="E197" s="9">
        <v>28</v>
      </c>
      <c r="F197" s="9" t="str">
        <f>IFERROR(MID(VLOOKUP($B197,Seqs!$A:$B,2,0),G197,1),"")</f>
        <v>A</v>
      </c>
      <c r="G197" s="9">
        <v>59</v>
      </c>
      <c r="H197" s="9" t="str">
        <f>IFERROR(MID(VLOOKUP($B197,Seqs!$A:$B,2,0),I197,1),"")</f>
        <v/>
      </c>
      <c r="I197" s="109" t="s">
        <v>23</v>
      </c>
      <c r="J197" s="9" t="str">
        <f>IFERROR(MID(VLOOKUP($B197,Seqs!$A:$B,2,0),K197,1),"")</f>
        <v/>
      </c>
      <c r="K197" s="109" t="s">
        <v>23</v>
      </c>
      <c r="L197" s="9" t="str">
        <f>IFERROR(MID(VLOOKUP($B197,Seqs!$A:$B,2,0),M197,1),"")</f>
        <v>T</v>
      </c>
      <c r="M197" s="9">
        <v>65</v>
      </c>
      <c r="N197" s="9" t="str">
        <f>IFERROR(MID(VLOOKUP($B197,Seqs!$A:$B,2,0),O197,1),"")</f>
        <v>N</v>
      </c>
      <c r="O197" s="9">
        <v>96</v>
      </c>
      <c r="P197" s="9" t="str">
        <f>IFERROR(MID(VLOOKUP($B197,Seqs!$A:$B,2,0),Q197,1),"")</f>
        <v>E</v>
      </c>
      <c r="Q197" s="9">
        <v>97</v>
      </c>
      <c r="R197" s="9" t="str">
        <f>IFERROR(MID(VLOOKUP($B197,Seqs!$A:$B,2,0),S197,1),"")</f>
        <v>Y</v>
      </c>
      <c r="S197" s="9">
        <v>100</v>
      </c>
      <c r="T197" s="9" t="str">
        <f>IFERROR(MID(VLOOKUP($B197,Seqs!$A:$B,2,0),U197,1),"")</f>
        <v>G</v>
      </c>
      <c r="U197" s="9">
        <v>101</v>
      </c>
      <c r="V197" s="9" t="str">
        <f>IFERROR(MID(VLOOKUP($B197,Seqs!$A:$B,2,0),W197,1),"")</f>
        <v>H</v>
      </c>
      <c r="W197" s="9">
        <v>136</v>
      </c>
      <c r="X197" s="9" t="str">
        <f>IFERROR(MID(VLOOKUP($B197,Seqs!$A:$B,2,0),Y197,1),"")</f>
        <v/>
      </c>
      <c r="Y197" s="9" t="s">
        <v>23</v>
      </c>
      <c r="Z197" s="9" t="str">
        <f>IFERROR(MID(VLOOKUP($B197,Seqs!$A:$B,2,0),AA197,1),"")</f>
        <v/>
      </c>
      <c r="AA197" s="9" t="s">
        <v>23</v>
      </c>
      <c r="AB197" s="9" t="str">
        <f>IFERROR(MID(VLOOKUP($B197,Seqs!$A:$B,2,0),AC197,1),"")</f>
        <v>S</v>
      </c>
      <c r="AC197" s="9">
        <v>143</v>
      </c>
      <c r="AD197" s="9" t="str">
        <f>IFERROR(MID(VLOOKUP($B197,Seqs!$A:$B,2,0),AE197,1),"")</f>
        <v>S</v>
      </c>
      <c r="AE197" s="9">
        <v>169</v>
      </c>
      <c r="AF197" s="9" t="str">
        <f>IFERROR(MID(VLOOKUP($B197,Seqs!$A:$B,2,0),AG197,1),"")</f>
        <v>C</v>
      </c>
      <c r="AG197" s="9">
        <v>180</v>
      </c>
      <c r="AH197" s="9" t="str">
        <f>IFERROR(MID(VLOOKUP($B197,Seqs!$A:$B,2,0),AI197,1),"")</f>
        <v>I</v>
      </c>
      <c r="AI197" s="9">
        <v>182</v>
      </c>
      <c r="AJ197" s="9" t="str">
        <f>IFERROR(MID(VLOOKUP($B197,Seqs!$A:$B,2,0),AK197,1),"")</f>
        <v>I</v>
      </c>
      <c r="AK197" s="9">
        <v>191</v>
      </c>
      <c r="AL197" s="9" t="str">
        <f>IFERROR(MID(VLOOKUP($B197,Seqs!$A:$B,2,0),AM197,1),"")</f>
        <v>A</v>
      </c>
      <c r="AM197" s="9">
        <v>225</v>
      </c>
      <c r="AN197" s="9" t="str">
        <f>IFERROR(MID(VLOOKUP($B197,Seqs!$A:$B,2,0),AO197,1),"")</f>
        <v>A</v>
      </c>
      <c r="AO197" s="9">
        <v>242</v>
      </c>
      <c r="AP197" s="9" t="str">
        <f>IFERROR(MID(VLOOKUP($B197,Seqs!$A:$B,2,0),AQ197,1),"")</f>
        <v>N</v>
      </c>
      <c r="AQ197" s="9">
        <v>274</v>
      </c>
      <c r="AR197" s="9" t="str">
        <f>IFERROR(MID(VLOOKUP($B197,Seqs!$A:$B,2,0),AS197,1),"")</f>
        <v>F</v>
      </c>
      <c r="AS197" s="9">
        <v>282</v>
      </c>
      <c r="AT197" s="9" t="str">
        <f>IFERROR(MID(VLOOKUP($B197,Seqs!$A:$B,2,0),AU197,1),"")</f>
        <v>L</v>
      </c>
      <c r="AU197" s="9">
        <v>308</v>
      </c>
      <c r="AV197" s="9" t="str">
        <f>IFERROR(MID(VLOOKUP($B197,Seqs!$A:$B,2,0),AW197,1),"")</f>
        <v>N</v>
      </c>
      <c r="AW197" s="9">
        <v>309</v>
      </c>
      <c r="AX197" s="9" t="str">
        <f>IFERROR(MID(VLOOKUP($B197,Seqs!$A:$B,2,0),AY197,1),"")</f>
        <v>A</v>
      </c>
      <c r="AY197" s="9">
        <v>319</v>
      </c>
      <c r="AZ197" s="110" t="str">
        <f>VLOOKUP(B197,Classification!A:D,2,0)</f>
        <v>A</v>
      </c>
      <c r="BA197" s="98" t="str">
        <f>VLOOKUP(B197,Classification!A:D,4,0)</f>
        <v>Tachykinin</v>
      </c>
      <c r="BB197" s="36" t="b">
        <f t="shared" ref="BB197" si="1064">AND(E197&lt;G197,OR(G197&lt;I197,I197="-"),OR(I197&lt;K197,I197="-"),OR(K197&lt;M197,K197="-"),M197&lt;O197,OR(O197&lt;Q197,Q197="-"),OR(Q197&lt;S197,Q197="-"),OR(S197&lt;U197,S197="-"),U197&lt;W197,OR(W197&lt;Y197,Y197="-"),OR(Y197&lt;AA197,Y197="-"),OR(AA197&lt;AC197,AA197="-"),AC197&lt;AE197,OR(AE197&lt;AG197,AG197="-"),OR(AG197&lt;AI197,AG197="-"),OR(AI197&lt;AK197,AI197="-"),AK197&lt;AM197,AM197&lt;AO197,AO197&lt;AQ197,AQ197&lt;AS197,AS197&lt;AU197,OR(AU197&lt;AW197,AW197="-"),OR(AW197&lt;AY197,AW197="-"))</f>
        <v>1</v>
      </c>
      <c r="BC197" s="109">
        <f t="shared" ref="BC197" si="1065">_xlfn.AGGREGATE(9,6,CH197:CS197)-_xlfn.AGGREGATE(9,6,BV197:CG197)+12</f>
        <v>242</v>
      </c>
      <c r="BD197" s="13" t="s">
        <v>23</v>
      </c>
      <c r="BE197" s="9" t="s">
        <v>1380</v>
      </c>
      <c r="BF197" s="120">
        <v>3.2</v>
      </c>
      <c r="BG197" s="51" t="s">
        <v>1</v>
      </c>
      <c r="BH197" s="51" t="s">
        <v>1</v>
      </c>
      <c r="BI197" s="12"/>
      <c r="BJ197" s="111" t="s">
        <v>1293</v>
      </c>
      <c r="BK197" s="112" t="s">
        <v>1293</v>
      </c>
      <c r="BL197" s="112" t="s">
        <v>1293</v>
      </c>
      <c r="BM197" s="112" t="s">
        <v>1293</v>
      </c>
      <c r="BN197" s="112" t="s">
        <v>1293</v>
      </c>
      <c r="BO197" s="112" t="s">
        <v>1293</v>
      </c>
      <c r="BP197" s="112" t="s">
        <v>1293</v>
      </c>
      <c r="BQ197" s="112" t="s">
        <v>1293</v>
      </c>
      <c r="BR197" s="112" t="s">
        <v>1293</v>
      </c>
      <c r="BS197" s="112" t="s">
        <v>1293</v>
      </c>
      <c r="BT197" s="112" t="s">
        <v>1293</v>
      </c>
      <c r="BU197" s="112" t="s">
        <v>1293</v>
      </c>
      <c r="BV197" s="111">
        <f t="shared" ref="BV197" si="1066">E197</f>
        <v>28</v>
      </c>
      <c r="BW197" s="113" t="str">
        <f t="shared" ref="BW197" si="1067">I197</f>
        <v>-</v>
      </c>
      <c r="BX197" s="114">
        <f t="shared" ref="BX197" si="1068">M197</f>
        <v>65</v>
      </c>
      <c r="BY197" s="113">
        <f t="shared" ref="BY197" si="1069">Q197</f>
        <v>97</v>
      </c>
      <c r="BZ197" s="114">
        <f t="shared" ref="BZ197" si="1070">U197</f>
        <v>101</v>
      </c>
      <c r="CA197" s="113" t="str">
        <f t="shared" ref="CA197" si="1071">Y197</f>
        <v>-</v>
      </c>
      <c r="CB197" s="114">
        <f t="shared" ref="CB197" si="1072">AC197</f>
        <v>143</v>
      </c>
      <c r="CC197" s="113">
        <f t="shared" ref="CC197" si="1073">AG197</f>
        <v>180</v>
      </c>
      <c r="CD197" s="114">
        <f t="shared" ref="CD197" si="1074">AK197</f>
        <v>191</v>
      </c>
      <c r="CE197" s="113">
        <f t="shared" ref="CE197" si="1075">AO197</f>
        <v>242</v>
      </c>
      <c r="CF197" s="114">
        <f t="shared" ref="CF197" si="1076">AS197</f>
        <v>282</v>
      </c>
      <c r="CG197" s="113">
        <f t="shared" ref="CG197" si="1077">AW197</f>
        <v>309</v>
      </c>
      <c r="CH197" s="111">
        <f t="shared" ref="CH197" si="1078">G197</f>
        <v>59</v>
      </c>
      <c r="CI197" s="113" t="str">
        <f t="shared" ref="CI197" si="1079">K197</f>
        <v>-</v>
      </c>
      <c r="CJ197" s="114">
        <f t="shared" ref="CJ197" si="1080">O197</f>
        <v>96</v>
      </c>
      <c r="CK197" s="114">
        <f t="shared" ref="CK197" si="1081">S197</f>
        <v>100</v>
      </c>
      <c r="CL197" s="114">
        <f t="shared" ref="CL197" si="1082">W197</f>
        <v>136</v>
      </c>
      <c r="CM197" s="114" t="str">
        <f t="shared" ref="CM197" si="1083">AA197</f>
        <v>-</v>
      </c>
      <c r="CN197" s="114">
        <f t="shared" ref="CN197" si="1084">AE197</f>
        <v>169</v>
      </c>
      <c r="CO197" s="114">
        <f t="shared" ref="CO197" si="1085">AI197</f>
        <v>182</v>
      </c>
      <c r="CP197" s="114">
        <f t="shared" ref="CP197" si="1086">AM197</f>
        <v>225</v>
      </c>
      <c r="CQ197" s="114">
        <f t="shared" ref="CQ197" si="1087">AQ197</f>
        <v>274</v>
      </c>
      <c r="CR197" s="114">
        <f t="shared" ref="CR197" si="1088">AU197</f>
        <v>308</v>
      </c>
      <c r="CS197" s="114">
        <f t="shared" ref="CS197" si="1089">AY197</f>
        <v>319</v>
      </c>
      <c r="CT197" s="109" t="e">
        <f t="shared" ref="CT197" si="1090">M197-K197</f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s="12" customFormat="1" x14ac:dyDescent="0.2">
      <c r="A198" s="9" t="str">
        <f>CONCATENATE(B198,"_",C198)</f>
        <v>npy1r_human__wt</v>
      </c>
      <c r="B198" s="9" t="s">
        <v>325</v>
      </c>
      <c r="C198" s="9" t="s">
        <v>100</v>
      </c>
      <c r="D198" s="9" t="str">
        <f>IFERROR(MID(VLOOKUP($B198,Seqs!$A:$B,2,0),E198,1),"")</f>
        <v>P</v>
      </c>
      <c r="E198" s="9">
        <v>36</v>
      </c>
      <c r="F198" s="9" t="str">
        <f>IFERROR(MID(VLOOKUP($B198,Seqs!$A:$B,2,0),G198,1),"")</f>
        <v>Q</v>
      </c>
      <c r="G198" s="9">
        <v>68</v>
      </c>
      <c r="H198" s="9" t="str">
        <f>IFERROR(MID(VLOOKUP($B198,Seqs!$A:$B,2,0),I198,1),"")</f>
        <v>K</v>
      </c>
      <c r="I198" s="109">
        <v>69</v>
      </c>
      <c r="J198" s="9" t="str">
        <f>IFERROR(MID(VLOOKUP($B198,Seqs!$A:$B,2,0),K198,1),"")</f>
        <v>R</v>
      </c>
      <c r="K198" s="109">
        <v>72</v>
      </c>
      <c r="L198" s="9" t="str">
        <f>IFERROR(MID(VLOOKUP($B198,Seqs!$A:$B,2,0),M198,1),"")</f>
        <v>N</v>
      </c>
      <c r="M198" s="9">
        <v>73</v>
      </c>
      <c r="N198" s="9" t="str">
        <f>IFERROR(MID(VLOOKUP($B198,Seqs!$A:$B,2,0),O198,1),"")</f>
        <v>D</v>
      </c>
      <c r="O198" s="9">
        <v>104</v>
      </c>
      <c r="P198" s="9" t="str">
        <f>IFERROR(MID(VLOOKUP($B198,Seqs!$A:$B,2,0),Q198,1),"")</f>
        <v>H</v>
      </c>
      <c r="Q198" s="9">
        <v>105</v>
      </c>
      <c r="R198" s="9" t="str">
        <f>IFERROR(MID(VLOOKUP($B198,Seqs!$A:$B,2,0),S198,1),"")</f>
        <v>F</v>
      </c>
      <c r="S198" s="9">
        <v>108</v>
      </c>
      <c r="T198" s="9" t="str">
        <f>IFERROR(MID(VLOOKUP($B198,Seqs!$A:$B,2,0),U198,1),"")</f>
        <v>G</v>
      </c>
      <c r="U198" s="9">
        <v>109</v>
      </c>
      <c r="V198" s="9" t="str">
        <f>IFERROR(MID(VLOOKUP($B198,Seqs!$A:$B,2,0),W198,1),"")</f>
        <v>N</v>
      </c>
      <c r="W198" s="9">
        <v>144</v>
      </c>
      <c r="X198" s="9" t="str">
        <f>IFERROR(MID(VLOOKUP($B198,Seqs!$A:$B,2,0),Y198,1),"")</f>
        <v/>
      </c>
      <c r="Y198" s="9" t="s">
        <v>23</v>
      </c>
      <c r="Z198" s="9" t="str">
        <f>IFERROR(MID(VLOOKUP($B198,Seqs!$A:$B,2,0),AA198,1),"")</f>
        <v/>
      </c>
      <c r="AA198" s="9" t="s">
        <v>23</v>
      </c>
      <c r="AB198" s="9" t="str">
        <f>IFERROR(MID(VLOOKUP($B198,Seqs!$A:$B,2,0),AC198,1),"")</f>
        <v>N</v>
      </c>
      <c r="AC198" s="9">
        <v>151</v>
      </c>
      <c r="AD198" s="9" t="str">
        <f>IFERROR(MID(VLOOKUP($B198,Seqs!$A:$B,2,0),AE198,1),"")</f>
        <v>Q</v>
      </c>
      <c r="AE198" s="9">
        <v>177</v>
      </c>
      <c r="AF198" s="9" t="str">
        <f>IFERROR(MID(VLOOKUP($B198,Seqs!$A:$B,2,0),AG198,1),"")</f>
        <v>C</v>
      </c>
      <c r="AG198" s="9">
        <v>198</v>
      </c>
      <c r="AH198" s="9" t="str">
        <f>IFERROR(MID(VLOOKUP($B198,Seqs!$A:$B,2,0),AI198,1),"")</f>
        <v>D</v>
      </c>
      <c r="AI198" s="9">
        <v>200</v>
      </c>
      <c r="AJ198" s="9" t="str">
        <f>IFERROR(MID(VLOOKUP($B198,Seqs!$A:$B,2,0),AK198,1),"")</f>
        <v>S</v>
      </c>
      <c r="AK198" s="9">
        <v>204</v>
      </c>
      <c r="AL198" s="9" t="str">
        <f>IFERROR(MID(VLOOKUP($B198,Seqs!$A:$B,2,0),AM198,1),"")</f>
        <v>M</v>
      </c>
      <c r="AM198" s="9">
        <v>245</v>
      </c>
      <c r="AN198" s="9" t="str">
        <f>IFERROR(MID(VLOOKUP($B198,Seqs!$A:$B,2,0),AO198,1),"")</f>
        <v>D</v>
      </c>
      <c r="AO198" s="9">
        <v>250</v>
      </c>
      <c r="AP198" s="9" t="str">
        <f>IFERROR(MID(VLOOKUP($B198,Seqs!$A:$B,2,0),AQ198,1),"")</f>
        <v>N</v>
      </c>
      <c r="AQ198" s="9">
        <v>289</v>
      </c>
      <c r="AR198" s="9" t="str">
        <f>IFERROR(MID(VLOOKUP($B198,Seqs!$A:$B,2,0),AS198,1),"")</f>
        <v>T</v>
      </c>
      <c r="AS198" s="9">
        <v>295</v>
      </c>
      <c r="AT198" s="9" t="str">
        <f>IFERROR(MID(VLOOKUP($B198,Seqs!$A:$B,2,0),AU198,1),"")</f>
        <v>L</v>
      </c>
      <c r="AU198" s="9">
        <v>323</v>
      </c>
      <c r="AV198" s="9" t="str">
        <f>IFERROR(MID(VLOOKUP($B198,Seqs!$A:$B,2,0),AW198,1),"")</f>
        <v>N</v>
      </c>
      <c r="AW198" s="9">
        <v>324</v>
      </c>
      <c r="AX198" s="9" t="str">
        <f>IFERROR(MID(VLOOKUP($B198,Seqs!$A:$B,2,0),AY198,1),"")</f>
        <v>F</v>
      </c>
      <c r="AY198" s="9">
        <v>335</v>
      </c>
      <c r="AZ198" s="110" t="str">
        <f>VLOOKUP(B198,Classification!A:D,2,0)</f>
        <v>A</v>
      </c>
      <c r="BA198" s="98" t="str">
        <f>VLOOKUP(B198,Classification!A:D,4,0)</f>
        <v>NeuropeptideY</v>
      </c>
      <c r="BB198" s="36" t="b">
        <f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109">
        <f>_xlfn.AGGREGATE(9,6,CH198:CS198)-_xlfn.AGGREGATE(9,6,BV198:CG198)+12</f>
        <v>263</v>
      </c>
      <c r="BD198" s="13" t="s">
        <v>23</v>
      </c>
      <c r="BE198" s="9" t="s">
        <v>1380</v>
      </c>
      <c r="BF198" s="120" t="s">
        <v>23</v>
      </c>
      <c r="BG198" s="51" t="s">
        <v>1383</v>
      </c>
      <c r="BH198" s="51" t="s">
        <v>1383</v>
      </c>
      <c r="BJ198" s="111" t="s">
        <v>1293</v>
      </c>
      <c r="BK198" s="112" t="s">
        <v>1293</v>
      </c>
      <c r="BL198" s="112" t="s">
        <v>1293</v>
      </c>
      <c r="BM198" s="112" t="s">
        <v>1293</v>
      </c>
      <c r="BN198" s="112" t="s">
        <v>1293</v>
      </c>
      <c r="BO198" s="112" t="s">
        <v>1293</v>
      </c>
      <c r="BP198" s="112" t="s">
        <v>1293</v>
      </c>
      <c r="BQ198" s="112" t="s">
        <v>1293</v>
      </c>
      <c r="BR198" s="112" t="s">
        <v>1293</v>
      </c>
      <c r="BS198" s="112" t="s">
        <v>1293</v>
      </c>
      <c r="BT198" s="112" t="s">
        <v>1293</v>
      </c>
      <c r="BU198" s="112" t="s">
        <v>1293</v>
      </c>
      <c r="BV198" s="111">
        <f>E198</f>
        <v>36</v>
      </c>
      <c r="BW198" s="113">
        <f>I198</f>
        <v>69</v>
      </c>
      <c r="BX198" s="114">
        <f>M198</f>
        <v>73</v>
      </c>
      <c r="BY198" s="113">
        <f>Q198</f>
        <v>105</v>
      </c>
      <c r="BZ198" s="114">
        <f>U198</f>
        <v>109</v>
      </c>
      <c r="CA198" s="113" t="str">
        <f>Y198</f>
        <v>-</v>
      </c>
      <c r="CB198" s="114">
        <f>AC198</f>
        <v>151</v>
      </c>
      <c r="CC198" s="113">
        <f>AG198</f>
        <v>198</v>
      </c>
      <c r="CD198" s="114">
        <f>AK198</f>
        <v>204</v>
      </c>
      <c r="CE198" s="113">
        <f>AO198</f>
        <v>250</v>
      </c>
      <c r="CF198" s="114">
        <f>AS198</f>
        <v>295</v>
      </c>
      <c r="CG198" s="113">
        <f>AW198</f>
        <v>324</v>
      </c>
      <c r="CH198" s="111">
        <f>G198</f>
        <v>68</v>
      </c>
      <c r="CI198" s="113">
        <f>K198</f>
        <v>72</v>
      </c>
      <c r="CJ198" s="114">
        <f>O198</f>
        <v>104</v>
      </c>
      <c r="CK198" s="114">
        <f>S198</f>
        <v>108</v>
      </c>
      <c r="CL198" s="114">
        <f>W198</f>
        <v>144</v>
      </c>
      <c r="CM198" s="114" t="str">
        <f>AA198</f>
        <v>-</v>
      </c>
      <c r="CN198" s="114">
        <f>AE198</f>
        <v>177</v>
      </c>
      <c r="CO198" s="114">
        <f>AI198</f>
        <v>200</v>
      </c>
      <c r="CP198" s="114">
        <f>AM198</f>
        <v>245</v>
      </c>
      <c r="CQ198" s="114">
        <f>AQ198</f>
        <v>289</v>
      </c>
      <c r="CR198" s="114">
        <f>AU198</f>
        <v>323</v>
      </c>
      <c r="CS198" s="114">
        <f>AY198</f>
        <v>335</v>
      </c>
      <c r="CT198" s="109">
        <f>M198-K198</f>
        <v>1</v>
      </c>
    </row>
    <row r="199" spans="1:1029" s="12" customFormat="1" x14ac:dyDescent="0.2">
      <c r="A199" s="9" t="str">
        <f>CONCATENATE(B199,"_",C199)</f>
        <v>npy1r_human_5ZBH</v>
      </c>
      <c r="B199" s="9" t="s">
        <v>325</v>
      </c>
      <c r="C199" s="9" t="s">
        <v>1503</v>
      </c>
      <c r="D199" s="9" t="str">
        <f>IFERROR(MID(VLOOKUP($B199,Seqs!$A:$B,2,0),E199,1),"")</f>
        <v>P</v>
      </c>
      <c r="E199" s="9">
        <v>36</v>
      </c>
      <c r="F199" s="9" t="str">
        <f>IFERROR(MID(VLOOKUP($B199,Seqs!$A:$B,2,0),G199,1),"")</f>
        <v>Q</v>
      </c>
      <c r="G199" s="9">
        <v>68</v>
      </c>
      <c r="H199" s="9" t="str">
        <f>IFERROR(MID(VLOOKUP($B199,Seqs!$A:$B,2,0),I199,1),"")</f>
        <v>K</v>
      </c>
      <c r="I199" s="109">
        <v>69</v>
      </c>
      <c r="J199" s="9" t="str">
        <f>IFERROR(MID(VLOOKUP($B199,Seqs!$A:$B,2,0),K199,1),"")</f>
        <v>R</v>
      </c>
      <c r="K199" s="109">
        <v>72</v>
      </c>
      <c r="L199" s="9" t="str">
        <f>IFERROR(MID(VLOOKUP($B199,Seqs!$A:$B,2,0),M199,1),"")</f>
        <v>N</v>
      </c>
      <c r="M199" s="9">
        <v>73</v>
      </c>
      <c r="N199" s="9" t="str">
        <f>IFERROR(MID(VLOOKUP($B199,Seqs!$A:$B,2,0),O199,1),"")</f>
        <v>M</v>
      </c>
      <c r="O199" s="9">
        <v>103</v>
      </c>
      <c r="P199" s="9" t="str">
        <f>IFERROR(MID(VLOOKUP($B199,Seqs!$A:$B,2,0),Q199,1),"")</f>
        <v>H</v>
      </c>
      <c r="Q199" s="9">
        <v>105</v>
      </c>
      <c r="R199" s="9" t="str">
        <f>IFERROR(MID(VLOOKUP($B199,Seqs!$A:$B,2,0),S199,1),"")</f>
        <v>F</v>
      </c>
      <c r="S199" s="9">
        <v>108</v>
      </c>
      <c r="T199" s="9" t="str">
        <f>IFERROR(MID(VLOOKUP($B199,Seqs!$A:$B,2,0),U199,1),"")</f>
        <v>G</v>
      </c>
      <c r="U199" s="9">
        <v>109</v>
      </c>
      <c r="V199" s="9" t="str">
        <f>IFERROR(MID(VLOOKUP($B199,Seqs!$A:$B,2,0),W199,1),"")</f>
        <v>N</v>
      </c>
      <c r="W199" s="9">
        <v>144</v>
      </c>
      <c r="X199" s="9" t="str">
        <f>IFERROR(MID(VLOOKUP($B199,Seqs!$A:$B,2,0),Y199,1),"")</f>
        <v/>
      </c>
      <c r="Y199" s="9" t="s">
        <v>23</v>
      </c>
      <c r="Z199" s="9" t="str">
        <f>IFERROR(MID(VLOOKUP($B199,Seqs!$A:$B,2,0),AA199,1),"")</f>
        <v/>
      </c>
      <c r="AA199" s="9" t="s">
        <v>23</v>
      </c>
      <c r="AB199" s="9" t="str">
        <f>IFERROR(MID(VLOOKUP($B199,Seqs!$A:$B,2,0),AC199,1),"")</f>
        <v>N</v>
      </c>
      <c r="AC199" s="9">
        <v>151</v>
      </c>
      <c r="AD199" s="9" t="str">
        <f>IFERROR(MID(VLOOKUP($B199,Seqs!$A:$B,2,0),AE199,1),"")</f>
        <v>Y</v>
      </c>
      <c r="AE199" s="9">
        <v>176</v>
      </c>
      <c r="AF199" s="9" t="str">
        <f>IFERROR(MID(VLOOKUP($B199,Seqs!$A:$B,2,0),AG199,1),"")</f>
        <v>C</v>
      </c>
      <c r="AG199" s="9">
        <v>198</v>
      </c>
      <c r="AH199" s="9" t="str">
        <f>IFERROR(MID(VLOOKUP($B199,Seqs!$A:$B,2,0),AI199,1),"")</f>
        <v>D</v>
      </c>
      <c r="AI199" s="9">
        <v>200</v>
      </c>
      <c r="AJ199" s="9" t="str">
        <f>IFERROR(MID(VLOOKUP($B199,Seqs!$A:$B,2,0),AK199,1),"")</f>
        <v>S</v>
      </c>
      <c r="AK199" s="9">
        <v>204</v>
      </c>
      <c r="AL199" s="9" t="str">
        <f>IFERROR(MID(VLOOKUP($B199,Seqs!$A:$B,2,0),AM199,1),"")</f>
        <v>R</v>
      </c>
      <c r="AM199" s="9">
        <v>241</v>
      </c>
      <c r="AN199" s="9" t="str">
        <f>IFERROR(MID(VLOOKUP($B199,Seqs!$A:$B,2,0),AO199,1),"")</f>
        <v>Y</v>
      </c>
      <c r="AO199" s="9">
        <v>253</v>
      </c>
      <c r="AP199" s="9" t="str">
        <f>IFERROR(MID(VLOOKUP($B199,Seqs!$A:$B,2,0),AQ199,1),"")</f>
        <v>N</v>
      </c>
      <c r="AQ199" s="9">
        <v>289</v>
      </c>
      <c r="AR199" s="9" t="str">
        <f>IFERROR(MID(VLOOKUP($B199,Seqs!$A:$B,2,0),AS199,1),"")</f>
        <v>T</v>
      </c>
      <c r="AS199" s="9">
        <v>295</v>
      </c>
      <c r="AT199" s="9" t="str">
        <f>IFERROR(MID(VLOOKUP($B199,Seqs!$A:$B,2,0),AU199,1),"")</f>
        <v>L</v>
      </c>
      <c r="AU199" s="9">
        <v>323</v>
      </c>
      <c r="AV199" s="9" t="str">
        <f>IFERROR(MID(VLOOKUP($B199,Seqs!$A:$B,2,0),AW199,1),"")</f>
        <v>N</v>
      </c>
      <c r="AW199" s="9">
        <v>324</v>
      </c>
      <c r="AX199" s="9" t="str">
        <f>IFERROR(MID(VLOOKUP($B199,Seqs!$A:$B,2,0),AY199,1),"")</f>
        <v>F</v>
      </c>
      <c r="AY199" s="9">
        <v>335</v>
      </c>
      <c r="AZ199" s="110" t="str">
        <f>VLOOKUP(B199,Classification!A:D,2,0)</f>
        <v>A</v>
      </c>
      <c r="BA199" s="98" t="str">
        <f>VLOOKUP(B199,Classification!A:D,4,0)</f>
        <v>NeuropeptideY</v>
      </c>
      <c r="BB199" s="36" t="b">
        <f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109">
        <f>_xlfn.AGGREGATE(9,6,CH199:CS199)-_xlfn.AGGREGATE(9,6,BV199:CG199)+12</f>
        <v>254</v>
      </c>
      <c r="BD199" s="13" t="s">
        <v>1382</v>
      </c>
      <c r="BE199" s="9" t="s">
        <v>1380</v>
      </c>
      <c r="BF199" s="120">
        <v>3</v>
      </c>
      <c r="BG199" s="51" t="s">
        <v>1</v>
      </c>
      <c r="BH199" s="51" t="s">
        <v>1</v>
      </c>
      <c r="BJ199" s="111" t="s">
        <v>1293</v>
      </c>
      <c r="BK199" s="112" t="s">
        <v>1293</v>
      </c>
      <c r="BL199" s="112" t="s">
        <v>1293</v>
      </c>
      <c r="BM199" s="112" t="s">
        <v>1293</v>
      </c>
      <c r="BN199" s="112" t="s">
        <v>1293</v>
      </c>
      <c r="BO199" s="112" t="s">
        <v>1293</v>
      </c>
      <c r="BP199" s="112" t="s">
        <v>1293</v>
      </c>
      <c r="BQ199" s="112" t="s">
        <v>1293</v>
      </c>
      <c r="BR199" s="112" t="s">
        <v>1293</v>
      </c>
      <c r="BS199" s="112" t="s">
        <v>1293</v>
      </c>
      <c r="BT199" s="112" t="s">
        <v>1293</v>
      </c>
      <c r="BU199" s="112" t="s">
        <v>1293</v>
      </c>
      <c r="BV199" s="111">
        <f>E199</f>
        <v>36</v>
      </c>
      <c r="BW199" s="113">
        <f>I199</f>
        <v>69</v>
      </c>
      <c r="BX199" s="114">
        <f>M199</f>
        <v>73</v>
      </c>
      <c r="BY199" s="113">
        <f>Q199</f>
        <v>105</v>
      </c>
      <c r="BZ199" s="114">
        <f>U199</f>
        <v>109</v>
      </c>
      <c r="CA199" s="113" t="str">
        <f>Y199</f>
        <v>-</v>
      </c>
      <c r="CB199" s="114">
        <f>AC199</f>
        <v>151</v>
      </c>
      <c r="CC199" s="113">
        <f>AG199</f>
        <v>198</v>
      </c>
      <c r="CD199" s="114">
        <f>AK199</f>
        <v>204</v>
      </c>
      <c r="CE199" s="113">
        <f>AO199</f>
        <v>253</v>
      </c>
      <c r="CF199" s="114">
        <f>AS199</f>
        <v>295</v>
      </c>
      <c r="CG199" s="113">
        <f>AW199</f>
        <v>324</v>
      </c>
      <c r="CH199" s="111">
        <f>G199</f>
        <v>68</v>
      </c>
      <c r="CI199" s="113">
        <f>K199</f>
        <v>72</v>
      </c>
      <c r="CJ199" s="114">
        <f>O199</f>
        <v>103</v>
      </c>
      <c r="CK199" s="114">
        <f>S199</f>
        <v>108</v>
      </c>
      <c r="CL199" s="114">
        <f>W199</f>
        <v>144</v>
      </c>
      <c r="CM199" s="114" t="str">
        <f>AA199</f>
        <v>-</v>
      </c>
      <c r="CN199" s="114">
        <f>AE199</f>
        <v>176</v>
      </c>
      <c r="CO199" s="114">
        <f>AI199</f>
        <v>200</v>
      </c>
      <c r="CP199" s="114">
        <f>AM199</f>
        <v>241</v>
      </c>
      <c r="CQ199" s="114">
        <f>AQ199</f>
        <v>289</v>
      </c>
      <c r="CR199" s="114">
        <f>AU199</f>
        <v>323</v>
      </c>
      <c r="CS199" s="114">
        <f>AY199</f>
        <v>335</v>
      </c>
      <c r="CT199" s="109">
        <f>M199-K199</f>
        <v>1</v>
      </c>
    </row>
    <row r="200" spans="1:1029" s="12" customFormat="1" x14ac:dyDescent="0.2">
      <c r="A200" s="9" t="str">
        <f>CONCATENATE(B200,"_",C200)</f>
        <v>npy1r_human_5ZBQ</v>
      </c>
      <c r="B200" s="9" t="s">
        <v>325</v>
      </c>
      <c r="C200" s="9" t="s">
        <v>1502</v>
      </c>
      <c r="D200" s="9" t="str">
        <f>IFERROR(MID(VLOOKUP($B200,Seqs!$A:$B,2,0),E200,1),"")</f>
        <v>P</v>
      </c>
      <c r="E200" s="9">
        <v>36</v>
      </c>
      <c r="F200" s="9" t="str">
        <f>IFERROR(MID(VLOOKUP($B200,Seqs!$A:$B,2,0),G200,1),"")</f>
        <v>Q</v>
      </c>
      <c r="G200" s="9">
        <v>68</v>
      </c>
      <c r="H200" s="9" t="str">
        <f>IFERROR(MID(VLOOKUP($B200,Seqs!$A:$B,2,0),I200,1),"")</f>
        <v/>
      </c>
      <c r="I200" s="109" t="s">
        <v>23</v>
      </c>
      <c r="J200" s="9" t="str">
        <f>IFERROR(MID(VLOOKUP($B200,Seqs!$A:$B,2,0),K200,1),"")</f>
        <v/>
      </c>
      <c r="K200" s="109" t="s">
        <v>23</v>
      </c>
      <c r="L200" s="9" t="str">
        <f>IFERROR(MID(VLOOKUP($B200,Seqs!$A:$B,2,0),M200,1),"")</f>
        <v>V</v>
      </c>
      <c r="M200" s="9">
        <v>74</v>
      </c>
      <c r="N200" s="9" t="str">
        <f>IFERROR(MID(VLOOKUP($B200,Seqs!$A:$B,2,0),O200,1),"")</f>
        <v>D</v>
      </c>
      <c r="O200" s="9">
        <v>104</v>
      </c>
      <c r="P200" s="9" t="str">
        <f>IFERROR(MID(VLOOKUP($B200,Seqs!$A:$B,2,0),Q200,1),"")</f>
        <v>W</v>
      </c>
      <c r="Q200" s="9">
        <v>106</v>
      </c>
      <c r="R200" s="9" t="str">
        <f>IFERROR(MID(VLOOKUP($B200,Seqs!$A:$B,2,0),S200,1),"")</f>
        <v>F</v>
      </c>
      <c r="S200" s="9">
        <v>108</v>
      </c>
      <c r="T200" s="9" t="str">
        <f>IFERROR(MID(VLOOKUP($B200,Seqs!$A:$B,2,0),U200,1),"")</f>
        <v>G</v>
      </c>
      <c r="U200" s="9">
        <v>109</v>
      </c>
      <c r="V200" s="9" t="str">
        <f>IFERROR(MID(VLOOKUP($B200,Seqs!$A:$B,2,0),W200,1),"")</f>
        <v>I</v>
      </c>
      <c r="W200" s="9">
        <v>143</v>
      </c>
      <c r="X200" s="9" t="str">
        <f>IFERROR(MID(VLOOKUP($B200,Seqs!$A:$B,2,0),Y200,1),"")</f>
        <v/>
      </c>
      <c r="Y200" s="9" t="s">
        <v>23</v>
      </c>
      <c r="Z200" s="9" t="str">
        <f>IFERROR(MID(VLOOKUP($B200,Seqs!$A:$B,2,0),AA200,1),"")</f>
        <v/>
      </c>
      <c r="AA200" s="9" t="s">
        <v>23</v>
      </c>
      <c r="AB200" s="9" t="str">
        <f>IFERROR(MID(VLOOKUP($B200,Seqs!$A:$B,2,0),AC200,1),"")</f>
        <v>N</v>
      </c>
      <c r="AC200" s="9">
        <v>151</v>
      </c>
      <c r="AD200" s="9" t="str">
        <f>IFERROR(MID(VLOOKUP($B200,Seqs!$A:$B,2,0),AE200,1),"")</f>
        <v>Q</v>
      </c>
      <c r="AE200" s="9">
        <v>177</v>
      </c>
      <c r="AF200" s="9" t="str">
        <f>IFERROR(MID(VLOOKUP($B200,Seqs!$A:$B,2,0),AG200,1),"")</f>
        <v>C</v>
      </c>
      <c r="AG200" s="9">
        <v>198</v>
      </c>
      <c r="AH200" s="9" t="str">
        <f>IFERROR(MID(VLOOKUP($B200,Seqs!$A:$B,2,0),AI200,1),"")</f>
        <v>D</v>
      </c>
      <c r="AI200" s="9">
        <v>200</v>
      </c>
      <c r="AJ200" s="9" t="str">
        <f>IFERROR(MID(VLOOKUP($B200,Seqs!$A:$B,2,0),AK200,1),"")</f>
        <v>S</v>
      </c>
      <c r="AK200" s="9">
        <v>204</v>
      </c>
      <c r="AL200" s="9" t="str">
        <f>IFERROR(MID(VLOOKUP($B200,Seqs!$A:$B,2,0),AM200,1),"")</f>
        <v>R</v>
      </c>
      <c r="AM200" s="9">
        <v>241</v>
      </c>
      <c r="AN200" s="9" t="str">
        <f>IFERROR(MID(VLOOKUP($B200,Seqs!$A:$B,2,0),AO200,1),"")</f>
        <v>T</v>
      </c>
      <c r="AO200" s="9">
        <v>258</v>
      </c>
      <c r="AP200" s="9" t="str">
        <f>IFERROR(MID(VLOOKUP($B200,Seqs!$A:$B,2,0),AQ200,1),"")</f>
        <v>N</v>
      </c>
      <c r="AQ200" s="9">
        <v>289</v>
      </c>
      <c r="AR200" s="9" t="str">
        <f>IFERROR(MID(VLOOKUP($B200,Seqs!$A:$B,2,0),AS200,1),"")</f>
        <v>T</v>
      </c>
      <c r="AS200" s="9">
        <v>295</v>
      </c>
      <c r="AT200" s="9" t="str">
        <f>IFERROR(MID(VLOOKUP($B200,Seqs!$A:$B,2,0),AU200,1),"")</f>
        <v>L</v>
      </c>
      <c r="AU200" s="9">
        <v>323</v>
      </c>
      <c r="AV200" s="9" t="str">
        <f>IFERROR(MID(VLOOKUP($B200,Seqs!$A:$B,2,0),AW200,1),"")</f>
        <v>N</v>
      </c>
      <c r="AW200" s="9">
        <v>324</v>
      </c>
      <c r="AX200" s="9" t="str">
        <f>IFERROR(MID(VLOOKUP($B200,Seqs!$A:$B,2,0),AY200,1),"")</f>
        <v>F</v>
      </c>
      <c r="AY200" s="9">
        <v>335</v>
      </c>
      <c r="AZ200" s="110" t="str">
        <f>VLOOKUP(B200,Classification!A:D,2,0)</f>
        <v>A</v>
      </c>
      <c r="BA200" s="98" t="str">
        <f>VLOOKUP(B200,Classification!A:D,4,0)</f>
        <v>NeuropeptideY</v>
      </c>
      <c r="BB200" s="36" t="b">
        <f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09">
        <f>_xlfn.AGGREGATE(9,6,CH200:CS200)-_xlfn.AGGREGATE(9,6,BV200:CG200)+12</f>
        <v>245</v>
      </c>
      <c r="BD200" s="13" t="s">
        <v>23</v>
      </c>
      <c r="BE200" s="9" t="s">
        <v>1380</v>
      </c>
      <c r="BF200" s="120">
        <v>2.7</v>
      </c>
      <c r="BG200" s="51" t="s">
        <v>1</v>
      </c>
      <c r="BH200" s="51" t="s">
        <v>1</v>
      </c>
      <c r="BJ200" s="111" t="s">
        <v>1293</v>
      </c>
      <c r="BK200" s="112" t="s">
        <v>1293</v>
      </c>
      <c r="BL200" s="112" t="s">
        <v>1293</v>
      </c>
      <c r="BM200" s="112" t="s">
        <v>1293</v>
      </c>
      <c r="BN200" s="112" t="s">
        <v>1293</v>
      </c>
      <c r="BO200" s="112" t="s">
        <v>1293</v>
      </c>
      <c r="BP200" s="112" t="s">
        <v>1293</v>
      </c>
      <c r="BQ200" s="112" t="s">
        <v>1293</v>
      </c>
      <c r="BR200" s="112" t="s">
        <v>1293</v>
      </c>
      <c r="BS200" s="112" t="s">
        <v>1293</v>
      </c>
      <c r="BT200" s="112" t="s">
        <v>1293</v>
      </c>
      <c r="BU200" s="112" t="s">
        <v>1293</v>
      </c>
      <c r="BV200" s="111">
        <f>E200</f>
        <v>36</v>
      </c>
      <c r="BW200" s="113" t="str">
        <f>I200</f>
        <v>-</v>
      </c>
      <c r="BX200" s="114">
        <f>M200</f>
        <v>74</v>
      </c>
      <c r="BY200" s="113">
        <f>Q200</f>
        <v>106</v>
      </c>
      <c r="BZ200" s="114">
        <f>U200</f>
        <v>109</v>
      </c>
      <c r="CA200" s="113" t="str">
        <f>Y200</f>
        <v>-</v>
      </c>
      <c r="CB200" s="114">
        <f>AC200</f>
        <v>151</v>
      </c>
      <c r="CC200" s="113">
        <f>AG200</f>
        <v>198</v>
      </c>
      <c r="CD200" s="114">
        <f>AK200</f>
        <v>204</v>
      </c>
      <c r="CE200" s="113">
        <f>AO200</f>
        <v>258</v>
      </c>
      <c r="CF200" s="114">
        <f>AS200</f>
        <v>295</v>
      </c>
      <c r="CG200" s="113">
        <f>AW200</f>
        <v>324</v>
      </c>
      <c r="CH200" s="111">
        <f>G200</f>
        <v>68</v>
      </c>
      <c r="CI200" s="113" t="str">
        <f>K200</f>
        <v>-</v>
      </c>
      <c r="CJ200" s="114">
        <f>O200</f>
        <v>104</v>
      </c>
      <c r="CK200" s="114">
        <f>S200</f>
        <v>108</v>
      </c>
      <c r="CL200" s="114">
        <f>W200</f>
        <v>143</v>
      </c>
      <c r="CM200" s="114" t="str">
        <f>AA200</f>
        <v>-</v>
      </c>
      <c r="CN200" s="114">
        <f>AE200</f>
        <v>177</v>
      </c>
      <c r="CO200" s="114">
        <f>AI200</f>
        <v>200</v>
      </c>
      <c r="CP200" s="114">
        <f>AM200</f>
        <v>241</v>
      </c>
      <c r="CQ200" s="114">
        <f>AQ200</f>
        <v>289</v>
      </c>
      <c r="CR200" s="114">
        <f>AU200</f>
        <v>323</v>
      </c>
      <c r="CS200" s="114">
        <f>AY200</f>
        <v>335</v>
      </c>
      <c r="CT200" s="109" t="e">
        <f>M200-K200</f>
        <v>#VALUE!</v>
      </c>
    </row>
    <row r="201" spans="1:1029" x14ac:dyDescent="0.2">
      <c r="A201" s="3" t="str">
        <f t="shared" si="893"/>
        <v>ntr1_rat__wt</v>
      </c>
      <c r="B201" s="3" t="s">
        <v>914</v>
      </c>
      <c r="C201" s="3" t="s">
        <v>100</v>
      </c>
      <c r="D201" s="3" t="str">
        <f>IFERROR(MID(VLOOKUP($B201,Seqs!$A:$B,2,0),E201,1),"")</f>
        <v>I</v>
      </c>
      <c r="E201" s="3">
        <v>61</v>
      </c>
      <c r="F201" s="3" t="str">
        <f>IFERROR(MID(VLOOKUP($B201,Seqs!$A:$B,2,0),G201,1),"")</f>
        <v>K</v>
      </c>
      <c r="G201" s="3">
        <v>92</v>
      </c>
      <c r="H201" s="3" t="str">
        <f>IFERROR(MID(VLOOKUP($B201,Seqs!$A:$B,2,0),I201,1),"")</f>
        <v>K</v>
      </c>
      <c r="I201" s="23">
        <v>93</v>
      </c>
      <c r="J201" s="3" t="str">
        <f>IFERROR(MID(VLOOKUP($B201,Seqs!$A:$B,2,0),K201,1),"")</f>
        <v>Q</v>
      </c>
      <c r="K201" s="23">
        <v>96</v>
      </c>
      <c r="L201" s="3" t="str">
        <f>IFERROR(MID(VLOOKUP($B201,Seqs!$A:$B,2,0),M201,1),"")</f>
        <v>S</v>
      </c>
      <c r="M201" s="3">
        <v>97</v>
      </c>
      <c r="N201" s="3" t="str">
        <f>IFERROR(MID(VLOOKUP($B201,Seqs!$A:$B,2,0),O201,1),"")</f>
        <v>V</v>
      </c>
      <c r="O201" s="3">
        <v>131</v>
      </c>
      <c r="P201" s="3" t="str">
        <f>IFERROR(MID(VLOOKUP($B201,Seqs!$A:$B,2,0),Q201,1),"")</f>
        <v>P</v>
      </c>
      <c r="Q201" s="3">
        <v>134</v>
      </c>
      <c r="R201" s="3" t="str">
        <f>IFERROR(MID(VLOOKUP($B201,Seqs!$A:$B,2,0),S201,1),"")</f>
        <v>F</v>
      </c>
      <c r="S201" s="3">
        <v>137</v>
      </c>
      <c r="T201" s="3" t="str">
        <f>IFERROR(MID(VLOOKUP($B201,Seqs!$A:$B,2,0),U201,1),"")</f>
        <v>G</v>
      </c>
      <c r="U201" s="3">
        <v>138</v>
      </c>
      <c r="V201" s="3" t="str">
        <f>IFERROR(MID(VLOOKUP($B201,Seqs!$A:$B,2,0),W201,1),"")</f>
        <v>H</v>
      </c>
      <c r="W201" s="3">
        <v>173</v>
      </c>
      <c r="X201" s="3" t="str">
        <f>IFERROR(MID(VLOOKUP($B201,Seqs!$A:$B,2,0),Y201,1),"")</f>
        <v>P</v>
      </c>
      <c r="Y201" s="3">
        <v>174</v>
      </c>
      <c r="Z201" s="3" t="str">
        <f>IFERROR(MID(VLOOKUP($B201,Seqs!$A:$B,2,0),AA201,1),"")</f>
        <v>M</v>
      </c>
      <c r="AA201" s="3">
        <v>181</v>
      </c>
      <c r="AB201" s="3" t="str">
        <f>IFERROR(MID(VLOOKUP($B201,Seqs!$A:$B,2,0),AC201,1),"")</f>
        <v>S</v>
      </c>
      <c r="AC201" s="9">
        <v>182</v>
      </c>
      <c r="AD201" s="3" t="str">
        <f>IFERROR(MID(VLOOKUP($B201,Seqs!$A:$B,2,0),AE201,1),"")</f>
        <v>M</v>
      </c>
      <c r="AE201" s="3">
        <v>208</v>
      </c>
      <c r="AF201" s="3" t="str">
        <f>IFERROR(MID(VLOOKUP($B201,Seqs!$A:$B,2,0),AG201,1),"")</f>
        <v>C</v>
      </c>
      <c r="AG201" s="3">
        <v>225</v>
      </c>
      <c r="AH201" s="3" t="str">
        <f>IFERROR(MID(VLOOKUP($B201,Seqs!$A:$B,2,0),AI201,1),"")</f>
        <v>P</v>
      </c>
      <c r="AI201" s="3">
        <v>227</v>
      </c>
      <c r="AJ201" s="3" t="str">
        <f>IFERROR(MID(VLOOKUP($B201,Seqs!$A:$B,2,0),AK201,1),"")</f>
        <v>T</v>
      </c>
      <c r="AK201" s="3">
        <v>231</v>
      </c>
      <c r="AL201" s="3" t="str">
        <f>IFERROR(MID(VLOOKUP($B201,Seqs!$A:$B,2,0),AM201,1),"")</f>
        <v>G</v>
      </c>
      <c r="AM201" s="3">
        <v>275</v>
      </c>
      <c r="AN201" s="3" t="str">
        <f>IFERROR(MID(VLOOKUP($B201,Seqs!$A:$B,2,0),AO201,1),"")</f>
        <v>P</v>
      </c>
      <c r="AO201" s="3">
        <v>297</v>
      </c>
      <c r="AP201" s="3" t="str">
        <f>IFERROR(MID(VLOOKUP($B201,Seqs!$A:$B,2,0),AQ201,1),"")</f>
        <v>I</v>
      </c>
      <c r="AQ201" s="3">
        <v>334</v>
      </c>
      <c r="AR201" s="3" t="str">
        <f>IFERROR(MID(VLOOKUP($B201,Seqs!$A:$B,2,0),AS201,1),"")</f>
        <v>T</v>
      </c>
      <c r="AS201" s="3">
        <v>340</v>
      </c>
      <c r="AT201" s="3" t="str">
        <f>IFERROR(MID(VLOOKUP($B201,Seqs!$A:$B,2,0),AU201,1),"")</f>
        <v>V</v>
      </c>
      <c r="AU201" s="3">
        <v>372</v>
      </c>
      <c r="AV201" s="3" t="str">
        <f>IFERROR(MID(VLOOKUP($B201,Seqs!$A:$B,2,0),AW201,1),"")</f>
        <v>S</v>
      </c>
      <c r="AW201" s="3">
        <v>373</v>
      </c>
      <c r="AX201" s="3" t="str">
        <f>IFERROR(MID(VLOOKUP($B201,Seqs!$A:$B,2,0),AY201,1),"")</f>
        <v>L</v>
      </c>
      <c r="AY201" s="3">
        <v>384</v>
      </c>
      <c r="AZ201" s="77" t="str">
        <f>VLOOKUP(B201,Classification!A:D,2,0)</f>
        <v>A</v>
      </c>
      <c r="BA201" s="94" t="str">
        <f>VLOOKUP(B201,Classification!A:D,4,0)</f>
        <v>Neurotensin</v>
      </c>
      <c r="BB201" s="27" t="b">
        <f t="shared" si="894"/>
        <v>1</v>
      </c>
      <c r="BC201" s="23">
        <f t="shared" si="867"/>
        <v>277</v>
      </c>
      <c r="BD201" s="56" t="s">
        <v>23</v>
      </c>
      <c r="BE201" s="3" t="s">
        <v>23</v>
      </c>
      <c r="BF201" s="119" t="s">
        <v>23</v>
      </c>
      <c r="BG201" s="49" t="s">
        <v>1378</v>
      </c>
      <c r="BH201" s="49" t="s">
        <v>1383</v>
      </c>
      <c r="BI201" s="3" t="s">
        <v>1170</v>
      </c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 t="shared" si="868"/>
        <v>61</v>
      </c>
      <c r="BW201" s="71">
        <f t="shared" si="869"/>
        <v>93</v>
      </c>
      <c r="BX201" s="72">
        <f t="shared" si="870"/>
        <v>97</v>
      </c>
      <c r="BY201" s="71">
        <f t="shared" si="871"/>
        <v>134</v>
      </c>
      <c r="BZ201" s="72">
        <f t="shared" si="872"/>
        <v>138</v>
      </c>
      <c r="CA201" s="71">
        <f t="shared" si="873"/>
        <v>174</v>
      </c>
      <c r="CB201" s="72">
        <f t="shared" si="874"/>
        <v>182</v>
      </c>
      <c r="CC201" s="71">
        <f t="shared" si="875"/>
        <v>225</v>
      </c>
      <c r="CD201" s="72">
        <f t="shared" si="876"/>
        <v>231</v>
      </c>
      <c r="CE201" s="71">
        <f t="shared" si="877"/>
        <v>297</v>
      </c>
      <c r="CF201" s="72">
        <f t="shared" si="878"/>
        <v>340</v>
      </c>
      <c r="CG201" s="71">
        <f t="shared" si="879"/>
        <v>373</v>
      </c>
      <c r="CH201" s="70">
        <f t="shared" si="880"/>
        <v>92</v>
      </c>
      <c r="CI201" s="71">
        <f t="shared" si="881"/>
        <v>96</v>
      </c>
      <c r="CJ201" s="72">
        <f t="shared" si="882"/>
        <v>131</v>
      </c>
      <c r="CK201" s="72">
        <f t="shared" si="883"/>
        <v>137</v>
      </c>
      <c r="CL201" s="72">
        <f t="shared" si="884"/>
        <v>173</v>
      </c>
      <c r="CM201" s="72">
        <f t="shared" si="885"/>
        <v>181</v>
      </c>
      <c r="CN201" s="72">
        <f t="shared" si="886"/>
        <v>208</v>
      </c>
      <c r="CO201" s="72">
        <f t="shared" si="887"/>
        <v>227</v>
      </c>
      <c r="CP201" s="72">
        <f t="shared" si="888"/>
        <v>275</v>
      </c>
      <c r="CQ201" s="72">
        <f t="shared" si="889"/>
        <v>334</v>
      </c>
      <c r="CR201" s="72">
        <f t="shared" si="890"/>
        <v>372</v>
      </c>
      <c r="CS201" s="72">
        <f t="shared" si="891"/>
        <v>384</v>
      </c>
      <c r="CT201" s="23">
        <f t="shared" si="892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893"/>
        <v>ntr1_rat_4BUO</v>
      </c>
      <c r="B202" s="3" t="s">
        <v>914</v>
      </c>
      <c r="C202" s="3" t="s">
        <v>1338</v>
      </c>
      <c r="D202" s="3" t="str">
        <f>IFERROR(MID(VLOOKUP($B202,Seqs!$A:$B,2,0),E202,1),"")</f>
        <v>I</v>
      </c>
      <c r="E202" s="3">
        <v>61</v>
      </c>
      <c r="F202" s="3" t="str">
        <f>IFERROR(MID(VLOOKUP($B202,Seqs!$A:$B,2,0),G202,1),"")</f>
        <v>R</v>
      </c>
      <c r="G202" s="3">
        <v>91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S</v>
      </c>
      <c r="M202" s="3">
        <v>97</v>
      </c>
      <c r="N202" s="3" t="str">
        <f>IFERROR(MID(VLOOKUP($B202,Seqs!$A:$B,2,0),O202,1),"")</f>
        <v>V</v>
      </c>
      <c r="O202" s="3">
        <v>131</v>
      </c>
      <c r="P202" s="3" t="str">
        <f>IFERROR(MID(VLOOKUP($B202,Seqs!$A:$B,2,0),Q202,1),"")</f>
        <v>P</v>
      </c>
      <c r="Q202" s="3">
        <v>134</v>
      </c>
      <c r="R202" s="3" t="str">
        <f>IFERROR(MID(VLOOKUP($B202,Seqs!$A:$B,2,0),S202,1),"")</f>
        <v>F</v>
      </c>
      <c r="S202" s="3">
        <v>137</v>
      </c>
      <c r="T202" s="3" t="str">
        <f>IFERROR(MID(VLOOKUP($B202,Seqs!$A:$B,2,0),U202,1),"")</f>
        <v>G</v>
      </c>
      <c r="U202" s="3">
        <v>138</v>
      </c>
      <c r="V202" s="3" t="str">
        <f>IFERROR(MID(VLOOKUP($B202,Seqs!$A:$B,2,0),W202,1),"")</f>
        <v>H</v>
      </c>
      <c r="W202" s="3">
        <v>173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S</v>
      </c>
      <c r="AC202" s="9">
        <v>182</v>
      </c>
      <c r="AD202" s="3" t="str">
        <f>IFERROR(MID(VLOOKUP($B202,Seqs!$A:$B,2,0),AE202,1),"")</f>
        <v>M</v>
      </c>
      <c r="AE202" s="3">
        <v>208</v>
      </c>
      <c r="AF202" s="3" t="str">
        <f>IFERROR(MID(VLOOKUP($B202,Seqs!$A:$B,2,0),AG202,1),"")</f>
        <v>C</v>
      </c>
      <c r="AG202" s="3">
        <v>225</v>
      </c>
      <c r="AH202" s="3" t="str">
        <f>IFERROR(MID(VLOOKUP($B202,Seqs!$A:$B,2,0),AI202,1),"")</f>
        <v>P</v>
      </c>
      <c r="AI202" s="3">
        <v>227</v>
      </c>
      <c r="AJ202" s="3" t="str">
        <f>IFERROR(MID(VLOOKUP($B202,Seqs!$A:$B,2,0),AK202,1),"")</f>
        <v>T</v>
      </c>
      <c r="AK202" s="3">
        <v>231</v>
      </c>
      <c r="AL202" s="3" t="str">
        <f>IFERROR(MID(VLOOKUP($B202,Seqs!$A:$B,2,0),AM202,1),"")</f>
        <v>Q</v>
      </c>
      <c r="AM202" s="3">
        <v>270</v>
      </c>
      <c r="AN202" s="3" t="str">
        <f>IFERROR(MID(VLOOKUP($B202,Seqs!$A:$B,2,0),AO202,1),"")</f>
        <v>G</v>
      </c>
      <c r="AO202" s="3">
        <v>298</v>
      </c>
      <c r="AP202" s="3" t="str">
        <f>IFERROR(MID(VLOOKUP($B202,Seqs!$A:$B,2,0),AQ202,1),"")</f>
        <v>I</v>
      </c>
      <c r="AQ202" s="3">
        <v>334</v>
      </c>
      <c r="AR202" s="3" t="str">
        <f>IFERROR(MID(VLOOKUP($B202,Seqs!$A:$B,2,0),AS202,1),"")</f>
        <v>T</v>
      </c>
      <c r="AS202" s="3">
        <v>340</v>
      </c>
      <c r="AT202" s="3" t="str">
        <f>IFERROR(MID(VLOOKUP($B202,Seqs!$A:$B,2,0),AU202,1),"")</f>
        <v>V</v>
      </c>
      <c r="AU202" s="3">
        <v>372</v>
      </c>
      <c r="AV202" s="3" t="str">
        <f>IFERROR(MID(VLOOKUP($B202,Seqs!$A:$B,2,0),AW202,1),"")</f>
        <v>S</v>
      </c>
      <c r="AW202" s="3">
        <v>373</v>
      </c>
      <c r="AX202" s="3" t="str">
        <f>IFERROR(MID(VLOOKUP($B202,Seqs!$A:$B,2,0),AY202,1),"")</f>
        <v>L</v>
      </c>
      <c r="AY202" s="3">
        <v>384</v>
      </c>
      <c r="AZ202" s="77" t="str">
        <f>VLOOKUP(B202,Classification!A:D,2,0)</f>
        <v>A</v>
      </c>
      <c r="BA202" s="94" t="str">
        <f>VLOOKUP(B202,Classification!A:D,4,0)</f>
        <v>Neurotensin</v>
      </c>
      <c r="BB202" s="27" t="b">
        <f t="shared" si="894"/>
        <v>1</v>
      </c>
      <c r="BC202" s="23">
        <f t="shared" si="867"/>
        <v>260</v>
      </c>
      <c r="BD202" s="16" t="s">
        <v>1382</v>
      </c>
      <c r="BE202" s="3" t="s">
        <v>1380</v>
      </c>
      <c r="BF202" s="119">
        <v>2.75</v>
      </c>
      <c r="BG202" s="49" t="s">
        <v>1383</v>
      </c>
      <c r="BH202" s="49" t="s">
        <v>1383</v>
      </c>
      <c r="BI202" s="1"/>
      <c r="BJ202" s="70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0">
        <f t="shared" si="868"/>
        <v>61</v>
      </c>
      <c r="BW202" s="71" t="str">
        <f t="shared" si="869"/>
        <v>-</v>
      </c>
      <c r="BX202" s="72">
        <f t="shared" si="870"/>
        <v>97</v>
      </c>
      <c r="BY202" s="71">
        <f t="shared" si="871"/>
        <v>134</v>
      </c>
      <c r="BZ202" s="72">
        <f t="shared" si="872"/>
        <v>138</v>
      </c>
      <c r="CA202" s="71" t="str">
        <f t="shared" si="873"/>
        <v>-</v>
      </c>
      <c r="CB202" s="72">
        <f t="shared" si="874"/>
        <v>182</v>
      </c>
      <c r="CC202" s="71">
        <f t="shared" si="875"/>
        <v>225</v>
      </c>
      <c r="CD202" s="72">
        <f t="shared" si="876"/>
        <v>231</v>
      </c>
      <c r="CE202" s="71">
        <f t="shared" si="877"/>
        <v>298</v>
      </c>
      <c r="CF202" s="72">
        <f t="shared" si="878"/>
        <v>340</v>
      </c>
      <c r="CG202" s="71">
        <f t="shared" si="879"/>
        <v>373</v>
      </c>
      <c r="CH202" s="70">
        <f t="shared" si="880"/>
        <v>91</v>
      </c>
      <c r="CI202" s="71" t="str">
        <f t="shared" si="881"/>
        <v>-</v>
      </c>
      <c r="CJ202" s="72">
        <f t="shared" si="882"/>
        <v>131</v>
      </c>
      <c r="CK202" s="72">
        <f t="shared" si="883"/>
        <v>137</v>
      </c>
      <c r="CL202" s="72">
        <f t="shared" si="884"/>
        <v>173</v>
      </c>
      <c r="CM202" s="72" t="str">
        <f t="shared" si="885"/>
        <v>-</v>
      </c>
      <c r="CN202" s="72">
        <f t="shared" si="886"/>
        <v>208</v>
      </c>
      <c r="CO202" s="72">
        <f t="shared" si="887"/>
        <v>227</v>
      </c>
      <c r="CP202" s="72">
        <f t="shared" si="888"/>
        <v>270</v>
      </c>
      <c r="CQ202" s="72">
        <f t="shared" si="889"/>
        <v>334</v>
      </c>
      <c r="CR202" s="72">
        <f t="shared" si="890"/>
        <v>372</v>
      </c>
      <c r="CS202" s="72">
        <f t="shared" si="891"/>
        <v>384</v>
      </c>
      <c r="CT202" s="23" t="e">
        <f t="shared" si="892"/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893"/>
        <v>ntr1_rat_4GRV</v>
      </c>
      <c r="B203" s="3" t="s">
        <v>914</v>
      </c>
      <c r="C203" s="3" t="s">
        <v>50</v>
      </c>
      <c r="D203" s="3" t="str">
        <f>IFERROR(MID(VLOOKUP($B203,Seqs!$A:$B,2,0),E203,1),"")</f>
        <v>I</v>
      </c>
      <c r="E203" s="3">
        <v>61</v>
      </c>
      <c r="F203" s="3" t="str">
        <f>IFERROR(MID(VLOOKUP($B203,Seqs!$A:$B,2,0),G203,1),"")</f>
        <v>T</v>
      </c>
      <c r="G203" s="3">
        <v>88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Q</v>
      </c>
      <c r="M203" s="3">
        <v>99</v>
      </c>
      <c r="N203" s="3" t="str">
        <f>IFERROR(MID(VLOOKUP($B203,Seqs!$A:$B,2,0),O203,1),"")</f>
        <v>V</v>
      </c>
      <c r="O203" s="3">
        <v>131</v>
      </c>
      <c r="P203" s="3" t="str">
        <f>IFERROR(MID(VLOOKUP($B203,Seqs!$A:$B,2,0),Q203,1),"")</f>
        <v>P</v>
      </c>
      <c r="Q203" s="3">
        <v>134</v>
      </c>
      <c r="R203" s="3" t="str">
        <f>IFERROR(MID(VLOOKUP($B203,Seqs!$A:$B,2,0),S203,1),"")</f>
        <v>F</v>
      </c>
      <c r="S203" s="3">
        <v>137</v>
      </c>
      <c r="T203" s="3" t="str">
        <f>IFERROR(MID(VLOOKUP($B203,Seqs!$A:$B,2,0),U203,1),"")</f>
        <v>G</v>
      </c>
      <c r="U203" s="3">
        <v>138</v>
      </c>
      <c r="V203" s="3" t="str">
        <f>IFERROR(MID(VLOOKUP($B203,Seqs!$A:$B,2,0),W203,1),"")</f>
        <v>H</v>
      </c>
      <c r="W203" s="3">
        <v>173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T</v>
      </c>
      <c r="AC203" s="9">
        <v>186</v>
      </c>
      <c r="AD203" s="3" t="str">
        <f>IFERROR(MID(VLOOKUP($B203,Seqs!$A:$B,2,0),AE203,1),"")</f>
        <v>M</v>
      </c>
      <c r="AE203" s="3">
        <v>208</v>
      </c>
      <c r="AF203" s="3" t="str">
        <f>IFERROR(MID(VLOOKUP($B203,Seqs!$A:$B,2,0),AG203,1),"")</f>
        <v>C</v>
      </c>
      <c r="AG203" s="3">
        <v>225</v>
      </c>
      <c r="AH203" s="3" t="str">
        <f>IFERROR(MID(VLOOKUP($B203,Seqs!$A:$B,2,0),AI203,1),"")</f>
        <v>P</v>
      </c>
      <c r="AI203" s="3">
        <v>227</v>
      </c>
      <c r="AJ203" s="3" t="str">
        <f>IFERROR(MID(VLOOKUP($B203,Seqs!$A:$B,2,0),AK203,1),"")</f>
        <v>T</v>
      </c>
      <c r="AK203" s="3">
        <v>231</v>
      </c>
      <c r="AL203" s="3" t="str">
        <f>IFERROR(MID(VLOOKUP($B203,Seqs!$A:$B,2,0),AM203,1),"")</f>
        <v>T</v>
      </c>
      <c r="AM203" s="3">
        <v>265</v>
      </c>
      <c r="AN203" s="3" t="str">
        <f>IFERROR(MID(VLOOKUP($B203,Seqs!$A:$B,2,0),AO203,1),"")</f>
        <v>A</v>
      </c>
      <c r="AO203" s="3">
        <v>302</v>
      </c>
      <c r="AP203" s="3" t="str">
        <f>IFERROR(MID(VLOOKUP($B203,Seqs!$A:$B,2,0),AQ203,1),"")</f>
        <v>I</v>
      </c>
      <c r="AQ203" s="3">
        <v>334</v>
      </c>
      <c r="AR203" s="3" t="str">
        <f>IFERROR(MID(VLOOKUP($B203,Seqs!$A:$B,2,0),AS203,1),"")</f>
        <v>T</v>
      </c>
      <c r="AS203" s="3">
        <v>340</v>
      </c>
      <c r="AT203" s="3" t="str">
        <f>IFERROR(MID(VLOOKUP($B203,Seqs!$A:$B,2,0),AU203,1),"")</f>
        <v>S</v>
      </c>
      <c r="AU203" s="3">
        <v>361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7" t="str">
        <f>VLOOKUP(B203,Classification!A:D,2,0)</f>
        <v>A</v>
      </c>
      <c r="BA203" s="94" t="str">
        <f>VLOOKUP(B203,Classification!A:D,4,0)</f>
        <v>Neurotensin</v>
      </c>
      <c r="BB203" s="27" t="b">
        <f t="shared" si="894"/>
        <v>1</v>
      </c>
      <c r="BC203" s="23">
        <f t="shared" si="867"/>
        <v>220</v>
      </c>
      <c r="BD203" s="5" t="s">
        <v>23</v>
      </c>
      <c r="BE203" s="3" t="s">
        <v>1438</v>
      </c>
      <c r="BF203" s="119">
        <v>2.8</v>
      </c>
      <c r="BG203" s="49" t="s">
        <v>1383</v>
      </c>
      <c r="BH203" s="49" t="s">
        <v>1383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868"/>
        <v>61</v>
      </c>
      <c r="BW203" s="71" t="str">
        <f t="shared" si="869"/>
        <v>-</v>
      </c>
      <c r="BX203" s="72">
        <f t="shared" si="870"/>
        <v>99</v>
      </c>
      <c r="BY203" s="71">
        <f t="shared" si="871"/>
        <v>134</v>
      </c>
      <c r="BZ203" s="72">
        <f t="shared" si="872"/>
        <v>138</v>
      </c>
      <c r="CA203" s="71" t="str">
        <f t="shared" si="873"/>
        <v>-</v>
      </c>
      <c r="CB203" s="72">
        <f t="shared" si="874"/>
        <v>186</v>
      </c>
      <c r="CC203" s="71">
        <f t="shared" si="875"/>
        <v>225</v>
      </c>
      <c r="CD203" s="72">
        <f t="shared" si="876"/>
        <v>231</v>
      </c>
      <c r="CE203" s="71">
        <f t="shared" si="877"/>
        <v>302</v>
      </c>
      <c r="CF203" s="72">
        <f t="shared" si="878"/>
        <v>340</v>
      </c>
      <c r="CG203" s="71" t="str">
        <f t="shared" si="879"/>
        <v>-</v>
      </c>
      <c r="CH203" s="70">
        <f t="shared" si="880"/>
        <v>88</v>
      </c>
      <c r="CI203" s="71" t="str">
        <f t="shared" si="881"/>
        <v>-</v>
      </c>
      <c r="CJ203" s="72">
        <f t="shared" si="882"/>
        <v>131</v>
      </c>
      <c r="CK203" s="72">
        <f t="shared" si="883"/>
        <v>137</v>
      </c>
      <c r="CL203" s="72">
        <f t="shared" si="884"/>
        <v>173</v>
      </c>
      <c r="CM203" s="72" t="str">
        <f t="shared" si="885"/>
        <v>-</v>
      </c>
      <c r="CN203" s="72">
        <f t="shared" si="886"/>
        <v>208</v>
      </c>
      <c r="CO203" s="72">
        <f t="shared" si="887"/>
        <v>227</v>
      </c>
      <c r="CP203" s="72">
        <f t="shared" si="888"/>
        <v>265</v>
      </c>
      <c r="CQ203" s="72">
        <f t="shared" si="889"/>
        <v>334</v>
      </c>
      <c r="CR203" s="72">
        <f t="shared" si="890"/>
        <v>361</v>
      </c>
      <c r="CS203" s="72" t="str">
        <f t="shared" si="891"/>
        <v>-</v>
      </c>
      <c r="CT203" s="23" t="e">
        <f t="shared" si="892"/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893"/>
        <v>ntr1_rat_4XEE</v>
      </c>
      <c r="B204" s="3" t="s">
        <v>914</v>
      </c>
      <c r="C204" s="3" t="s">
        <v>1356</v>
      </c>
      <c r="D204" s="3" t="str">
        <f>IFERROR(MID(VLOOKUP($B204,Seqs!$A:$B,2,0),E204,1),"")</f>
        <v>I</v>
      </c>
      <c r="E204" s="3">
        <v>61</v>
      </c>
      <c r="F204" s="3" t="str">
        <f>IFERROR(MID(VLOOKUP($B204,Seqs!$A:$B,2,0),G204,1),"")</f>
        <v>R</v>
      </c>
      <c r="G204" s="3">
        <v>91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S</v>
      </c>
      <c r="M204" s="3">
        <v>100</v>
      </c>
      <c r="N204" s="3" t="str">
        <f>IFERROR(MID(VLOOKUP($B204,Seqs!$A:$B,2,0),O204,1),"")</f>
        <v>V</v>
      </c>
      <c r="O204" s="3">
        <v>131</v>
      </c>
      <c r="P204" s="3" t="str">
        <f>IFERROR(MID(VLOOKUP($B204,Seqs!$A:$B,2,0),Q204,1),"")</f>
        <v>P</v>
      </c>
      <c r="Q204" s="3">
        <v>134</v>
      </c>
      <c r="R204" s="3" t="str">
        <f>IFERROR(MID(VLOOKUP($B204,Seqs!$A:$B,2,0),S204,1),"")</f>
        <v>F</v>
      </c>
      <c r="S204" s="3">
        <v>137</v>
      </c>
      <c r="T204" s="3" t="str">
        <f>IFERROR(MID(VLOOKUP($B204,Seqs!$A:$B,2,0),U204,1),"")</f>
        <v>G</v>
      </c>
      <c r="U204" s="3">
        <v>138</v>
      </c>
      <c r="V204" s="3" t="str">
        <f>IFERROR(MID(VLOOKUP($B204,Seqs!$A:$B,2,0),W204,1),"")</f>
        <v>H</v>
      </c>
      <c r="W204" s="3">
        <v>173</v>
      </c>
      <c r="X204" s="3" t="str">
        <f>IFERROR(MID(VLOOKUP($B204,Seqs!$A:$B,2,0),Y204,1),"")</f>
        <v>P</v>
      </c>
      <c r="Y204" s="3">
        <v>174</v>
      </c>
      <c r="Z204" s="3" t="str">
        <f>IFERROR(MID(VLOOKUP($B204,Seqs!$A:$B,2,0),AA204,1),"")</f>
        <v>M</v>
      </c>
      <c r="AA204" s="3">
        <v>181</v>
      </c>
      <c r="AB204" s="3" t="str">
        <f>IFERROR(MID(VLOOKUP($B204,Seqs!$A:$B,2,0),AC204,1),"")</f>
        <v>S</v>
      </c>
      <c r="AC204" s="9">
        <v>182</v>
      </c>
      <c r="AD204" s="3" t="str">
        <f>IFERROR(MID(VLOOKUP($B204,Seqs!$A:$B,2,0),AE204,1),"")</f>
        <v>M</v>
      </c>
      <c r="AE204" s="3">
        <v>208</v>
      </c>
      <c r="AF204" s="3" t="str">
        <f>IFERROR(MID(VLOOKUP($B204,Seqs!$A:$B,2,0),AG204,1),"")</f>
        <v>C</v>
      </c>
      <c r="AG204" s="3">
        <v>225</v>
      </c>
      <c r="AH204" s="3" t="str">
        <f>IFERROR(MID(VLOOKUP($B204,Seqs!$A:$B,2,0),AI204,1),"")</f>
        <v>P</v>
      </c>
      <c r="AI204" s="3">
        <v>227</v>
      </c>
      <c r="AJ204" s="3" t="str">
        <f>IFERROR(MID(VLOOKUP($B204,Seqs!$A:$B,2,0),AK204,1),"")</f>
        <v>T</v>
      </c>
      <c r="AK204" s="3">
        <v>231</v>
      </c>
      <c r="AL204" s="3" t="str">
        <f>IFERROR(MID(VLOOKUP($B204,Seqs!$A:$B,2,0),AM204,1),"")</f>
        <v>V</v>
      </c>
      <c r="AM204" s="3">
        <v>268</v>
      </c>
      <c r="AN204" s="3" t="str">
        <f>IFERROR(MID(VLOOKUP($B204,Seqs!$A:$B,2,0),AO204,1),"")</f>
        <v>Q</v>
      </c>
      <c r="AO204" s="3">
        <v>301</v>
      </c>
      <c r="AP204" s="3" t="str">
        <f>IFERROR(MID(VLOOKUP($B204,Seqs!$A:$B,2,0),AQ204,1),"")</f>
        <v>I</v>
      </c>
      <c r="AQ204" s="3">
        <v>334</v>
      </c>
      <c r="AR204" s="3" t="str">
        <f>IFERROR(MID(VLOOKUP($B204,Seqs!$A:$B,2,0),AS204,1),"")</f>
        <v>T</v>
      </c>
      <c r="AS204" s="3">
        <v>340</v>
      </c>
      <c r="AT204" s="3" t="str">
        <f>IFERROR(MID(VLOOKUP($B204,Seqs!$A:$B,2,0),AU204,1),"")</f>
        <v>I</v>
      </c>
      <c r="AU204" s="3">
        <v>364</v>
      </c>
      <c r="AV204" s="3" t="str">
        <f>IFERROR(MID(VLOOKUP($B204,Seqs!$A:$B,2,0),AW204,1),"")</f>
        <v/>
      </c>
      <c r="AW204" s="3" t="s">
        <v>23</v>
      </c>
      <c r="AX204" s="3" t="str">
        <f>IFERROR(MID(VLOOKUP($B204,Seqs!$A:$B,2,0),AY204,1),"")</f>
        <v/>
      </c>
      <c r="AY204" s="3" t="s">
        <v>23</v>
      </c>
      <c r="AZ204" s="77" t="str">
        <f>VLOOKUP(B204,Classification!A:D,2,0)</f>
        <v>A</v>
      </c>
      <c r="BA204" s="94" t="str">
        <f>VLOOKUP(B204,Classification!A:D,4,0)</f>
        <v>Neurotensin</v>
      </c>
      <c r="BB204" s="27" t="b">
        <f t="shared" si="894"/>
        <v>1</v>
      </c>
      <c r="BC204" s="23">
        <f t="shared" si="867"/>
        <v>240</v>
      </c>
      <c r="BD204" s="4" t="s">
        <v>23</v>
      </c>
      <c r="BE204" s="3" t="s">
        <v>1438</v>
      </c>
      <c r="BF204" s="119">
        <v>2.9</v>
      </c>
      <c r="BG204" s="49" t="s">
        <v>1383</v>
      </c>
      <c r="BH204" s="49" t="s">
        <v>1383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868"/>
        <v>61</v>
      </c>
      <c r="BW204" s="71" t="str">
        <f t="shared" si="869"/>
        <v>-</v>
      </c>
      <c r="BX204" s="72">
        <f t="shared" si="870"/>
        <v>100</v>
      </c>
      <c r="BY204" s="71">
        <f t="shared" si="871"/>
        <v>134</v>
      </c>
      <c r="BZ204" s="72">
        <f t="shared" si="872"/>
        <v>138</v>
      </c>
      <c r="CA204" s="71">
        <f t="shared" si="873"/>
        <v>174</v>
      </c>
      <c r="CB204" s="72">
        <f t="shared" si="874"/>
        <v>182</v>
      </c>
      <c r="CC204" s="71">
        <f t="shared" si="875"/>
        <v>225</v>
      </c>
      <c r="CD204" s="72">
        <f t="shared" si="876"/>
        <v>231</v>
      </c>
      <c r="CE204" s="71">
        <f t="shared" si="877"/>
        <v>301</v>
      </c>
      <c r="CF204" s="72">
        <f t="shared" si="878"/>
        <v>340</v>
      </c>
      <c r="CG204" s="71" t="str">
        <f t="shared" si="879"/>
        <v>-</v>
      </c>
      <c r="CH204" s="70">
        <f t="shared" si="880"/>
        <v>91</v>
      </c>
      <c r="CI204" s="71" t="str">
        <f t="shared" si="881"/>
        <v>-</v>
      </c>
      <c r="CJ204" s="72">
        <f t="shared" si="882"/>
        <v>131</v>
      </c>
      <c r="CK204" s="72">
        <f t="shared" si="883"/>
        <v>137</v>
      </c>
      <c r="CL204" s="72">
        <f t="shared" si="884"/>
        <v>173</v>
      </c>
      <c r="CM204" s="72">
        <f t="shared" si="885"/>
        <v>181</v>
      </c>
      <c r="CN204" s="72">
        <f t="shared" si="886"/>
        <v>208</v>
      </c>
      <c r="CO204" s="72">
        <f t="shared" si="887"/>
        <v>227</v>
      </c>
      <c r="CP204" s="72">
        <f t="shared" si="888"/>
        <v>268</v>
      </c>
      <c r="CQ204" s="72">
        <f t="shared" si="889"/>
        <v>334</v>
      </c>
      <c r="CR204" s="72">
        <f t="shared" si="890"/>
        <v>364</v>
      </c>
      <c r="CS204" s="72" t="str">
        <f t="shared" si="891"/>
        <v>-</v>
      </c>
      <c r="CT204" s="23" t="e">
        <f t="shared" si="892"/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893"/>
        <v>ntr1_rat_4XES</v>
      </c>
      <c r="B205" s="3" t="s">
        <v>914</v>
      </c>
      <c r="C205" s="3" t="s">
        <v>1357</v>
      </c>
      <c r="D205" s="3" t="str">
        <f>IFERROR(MID(VLOOKUP($B205,Seqs!$A:$B,2,0),E205,1),"")</f>
        <v>I</v>
      </c>
      <c r="E205" s="3">
        <v>61</v>
      </c>
      <c r="F205" s="3" t="str">
        <f>IFERROR(MID(VLOOKUP($B205,Seqs!$A:$B,2,0),G205,1),"")</f>
        <v>K</v>
      </c>
      <c r="G205" s="3">
        <v>92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S</v>
      </c>
      <c r="M205" s="3">
        <v>97</v>
      </c>
      <c r="N205" s="3" t="str">
        <f>IFERROR(MID(VLOOKUP($B205,Seqs!$A:$B,2,0),O205,1),"")</f>
        <v>V</v>
      </c>
      <c r="O205" s="3">
        <v>131</v>
      </c>
      <c r="P205" s="3" t="str">
        <f>IFERROR(MID(VLOOKUP($B205,Seqs!$A:$B,2,0),Q205,1),"")</f>
        <v>P</v>
      </c>
      <c r="Q205" s="3">
        <v>134</v>
      </c>
      <c r="R205" s="3" t="str">
        <f>IFERROR(MID(VLOOKUP($B205,Seqs!$A:$B,2,0),S205,1),"")</f>
        <v>F</v>
      </c>
      <c r="S205" s="3">
        <v>137</v>
      </c>
      <c r="T205" s="3" t="str">
        <f>IFERROR(MID(VLOOKUP($B205,Seqs!$A:$B,2,0),U205,1),"")</f>
        <v>G</v>
      </c>
      <c r="U205" s="3">
        <v>138</v>
      </c>
      <c r="V205" s="3" t="str">
        <f>IFERROR(MID(VLOOKUP($B205,Seqs!$A:$B,2,0),W205,1),"")</f>
        <v>H</v>
      </c>
      <c r="W205" s="3">
        <v>173</v>
      </c>
      <c r="X205" s="3" t="str">
        <f>IFERROR(MID(VLOOKUP($B205,Seqs!$A:$B,2,0),Y205,1),"")</f>
        <v>P</v>
      </c>
      <c r="Y205" s="3">
        <v>174</v>
      </c>
      <c r="Z205" s="3" t="str">
        <f>IFERROR(MID(VLOOKUP($B205,Seqs!$A:$B,2,0),AA205,1),"")</f>
        <v>M</v>
      </c>
      <c r="AA205" s="3">
        <v>181</v>
      </c>
      <c r="AB205" s="3" t="str">
        <f>IFERROR(MID(VLOOKUP($B205,Seqs!$A:$B,2,0),AC205,1),"")</f>
        <v>S</v>
      </c>
      <c r="AC205" s="9">
        <v>182</v>
      </c>
      <c r="AD205" s="3" t="str">
        <f>IFERROR(MID(VLOOKUP($B205,Seqs!$A:$B,2,0),AE205,1),"")</f>
        <v>M</v>
      </c>
      <c r="AE205" s="3">
        <v>208</v>
      </c>
      <c r="AF205" s="3" t="str">
        <f>IFERROR(MID(VLOOKUP($B205,Seqs!$A:$B,2,0),AG205,1),"")</f>
        <v>C</v>
      </c>
      <c r="AG205" s="3">
        <v>225</v>
      </c>
      <c r="AH205" s="3" t="str">
        <f>IFERROR(MID(VLOOKUP($B205,Seqs!$A:$B,2,0),AI205,1),"")</f>
        <v>P</v>
      </c>
      <c r="AI205" s="3">
        <v>227</v>
      </c>
      <c r="AJ205" s="3" t="str">
        <f>IFERROR(MID(VLOOKUP($B205,Seqs!$A:$B,2,0),AK205,1),"")</f>
        <v>T</v>
      </c>
      <c r="AK205" s="3">
        <v>231</v>
      </c>
      <c r="AL205" s="3" t="str">
        <f>IFERROR(MID(VLOOKUP($B205,Seqs!$A:$B,2,0),AM205,1),"")</f>
        <v>V</v>
      </c>
      <c r="AM205" s="3">
        <v>268</v>
      </c>
      <c r="AN205" s="3" t="str">
        <f>IFERROR(MID(VLOOKUP($B205,Seqs!$A:$B,2,0),AO205,1),"")</f>
        <v>A</v>
      </c>
      <c r="AO205" s="3">
        <v>302</v>
      </c>
      <c r="AP205" s="3" t="str">
        <f>IFERROR(MID(VLOOKUP($B205,Seqs!$A:$B,2,0),AQ205,1),"")</f>
        <v>I</v>
      </c>
      <c r="AQ205" s="3">
        <v>334</v>
      </c>
      <c r="AR205" s="3" t="str">
        <f>IFERROR(MID(VLOOKUP($B205,Seqs!$A:$B,2,0),AS205,1),"")</f>
        <v>T</v>
      </c>
      <c r="AS205" s="3">
        <v>340</v>
      </c>
      <c r="AT205" s="3" t="str">
        <f>IFERROR(MID(VLOOKUP($B205,Seqs!$A:$B,2,0),AU205,1),"")</f>
        <v>I</v>
      </c>
      <c r="AU205" s="3">
        <v>364</v>
      </c>
      <c r="AV205" s="3" t="str">
        <f>IFERROR(MID(VLOOKUP($B205,Seqs!$A:$B,2,0),AW205,1),"")</f>
        <v/>
      </c>
      <c r="AW205" s="3" t="s">
        <v>23</v>
      </c>
      <c r="AX205" s="3" t="str">
        <f>IFERROR(MID(VLOOKUP($B205,Seqs!$A:$B,2,0),AY205,1),"")</f>
        <v/>
      </c>
      <c r="AY205" s="3" t="s">
        <v>23</v>
      </c>
      <c r="AZ205" s="77" t="str">
        <f>VLOOKUP(B205,Classification!A:D,2,0)</f>
        <v>A</v>
      </c>
      <c r="BA205" s="94" t="str">
        <f>VLOOKUP(B205,Classification!A:D,4,0)</f>
        <v>Neurotensin</v>
      </c>
      <c r="BB205" s="27" t="b">
        <f t="shared" si="894"/>
        <v>1</v>
      </c>
      <c r="BC205" s="23">
        <f t="shared" si="867"/>
        <v>243</v>
      </c>
      <c r="BD205" s="5" t="s">
        <v>1439</v>
      </c>
      <c r="BE205" s="3" t="s">
        <v>1438</v>
      </c>
      <c r="BF205" s="119">
        <v>2.6</v>
      </c>
      <c r="BG205" s="49" t="s">
        <v>1383</v>
      </c>
      <c r="BH205" s="49" t="s">
        <v>1383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868"/>
        <v>61</v>
      </c>
      <c r="BW205" s="71" t="str">
        <f t="shared" si="869"/>
        <v>-</v>
      </c>
      <c r="BX205" s="72">
        <f t="shared" si="870"/>
        <v>97</v>
      </c>
      <c r="BY205" s="71">
        <f t="shared" si="871"/>
        <v>134</v>
      </c>
      <c r="BZ205" s="72">
        <f t="shared" si="872"/>
        <v>138</v>
      </c>
      <c r="CA205" s="71">
        <f t="shared" si="873"/>
        <v>174</v>
      </c>
      <c r="CB205" s="72">
        <f t="shared" si="874"/>
        <v>182</v>
      </c>
      <c r="CC205" s="71">
        <f t="shared" si="875"/>
        <v>225</v>
      </c>
      <c r="CD205" s="72">
        <f t="shared" si="876"/>
        <v>231</v>
      </c>
      <c r="CE205" s="71">
        <f t="shared" si="877"/>
        <v>302</v>
      </c>
      <c r="CF205" s="72">
        <f t="shared" si="878"/>
        <v>340</v>
      </c>
      <c r="CG205" s="71" t="str">
        <f t="shared" si="879"/>
        <v>-</v>
      </c>
      <c r="CH205" s="70">
        <f t="shared" si="880"/>
        <v>92</v>
      </c>
      <c r="CI205" s="71" t="str">
        <f t="shared" si="881"/>
        <v>-</v>
      </c>
      <c r="CJ205" s="72">
        <f t="shared" si="882"/>
        <v>131</v>
      </c>
      <c r="CK205" s="72">
        <f t="shared" si="883"/>
        <v>137</v>
      </c>
      <c r="CL205" s="72">
        <f t="shared" si="884"/>
        <v>173</v>
      </c>
      <c r="CM205" s="72">
        <f t="shared" si="885"/>
        <v>181</v>
      </c>
      <c r="CN205" s="72">
        <f t="shared" si="886"/>
        <v>208</v>
      </c>
      <c r="CO205" s="72">
        <f t="shared" si="887"/>
        <v>227</v>
      </c>
      <c r="CP205" s="72">
        <f t="shared" si="888"/>
        <v>268</v>
      </c>
      <c r="CQ205" s="72">
        <f t="shared" si="889"/>
        <v>334</v>
      </c>
      <c r="CR205" s="72">
        <f t="shared" si="890"/>
        <v>364</v>
      </c>
      <c r="CS205" s="72" t="str">
        <f t="shared" si="891"/>
        <v>-</v>
      </c>
      <c r="CT205" s="23" t="e">
        <f t="shared" si="892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>CONCATENATE(B206,"_",C206)</f>
        <v>ntr1_rat_5T04</v>
      </c>
      <c r="B206" s="3" t="s">
        <v>914</v>
      </c>
      <c r="C206" s="3" t="s">
        <v>1391</v>
      </c>
      <c r="D206" s="3" t="str">
        <f>IFERROR(MID(VLOOKUP($B206,Seqs!$A:$B,2,0),E206,1),"")</f>
        <v>I</v>
      </c>
      <c r="E206" s="3">
        <v>61</v>
      </c>
      <c r="F206" s="3" t="str">
        <f>IFERROR(MID(VLOOKUP($B206,Seqs!$A:$B,2,0),G206,1),"")</f>
        <v>T</v>
      </c>
      <c r="G206" s="3">
        <v>88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H</v>
      </c>
      <c r="M206" s="3">
        <v>103</v>
      </c>
      <c r="N206" s="3" t="str">
        <f>IFERROR(MID(VLOOKUP($B206,Seqs!$A:$B,2,0),O206,1),"")</f>
        <v>V</v>
      </c>
      <c r="O206" s="3">
        <v>131</v>
      </c>
      <c r="P206" s="3" t="str">
        <f>IFERROR(MID(VLOOKUP($B206,Seqs!$A:$B,2,0),Q206,1),"")</f>
        <v>P</v>
      </c>
      <c r="Q206" s="3">
        <v>134</v>
      </c>
      <c r="R206" s="3" t="str">
        <f>IFERROR(MID(VLOOKUP($B206,Seqs!$A:$B,2,0),S206,1),"")</f>
        <v>F</v>
      </c>
      <c r="S206" s="3">
        <v>137</v>
      </c>
      <c r="T206" s="3" t="str">
        <f>IFERROR(MID(VLOOKUP($B206,Seqs!$A:$B,2,0),U206,1),"")</f>
        <v>G</v>
      </c>
      <c r="U206" s="3">
        <v>138</v>
      </c>
      <c r="V206" s="3" t="str">
        <f>IFERROR(MID(VLOOKUP($B206,Seqs!$A:$B,2,0),W206,1),"")</f>
        <v>H</v>
      </c>
      <c r="W206" s="3">
        <v>173</v>
      </c>
      <c r="X206" s="3" t="str">
        <f>IFERROR(MID(VLOOKUP($B206,Seqs!$A:$B,2,0),Y206,1),"")</f>
        <v>P</v>
      </c>
      <c r="Y206" s="3">
        <v>174</v>
      </c>
      <c r="Z206" s="3" t="str">
        <f>IFERROR(MID(VLOOKUP($B206,Seqs!$A:$B,2,0),AA206,1),"")</f>
        <v>M</v>
      </c>
      <c r="AA206" s="3">
        <v>181</v>
      </c>
      <c r="AB206" s="3" t="str">
        <f>IFERROR(MID(VLOOKUP($B206,Seqs!$A:$B,2,0),AC206,1),"")</f>
        <v>S</v>
      </c>
      <c r="AC206" s="3">
        <v>182</v>
      </c>
      <c r="AD206" s="3" t="str">
        <f>IFERROR(MID(VLOOKUP($B206,Seqs!$A:$B,2,0),AE206,1),"")</f>
        <v>M</v>
      </c>
      <c r="AE206" s="3">
        <v>208</v>
      </c>
      <c r="AF206" s="3" t="str">
        <f>IFERROR(MID(VLOOKUP($B206,Seqs!$A:$B,2,0),AG206,1),"")</f>
        <v>C</v>
      </c>
      <c r="AG206" s="3">
        <v>225</v>
      </c>
      <c r="AH206" s="3" t="str">
        <f>IFERROR(MID(VLOOKUP($B206,Seqs!$A:$B,2,0),AI206,1),"")</f>
        <v>P</v>
      </c>
      <c r="AI206" s="3">
        <v>227</v>
      </c>
      <c r="AJ206" s="3" t="str">
        <f>IFERROR(MID(VLOOKUP($B206,Seqs!$A:$B,2,0),AK206,1),"")</f>
        <v>T</v>
      </c>
      <c r="AK206" s="3">
        <v>231</v>
      </c>
      <c r="AL206" s="3" t="str">
        <f>IFERROR(MID(VLOOKUP($B206,Seqs!$A:$B,2,0),AM206,1),"")</f>
        <v>V</v>
      </c>
      <c r="AM206" s="3">
        <v>268</v>
      </c>
      <c r="AN206" s="3" t="str">
        <f>IFERROR(MID(VLOOKUP($B206,Seqs!$A:$B,2,0),AO206,1),"")</f>
        <v>P</v>
      </c>
      <c r="AO206" s="3">
        <v>297</v>
      </c>
      <c r="AP206" s="3" t="str">
        <f>IFERROR(MID(VLOOKUP($B206,Seqs!$A:$B,2,0),AQ206,1),"")</f>
        <v>I</v>
      </c>
      <c r="AQ206" s="3">
        <v>334</v>
      </c>
      <c r="AR206" s="3" t="str">
        <f>IFERROR(MID(VLOOKUP($B206,Seqs!$A:$B,2,0),AS206,1),"")</f>
        <v>T</v>
      </c>
      <c r="AS206" s="3">
        <v>340</v>
      </c>
      <c r="AT206" s="3" t="str">
        <f>IFERROR(MID(VLOOKUP($B206,Seqs!$A:$B,2,0),AU206,1),"")</f>
        <v>I</v>
      </c>
      <c r="AU206" s="3">
        <v>364</v>
      </c>
      <c r="AV206" s="3" t="str">
        <f>IFERROR(MID(VLOOKUP($B206,Seqs!$A:$B,2,0),AW206,1),"")</f>
        <v/>
      </c>
      <c r="AW206" s="3" t="s">
        <v>23</v>
      </c>
      <c r="AX206" s="3" t="str">
        <f>IFERROR(MID(VLOOKUP($B206,Seqs!$A:$B,2,0),AY206,1),"")</f>
        <v/>
      </c>
      <c r="AY206" s="3" t="s">
        <v>23</v>
      </c>
      <c r="AZ206" s="77" t="str">
        <f>VLOOKUP(B206,Classification!A:D,2,0)</f>
        <v>A</v>
      </c>
      <c r="BA206" s="94" t="str">
        <f>VLOOKUP(B206,Classification!A:D,4,0)</f>
        <v>Neurotensin</v>
      </c>
      <c r="BB206" s="27" t="b">
        <f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>_xlfn.AGGREGATE(9,6,CH206:CS206)-_xlfn.AGGREGATE(9,6,BV206:CG206)+12</f>
        <v>238</v>
      </c>
      <c r="BD206" s="5" t="s">
        <v>1381</v>
      </c>
      <c r="BE206" s="3" t="s">
        <v>1297</v>
      </c>
      <c r="BF206" s="119">
        <v>3.3</v>
      </c>
      <c r="BG206" s="49" t="s">
        <v>1383</v>
      </c>
      <c r="BH206" s="49" t="s">
        <v>1383</v>
      </c>
      <c r="BI206" s="1"/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>E206</f>
        <v>61</v>
      </c>
      <c r="BW206" s="71" t="str">
        <f>I206</f>
        <v>-</v>
      </c>
      <c r="BX206" s="72">
        <f>M206</f>
        <v>103</v>
      </c>
      <c r="BY206" s="71">
        <f>Q206</f>
        <v>134</v>
      </c>
      <c r="BZ206" s="72">
        <f>U206</f>
        <v>138</v>
      </c>
      <c r="CA206" s="71">
        <f>Y206</f>
        <v>174</v>
      </c>
      <c r="CB206" s="72">
        <f>AC206</f>
        <v>182</v>
      </c>
      <c r="CC206" s="71">
        <f>AG206</f>
        <v>225</v>
      </c>
      <c r="CD206" s="72">
        <f>AK206</f>
        <v>231</v>
      </c>
      <c r="CE206" s="71">
        <f>AO206</f>
        <v>297</v>
      </c>
      <c r="CF206" s="72">
        <f>AS206</f>
        <v>340</v>
      </c>
      <c r="CG206" s="71" t="str">
        <f>AW206</f>
        <v>-</v>
      </c>
      <c r="CH206" s="70">
        <f>G206</f>
        <v>88</v>
      </c>
      <c r="CI206" s="71" t="str">
        <f>K206</f>
        <v>-</v>
      </c>
      <c r="CJ206" s="72">
        <f>O206</f>
        <v>131</v>
      </c>
      <c r="CK206" s="72">
        <f>S206</f>
        <v>137</v>
      </c>
      <c r="CL206" s="72">
        <f>W206</f>
        <v>173</v>
      </c>
      <c r="CM206" s="72">
        <f>AA206</f>
        <v>181</v>
      </c>
      <c r="CN206" s="72">
        <f>AE206</f>
        <v>208</v>
      </c>
      <c r="CO206" s="72">
        <f>AI206</f>
        <v>227</v>
      </c>
      <c r="CP206" s="72">
        <f>AM206</f>
        <v>268</v>
      </c>
      <c r="CQ206" s="72">
        <f>AQ206</f>
        <v>334</v>
      </c>
      <c r="CR206" s="72">
        <f>AU206</f>
        <v>364</v>
      </c>
      <c r="CS206" s="72" t="str">
        <f>AY206</f>
        <v>-</v>
      </c>
      <c r="CT206" s="23" t="e">
        <f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si="893"/>
        <v>oprd_human__wt</v>
      </c>
      <c r="B207" s="3" t="s">
        <v>335</v>
      </c>
      <c r="C207" s="3" t="s">
        <v>100</v>
      </c>
      <c r="D207" s="3" t="str">
        <f>IFERROR(MID(VLOOKUP($B207,Seqs!$A:$B,2,0),E207,1),"")</f>
        <v>G</v>
      </c>
      <c r="E207" s="3">
        <v>39</v>
      </c>
      <c r="F207" s="3" t="str">
        <f>IFERROR(MID(VLOOKUP($B207,Seqs!$A:$B,2,0),G207,1),"")</f>
        <v>Y</v>
      </c>
      <c r="G207" s="3">
        <v>77</v>
      </c>
      <c r="H207" s="3" t="str">
        <f>IFERROR(MID(VLOOKUP($B207,Seqs!$A:$B,2,0),I207,1),"")</f>
        <v>T</v>
      </c>
      <c r="I207" s="23">
        <v>78</v>
      </c>
      <c r="J207" s="3" t="str">
        <f>IFERROR(MID(VLOOKUP($B207,Seqs!$A:$B,2,0),K207,1),"")</f>
        <v>K</v>
      </c>
      <c r="K207" s="23">
        <v>81</v>
      </c>
      <c r="L207" s="3" t="str">
        <f>IFERROR(MID(VLOOKUP($B207,Seqs!$A:$B,2,0),M207,1),"")</f>
        <v>T</v>
      </c>
      <c r="M207" s="3">
        <v>82</v>
      </c>
      <c r="N207" s="3" t="str">
        <f>IFERROR(MID(VLOOKUP($B207,Seqs!$A:$B,2,0),O207,1),"")</f>
        <v>M</v>
      </c>
      <c r="O207" s="3">
        <v>111</v>
      </c>
      <c r="P207" s="3" t="str">
        <f>IFERROR(MID(VLOOKUP($B207,Seqs!$A:$B,2,0),Q207,1),"")</f>
        <v>T</v>
      </c>
      <c r="Q207" s="3">
        <v>113</v>
      </c>
      <c r="R207" s="3" t="str">
        <f>IFERROR(MID(VLOOKUP($B207,Seqs!$A:$B,2,0),S207,1),"")</f>
        <v>F</v>
      </c>
      <c r="S207" s="3">
        <v>116</v>
      </c>
      <c r="T207" s="3" t="str">
        <f>IFERROR(MID(VLOOKUP($B207,Seqs!$A:$B,2,0),U207,1),"")</f>
        <v>G</v>
      </c>
      <c r="U207" s="3">
        <v>117</v>
      </c>
      <c r="V207" s="3" t="str">
        <f>IFERROR(MID(VLOOKUP($B207,Seqs!$A:$B,2,0),W207,1),"")</f>
        <v>H</v>
      </c>
      <c r="W207" s="3">
        <v>152</v>
      </c>
      <c r="X207" s="3" t="str">
        <f>IFERROR(MID(VLOOKUP($B207,Seqs!$A:$B,2,0),Y207,1),"")</f>
        <v>P</v>
      </c>
      <c r="Y207" s="3">
        <v>153</v>
      </c>
      <c r="Z207" s="3" t="str">
        <f>IFERROR(MID(VLOOKUP($B207,Seqs!$A:$B,2,0),AA207,1),"")</f>
        <v>R</v>
      </c>
      <c r="AA207" s="3">
        <v>160</v>
      </c>
      <c r="AB207" s="3" t="str">
        <f>IFERROR(MID(VLOOKUP($B207,Seqs!$A:$B,2,0),AC207,1),"")</f>
        <v>T</v>
      </c>
      <c r="AC207" s="9">
        <v>161</v>
      </c>
      <c r="AD207" s="3" t="str">
        <f>IFERROR(MID(VLOOKUP($B207,Seqs!$A:$B,2,0),AE207,1),"")</f>
        <v>A</v>
      </c>
      <c r="AE207" s="3">
        <v>187</v>
      </c>
      <c r="AF207" s="3" t="str">
        <f>IFERROR(MID(VLOOKUP($B207,Seqs!$A:$B,2,0),AG207,1),"")</f>
        <v>C</v>
      </c>
      <c r="AG207" s="3">
        <v>198</v>
      </c>
      <c r="AH207" s="3" t="str">
        <f>IFERROR(MID(VLOOKUP($B207,Seqs!$A:$B,2,0),AI207,1),"")</f>
        <v>L</v>
      </c>
      <c r="AI207" s="3">
        <v>200</v>
      </c>
      <c r="AJ207" s="3" t="str">
        <f>IFERROR(MID(VLOOKUP($B207,Seqs!$A:$B,2,0),AK207,1),"")</f>
        <v>S</v>
      </c>
      <c r="AK207" s="3">
        <v>206</v>
      </c>
      <c r="AL207" s="3" t="str">
        <f>IFERROR(MID(VLOOKUP($B207,Seqs!$A:$B,2,0),AM207,1),"")</f>
        <v>V</v>
      </c>
      <c r="AM207" s="3">
        <v>243</v>
      </c>
      <c r="AN207" s="3" t="str">
        <f>IFERROR(MID(VLOOKUP($B207,Seqs!$A:$B,2,0),AO207,1),"")</f>
        <v>S</v>
      </c>
      <c r="AO207" s="3">
        <v>249</v>
      </c>
      <c r="AP207" s="3" t="str">
        <f>IFERROR(MID(VLOOKUP($B207,Seqs!$A:$B,2,0),AQ207,1),"")</f>
        <v>V</v>
      </c>
      <c r="AQ207" s="3">
        <v>287</v>
      </c>
      <c r="AR207" s="3" t="str">
        <f>IFERROR(MID(VLOOKUP($B207,Seqs!$A:$B,2,0),AS207,1),"")</f>
        <v>D</v>
      </c>
      <c r="AS207" s="3">
        <v>293</v>
      </c>
      <c r="AT207" s="3" t="str">
        <f>IFERROR(MID(VLOOKUP($B207,Seqs!$A:$B,2,0),AU207,1),"")</f>
        <v>L</v>
      </c>
      <c r="AU207" s="3">
        <v>321</v>
      </c>
      <c r="AV207" s="3" t="str">
        <f>IFERROR(MID(VLOOKUP($B207,Seqs!$A:$B,2,0),AW207,1),"")</f>
        <v>D</v>
      </c>
      <c r="AW207" s="3">
        <v>322</v>
      </c>
      <c r="AX207" s="3" t="str">
        <f>IFERROR(MID(VLOOKUP($B207,Seqs!$A:$B,2,0),AY207,1),"")</f>
        <v>K</v>
      </c>
      <c r="AY207" s="3">
        <v>335</v>
      </c>
      <c r="AZ207" s="77" t="str">
        <f>VLOOKUP(B207,Classification!A:D,2,0)</f>
        <v>A</v>
      </c>
      <c r="BA207" s="94" t="str">
        <f>VLOOKUP(B207,Classification!A:D,4,0)</f>
        <v>Opioid</v>
      </c>
      <c r="BB207" s="27" t="b">
        <f t="shared" si="894"/>
        <v>1</v>
      </c>
      <c r="BC207" s="23">
        <f t="shared" si="867"/>
        <v>271</v>
      </c>
      <c r="BD207" s="56" t="s">
        <v>23</v>
      </c>
      <c r="BE207" s="3" t="s">
        <v>23</v>
      </c>
      <c r="BF207" s="119" t="s">
        <v>23</v>
      </c>
      <c r="BG207" s="49" t="s">
        <v>1378</v>
      </c>
      <c r="BH207" s="49" t="s">
        <v>1383</v>
      </c>
      <c r="BI207" s="1"/>
      <c r="BJ207" s="70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0">
        <f t="shared" si="868"/>
        <v>39</v>
      </c>
      <c r="BW207" s="71">
        <f t="shared" si="869"/>
        <v>78</v>
      </c>
      <c r="BX207" s="72">
        <f t="shared" si="870"/>
        <v>82</v>
      </c>
      <c r="BY207" s="71">
        <f t="shared" si="871"/>
        <v>113</v>
      </c>
      <c r="BZ207" s="72">
        <f t="shared" si="872"/>
        <v>117</v>
      </c>
      <c r="CA207" s="71">
        <f t="shared" si="873"/>
        <v>153</v>
      </c>
      <c r="CB207" s="72">
        <f t="shared" si="874"/>
        <v>161</v>
      </c>
      <c r="CC207" s="71">
        <f t="shared" si="875"/>
        <v>198</v>
      </c>
      <c r="CD207" s="72">
        <f t="shared" si="876"/>
        <v>206</v>
      </c>
      <c r="CE207" s="71">
        <f t="shared" si="877"/>
        <v>249</v>
      </c>
      <c r="CF207" s="72">
        <f t="shared" si="878"/>
        <v>293</v>
      </c>
      <c r="CG207" s="71">
        <f t="shared" si="879"/>
        <v>322</v>
      </c>
      <c r="CH207" s="70">
        <f t="shared" si="880"/>
        <v>77</v>
      </c>
      <c r="CI207" s="71">
        <f t="shared" si="881"/>
        <v>81</v>
      </c>
      <c r="CJ207" s="72">
        <f t="shared" si="882"/>
        <v>111</v>
      </c>
      <c r="CK207" s="72">
        <f t="shared" si="883"/>
        <v>116</v>
      </c>
      <c r="CL207" s="72">
        <f t="shared" si="884"/>
        <v>152</v>
      </c>
      <c r="CM207" s="72">
        <f t="shared" si="885"/>
        <v>160</v>
      </c>
      <c r="CN207" s="72">
        <f t="shared" si="886"/>
        <v>187</v>
      </c>
      <c r="CO207" s="72">
        <f t="shared" si="887"/>
        <v>200</v>
      </c>
      <c r="CP207" s="72">
        <f t="shared" si="888"/>
        <v>243</v>
      </c>
      <c r="CQ207" s="72">
        <f t="shared" si="889"/>
        <v>287</v>
      </c>
      <c r="CR207" s="72">
        <f t="shared" si="890"/>
        <v>321</v>
      </c>
      <c r="CS207" s="72">
        <f t="shared" si="891"/>
        <v>335</v>
      </c>
      <c r="CT207" s="23">
        <f t="shared" si="892"/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si="893"/>
        <v>oprd_human_4N6H</v>
      </c>
      <c r="B208" s="3" t="s">
        <v>335</v>
      </c>
      <c r="C208" s="3" t="s">
        <v>87</v>
      </c>
      <c r="D208" s="3" t="str">
        <f>IFERROR(MID(VLOOKUP($B208,Seqs!$A:$B,2,0),E208,1),"")</f>
        <v>G</v>
      </c>
      <c r="E208" s="3">
        <v>39</v>
      </c>
      <c r="F208" s="3" t="str">
        <f>IFERROR(MID(VLOOKUP($B208,Seqs!$A:$B,2,0),G208,1),"")</f>
        <v>Y</v>
      </c>
      <c r="G208" s="3">
        <v>77</v>
      </c>
      <c r="H208" s="3" t="str">
        <f>IFERROR(MID(VLOOKUP($B208,Seqs!$A:$B,2,0),I208,1),"")</f>
        <v>T</v>
      </c>
      <c r="I208" s="23">
        <v>78</v>
      </c>
      <c r="J208" s="3" t="str">
        <f>IFERROR(MID(VLOOKUP($B208,Seqs!$A:$B,2,0),K208,1),"")</f>
        <v>K</v>
      </c>
      <c r="K208" s="23">
        <v>81</v>
      </c>
      <c r="L208" s="3" t="str">
        <f>IFERROR(MID(VLOOKUP($B208,Seqs!$A:$B,2,0),M208,1),"")</f>
        <v>T</v>
      </c>
      <c r="M208" s="3">
        <v>82</v>
      </c>
      <c r="N208" s="3" t="str">
        <f>IFERROR(MID(VLOOKUP($B208,Seqs!$A:$B,2,0),O208,1),"")</f>
        <v>M</v>
      </c>
      <c r="O208" s="3">
        <v>111</v>
      </c>
      <c r="P208" s="3" t="str">
        <f>IFERROR(MID(VLOOKUP($B208,Seqs!$A:$B,2,0),Q208,1),"")</f>
        <v>T</v>
      </c>
      <c r="Q208" s="3">
        <v>113</v>
      </c>
      <c r="R208" s="3" t="str">
        <f>IFERROR(MID(VLOOKUP($B208,Seqs!$A:$B,2,0),S208,1),"")</f>
        <v>F</v>
      </c>
      <c r="S208" s="3">
        <v>116</v>
      </c>
      <c r="T208" s="3" t="str">
        <f>IFERROR(MID(VLOOKUP($B208,Seqs!$A:$B,2,0),U208,1),"")</f>
        <v>G</v>
      </c>
      <c r="U208" s="3">
        <v>117</v>
      </c>
      <c r="V208" s="3" t="str">
        <f>IFERROR(MID(VLOOKUP($B208,Seqs!$A:$B,2,0),W208,1),"")</f>
        <v>H</v>
      </c>
      <c r="W208" s="3">
        <v>152</v>
      </c>
      <c r="X208" s="3" t="str">
        <f>IFERROR(MID(VLOOKUP($B208,Seqs!$A:$B,2,0),Y208,1),"")</f>
        <v>P</v>
      </c>
      <c r="Y208" s="3">
        <v>153</v>
      </c>
      <c r="Z208" s="3" t="str">
        <f>IFERROR(MID(VLOOKUP($B208,Seqs!$A:$B,2,0),AA208,1),"")</f>
        <v>R</v>
      </c>
      <c r="AA208" s="3">
        <v>160</v>
      </c>
      <c r="AB208" s="3" t="str">
        <f>IFERROR(MID(VLOOKUP($B208,Seqs!$A:$B,2,0),AC208,1),"")</f>
        <v>T</v>
      </c>
      <c r="AC208" s="9">
        <v>161</v>
      </c>
      <c r="AD208" s="3" t="str">
        <f>IFERROR(MID(VLOOKUP($B208,Seqs!$A:$B,2,0),AE208,1),"")</f>
        <v>A</v>
      </c>
      <c r="AE208" s="3">
        <v>187</v>
      </c>
      <c r="AF208" s="3" t="str">
        <f>IFERROR(MID(VLOOKUP($B208,Seqs!$A:$B,2,0),AG208,1),"")</f>
        <v>C</v>
      </c>
      <c r="AG208" s="3">
        <v>198</v>
      </c>
      <c r="AH208" s="3" t="str">
        <f>IFERROR(MID(VLOOKUP($B208,Seqs!$A:$B,2,0),AI208,1),"")</f>
        <v>L</v>
      </c>
      <c r="AI208" s="3">
        <v>200</v>
      </c>
      <c r="AJ208" s="3" t="str">
        <f>IFERROR(MID(VLOOKUP($B208,Seqs!$A:$B,2,0),AK208,1),"")</f>
        <v>S</v>
      </c>
      <c r="AK208" s="3">
        <v>206</v>
      </c>
      <c r="AL208" s="3" t="str">
        <f>IFERROR(MID(VLOOKUP($B208,Seqs!$A:$B,2,0),AM208,1),"")</f>
        <v>V</v>
      </c>
      <c r="AM208" s="3">
        <v>243</v>
      </c>
      <c r="AN208" s="3" t="str">
        <f>IFERROR(MID(VLOOKUP($B208,Seqs!$A:$B,2,0),AO208,1),"")</f>
        <v>S</v>
      </c>
      <c r="AO208" s="3">
        <v>249</v>
      </c>
      <c r="AP208" s="3" t="str">
        <f>IFERROR(MID(VLOOKUP($B208,Seqs!$A:$B,2,0),AQ208,1),"")</f>
        <v>V</v>
      </c>
      <c r="AQ208" s="3">
        <v>287</v>
      </c>
      <c r="AR208" s="3" t="str">
        <f>IFERROR(MID(VLOOKUP($B208,Seqs!$A:$B,2,0),AS208,1),"")</f>
        <v>D</v>
      </c>
      <c r="AS208" s="3">
        <v>293</v>
      </c>
      <c r="AT208" s="3" t="str">
        <f>IFERROR(MID(VLOOKUP($B208,Seqs!$A:$B,2,0),AU208,1),"")</f>
        <v>L</v>
      </c>
      <c r="AU208" s="3">
        <v>321</v>
      </c>
      <c r="AV208" s="3" t="str">
        <f>IFERROR(MID(VLOOKUP($B208,Seqs!$A:$B,2,0),AW208,1),"")</f>
        <v>D</v>
      </c>
      <c r="AW208" s="3">
        <v>322</v>
      </c>
      <c r="AX208" s="3" t="str">
        <f>IFERROR(MID(VLOOKUP($B208,Seqs!$A:$B,2,0),AY208,1),"")</f>
        <v>K</v>
      </c>
      <c r="AY208" s="3">
        <v>335</v>
      </c>
      <c r="AZ208" s="77" t="str">
        <f>VLOOKUP(B208,Classification!A:D,2,0)</f>
        <v>A</v>
      </c>
      <c r="BA208" s="94" t="str">
        <f>VLOOKUP(B208,Classification!A:D,4,0)</f>
        <v>Opioid</v>
      </c>
      <c r="BB208" s="27" t="b">
        <f t="shared" si="894"/>
        <v>1</v>
      </c>
      <c r="BC208" s="23">
        <f t="shared" si="867"/>
        <v>271</v>
      </c>
      <c r="BD208" s="16" t="s">
        <v>1382</v>
      </c>
      <c r="BE208" s="3" t="s">
        <v>1380</v>
      </c>
      <c r="BF208" s="119">
        <v>1.8</v>
      </c>
      <c r="BG208" s="49" t="s">
        <v>1383</v>
      </c>
      <c r="BH208" s="49" t="s">
        <v>1383</v>
      </c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868"/>
        <v>39</v>
      </c>
      <c r="BW208" s="71">
        <f t="shared" si="869"/>
        <v>78</v>
      </c>
      <c r="BX208" s="72">
        <f t="shared" si="870"/>
        <v>82</v>
      </c>
      <c r="BY208" s="71">
        <f t="shared" si="871"/>
        <v>113</v>
      </c>
      <c r="BZ208" s="72">
        <f t="shared" si="872"/>
        <v>117</v>
      </c>
      <c r="CA208" s="71">
        <f t="shared" si="873"/>
        <v>153</v>
      </c>
      <c r="CB208" s="72">
        <f t="shared" si="874"/>
        <v>161</v>
      </c>
      <c r="CC208" s="71">
        <f t="shared" si="875"/>
        <v>198</v>
      </c>
      <c r="CD208" s="72">
        <f t="shared" si="876"/>
        <v>206</v>
      </c>
      <c r="CE208" s="71">
        <f t="shared" si="877"/>
        <v>249</v>
      </c>
      <c r="CF208" s="72">
        <f t="shared" si="878"/>
        <v>293</v>
      </c>
      <c r="CG208" s="71">
        <f t="shared" si="879"/>
        <v>322</v>
      </c>
      <c r="CH208" s="70">
        <f t="shared" si="880"/>
        <v>77</v>
      </c>
      <c r="CI208" s="71">
        <f t="shared" si="881"/>
        <v>81</v>
      </c>
      <c r="CJ208" s="72">
        <f t="shared" si="882"/>
        <v>111</v>
      </c>
      <c r="CK208" s="72">
        <f t="shared" si="883"/>
        <v>116</v>
      </c>
      <c r="CL208" s="72">
        <f t="shared" si="884"/>
        <v>152</v>
      </c>
      <c r="CM208" s="72">
        <f t="shared" si="885"/>
        <v>160</v>
      </c>
      <c r="CN208" s="72">
        <f t="shared" si="886"/>
        <v>187</v>
      </c>
      <c r="CO208" s="72">
        <f t="shared" si="887"/>
        <v>200</v>
      </c>
      <c r="CP208" s="72">
        <f t="shared" si="888"/>
        <v>243</v>
      </c>
      <c r="CQ208" s="72">
        <f t="shared" si="889"/>
        <v>287</v>
      </c>
      <c r="CR208" s="72">
        <f t="shared" si="890"/>
        <v>321</v>
      </c>
      <c r="CS208" s="72">
        <f t="shared" si="891"/>
        <v>335</v>
      </c>
      <c r="CT208" s="23">
        <f t="shared" si="892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s="2" customFormat="1" x14ac:dyDescent="0.2">
      <c r="A209" s="3" t="str">
        <f t="shared" si="893"/>
        <v>oprd_human_4RWD</v>
      </c>
      <c r="B209" s="1" t="s">
        <v>335</v>
      </c>
      <c r="C209" s="1" t="s">
        <v>1344</v>
      </c>
      <c r="D209" s="3" t="str">
        <f>IFERROR(MID(VLOOKUP($B209,Seqs!$A:$B,2,0),E209,1),"")</f>
        <v>A</v>
      </c>
      <c r="E209" s="3">
        <v>43</v>
      </c>
      <c r="F209" s="3" t="str">
        <f>IFERROR(MID(VLOOKUP($B209,Seqs!$A:$B,2,0),G209,1),"")</f>
        <v>Y</v>
      </c>
      <c r="G209" s="3">
        <v>77</v>
      </c>
      <c r="H209" s="3" t="str">
        <f>IFERROR(MID(VLOOKUP($B209,Seqs!$A:$B,2,0),I209,1),"")</f>
        <v>T</v>
      </c>
      <c r="I209" s="23">
        <v>78</v>
      </c>
      <c r="J209" s="3" t="str">
        <f>IFERROR(MID(VLOOKUP($B209,Seqs!$A:$B,2,0),K209,1),"")</f>
        <v>K</v>
      </c>
      <c r="K209" s="23">
        <v>81</v>
      </c>
      <c r="L209" s="3" t="str">
        <f>IFERROR(MID(VLOOKUP($B209,Seqs!$A:$B,2,0),M209,1),"")</f>
        <v>T</v>
      </c>
      <c r="M209" s="3">
        <v>82</v>
      </c>
      <c r="N209" s="3" t="str">
        <f>IFERROR(MID(VLOOKUP($B209,Seqs!$A:$B,2,0),O209,1),"")</f>
        <v>M</v>
      </c>
      <c r="O209" s="3">
        <v>111</v>
      </c>
      <c r="P209" s="3" t="str">
        <f>IFERROR(MID(VLOOKUP($B209,Seqs!$A:$B,2,0),Q209,1),"")</f>
        <v>T</v>
      </c>
      <c r="Q209" s="3">
        <v>113</v>
      </c>
      <c r="R209" s="3" t="str">
        <f>IFERROR(MID(VLOOKUP($B209,Seqs!$A:$B,2,0),S209,1),"")</f>
        <v>F</v>
      </c>
      <c r="S209" s="3">
        <v>116</v>
      </c>
      <c r="T209" s="3" t="str">
        <f>IFERROR(MID(VLOOKUP($B209,Seqs!$A:$B,2,0),U209,1),"")</f>
        <v>G</v>
      </c>
      <c r="U209" s="3">
        <v>117</v>
      </c>
      <c r="V209" s="3" t="str">
        <f>IFERROR(MID(VLOOKUP($B209,Seqs!$A:$B,2,0),W209,1),"")</f>
        <v>H</v>
      </c>
      <c r="W209" s="3">
        <v>152</v>
      </c>
      <c r="X209" s="3" t="str">
        <f>IFERROR(MID(VLOOKUP($B209,Seqs!$A:$B,2,0),Y209,1),"")</f>
        <v>P</v>
      </c>
      <c r="Y209" s="3">
        <v>153</v>
      </c>
      <c r="Z209" s="3" t="str">
        <f>IFERROR(MID(VLOOKUP($B209,Seqs!$A:$B,2,0),AA209,1),"")</f>
        <v>R</v>
      </c>
      <c r="AA209" s="3">
        <v>160</v>
      </c>
      <c r="AB209" s="3" t="str">
        <f>IFERROR(MID(VLOOKUP($B209,Seqs!$A:$B,2,0),AC209,1),"")</f>
        <v>T</v>
      </c>
      <c r="AC209" s="9">
        <v>161</v>
      </c>
      <c r="AD209" s="3" t="str">
        <f>IFERROR(MID(VLOOKUP($B209,Seqs!$A:$B,2,0),AE209,1),"")</f>
        <v>A</v>
      </c>
      <c r="AE209" s="3">
        <v>187</v>
      </c>
      <c r="AF209" s="3" t="str">
        <f>IFERROR(MID(VLOOKUP($B209,Seqs!$A:$B,2,0),AG209,1),"")</f>
        <v>C</v>
      </c>
      <c r="AG209" s="3">
        <v>198</v>
      </c>
      <c r="AH209" s="3" t="str">
        <f>IFERROR(MID(VLOOKUP($B209,Seqs!$A:$B,2,0),AI209,1),"")</f>
        <v>L</v>
      </c>
      <c r="AI209" s="3">
        <v>200</v>
      </c>
      <c r="AJ209" s="3" t="str">
        <f>IFERROR(MID(VLOOKUP($B209,Seqs!$A:$B,2,0),AK209,1),"")</f>
        <v>S</v>
      </c>
      <c r="AK209" s="3">
        <v>206</v>
      </c>
      <c r="AL209" s="3" t="str">
        <f>IFERROR(MID(VLOOKUP($B209,Seqs!$A:$B,2,0),AM209,1),"")</f>
        <v>V</v>
      </c>
      <c r="AM209" s="3">
        <v>243</v>
      </c>
      <c r="AN209" s="3" t="str">
        <f>IFERROR(MID(VLOOKUP($B209,Seqs!$A:$B,2,0),AO209,1),"")</f>
        <v>S</v>
      </c>
      <c r="AO209" s="3">
        <v>249</v>
      </c>
      <c r="AP209" s="3" t="str">
        <f>IFERROR(MID(VLOOKUP($B209,Seqs!$A:$B,2,0),AQ209,1),"")</f>
        <v>V</v>
      </c>
      <c r="AQ209" s="3">
        <v>287</v>
      </c>
      <c r="AR209" s="3" t="str">
        <f>IFERROR(MID(VLOOKUP($B209,Seqs!$A:$B,2,0),AS209,1),"")</f>
        <v>D</v>
      </c>
      <c r="AS209" s="3">
        <v>293</v>
      </c>
      <c r="AT209" s="3" t="str">
        <f>IFERROR(MID(VLOOKUP($B209,Seqs!$A:$B,2,0),AU209,1),"")</f>
        <v>L</v>
      </c>
      <c r="AU209" s="3">
        <v>321</v>
      </c>
      <c r="AV209" s="3" t="str">
        <f>IFERROR(MID(VLOOKUP($B209,Seqs!$A:$B,2,0),AW209,1),"")</f>
        <v>D</v>
      </c>
      <c r="AW209" s="3">
        <v>322</v>
      </c>
      <c r="AX209" s="3" t="str">
        <f>IFERROR(MID(VLOOKUP($B209,Seqs!$A:$B,2,0),AY209,1),"")</f>
        <v>C</v>
      </c>
      <c r="AY209" s="3">
        <v>333</v>
      </c>
      <c r="AZ209" s="77" t="str">
        <f>VLOOKUP(B209,Classification!A:D,2,0)</f>
        <v>A</v>
      </c>
      <c r="BA209" s="94" t="str">
        <f>VLOOKUP(B209,Classification!A:D,4,0)</f>
        <v>Opioid</v>
      </c>
      <c r="BB209" s="27" t="b">
        <f t="shared" si="894"/>
        <v>1</v>
      </c>
      <c r="BC209" s="23">
        <f t="shared" si="867"/>
        <v>265</v>
      </c>
      <c r="BD209" s="16" t="s">
        <v>23</v>
      </c>
      <c r="BE209" s="3" t="s">
        <v>1380</v>
      </c>
      <c r="BF209" s="119">
        <v>2.7</v>
      </c>
      <c r="BG209" s="49" t="s">
        <v>1383</v>
      </c>
      <c r="BH209" s="49" t="s">
        <v>1383</v>
      </c>
      <c r="BI209" s="3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868"/>
        <v>43</v>
      </c>
      <c r="BW209" s="71">
        <f t="shared" si="869"/>
        <v>78</v>
      </c>
      <c r="BX209" s="72">
        <f t="shared" si="870"/>
        <v>82</v>
      </c>
      <c r="BY209" s="71">
        <f t="shared" si="871"/>
        <v>113</v>
      </c>
      <c r="BZ209" s="72">
        <f t="shared" si="872"/>
        <v>117</v>
      </c>
      <c r="CA209" s="71">
        <f t="shared" si="873"/>
        <v>153</v>
      </c>
      <c r="CB209" s="72">
        <f t="shared" si="874"/>
        <v>161</v>
      </c>
      <c r="CC209" s="71">
        <f t="shared" si="875"/>
        <v>198</v>
      </c>
      <c r="CD209" s="72">
        <f t="shared" si="876"/>
        <v>206</v>
      </c>
      <c r="CE209" s="71">
        <f t="shared" si="877"/>
        <v>249</v>
      </c>
      <c r="CF209" s="72">
        <f t="shared" si="878"/>
        <v>293</v>
      </c>
      <c r="CG209" s="71">
        <f t="shared" si="879"/>
        <v>322</v>
      </c>
      <c r="CH209" s="70">
        <f t="shared" si="880"/>
        <v>77</v>
      </c>
      <c r="CI209" s="71">
        <f t="shared" si="881"/>
        <v>81</v>
      </c>
      <c r="CJ209" s="72">
        <f t="shared" si="882"/>
        <v>111</v>
      </c>
      <c r="CK209" s="72">
        <f t="shared" si="883"/>
        <v>116</v>
      </c>
      <c r="CL209" s="72">
        <f t="shared" si="884"/>
        <v>152</v>
      </c>
      <c r="CM209" s="72">
        <f t="shared" si="885"/>
        <v>160</v>
      </c>
      <c r="CN209" s="72">
        <f t="shared" si="886"/>
        <v>187</v>
      </c>
      <c r="CO209" s="72">
        <f t="shared" si="887"/>
        <v>200</v>
      </c>
      <c r="CP209" s="72">
        <f t="shared" si="888"/>
        <v>243</v>
      </c>
      <c r="CQ209" s="72">
        <f t="shared" si="889"/>
        <v>287</v>
      </c>
      <c r="CR209" s="72">
        <f t="shared" si="890"/>
        <v>321</v>
      </c>
      <c r="CS209" s="72">
        <f t="shared" si="891"/>
        <v>333</v>
      </c>
      <c r="CT209" s="23">
        <f t="shared" si="892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</row>
    <row r="210" spans="1:1030" s="2" customFormat="1" x14ac:dyDescent="0.2">
      <c r="A210" s="3" t="str">
        <f t="shared" si="893"/>
        <v>oprd_mouse__wt</v>
      </c>
      <c r="B210" s="3" t="s">
        <v>916</v>
      </c>
      <c r="C210" s="3" t="s">
        <v>100</v>
      </c>
      <c r="D210" s="3" t="str">
        <f>IFERROR(MID(VLOOKUP($B210,Seqs!$A:$B,2,0),E210,1),"")</f>
        <v>R</v>
      </c>
      <c r="E210" s="3">
        <v>41</v>
      </c>
      <c r="F210" s="3" t="str">
        <f>IFERROR(MID(VLOOKUP($B210,Seqs!$A:$B,2,0),G210,1),"")</f>
        <v>Y</v>
      </c>
      <c r="G210" s="3">
        <v>77</v>
      </c>
      <c r="H210" s="3" t="str">
        <f>IFERROR(MID(VLOOKUP($B210,Seqs!$A:$B,2,0),I210,1),"")</f>
        <v>T</v>
      </c>
      <c r="I210" s="23">
        <v>78</v>
      </c>
      <c r="J210" s="3" t="str">
        <f>IFERROR(MID(VLOOKUP($B210,Seqs!$A:$B,2,0),K210,1),"")</f>
        <v>K</v>
      </c>
      <c r="K210" s="23">
        <v>81</v>
      </c>
      <c r="L210" s="3" t="str">
        <f>IFERROR(MID(VLOOKUP($B210,Seqs!$A:$B,2,0),M210,1),"")</f>
        <v>T</v>
      </c>
      <c r="M210" s="3">
        <v>82</v>
      </c>
      <c r="N210" s="3" t="str">
        <f>IFERROR(MID(VLOOKUP($B210,Seqs!$A:$B,2,0),O210,1),"")</f>
        <v>M</v>
      </c>
      <c r="O210" s="3">
        <v>111</v>
      </c>
      <c r="P210" s="3" t="str">
        <f>IFERROR(MID(VLOOKUP($B210,Seqs!$A:$B,2,0),Q210,1),"")</f>
        <v>T</v>
      </c>
      <c r="Q210" s="3">
        <v>113</v>
      </c>
      <c r="R210" s="3" t="str">
        <f>IFERROR(MID(VLOOKUP($B210,Seqs!$A:$B,2,0),S210,1),"")</f>
        <v>F</v>
      </c>
      <c r="S210" s="3">
        <v>116</v>
      </c>
      <c r="T210" s="3" t="str">
        <f>IFERROR(MID(VLOOKUP($B210,Seqs!$A:$B,2,0),U210,1),"")</f>
        <v>G</v>
      </c>
      <c r="U210" s="3">
        <v>117</v>
      </c>
      <c r="V210" s="3" t="str">
        <f>IFERROR(MID(VLOOKUP($B210,Seqs!$A:$B,2,0),W210,1),"")</f>
        <v>H</v>
      </c>
      <c r="W210" s="3">
        <v>152</v>
      </c>
      <c r="X210" s="3" t="str">
        <f>IFERROR(MID(VLOOKUP($B210,Seqs!$A:$B,2,0),Y210,1),"")</f>
        <v>P</v>
      </c>
      <c r="Y210" s="3">
        <v>153</v>
      </c>
      <c r="Z210" s="3" t="str">
        <f>IFERROR(MID(VLOOKUP($B210,Seqs!$A:$B,2,0),AA210,1),"")</f>
        <v>R</v>
      </c>
      <c r="AA210" s="3">
        <v>160</v>
      </c>
      <c r="AB210" s="3" t="str">
        <f>IFERROR(MID(VLOOKUP($B210,Seqs!$A:$B,2,0),AC210,1),"")</f>
        <v>T</v>
      </c>
      <c r="AC210" s="9">
        <v>161</v>
      </c>
      <c r="AD210" s="3" t="str">
        <f>IFERROR(MID(VLOOKUP($B210,Seqs!$A:$B,2,0),AE210,1),"")</f>
        <v>A</v>
      </c>
      <c r="AE210" s="3">
        <v>187</v>
      </c>
      <c r="AF210" s="3" t="str">
        <f>IFERROR(MID(VLOOKUP($B210,Seqs!$A:$B,2,0),AG210,1),"")</f>
        <v>C</v>
      </c>
      <c r="AG210" s="3">
        <v>198</v>
      </c>
      <c r="AH210" s="3" t="str">
        <f>IFERROR(MID(VLOOKUP($B210,Seqs!$A:$B,2,0),AI210,1),"")</f>
        <v>L</v>
      </c>
      <c r="AI210" s="3">
        <v>200</v>
      </c>
      <c r="AJ210" s="3" t="str">
        <f>IFERROR(MID(VLOOKUP($B210,Seqs!$A:$B,2,0),AK210,1),"")</f>
        <v>S</v>
      </c>
      <c r="AK210" s="3">
        <v>206</v>
      </c>
      <c r="AL210" s="3" t="str">
        <f>IFERROR(MID(VLOOKUP($B210,Seqs!$A:$B,2,0),AM210,1),"")</f>
        <v>V</v>
      </c>
      <c r="AM210" s="3">
        <v>243</v>
      </c>
      <c r="AN210" s="3" t="str">
        <f>IFERROR(MID(VLOOKUP($B210,Seqs!$A:$B,2,0),AO210,1),"")</f>
        <v>S</v>
      </c>
      <c r="AO210" s="3">
        <v>249</v>
      </c>
      <c r="AP210" s="3" t="str">
        <f>IFERROR(MID(VLOOKUP($B210,Seqs!$A:$B,2,0),AQ210,1),"")</f>
        <v>V</v>
      </c>
      <c r="AQ210" s="3">
        <v>287</v>
      </c>
      <c r="AR210" s="3" t="str">
        <f>IFERROR(MID(VLOOKUP($B210,Seqs!$A:$B,2,0),AS210,1),"")</f>
        <v>D</v>
      </c>
      <c r="AS210" s="3">
        <v>293</v>
      </c>
      <c r="AT210" s="3" t="str">
        <f>IFERROR(MID(VLOOKUP($B210,Seqs!$A:$B,2,0),AU210,1),"")</f>
        <v>L</v>
      </c>
      <c r="AU210" s="3">
        <v>321</v>
      </c>
      <c r="AV210" s="3" t="str">
        <f>IFERROR(MID(VLOOKUP($B210,Seqs!$A:$B,2,0),AW210,1),"")</f>
        <v>D</v>
      </c>
      <c r="AW210" s="3">
        <v>322</v>
      </c>
      <c r="AX210" s="3" t="str">
        <f>IFERROR(MID(VLOOKUP($B210,Seqs!$A:$B,2,0),AY210,1),"")</f>
        <v>T</v>
      </c>
      <c r="AY210" s="3">
        <v>335</v>
      </c>
      <c r="AZ210" s="77" t="str">
        <f>VLOOKUP(B210,Classification!A:D,2,0)</f>
        <v>A</v>
      </c>
      <c r="BA210" s="94" t="str">
        <f>VLOOKUP(B210,Classification!A:D,4,0)</f>
        <v>Opioid</v>
      </c>
      <c r="BB210" s="27" t="b">
        <f t="shared" si="894"/>
        <v>1</v>
      </c>
      <c r="BC210" s="23">
        <f t="shared" si="867"/>
        <v>269</v>
      </c>
      <c r="BD210" s="56" t="s">
        <v>23</v>
      </c>
      <c r="BE210" s="3" t="s">
        <v>23</v>
      </c>
      <c r="BF210" s="119" t="s">
        <v>23</v>
      </c>
      <c r="BG210" s="49" t="s">
        <v>1378</v>
      </c>
      <c r="BH210" s="49" t="s">
        <v>1383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 t="shared" si="868"/>
        <v>41</v>
      </c>
      <c r="BW210" s="71">
        <f t="shared" si="869"/>
        <v>78</v>
      </c>
      <c r="BX210" s="72">
        <f t="shared" si="870"/>
        <v>82</v>
      </c>
      <c r="BY210" s="71">
        <f t="shared" si="871"/>
        <v>113</v>
      </c>
      <c r="BZ210" s="72">
        <f t="shared" si="872"/>
        <v>117</v>
      </c>
      <c r="CA210" s="71">
        <f t="shared" si="873"/>
        <v>153</v>
      </c>
      <c r="CB210" s="72">
        <f t="shared" si="874"/>
        <v>161</v>
      </c>
      <c r="CC210" s="71">
        <f t="shared" si="875"/>
        <v>198</v>
      </c>
      <c r="CD210" s="72">
        <f t="shared" si="876"/>
        <v>206</v>
      </c>
      <c r="CE210" s="71">
        <f t="shared" si="877"/>
        <v>249</v>
      </c>
      <c r="CF210" s="72">
        <f t="shared" si="878"/>
        <v>293</v>
      </c>
      <c r="CG210" s="71">
        <f t="shared" si="879"/>
        <v>322</v>
      </c>
      <c r="CH210" s="70">
        <f t="shared" si="880"/>
        <v>77</v>
      </c>
      <c r="CI210" s="71">
        <f t="shared" si="881"/>
        <v>81</v>
      </c>
      <c r="CJ210" s="72">
        <f t="shared" si="882"/>
        <v>111</v>
      </c>
      <c r="CK210" s="72">
        <f t="shared" si="883"/>
        <v>116</v>
      </c>
      <c r="CL210" s="72">
        <f t="shared" si="884"/>
        <v>152</v>
      </c>
      <c r="CM210" s="72">
        <f t="shared" si="885"/>
        <v>160</v>
      </c>
      <c r="CN210" s="72">
        <f t="shared" si="886"/>
        <v>187</v>
      </c>
      <c r="CO210" s="72">
        <f t="shared" si="887"/>
        <v>200</v>
      </c>
      <c r="CP210" s="72">
        <f t="shared" si="888"/>
        <v>243</v>
      </c>
      <c r="CQ210" s="72">
        <f t="shared" si="889"/>
        <v>287</v>
      </c>
      <c r="CR210" s="72">
        <f t="shared" si="890"/>
        <v>321</v>
      </c>
      <c r="CS210" s="72">
        <f t="shared" si="891"/>
        <v>335</v>
      </c>
      <c r="CT210" s="23">
        <f t="shared" si="892"/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  <c r="AMP210" s="1"/>
    </row>
    <row r="211" spans="1:1030" s="2" customFormat="1" x14ac:dyDescent="0.2">
      <c r="A211" s="3" t="str">
        <f t="shared" si="893"/>
        <v>oprd_mouse_4EJ4</v>
      </c>
      <c r="B211" s="3" t="s">
        <v>916</v>
      </c>
      <c r="C211" s="3" t="s">
        <v>64</v>
      </c>
      <c r="D211" s="3" t="str">
        <f>IFERROR(MID(VLOOKUP($B211,Seqs!$A:$B,2,0),E211,1),"")</f>
        <v>R</v>
      </c>
      <c r="E211" s="3">
        <v>41</v>
      </c>
      <c r="F211" s="3" t="str">
        <f>IFERROR(MID(VLOOKUP($B211,Seqs!$A:$B,2,0),G211,1),"")</f>
        <v>Y</v>
      </c>
      <c r="G211" s="3">
        <v>77</v>
      </c>
      <c r="H211" s="3" t="str">
        <f>IFERROR(MID(VLOOKUP($B211,Seqs!$A:$B,2,0),I211,1),"")</f>
        <v>T</v>
      </c>
      <c r="I211" s="23">
        <v>78</v>
      </c>
      <c r="J211" s="3" t="str">
        <f>IFERROR(MID(VLOOKUP($B211,Seqs!$A:$B,2,0),K211,1),"")</f>
        <v>K</v>
      </c>
      <c r="K211" s="23">
        <v>81</v>
      </c>
      <c r="L211" s="3" t="str">
        <f>IFERROR(MID(VLOOKUP($B211,Seqs!$A:$B,2,0),M211,1),"")</f>
        <v>T</v>
      </c>
      <c r="M211" s="3">
        <v>82</v>
      </c>
      <c r="N211" s="3" t="str">
        <f>IFERROR(MID(VLOOKUP($B211,Seqs!$A:$B,2,0),O211,1),"")</f>
        <v>M</v>
      </c>
      <c r="O211" s="3">
        <v>111</v>
      </c>
      <c r="P211" s="3" t="str">
        <f>IFERROR(MID(VLOOKUP($B211,Seqs!$A:$B,2,0),Q211,1),"")</f>
        <v>T</v>
      </c>
      <c r="Q211" s="3">
        <v>113</v>
      </c>
      <c r="R211" s="3" t="str">
        <f>IFERROR(MID(VLOOKUP($B211,Seqs!$A:$B,2,0),S211,1),"")</f>
        <v>F</v>
      </c>
      <c r="S211" s="3">
        <v>116</v>
      </c>
      <c r="T211" s="3" t="str">
        <f>IFERROR(MID(VLOOKUP($B211,Seqs!$A:$B,2,0),U211,1),"")</f>
        <v>G</v>
      </c>
      <c r="U211" s="3">
        <v>117</v>
      </c>
      <c r="V211" s="3" t="str">
        <f>IFERROR(MID(VLOOKUP($B211,Seqs!$A:$B,2,0),W211,1),"")</f>
        <v>H</v>
      </c>
      <c r="W211" s="3">
        <v>152</v>
      </c>
      <c r="X211" s="3" t="str">
        <f>IFERROR(MID(VLOOKUP($B211,Seqs!$A:$B,2,0),Y211,1),"")</f>
        <v>P</v>
      </c>
      <c r="Y211" s="3">
        <v>153</v>
      </c>
      <c r="Z211" s="3" t="str">
        <f>IFERROR(MID(VLOOKUP($B211,Seqs!$A:$B,2,0),AA211,1),"")</f>
        <v>R</v>
      </c>
      <c r="AA211" s="3">
        <v>160</v>
      </c>
      <c r="AB211" s="3" t="str">
        <f>IFERROR(MID(VLOOKUP($B211,Seqs!$A:$B,2,0),AC211,1),"")</f>
        <v>T</v>
      </c>
      <c r="AC211" s="9">
        <v>161</v>
      </c>
      <c r="AD211" s="3" t="str">
        <f>IFERROR(MID(VLOOKUP($B211,Seqs!$A:$B,2,0),AE211,1),"")</f>
        <v>A</v>
      </c>
      <c r="AE211" s="3">
        <v>187</v>
      </c>
      <c r="AF211" s="3" t="str">
        <f>IFERROR(MID(VLOOKUP($B211,Seqs!$A:$B,2,0),AG211,1),"")</f>
        <v>C</v>
      </c>
      <c r="AG211" s="3">
        <v>198</v>
      </c>
      <c r="AH211" s="3" t="str">
        <f>IFERROR(MID(VLOOKUP($B211,Seqs!$A:$B,2,0),AI211,1),"")</f>
        <v>L</v>
      </c>
      <c r="AI211" s="3">
        <v>200</v>
      </c>
      <c r="AJ211" s="3" t="str">
        <f>IFERROR(MID(VLOOKUP($B211,Seqs!$A:$B,2,0),AK211,1),"")</f>
        <v>S</v>
      </c>
      <c r="AK211" s="3">
        <v>206</v>
      </c>
      <c r="AL211" s="3" t="str">
        <f>IFERROR(MID(VLOOKUP($B211,Seqs!$A:$B,2,0),AM211,1),"")</f>
        <v>L</v>
      </c>
      <c r="AM211" s="3">
        <v>238</v>
      </c>
      <c r="AN211" s="3" t="str">
        <f>IFERROR(MID(VLOOKUP($B211,Seqs!$A:$B,2,0),AO211,1),"")</f>
        <v>R</v>
      </c>
      <c r="AO211" s="3">
        <v>258</v>
      </c>
      <c r="AP211" s="3" t="str">
        <f>IFERROR(MID(VLOOKUP($B211,Seqs!$A:$B,2,0),AQ211,1),"")</f>
        <v>V</v>
      </c>
      <c r="AQ211" s="3">
        <v>287</v>
      </c>
      <c r="AR211" s="3" t="str">
        <f>IFERROR(MID(VLOOKUP($B211,Seqs!$A:$B,2,0),AS211,1),"")</f>
        <v>D</v>
      </c>
      <c r="AS211" s="3">
        <v>293</v>
      </c>
      <c r="AT211" s="3" t="str">
        <f>IFERROR(MID(VLOOKUP($B211,Seqs!$A:$B,2,0),AU211,1),"")</f>
        <v>L</v>
      </c>
      <c r="AU211" s="3">
        <v>321</v>
      </c>
      <c r="AV211" s="3" t="str">
        <f>IFERROR(MID(VLOOKUP($B211,Seqs!$A:$B,2,0),AW211,1),"")</f>
        <v>D</v>
      </c>
      <c r="AW211" s="3">
        <v>322</v>
      </c>
      <c r="AX211" s="3" t="str">
        <f>IFERROR(MID(VLOOKUP($B211,Seqs!$A:$B,2,0),AY211,1),"")</f>
        <v>C</v>
      </c>
      <c r="AY211" s="3">
        <v>328</v>
      </c>
      <c r="AZ211" s="77" t="str">
        <f>VLOOKUP(B211,Classification!A:D,2,0)</f>
        <v>A</v>
      </c>
      <c r="BA211" s="94" t="str">
        <f>VLOOKUP(B211,Classification!A:D,4,0)</f>
        <v>Opioid</v>
      </c>
      <c r="BB211" s="27" t="b">
        <f t="shared" si="894"/>
        <v>1</v>
      </c>
      <c r="BC211" s="23">
        <f t="shared" si="867"/>
        <v>248</v>
      </c>
      <c r="BD211" s="2" t="s">
        <v>1382</v>
      </c>
      <c r="BE211" s="3" t="s">
        <v>1380</v>
      </c>
      <c r="BF211" s="119">
        <v>3.4</v>
      </c>
      <c r="BG211" s="49" t="s">
        <v>1383</v>
      </c>
      <c r="BH211" s="49" t="s">
        <v>1383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 t="shared" si="868"/>
        <v>41</v>
      </c>
      <c r="BW211" s="71">
        <f t="shared" si="869"/>
        <v>78</v>
      </c>
      <c r="BX211" s="72">
        <f t="shared" si="870"/>
        <v>82</v>
      </c>
      <c r="BY211" s="71">
        <f t="shared" si="871"/>
        <v>113</v>
      </c>
      <c r="BZ211" s="72">
        <f t="shared" si="872"/>
        <v>117</v>
      </c>
      <c r="CA211" s="71">
        <f t="shared" si="873"/>
        <v>153</v>
      </c>
      <c r="CB211" s="72">
        <f t="shared" si="874"/>
        <v>161</v>
      </c>
      <c r="CC211" s="71">
        <f t="shared" si="875"/>
        <v>198</v>
      </c>
      <c r="CD211" s="72">
        <f t="shared" si="876"/>
        <v>206</v>
      </c>
      <c r="CE211" s="71">
        <f t="shared" si="877"/>
        <v>258</v>
      </c>
      <c r="CF211" s="72">
        <f t="shared" si="878"/>
        <v>293</v>
      </c>
      <c r="CG211" s="71">
        <f t="shared" si="879"/>
        <v>322</v>
      </c>
      <c r="CH211" s="70">
        <f t="shared" si="880"/>
        <v>77</v>
      </c>
      <c r="CI211" s="71">
        <f t="shared" si="881"/>
        <v>81</v>
      </c>
      <c r="CJ211" s="72">
        <f t="shared" si="882"/>
        <v>111</v>
      </c>
      <c r="CK211" s="72">
        <f t="shared" si="883"/>
        <v>116</v>
      </c>
      <c r="CL211" s="72">
        <f t="shared" si="884"/>
        <v>152</v>
      </c>
      <c r="CM211" s="72">
        <f t="shared" si="885"/>
        <v>160</v>
      </c>
      <c r="CN211" s="72">
        <f t="shared" si="886"/>
        <v>187</v>
      </c>
      <c r="CO211" s="72">
        <f t="shared" si="887"/>
        <v>200</v>
      </c>
      <c r="CP211" s="72">
        <f t="shared" si="888"/>
        <v>238</v>
      </c>
      <c r="CQ211" s="72">
        <f t="shared" si="889"/>
        <v>287</v>
      </c>
      <c r="CR211" s="72">
        <f t="shared" si="890"/>
        <v>321</v>
      </c>
      <c r="CS211" s="72">
        <f t="shared" si="891"/>
        <v>328</v>
      </c>
      <c r="CT211" s="23">
        <f t="shared" si="892"/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  <c r="AMP211" s="1"/>
    </row>
    <row r="212" spans="1:1030" x14ac:dyDescent="0.2">
      <c r="A212" s="3" t="str">
        <f t="shared" si="893"/>
        <v>oprk_human__wt</v>
      </c>
      <c r="B212" s="3" t="s">
        <v>336</v>
      </c>
      <c r="C212" s="3" t="s">
        <v>100</v>
      </c>
      <c r="D212" s="3" t="str">
        <f>IFERROR(MID(VLOOKUP($B212,Seqs!$A:$B,2,0),E212,1),"")</f>
        <v>A</v>
      </c>
      <c r="E212" s="3">
        <v>57</v>
      </c>
      <c r="F212" s="3" t="str">
        <f>IFERROR(MID(VLOOKUP($B212,Seqs!$A:$B,2,0),G212,1),"")</f>
        <v>Y</v>
      </c>
      <c r="G212" s="3">
        <v>87</v>
      </c>
      <c r="H212" s="3" t="str">
        <f>IFERROR(MID(VLOOKUP($B212,Seqs!$A:$B,2,0),I212,1),"")</f>
        <v>T</v>
      </c>
      <c r="I212" s="23">
        <v>88</v>
      </c>
      <c r="J212" s="3" t="str">
        <f>IFERROR(MID(VLOOKUP($B212,Seqs!$A:$B,2,0),K212,1),"")</f>
        <v>K</v>
      </c>
      <c r="K212" s="23">
        <v>91</v>
      </c>
      <c r="L212" s="3" t="str">
        <f>IFERROR(MID(VLOOKUP($B212,Seqs!$A:$B,2,0),M212,1),"")</f>
        <v>T</v>
      </c>
      <c r="M212" s="3">
        <v>92</v>
      </c>
      <c r="N212" s="3" t="str">
        <f>IFERROR(MID(VLOOKUP($B212,Seqs!$A:$B,2,0),O212,1),"")</f>
        <v>N</v>
      </c>
      <c r="O212" s="105">
        <v>122</v>
      </c>
      <c r="P212" s="3" t="str">
        <f>IFERROR(MID(VLOOKUP($B212,Seqs!$A:$B,2,0),Q212,1),"")</f>
        <v>S</v>
      </c>
      <c r="Q212" s="3">
        <v>123</v>
      </c>
      <c r="R212" s="3" t="str">
        <f>IFERROR(MID(VLOOKUP($B212,Seqs!$A:$B,2,0),S212,1),"")</f>
        <v>F</v>
      </c>
      <c r="S212" s="3">
        <v>126</v>
      </c>
      <c r="T212" s="3" t="str">
        <f>IFERROR(MID(VLOOKUP($B212,Seqs!$A:$B,2,0),U212,1),"")</f>
        <v>G</v>
      </c>
      <c r="U212" s="3">
        <v>127</v>
      </c>
      <c r="V212" s="3" t="str">
        <f>IFERROR(MID(VLOOKUP($B212,Seqs!$A:$B,2,0),W212,1),"")</f>
        <v>H</v>
      </c>
      <c r="W212" s="3">
        <v>162</v>
      </c>
      <c r="X212" s="3" t="str">
        <f>IFERROR(MID(VLOOKUP($B212,Seqs!$A:$B,2,0),Y212,1),"")</f>
        <v>P</v>
      </c>
      <c r="Y212" s="3">
        <v>163</v>
      </c>
      <c r="Z212" s="3" t="str">
        <f>IFERROR(MID(VLOOKUP($B212,Seqs!$A:$B,2,0),AA212,1),"")</f>
        <v>R</v>
      </c>
      <c r="AA212" s="3">
        <v>170</v>
      </c>
      <c r="AB212" s="3" t="str">
        <f>IFERROR(MID(VLOOKUP($B212,Seqs!$A:$B,2,0),AC212,1),"")</f>
        <v>T</v>
      </c>
      <c r="AC212" s="9">
        <v>171</v>
      </c>
      <c r="AD212" s="3" t="str">
        <f>IFERROR(MID(VLOOKUP($B212,Seqs!$A:$B,2,0),AE212,1),"")</f>
        <v>G</v>
      </c>
      <c r="AE212" s="3">
        <v>197</v>
      </c>
      <c r="AF212" s="3" t="str">
        <f>IFERROR(MID(VLOOKUP($B212,Seqs!$A:$B,2,0),AG212,1),"")</f>
        <v>C</v>
      </c>
      <c r="AG212" s="3">
        <v>210</v>
      </c>
      <c r="AH212" s="3" t="str">
        <f>IFERROR(MID(VLOOKUP($B212,Seqs!$A:$B,2,0),AI212,1),"")</f>
        <v>L</v>
      </c>
      <c r="AI212" s="3">
        <v>212</v>
      </c>
      <c r="AJ212" s="3" t="str">
        <f>IFERROR(MID(VLOOKUP($B212,Seqs!$A:$B,2,0),AK212,1),"")</f>
        <v>D</v>
      </c>
      <c r="AK212" s="105">
        <v>218</v>
      </c>
      <c r="AL212" s="3" t="str">
        <f>IFERROR(MID(VLOOKUP($B212,Seqs!$A:$B,2,0),AM212,1),"")</f>
        <v>V</v>
      </c>
      <c r="AM212" s="3">
        <v>256</v>
      </c>
      <c r="AN212" s="3" t="str">
        <f>IFERROR(MID(VLOOKUP($B212,Seqs!$A:$B,2,0),AO212,1),"")</f>
        <v>S</v>
      </c>
      <c r="AO212" s="3">
        <v>262</v>
      </c>
      <c r="AP212" s="3" t="str">
        <f>IFERROR(MID(VLOOKUP($B212,Seqs!$A:$B,2,0),AQ212,1),"")</f>
        <v>G</v>
      </c>
      <c r="AQ212" s="3">
        <v>300</v>
      </c>
      <c r="AR212" s="3" t="str">
        <f>IFERROR(MID(VLOOKUP($B212,Seqs!$A:$B,2,0),AS212,1),"")</f>
        <v>S</v>
      </c>
      <c r="AS212" s="3">
        <v>305</v>
      </c>
      <c r="AT212" s="3" t="str">
        <f>IFERROR(MID(VLOOKUP($B212,Seqs!$A:$B,2,0),AU212,1),"")</f>
        <v>L</v>
      </c>
      <c r="AU212" s="3">
        <v>333</v>
      </c>
      <c r="AV212" s="3" t="str">
        <f>IFERROR(MID(VLOOKUP($B212,Seqs!$A:$B,2,0),AW212,1),"")</f>
        <v>D</v>
      </c>
      <c r="AW212" s="3">
        <v>334</v>
      </c>
      <c r="AX212" s="3" t="str">
        <f>IFERROR(MID(VLOOKUP($B212,Seqs!$A:$B,2,0),AY212,1),"")</f>
        <v>F</v>
      </c>
      <c r="AY212" s="3">
        <v>346</v>
      </c>
      <c r="AZ212" s="77" t="str">
        <f>VLOOKUP(B212,Classification!A:D,2,0)</f>
        <v>A</v>
      </c>
      <c r="BA212" s="94" t="str">
        <f>VLOOKUP(B212,Classification!A:D,4,0)</f>
        <v>Opioid</v>
      </c>
      <c r="BB212" s="27" t="b">
        <f t="shared" si="894"/>
        <v>1</v>
      </c>
      <c r="BC212" s="23">
        <f t="shared" si="867"/>
        <v>264</v>
      </c>
      <c r="BD212" s="56" t="s">
        <v>23</v>
      </c>
      <c r="BE212" s="3" t="s">
        <v>23</v>
      </c>
      <c r="BF212" s="119" t="s">
        <v>23</v>
      </c>
      <c r="BG212" s="49" t="s">
        <v>1378</v>
      </c>
      <c r="BH212" s="49" t="s">
        <v>1383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 t="shared" si="868"/>
        <v>57</v>
      </c>
      <c r="BW212" s="71">
        <f t="shared" si="869"/>
        <v>88</v>
      </c>
      <c r="BX212" s="72">
        <f t="shared" si="870"/>
        <v>92</v>
      </c>
      <c r="BY212" s="71">
        <f t="shared" si="871"/>
        <v>123</v>
      </c>
      <c r="BZ212" s="72">
        <f t="shared" si="872"/>
        <v>127</v>
      </c>
      <c r="CA212" s="71">
        <f t="shared" si="873"/>
        <v>163</v>
      </c>
      <c r="CB212" s="72">
        <f t="shared" si="874"/>
        <v>171</v>
      </c>
      <c r="CC212" s="71">
        <f t="shared" si="875"/>
        <v>210</v>
      </c>
      <c r="CD212" s="72">
        <f t="shared" si="876"/>
        <v>218</v>
      </c>
      <c r="CE212" s="71">
        <f t="shared" si="877"/>
        <v>262</v>
      </c>
      <c r="CF212" s="72">
        <f t="shared" si="878"/>
        <v>305</v>
      </c>
      <c r="CG212" s="71">
        <f t="shared" si="879"/>
        <v>334</v>
      </c>
      <c r="CH212" s="70">
        <f t="shared" si="880"/>
        <v>87</v>
      </c>
      <c r="CI212" s="71">
        <f t="shared" si="881"/>
        <v>91</v>
      </c>
      <c r="CJ212" s="72">
        <f t="shared" si="882"/>
        <v>122</v>
      </c>
      <c r="CK212" s="72">
        <f t="shared" si="883"/>
        <v>126</v>
      </c>
      <c r="CL212" s="72">
        <f t="shared" si="884"/>
        <v>162</v>
      </c>
      <c r="CM212" s="72">
        <f t="shared" si="885"/>
        <v>170</v>
      </c>
      <c r="CN212" s="72">
        <f t="shared" si="886"/>
        <v>197</v>
      </c>
      <c r="CO212" s="72">
        <f t="shared" si="887"/>
        <v>212</v>
      </c>
      <c r="CP212" s="72">
        <f t="shared" si="888"/>
        <v>256</v>
      </c>
      <c r="CQ212" s="72">
        <f t="shared" si="889"/>
        <v>300</v>
      </c>
      <c r="CR212" s="72">
        <f t="shared" si="890"/>
        <v>333</v>
      </c>
      <c r="CS212" s="72">
        <f t="shared" si="891"/>
        <v>346</v>
      </c>
      <c r="CT212" s="23">
        <f t="shared" si="892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893"/>
        <v>oprk_human_4DJH</v>
      </c>
      <c r="B213" s="3" t="s">
        <v>336</v>
      </c>
      <c r="C213" s="3" t="s">
        <v>88</v>
      </c>
      <c r="D213" s="3" t="str">
        <f>IFERROR(MID(VLOOKUP($B213,Seqs!$A:$B,2,0),E213,1),"")</f>
        <v>A</v>
      </c>
      <c r="E213" s="3">
        <v>57</v>
      </c>
      <c r="F213" s="3" t="str">
        <f>IFERROR(MID(VLOOKUP($B213,Seqs!$A:$B,2,0),G213,1),"")</f>
        <v>Y</v>
      </c>
      <c r="G213" s="3">
        <v>87</v>
      </c>
      <c r="H213" s="3" t="str">
        <f>IFERROR(MID(VLOOKUP($B213,Seqs!$A:$B,2,0),I213,1),"")</f>
        <v>T</v>
      </c>
      <c r="I213" s="23">
        <v>88</v>
      </c>
      <c r="J213" s="3" t="str">
        <f>IFERROR(MID(VLOOKUP($B213,Seqs!$A:$B,2,0),K213,1),"")</f>
        <v>K</v>
      </c>
      <c r="K213" s="23">
        <v>91</v>
      </c>
      <c r="L213" s="3" t="str">
        <f>IFERROR(MID(VLOOKUP($B213,Seqs!$A:$B,2,0),M213,1),"")</f>
        <v>T</v>
      </c>
      <c r="M213" s="3">
        <v>92</v>
      </c>
      <c r="N213" s="3" t="str">
        <f>IFERROR(MID(VLOOKUP($B213,Seqs!$A:$B,2,0),O213,1),"")</f>
        <v>N</v>
      </c>
      <c r="O213" s="3">
        <v>122</v>
      </c>
      <c r="P213" s="3" t="str">
        <f>IFERROR(MID(VLOOKUP($B213,Seqs!$A:$B,2,0),Q213,1),"")</f>
        <v>S</v>
      </c>
      <c r="Q213" s="3">
        <v>123</v>
      </c>
      <c r="R213" s="3" t="str">
        <f>IFERROR(MID(VLOOKUP($B213,Seqs!$A:$B,2,0),S213,1),"")</f>
        <v>F</v>
      </c>
      <c r="S213" s="3">
        <v>126</v>
      </c>
      <c r="T213" s="3" t="str">
        <f>IFERROR(MID(VLOOKUP($B213,Seqs!$A:$B,2,0),U213,1),"")</f>
        <v>G</v>
      </c>
      <c r="U213" s="3">
        <v>127</v>
      </c>
      <c r="V213" s="3" t="str">
        <f>IFERROR(MID(VLOOKUP($B213,Seqs!$A:$B,2,0),W213,1),"")</f>
        <v>H</v>
      </c>
      <c r="W213" s="3">
        <v>162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R</v>
      </c>
      <c r="AC213" s="9">
        <v>170</v>
      </c>
      <c r="AD213" s="3" t="str">
        <f>IFERROR(MID(VLOOKUP($B213,Seqs!$A:$B,2,0),AE213,1),"")</f>
        <v>G</v>
      </c>
      <c r="AE213" s="3">
        <v>197</v>
      </c>
      <c r="AF213" s="3" t="str">
        <f>IFERROR(MID(VLOOKUP($B213,Seqs!$A:$B,2,0),AG213,1),"")</f>
        <v>C</v>
      </c>
      <c r="AG213" s="3">
        <v>210</v>
      </c>
      <c r="AH213" s="3" t="str">
        <f>IFERROR(MID(VLOOKUP($B213,Seqs!$A:$B,2,0),AI213,1),"")</f>
        <v>L</v>
      </c>
      <c r="AI213" s="3">
        <v>212</v>
      </c>
      <c r="AJ213" s="3" t="str">
        <f>IFERROR(MID(VLOOKUP($B213,Seqs!$A:$B,2,0),AK213,1),"")</f>
        <v>D</v>
      </c>
      <c r="AK213" s="3">
        <v>218</v>
      </c>
      <c r="AL213" s="3" t="str">
        <f>IFERROR(MID(VLOOKUP($B213,Seqs!$A:$B,2,0),AM213,1),"")</f>
        <v>V</v>
      </c>
      <c r="AM213" s="3">
        <v>256</v>
      </c>
      <c r="AN213" s="3" t="str">
        <f>IFERROR(MID(VLOOKUP($B213,Seqs!$A:$B,2,0),AO213,1),"")</f>
        <v>R</v>
      </c>
      <c r="AO213" s="3">
        <v>267</v>
      </c>
      <c r="AP213" s="3" t="str">
        <f>IFERROR(MID(VLOOKUP($B213,Seqs!$A:$B,2,0),AQ213,1),"")</f>
        <v>G</v>
      </c>
      <c r="AQ213" s="3">
        <v>300</v>
      </c>
      <c r="AR213" s="3" t="str">
        <f>IFERROR(MID(VLOOKUP($B213,Seqs!$A:$B,2,0),AS213,1),"")</f>
        <v>A</v>
      </c>
      <c r="AS213" s="3">
        <v>308</v>
      </c>
      <c r="AT213" s="3" t="str">
        <f>IFERROR(MID(VLOOKUP($B213,Seqs!$A:$B,2,0),AU213,1),"")</f>
        <v>L</v>
      </c>
      <c r="AU213" s="3">
        <v>333</v>
      </c>
      <c r="AV213" s="3" t="str">
        <f>IFERROR(MID(VLOOKUP($B213,Seqs!$A:$B,2,0),AW213,1),"")</f>
        <v>D</v>
      </c>
      <c r="AW213" s="3">
        <v>334</v>
      </c>
      <c r="AX213" s="3" t="str">
        <f>IFERROR(MID(VLOOKUP($B213,Seqs!$A:$B,2,0),AY213,1),"")</f>
        <v>F</v>
      </c>
      <c r="AY213" s="3">
        <v>346</v>
      </c>
      <c r="AZ213" s="77" t="str">
        <f>VLOOKUP(B213,Classification!A:D,2,0)</f>
        <v>A</v>
      </c>
      <c r="BA213" s="94" t="str">
        <f>VLOOKUP(B213,Classification!A:D,4,0)</f>
        <v>Opioid</v>
      </c>
      <c r="BB213" s="27" t="b">
        <f t="shared" si="894"/>
        <v>1</v>
      </c>
      <c r="BC213" s="23">
        <f t="shared" si="867"/>
        <v>250</v>
      </c>
      <c r="BD213" s="2" t="s">
        <v>1382</v>
      </c>
      <c r="BE213" s="3" t="s">
        <v>1380</v>
      </c>
      <c r="BF213" s="119">
        <v>2.9</v>
      </c>
      <c r="BG213" s="49" t="s">
        <v>1383</v>
      </c>
      <c r="BH213" s="49" t="s">
        <v>1383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868"/>
        <v>57</v>
      </c>
      <c r="BW213" s="71">
        <f t="shared" si="869"/>
        <v>88</v>
      </c>
      <c r="BX213" s="72">
        <f t="shared" si="870"/>
        <v>92</v>
      </c>
      <c r="BY213" s="71">
        <f t="shared" si="871"/>
        <v>123</v>
      </c>
      <c r="BZ213" s="72">
        <f t="shared" si="872"/>
        <v>127</v>
      </c>
      <c r="CA213" s="71" t="str">
        <f t="shared" si="873"/>
        <v>-</v>
      </c>
      <c r="CB213" s="72">
        <f t="shared" si="874"/>
        <v>170</v>
      </c>
      <c r="CC213" s="71">
        <f t="shared" si="875"/>
        <v>210</v>
      </c>
      <c r="CD213" s="72">
        <f t="shared" si="876"/>
        <v>218</v>
      </c>
      <c r="CE213" s="71">
        <f t="shared" si="877"/>
        <v>267</v>
      </c>
      <c r="CF213" s="72">
        <f t="shared" si="878"/>
        <v>308</v>
      </c>
      <c r="CG213" s="71">
        <f t="shared" si="879"/>
        <v>334</v>
      </c>
      <c r="CH213" s="70">
        <f t="shared" si="880"/>
        <v>87</v>
      </c>
      <c r="CI213" s="71">
        <f t="shared" si="881"/>
        <v>91</v>
      </c>
      <c r="CJ213" s="72">
        <f t="shared" si="882"/>
        <v>122</v>
      </c>
      <c r="CK213" s="72">
        <f t="shared" si="883"/>
        <v>126</v>
      </c>
      <c r="CL213" s="72">
        <f t="shared" si="884"/>
        <v>162</v>
      </c>
      <c r="CM213" s="72" t="str">
        <f t="shared" si="885"/>
        <v>-</v>
      </c>
      <c r="CN213" s="72">
        <f t="shared" si="886"/>
        <v>197</v>
      </c>
      <c r="CO213" s="72">
        <f t="shared" si="887"/>
        <v>212</v>
      </c>
      <c r="CP213" s="72">
        <f t="shared" si="888"/>
        <v>256</v>
      </c>
      <c r="CQ213" s="72">
        <f t="shared" si="889"/>
        <v>300</v>
      </c>
      <c r="CR213" s="72">
        <f t="shared" si="890"/>
        <v>333</v>
      </c>
      <c r="CS213" s="72">
        <f t="shared" si="891"/>
        <v>346</v>
      </c>
      <c r="CT213" s="23">
        <f t="shared" si="892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>CONCATENATE(B214,"_",C214)</f>
        <v>oprk_human_6B73</v>
      </c>
      <c r="B214" s="3" t="s">
        <v>336</v>
      </c>
      <c r="C214" s="3" t="s">
        <v>1475</v>
      </c>
      <c r="D214" s="3" t="str">
        <f>IFERROR(MID(VLOOKUP($B214,Seqs!$A:$B,2,0),E214,1),"")</f>
        <v>A</v>
      </c>
      <c r="E214" s="3">
        <v>57</v>
      </c>
      <c r="F214" s="3" t="str">
        <f>IFERROR(MID(VLOOKUP($B214,Seqs!$A:$B,2,0),G214,1),"")</f>
        <v>Y</v>
      </c>
      <c r="G214" s="3">
        <v>87</v>
      </c>
      <c r="H214" s="3" t="str">
        <f>IFERROR(MID(VLOOKUP($B214,Seqs!$A:$B,2,0),I214,1),"")</f>
        <v/>
      </c>
      <c r="I214" s="23" t="s">
        <v>23</v>
      </c>
      <c r="J214" s="3" t="str">
        <f>IFERROR(MID(VLOOKUP($B214,Seqs!$A:$B,2,0),K214,1),"")</f>
        <v/>
      </c>
      <c r="K214" s="23" t="s">
        <v>23</v>
      </c>
      <c r="L214" s="3" t="str">
        <f>IFERROR(MID(VLOOKUP($B214,Seqs!$A:$B,2,0),M214,1),"")</f>
        <v>T</v>
      </c>
      <c r="M214" s="3">
        <v>92</v>
      </c>
      <c r="N214" s="3" t="str">
        <f>IFERROR(MID(VLOOKUP($B214,Seqs!$A:$B,2,0),O214,1),"")</f>
        <v>N</v>
      </c>
      <c r="O214" s="3">
        <v>122</v>
      </c>
      <c r="P214" s="3" t="str">
        <f>IFERROR(MID(VLOOKUP($B214,Seqs!$A:$B,2,0),Q214,1),"")</f>
        <v>S</v>
      </c>
      <c r="Q214" s="3">
        <v>123</v>
      </c>
      <c r="R214" s="3" t="str">
        <f>IFERROR(MID(VLOOKUP($B214,Seqs!$A:$B,2,0),S214,1),"")</f>
        <v>F</v>
      </c>
      <c r="S214" s="3">
        <v>126</v>
      </c>
      <c r="T214" s="3" t="str">
        <f>IFERROR(MID(VLOOKUP($B214,Seqs!$A:$B,2,0),U214,1),"")</f>
        <v>G</v>
      </c>
      <c r="U214" s="3">
        <v>127</v>
      </c>
      <c r="V214" s="3" t="str">
        <f>IFERROR(MID(VLOOKUP($B214,Seqs!$A:$B,2,0),W214,1),"")</f>
        <v>H</v>
      </c>
      <c r="W214" s="3">
        <v>162</v>
      </c>
      <c r="X214" s="3" t="str">
        <f>IFERROR(MID(VLOOKUP($B214,Seqs!$A:$B,2,0),Y214,1),"")</f>
        <v>P</v>
      </c>
      <c r="Y214" s="3">
        <v>163</v>
      </c>
      <c r="Z214" s="3" t="str">
        <f>IFERROR(MID(VLOOKUP($B214,Seqs!$A:$B,2,0),AA214,1),"")</f>
        <v>R</v>
      </c>
      <c r="AA214" s="3">
        <v>170</v>
      </c>
      <c r="AB214" s="3" t="str">
        <f>IFERROR(MID(VLOOKUP($B214,Seqs!$A:$B,2,0),AC214,1),"")</f>
        <v>T</v>
      </c>
      <c r="AC214" s="3">
        <v>171</v>
      </c>
      <c r="AD214" s="3" t="str">
        <f>IFERROR(MID(VLOOKUP($B214,Seqs!$A:$B,2,0),AE214,1),"")</f>
        <v>G</v>
      </c>
      <c r="AE214" s="3">
        <v>197</v>
      </c>
      <c r="AF214" s="3" t="str">
        <f>IFERROR(MID(VLOOKUP($B214,Seqs!$A:$B,2,0),AG214,1),"")</f>
        <v>C</v>
      </c>
      <c r="AG214" s="3">
        <v>210</v>
      </c>
      <c r="AH214" s="3" t="str">
        <f>IFERROR(MID(VLOOKUP($B214,Seqs!$A:$B,2,0),AI214,1),"")</f>
        <v>L</v>
      </c>
      <c r="AI214" s="3">
        <v>212</v>
      </c>
      <c r="AJ214" s="3" t="str">
        <f>IFERROR(MID(VLOOKUP($B214,Seqs!$A:$B,2,0),AK214,1),"")</f>
        <v>W</v>
      </c>
      <c r="AK214" s="3">
        <v>221</v>
      </c>
      <c r="AL214" s="3" t="str">
        <f>IFERROR(MID(VLOOKUP($B214,Seqs!$A:$B,2,0),AM214,1),"")</f>
        <v>S</v>
      </c>
      <c r="AM214" s="3">
        <v>255</v>
      </c>
      <c r="AN214" s="3" t="str">
        <f>IFERROR(MID(VLOOKUP($B214,Seqs!$A:$B,2,0),AO214,1),"")</f>
        <v>S</v>
      </c>
      <c r="AO214" s="3">
        <v>262</v>
      </c>
      <c r="AP214" s="3" t="str">
        <f>IFERROR(MID(VLOOKUP($B214,Seqs!$A:$B,2,0),AQ214,1),"")</f>
        <v>G</v>
      </c>
      <c r="AQ214" s="3">
        <v>300</v>
      </c>
      <c r="AR214" s="3" t="str">
        <f>IFERROR(MID(VLOOKUP($B214,Seqs!$A:$B,2,0),AS214,1),"")</f>
        <v>S</v>
      </c>
      <c r="AS214" s="3">
        <v>305</v>
      </c>
      <c r="AT214" s="3" t="str">
        <f>IFERROR(MID(VLOOKUP($B214,Seqs!$A:$B,2,0),AU214,1),"")</f>
        <v>I</v>
      </c>
      <c r="AU214" s="3">
        <v>328</v>
      </c>
      <c r="AV214" s="3" t="str">
        <f>IFERROR(MID(VLOOKUP($B214,Seqs!$A:$B,2,0),AW214,1),"")</f>
        <v/>
      </c>
      <c r="AW214" s="3" t="s">
        <v>23</v>
      </c>
      <c r="AX214" s="3" t="str">
        <f>IFERROR(MID(VLOOKUP($B214,Seqs!$A:$B,2,0),AY214,1),"")</f>
        <v/>
      </c>
      <c r="AY214" s="3" t="s">
        <v>23</v>
      </c>
      <c r="AZ214" s="77" t="str">
        <f>VLOOKUP(B214,Classification!A:D,2,0)</f>
        <v>A</v>
      </c>
      <c r="BA214" s="94" t="str">
        <f>VLOOKUP(B214,Classification!A:D,4,0)</f>
        <v>Opioid</v>
      </c>
      <c r="BB214" s="27" t="b">
        <f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>_xlfn.AGGREGATE(9,6,CH214:CS214)-_xlfn.AGGREGATE(9,6,BV214:CG214)+12</f>
        <v>240</v>
      </c>
      <c r="BD214" s="2" t="s">
        <v>1381</v>
      </c>
      <c r="BE214" s="3" t="s">
        <v>1297</v>
      </c>
      <c r="BF214" s="119">
        <v>3.1</v>
      </c>
      <c r="BG214" s="49" t="s">
        <v>1</v>
      </c>
      <c r="BH214" s="49" t="s">
        <v>1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>E214</f>
        <v>57</v>
      </c>
      <c r="BW214" s="71" t="str">
        <f>I214</f>
        <v>-</v>
      </c>
      <c r="BX214" s="72">
        <f>M214</f>
        <v>92</v>
      </c>
      <c r="BY214" s="71">
        <f>Q214</f>
        <v>123</v>
      </c>
      <c r="BZ214" s="72">
        <f>U214</f>
        <v>127</v>
      </c>
      <c r="CA214" s="71">
        <f>Y214</f>
        <v>163</v>
      </c>
      <c r="CB214" s="72">
        <f>AC214</f>
        <v>171</v>
      </c>
      <c r="CC214" s="71">
        <f>AG214</f>
        <v>210</v>
      </c>
      <c r="CD214" s="72">
        <f>AK214</f>
        <v>221</v>
      </c>
      <c r="CE214" s="71">
        <f>AO214</f>
        <v>262</v>
      </c>
      <c r="CF214" s="72">
        <f>AS214</f>
        <v>305</v>
      </c>
      <c r="CG214" s="71" t="str">
        <f>AW214</f>
        <v>-</v>
      </c>
      <c r="CH214" s="70">
        <f>G214</f>
        <v>87</v>
      </c>
      <c r="CI214" s="71" t="str">
        <f>K214</f>
        <v>-</v>
      </c>
      <c r="CJ214" s="72">
        <f>O214</f>
        <v>122</v>
      </c>
      <c r="CK214" s="72">
        <f>S214</f>
        <v>126</v>
      </c>
      <c r="CL214" s="72">
        <f>W214</f>
        <v>162</v>
      </c>
      <c r="CM214" s="72">
        <f>AA214</f>
        <v>170</v>
      </c>
      <c r="CN214" s="72">
        <f>AE214</f>
        <v>197</v>
      </c>
      <c r="CO214" s="72">
        <f>AI214</f>
        <v>212</v>
      </c>
      <c r="CP214" s="72">
        <f>AM214</f>
        <v>255</v>
      </c>
      <c r="CQ214" s="72">
        <f>AQ214</f>
        <v>300</v>
      </c>
      <c r="CR214" s="72">
        <f>AU214</f>
        <v>328</v>
      </c>
      <c r="CS214" s="72" t="str">
        <f>AY214</f>
        <v>-</v>
      </c>
      <c r="CT214" s="23" t="e">
        <f>M214-K214</f>
        <v>#VALUE!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893"/>
        <v>oprm_mouse__wt</v>
      </c>
      <c r="B215" s="3" t="s">
        <v>918</v>
      </c>
      <c r="C215" s="3" t="s">
        <v>100</v>
      </c>
      <c r="D215" s="3" t="str">
        <f>IFERROR(MID(VLOOKUP($B215,Seqs!$A:$B,2,0),E215,1),"")</f>
        <v>M</v>
      </c>
      <c r="E215" s="3">
        <v>65</v>
      </c>
      <c r="F215" s="3" t="str">
        <f>IFERROR(MID(VLOOKUP($B215,Seqs!$A:$B,2,0),G215,1),"")</f>
        <v>Y</v>
      </c>
      <c r="G215" s="3">
        <v>96</v>
      </c>
      <c r="H215" s="3" t="str">
        <f>IFERROR(MID(VLOOKUP($B215,Seqs!$A:$B,2,0),I215,1),"")</f>
        <v>T</v>
      </c>
      <c r="I215" s="23">
        <v>97</v>
      </c>
      <c r="J215" s="3" t="str">
        <f>IFERROR(MID(VLOOKUP($B215,Seqs!$A:$B,2,0),K215,1),"")</f>
        <v>K</v>
      </c>
      <c r="K215" s="23">
        <v>100</v>
      </c>
      <c r="L215" s="3" t="str">
        <f>IFERROR(MID(VLOOKUP($B215,Seqs!$A:$B,2,0),M215,1),"")</f>
        <v>T</v>
      </c>
      <c r="M215" s="3">
        <v>101</v>
      </c>
      <c r="N215" s="3" t="str">
        <f>IFERROR(MID(VLOOKUP($B215,Seqs!$A:$B,2,0),O215,1),"")</f>
        <v>M</v>
      </c>
      <c r="O215" s="3">
        <v>130</v>
      </c>
      <c r="P215" s="3" t="str">
        <f>IFERROR(MID(VLOOKUP($B215,Seqs!$A:$B,2,0),Q215,1),"")</f>
        <v>T</v>
      </c>
      <c r="Q215" s="3">
        <v>132</v>
      </c>
      <c r="R215" s="3" t="str">
        <f>IFERROR(MID(VLOOKUP($B215,Seqs!$A:$B,2,0),S215,1),"")</f>
        <v>F</v>
      </c>
      <c r="S215" s="3">
        <v>135</v>
      </c>
      <c r="T215" s="3" t="str">
        <f>IFERROR(MID(VLOOKUP($B215,Seqs!$A:$B,2,0),U215,1),"")</f>
        <v>G</v>
      </c>
      <c r="U215" s="3">
        <v>136</v>
      </c>
      <c r="V215" s="3" t="str">
        <f>IFERROR(MID(VLOOKUP($B215,Seqs!$A:$B,2,0),W215,1),"")</f>
        <v>H</v>
      </c>
      <c r="W215" s="3">
        <v>171</v>
      </c>
      <c r="X215" s="3" t="str">
        <f>IFERROR(MID(VLOOKUP($B215,Seqs!$A:$B,2,0),Y215,1),"")</f>
        <v>P</v>
      </c>
      <c r="Y215" s="3">
        <v>172</v>
      </c>
      <c r="Z215" s="3" t="str">
        <f>IFERROR(MID(VLOOKUP($B215,Seqs!$A:$B,2,0),AA215,1),"")</f>
        <v>R</v>
      </c>
      <c r="AA215" s="3">
        <v>179</v>
      </c>
      <c r="AB215" s="3" t="str">
        <f>IFERROR(MID(VLOOKUP($B215,Seqs!$A:$B,2,0),AC215,1),"")</f>
        <v>T</v>
      </c>
      <c r="AC215" s="3">
        <v>180</v>
      </c>
      <c r="AD215" s="3" t="str">
        <f>IFERROR(MID(VLOOKUP($B215,Seqs!$A:$B,2,0),AE215,1),"")</f>
        <v>A</v>
      </c>
      <c r="AE215" s="3">
        <v>206</v>
      </c>
      <c r="AF215" s="3" t="str">
        <f>IFERROR(MID(VLOOKUP($B215,Seqs!$A:$B,2,0),AG215,1),"")</f>
        <v>C</v>
      </c>
      <c r="AG215" s="3">
        <v>217</v>
      </c>
      <c r="AH215" s="3" t="str">
        <f>IFERROR(MID(VLOOKUP($B215,Seqs!$A:$B,2,0),AI215,1),"")</f>
        <v>L</v>
      </c>
      <c r="AI215" s="3">
        <v>219</v>
      </c>
      <c r="AJ215" s="3" t="str">
        <f>IFERROR(MID(VLOOKUP($B215,Seqs!$A:$B,2,0),AK215,1),"")</f>
        <v>T</v>
      </c>
      <c r="AK215" s="3">
        <v>225</v>
      </c>
      <c r="AL215" s="3" t="str">
        <f>IFERROR(MID(VLOOKUP($B215,Seqs!$A:$B,2,0),AM215,1),"")</f>
        <v>V</v>
      </c>
      <c r="AM215" s="3">
        <v>262</v>
      </c>
      <c r="AN215" s="3" t="str">
        <f>IFERROR(MID(VLOOKUP($B215,Seqs!$A:$B,2,0),AO215,1),"")</f>
        <v>S</v>
      </c>
      <c r="AO215" s="3">
        <v>268</v>
      </c>
      <c r="AP215" s="3" t="str">
        <f>IFERROR(MID(VLOOKUP($B215,Seqs!$A:$B,2,0),AQ215,1),"")</f>
        <v>I</v>
      </c>
      <c r="AQ215" s="3">
        <v>306</v>
      </c>
      <c r="AR215" s="3" t="str">
        <f>IFERROR(MID(VLOOKUP($B215,Seqs!$A:$B,2,0),AS215,1),"")</f>
        <v>T</v>
      </c>
      <c r="AS215" s="3">
        <v>311</v>
      </c>
      <c r="AT215" s="3" t="str">
        <f>IFERROR(MID(VLOOKUP($B215,Seqs!$A:$B,2,0),AU215,1),"")</f>
        <v>L</v>
      </c>
      <c r="AU215" s="3">
        <v>339</v>
      </c>
      <c r="AV215" s="3" t="str">
        <f>IFERROR(MID(VLOOKUP($B215,Seqs!$A:$B,2,0),AW215,1),"")</f>
        <v>D</v>
      </c>
      <c r="AW215" s="3">
        <v>340</v>
      </c>
      <c r="AX215" s="3" t="str">
        <f>IFERROR(MID(VLOOKUP($B215,Seqs!$A:$B,2,0),AY215,1),"")</f>
        <v>I</v>
      </c>
      <c r="AY215" s="3">
        <v>352</v>
      </c>
      <c r="AZ215" s="77" t="str">
        <f>VLOOKUP(B215,Classification!A:D,2,0)</f>
        <v>A</v>
      </c>
      <c r="BA215" s="94" t="str">
        <f>VLOOKUP(B215,Classification!A:D,4,0)</f>
        <v>Opioid</v>
      </c>
      <c r="BB215" s="27" t="b">
        <f t="shared" si="894"/>
        <v>1</v>
      </c>
      <c r="BC215" s="23">
        <f t="shared" si="867"/>
        <v>263</v>
      </c>
      <c r="BD215" s="56" t="s">
        <v>23</v>
      </c>
      <c r="BE215" s="3" t="s">
        <v>23</v>
      </c>
      <c r="BF215" s="119" t="s">
        <v>23</v>
      </c>
      <c r="BG215" s="49" t="s">
        <v>1378</v>
      </c>
      <c r="BH215" s="49" t="s">
        <v>1383</v>
      </c>
      <c r="BI215" s="1"/>
      <c r="BJ215" s="70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0">
        <f t="shared" si="868"/>
        <v>65</v>
      </c>
      <c r="BW215" s="71">
        <f t="shared" si="869"/>
        <v>97</v>
      </c>
      <c r="BX215" s="72">
        <f t="shared" si="870"/>
        <v>101</v>
      </c>
      <c r="BY215" s="71">
        <f t="shared" si="871"/>
        <v>132</v>
      </c>
      <c r="BZ215" s="72">
        <f t="shared" si="872"/>
        <v>136</v>
      </c>
      <c r="CA215" s="71">
        <f t="shared" si="873"/>
        <v>172</v>
      </c>
      <c r="CB215" s="72">
        <f t="shared" si="874"/>
        <v>180</v>
      </c>
      <c r="CC215" s="71">
        <f t="shared" si="875"/>
        <v>217</v>
      </c>
      <c r="CD215" s="72">
        <f t="shared" si="876"/>
        <v>225</v>
      </c>
      <c r="CE215" s="71">
        <f t="shared" si="877"/>
        <v>268</v>
      </c>
      <c r="CF215" s="72">
        <f t="shared" si="878"/>
        <v>311</v>
      </c>
      <c r="CG215" s="71">
        <f t="shared" si="879"/>
        <v>340</v>
      </c>
      <c r="CH215" s="70">
        <f t="shared" si="880"/>
        <v>96</v>
      </c>
      <c r="CI215" s="71">
        <f t="shared" si="881"/>
        <v>100</v>
      </c>
      <c r="CJ215" s="72">
        <f t="shared" si="882"/>
        <v>130</v>
      </c>
      <c r="CK215" s="72">
        <f t="shared" si="883"/>
        <v>135</v>
      </c>
      <c r="CL215" s="72">
        <f t="shared" si="884"/>
        <v>171</v>
      </c>
      <c r="CM215" s="72">
        <f t="shared" si="885"/>
        <v>179</v>
      </c>
      <c r="CN215" s="72">
        <f t="shared" si="886"/>
        <v>206</v>
      </c>
      <c r="CO215" s="72">
        <f t="shared" si="887"/>
        <v>219</v>
      </c>
      <c r="CP215" s="72">
        <f t="shared" si="888"/>
        <v>262</v>
      </c>
      <c r="CQ215" s="72">
        <f t="shared" si="889"/>
        <v>306</v>
      </c>
      <c r="CR215" s="72">
        <f t="shared" si="890"/>
        <v>339</v>
      </c>
      <c r="CS215" s="72">
        <f t="shared" si="891"/>
        <v>352</v>
      </c>
      <c r="CT215" s="23">
        <f t="shared" si="892"/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si="893"/>
        <v>oprm_mouse_4DKL</v>
      </c>
      <c r="B216" s="3" t="s">
        <v>918</v>
      </c>
      <c r="C216" s="3" t="s">
        <v>65</v>
      </c>
      <c r="D216" s="3" t="str">
        <f>IFERROR(MID(VLOOKUP($B216,Seqs!$A:$B,2,0),E216,1),"")</f>
        <v>M</v>
      </c>
      <c r="E216" s="3">
        <v>65</v>
      </c>
      <c r="F216" s="3" t="str">
        <f>IFERROR(MID(VLOOKUP($B216,Seqs!$A:$B,2,0),G216,1),"")</f>
        <v>Y</v>
      </c>
      <c r="G216" s="3">
        <v>96</v>
      </c>
      <c r="H216" s="3" t="str">
        <f>IFERROR(MID(VLOOKUP($B216,Seqs!$A:$B,2,0),I216,1),"")</f>
        <v>T</v>
      </c>
      <c r="I216" s="23">
        <v>97</v>
      </c>
      <c r="J216" s="3" t="str">
        <f>IFERROR(MID(VLOOKUP($B216,Seqs!$A:$B,2,0),K216,1),"")</f>
        <v>K</v>
      </c>
      <c r="K216" s="23">
        <v>100</v>
      </c>
      <c r="L216" s="3" t="str">
        <f>IFERROR(MID(VLOOKUP($B216,Seqs!$A:$B,2,0),M216,1),"")</f>
        <v>T</v>
      </c>
      <c r="M216" s="3">
        <v>101</v>
      </c>
      <c r="N216" s="3" t="str">
        <f>IFERROR(MID(VLOOKUP($B216,Seqs!$A:$B,2,0),O216,1),"")</f>
        <v>M</v>
      </c>
      <c r="O216" s="3">
        <v>130</v>
      </c>
      <c r="P216" s="3" t="str">
        <f>IFERROR(MID(VLOOKUP($B216,Seqs!$A:$B,2,0),Q216,1),"")</f>
        <v>T</v>
      </c>
      <c r="Q216" s="3">
        <v>132</v>
      </c>
      <c r="R216" s="3" t="str">
        <f>IFERROR(MID(VLOOKUP($B216,Seqs!$A:$B,2,0),S216,1),"")</f>
        <v>F</v>
      </c>
      <c r="S216" s="3">
        <v>135</v>
      </c>
      <c r="T216" s="3" t="str">
        <f>IFERROR(MID(VLOOKUP($B216,Seqs!$A:$B,2,0),U216,1),"")</f>
        <v>G</v>
      </c>
      <c r="U216" s="3">
        <v>136</v>
      </c>
      <c r="V216" s="3" t="str">
        <f>IFERROR(MID(VLOOKUP($B216,Seqs!$A:$B,2,0),W216,1),"")</f>
        <v>H</v>
      </c>
      <c r="W216" s="3">
        <v>171</v>
      </c>
      <c r="X216" s="3" t="str">
        <f>IFERROR(MID(VLOOKUP($B216,Seqs!$A:$B,2,0),Y216,1),"")</f>
        <v>P</v>
      </c>
      <c r="Y216" s="3">
        <v>172</v>
      </c>
      <c r="Z216" s="3" t="str">
        <f>IFERROR(MID(VLOOKUP($B216,Seqs!$A:$B,2,0),AA216,1),"")</f>
        <v>R</v>
      </c>
      <c r="AA216" s="3">
        <v>179</v>
      </c>
      <c r="AB216" s="3" t="str">
        <f>IFERROR(MID(VLOOKUP($B216,Seqs!$A:$B,2,0),AC216,1),"")</f>
        <v>T</v>
      </c>
      <c r="AC216" s="3">
        <v>180</v>
      </c>
      <c r="AD216" s="3" t="str">
        <f>IFERROR(MID(VLOOKUP($B216,Seqs!$A:$B,2,0),AE216,1),"")</f>
        <v>A</v>
      </c>
      <c r="AE216" s="3">
        <v>206</v>
      </c>
      <c r="AF216" s="3" t="str">
        <f>IFERROR(MID(VLOOKUP($B216,Seqs!$A:$B,2,0),AG216,1),"")</f>
        <v>C</v>
      </c>
      <c r="AG216" s="3">
        <v>217</v>
      </c>
      <c r="AH216" s="3" t="str">
        <f>IFERROR(MID(VLOOKUP($B216,Seqs!$A:$B,2,0),AI216,1),"")</f>
        <v>L</v>
      </c>
      <c r="AI216" s="3">
        <v>219</v>
      </c>
      <c r="AJ216" s="3" t="str">
        <f>IFERROR(MID(VLOOKUP($B216,Seqs!$A:$B,2,0),AK216,1),"")</f>
        <v>T</v>
      </c>
      <c r="AK216" s="3">
        <v>225</v>
      </c>
      <c r="AL216" s="3" t="str">
        <f>IFERROR(MID(VLOOKUP($B216,Seqs!$A:$B,2,0),AM216,1),"")</f>
        <v>L</v>
      </c>
      <c r="AM216" s="3">
        <v>257</v>
      </c>
      <c r="AN216" s="3" t="str">
        <f>IFERROR(MID(VLOOKUP($B216,Seqs!$A:$B,2,0),AO216,1),"")</f>
        <v>N</v>
      </c>
      <c r="AO216" s="3">
        <v>274</v>
      </c>
      <c r="AP216" s="3" t="str">
        <f>IFERROR(MID(VLOOKUP($B216,Seqs!$A:$B,2,0),AQ216,1),"")</f>
        <v>I</v>
      </c>
      <c r="AQ216" s="3">
        <v>306</v>
      </c>
      <c r="AR216" s="3" t="str">
        <f>IFERROR(MID(VLOOKUP($B216,Seqs!$A:$B,2,0),AS216,1),"")</f>
        <v>T</v>
      </c>
      <c r="AS216" s="3">
        <v>311</v>
      </c>
      <c r="AT216" s="3" t="str">
        <f>IFERROR(MID(VLOOKUP($B216,Seqs!$A:$B,2,0),AU216,1),"")</f>
        <v>L</v>
      </c>
      <c r="AU216" s="3">
        <v>339</v>
      </c>
      <c r="AV216" s="3" t="str">
        <f>IFERROR(MID(VLOOKUP($B216,Seqs!$A:$B,2,0),AW216,1),"")</f>
        <v>D</v>
      </c>
      <c r="AW216" s="3">
        <v>340</v>
      </c>
      <c r="AX216" s="3" t="str">
        <f>IFERROR(MID(VLOOKUP($B216,Seqs!$A:$B,2,0),AY216,1),"")</f>
        <v>I</v>
      </c>
      <c r="AY216" s="3">
        <v>352</v>
      </c>
      <c r="AZ216" s="77" t="str">
        <f>VLOOKUP(B216,Classification!A:D,2,0)</f>
        <v>A</v>
      </c>
      <c r="BA216" s="94" t="str">
        <f>VLOOKUP(B216,Classification!A:D,4,0)</f>
        <v>Opioid</v>
      </c>
      <c r="BB216" s="27" t="b">
        <f t="shared" si="894"/>
        <v>1</v>
      </c>
      <c r="BC216" s="23">
        <f t="shared" si="867"/>
        <v>252</v>
      </c>
      <c r="BD216" s="2" t="s">
        <v>1382</v>
      </c>
      <c r="BE216" s="3" t="s">
        <v>1380</v>
      </c>
      <c r="BF216" s="119">
        <v>2.8</v>
      </c>
      <c r="BG216" s="49" t="s">
        <v>1383</v>
      </c>
      <c r="BH216" s="49" t="s">
        <v>1383</v>
      </c>
      <c r="BI216" s="1"/>
      <c r="BJ216" s="70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0">
        <f t="shared" si="868"/>
        <v>65</v>
      </c>
      <c r="BW216" s="71">
        <f t="shared" si="869"/>
        <v>97</v>
      </c>
      <c r="BX216" s="72">
        <f t="shared" si="870"/>
        <v>101</v>
      </c>
      <c r="BY216" s="71">
        <f t="shared" si="871"/>
        <v>132</v>
      </c>
      <c r="BZ216" s="72">
        <f t="shared" si="872"/>
        <v>136</v>
      </c>
      <c r="CA216" s="71">
        <f t="shared" si="873"/>
        <v>172</v>
      </c>
      <c r="CB216" s="72">
        <f t="shared" si="874"/>
        <v>180</v>
      </c>
      <c r="CC216" s="71">
        <f t="shared" si="875"/>
        <v>217</v>
      </c>
      <c r="CD216" s="72">
        <f t="shared" si="876"/>
        <v>225</v>
      </c>
      <c r="CE216" s="71">
        <f t="shared" si="877"/>
        <v>274</v>
      </c>
      <c r="CF216" s="72">
        <f t="shared" si="878"/>
        <v>311</v>
      </c>
      <c r="CG216" s="71">
        <f t="shared" si="879"/>
        <v>340</v>
      </c>
      <c r="CH216" s="70">
        <f t="shared" si="880"/>
        <v>96</v>
      </c>
      <c r="CI216" s="71">
        <f t="shared" si="881"/>
        <v>100</v>
      </c>
      <c r="CJ216" s="72">
        <f t="shared" si="882"/>
        <v>130</v>
      </c>
      <c r="CK216" s="72">
        <f t="shared" si="883"/>
        <v>135</v>
      </c>
      <c r="CL216" s="72">
        <f t="shared" si="884"/>
        <v>171</v>
      </c>
      <c r="CM216" s="72">
        <f t="shared" si="885"/>
        <v>179</v>
      </c>
      <c r="CN216" s="72">
        <f t="shared" si="886"/>
        <v>206</v>
      </c>
      <c r="CO216" s="72">
        <f t="shared" si="887"/>
        <v>219</v>
      </c>
      <c r="CP216" s="72">
        <f t="shared" si="888"/>
        <v>257</v>
      </c>
      <c r="CQ216" s="72">
        <f t="shared" si="889"/>
        <v>306</v>
      </c>
      <c r="CR216" s="72">
        <f t="shared" si="890"/>
        <v>339</v>
      </c>
      <c r="CS216" s="72">
        <f t="shared" si="891"/>
        <v>352</v>
      </c>
      <c r="CT216" s="23">
        <f t="shared" si="892"/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 t="shared" si="893"/>
        <v>oprm_mouse_5C1M</v>
      </c>
      <c r="B217" s="3" t="s">
        <v>918</v>
      </c>
      <c r="C217" s="3" t="s">
        <v>84</v>
      </c>
      <c r="D217" s="3" t="str">
        <f>IFERROR(MID(VLOOKUP($B217,Seqs!$A:$B,2,0),E217,1),"")</f>
        <v>M</v>
      </c>
      <c r="E217" s="3">
        <v>65</v>
      </c>
      <c r="F217" s="3" t="str">
        <f>IFERROR(MID(VLOOKUP($B217,Seqs!$A:$B,2,0),G217,1),"")</f>
        <v>Y</v>
      </c>
      <c r="G217" s="3">
        <v>96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T</v>
      </c>
      <c r="M217" s="3">
        <v>101</v>
      </c>
      <c r="N217" s="3" t="str">
        <f>IFERROR(MID(VLOOKUP($B217,Seqs!$A:$B,2,0),O217,1),"")</f>
        <v>M</v>
      </c>
      <c r="O217" s="3">
        <v>130</v>
      </c>
      <c r="P217" s="3" t="str">
        <f>IFERROR(MID(VLOOKUP($B217,Seqs!$A:$B,2,0),Q217,1),"")</f>
        <v>T</v>
      </c>
      <c r="Q217" s="3">
        <v>132</v>
      </c>
      <c r="R217" s="3" t="str">
        <f>IFERROR(MID(VLOOKUP($B217,Seqs!$A:$B,2,0),S217,1),"")</f>
        <v>F</v>
      </c>
      <c r="S217" s="3">
        <v>135</v>
      </c>
      <c r="T217" s="3" t="str">
        <f>IFERROR(MID(VLOOKUP($B217,Seqs!$A:$B,2,0),U217,1),"")</f>
        <v>G</v>
      </c>
      <c r="U217" s="3">
        <v>136</v>
      </c>
      <c r="V217" s="3" t="str">
        <f>IFERROR(MID(VLOOKUP($B217,Seqs!$A:$B,2,0),W217,1),"")</f>
        <v>H</v>
      </c>
      <c r="W217" s="3">
        <v>171</v>
      </c>
      <c r="X217" s="3" t="str">
        <f>IFERROR(MID(VLOOKUP($B217,Seqs!$A:$B,2,0),Y217,1),"")</f>
        <v>P</v>
      </c>
      <c r="Y217" s="3">
        <v>172</v>
      </c>
      <c r="Z217" s="3" t="str">
        <f>IFERROR(MID(VLOOKUP($B217,Seqs!$A:$B,2,0),AA217,1),"")</f>
        <v>R</v>
      </c>
      <c r="AA217" s="3">
        <v>179</v>
      </c>
      <c r="AB217" s="3" t="str">
        <f>IFERROR(MID(VLOOKUP($B217,Seqs!$A:$B,2,0),AC217,1),"")</f>
        <v>T</v>
      </c>
      <c r="AC217" s="3">
        <v>180</v>
      </c>
      <c r="AD217" s="3" t="str">
        <f>IFERROR(MID(VLOOKUP($B217,Seqs!$A:$B,2,0),AE217,1),"")</f>
        <v>A</v>
      </c>
      <c r="AE217" s="3">
        <v>206</v>
      </c>
      <c r="AF217" s="3" t="str">
        <f>IFERROR(MID(VLOOKUP($B217,Seqs!$A:$B,2,0),AG217,1),"")</f>
        <v>C</v>
      </c>
      <c r="AG217" s="3">
        <v>217</v>
      </c>
      <c r="AH217" s="3" t="str">
        <f>IFERROR(MID(VLOOKUP($B217,Seqs!$A:$B,2,0),AI217,1),"")</f>
        <v>L</v>
      </c>
      <c r="AI217" s="3">
        <v>219</v>
      </c>
      <c r="AJ217" s="3" t="str">
        <f>IFERROR(MID(VLOOKUP($B217,Seqs!$A:$B,2,0),AK217,1),"")</f>
        <v>T</v>
      </c>
      <c r="AK217" s="3">
        <v>225</v>
      </c>
      <c r="AL217" s="3" t="str">
        <f>IFERROR(MID(VLOOKUP($B217,Seqs!$A:$B,2,0),AM217,1),"")</f>
        <v>V</v>
      </c>
      <c r="AM217" s="3">
        <v>262</v>
      </c>
      <c r="AN217" s="3" t="str">
        <f>IFERROR(MID(VLOOKUP($B217,Seqs!$A:$B,2,0),AO217,1),"")</f>
        <v>S</v>
      </c>
      <c r="AO217" s="3">
        <v>268</v>
      </c>
      <c r="AP217" s="3" t="str">
        <f>IFERROR(MID(VLOOKUP($B217,Seqs!$A:$B,2,0),AQ217,1),"")</f>
        <v>I</v>
      </c>
      <c r="AQ217" s="3">
        <v>306</v>
      </c>
      <c r="AR217" s="3" t="str">
        <f>IFERROR(MID(VLOOKUP($B217,Seqs!$A:$B,2,0),AS217,1),"")</f>
        <v>T</v>
      </c>
      <c r="AS217" s="3">
        <v>311</v>
      </c>
      <c r="AT217" s="3" t="str">
        <f>IFERROR(MID(VLOOKUP($B217,Seqs!$A:$B,2,0),AU217,1),"")</f>
        <v>P</v>
      </c>
      <c r="AU217" s="3">
        <v>333</v>
      </c>
      <c r="AV217" s="3" t="str">
        <f>IFERROR(MID(VLOOKUP($B217,Seqs!$A:$B,2,0),AW217,1),"")</f>
        <v/>
      </c>
      <c r="AW217" s="3" t="s">
        <v>23</v>
      </c>
      <c r="AX217" s="3" t="str">
        <f>IFERROR(MID(VLOOKUP($B217,Seqs!$A:$B,2,0),AY217,1),"")</f>
        <v/>
      </c>
      <c r="AY217" s="3" t="s">
        <v>23</v>
      </c>
      <c r="AZ217" s="77" t="str">
        <f>VLOOKUP(B217,Classification!A:D,2,0)</f>
        <v>A</v>
      </c>
      <c r="BA217" s="94" t="str">
        <f>VLOOKUP(B217,Classification!A:D,4,0)</f>
        <v>Opioid</v>
      </c>
      <c r="BB217" s="27" t="b">
        <f t="shared" si="894"/>
        <v>1</v>
      </c>
      <c r="BC217" s="23">
        <f t="shared" si="867"/>
        <v>242</v>
      </c>
      <c r="BD217" s="5" t="s">
        <v>1381</v>
      </c>
      <c r="BE217" s="3" t="s">
        <v>1297</v>
      </c>
      <c r="BF217" s="119">
        <v>2.1</v>
      </c>
      <c r="BG217" s="49" t="s">
        <v>1383</v>
      </c>
      <c r="BH217" s="49" t="s">
        <v>1383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 t="shared" si="868"/>
        <v>65</v>
      </c>
      <c r="BW217" s="71" t="str">
        <f t="shared" si="869"/>
        <v>-</v>
      </c>
      <c r="BX217" s="72">
        <f t="shared" si="870"/>
        <v>101</v>
      </c>
      <c r="BY217" s="71">
        <f t="shared" si="871"/>
        <v>132</v>
      </c>
      <c r="BZ217" s="72">
        <f t="shared" si="872"/>
        <v>136</v>
      </c>
      <c r="CA217" s="71">
        <f t="shared" si="873"/>
        <v>172</v>
      </c>
      <c r="CB217" s="72">
        <f t="shared" si="874"/>
        <v>180</v>
      </c>
      <c r="CC217" s="71">
        <f t="shared" si="875"/>
        <v>217</v>
      </c>
      <c r="CD217" s="72">
        <f t="shared" si="876"/>
        <v>225</v>
      </c>
      <c r="CE217" s="71">
        <f t="shared" si="877"/>
        <v>268</v>
      </c>
      <c r="CF217" s="72">
        <f t="shared" si="878"/>
        <v>311</v>
      </c>
      <c r="CG217" s="71" t="str">
        <f t="shared" si="879"/>
        <v>-</v>
      </c>
      <c r="CH217" s="70">
        <f t="shared" si="880"/>
        <v>96</v>
      </c>
      <c r="CI217" s="71" t="str">
        <f t="shared" si="881"/>
        <v>-</v>
      </c>
      <c r="CJ217" s="72">
        <f t="shared" si="882"/>
        <v>130</v>
      </c>
      <c r="CK217" s="72">
        <f t="shared" si="883"/>
        <v>135</v>
      </c>
      <c r="CL217" s="72">
        <f t="shared" si="884"/>
        <v>171</v>
      </c>
      <c r="CM217" s="72">
        <f t="shared" si="885"/>
        <v>179</v>
      </c>
      <c r="CN217" s="72">
        <f t="shared" si="886"/>
        <v>206</v>
      </c>
      <c r="CO217" s="72">
        <f t="shared" si="887"/>
        <v>219</v>
      </c>
      <c r="CP217" s="72">
        <f t="shared" si="888"/>
        <v>262</v>
      </c>
      <c r="CQ217" s="72">
        <f t="shared" si="889"/>
        <v>306</v>
      </c>
      <c r="CR217" s="72">
        <f t="shared" si="890"/>
        <v>333</v>
      </c>
      <c r="CS217" s="72" t="str">
        <f t="shared" si="891"/>
        <v>-</v>
      </c>
      <c r="CT217" s="23" t="e">
        <f t="shared" si="892"/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>CONCATENATE(B218,"_",C218)</f>
        <v>oprm_mouse_6DDE</v>
      </c>
      <c r="B218" s="3" t="s">
        <v>918</v>
      </c>
      <c r="C218" s="3" t="s">
        <v>1515</v>
      </c>
      <c r="D218" s="3" t="str">
        <f>IFERROR(MID(VLOOKUP($B218,Seqs!$A:$B,2,0),E218,1),"")</f>
        <v>T</v>
      </c>
      <c r="E218" s="3">
        <v>67</v>
      </c>
      <c r="F218" s="3" t="str">
        <f>IFERROR(MID(VLOOKUP($B218,Seqs!$A:$B,2,0),G218,1),"")</f>
        <v>K</v>
      </c>
      <c r="G218" s="3">
        <v>98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A</v>
      </c>
      <c r="M218" s="3">
        <v>102</v>
      </c>
      <c r="N218" s="3" t="str">
        <f>IFERROR(MID(VLOOKUP($B218,Seqs!$A:$B,2,0),O218,1),"")</f>
        <v>G</v>
      </c>
      <c r="O218" s="3">
        <v>131</v>
      </c>
      <c r="P218" s="3" t="str">
        <f>IFERROR(MID(VLOOKUP($B218,Seqs!$A:$B,2,0),Q218,1),"")</f>
        <v>T</v>
      </c>
      <c r="Q218" s="3">
        <v>132</v>
      </c>
      <c r="R218" s="3" t="str">
        <f>IFERROR(MID(VLOOKUP($B218,Seqs!$A:$B,2,0),S218,1),"")</f>
        <v>F</v>
      </c>
      <c r="S218" s="3">
        <v>135</v>
      </c>
      <c r="T218" s="3" t="str">
        <f>IFERROR(MID(VLOOKUP($B218,Seqs!$A:$B,2,0),U218,1),"")</f>
        <v>G</v>
      </c>
      <c r="U218" s="3">
        <v>136</v>
      </c>
      <c r="V218" s="3" t="str">
        <f>IFERROR(MID(VLOOKUP($B218,Seqs!$A:$B,2,0),W218,1),"")</f>
        <v>H</v>
      </c>
      <c r="W218" s="3">
        <v>171</v>
      </c>
      <c r="X218" s="3" t="str">
        <f>IFERROR(MID(VLOOKUP($B218,Seqs!$A:$B,2,0),Y218,1),"")</f>
        <v>P</v>
      </c>
      <c r="Y218" s="3">
        <v>172</v>
      </c>
      <c r="Z218" s="3" t="str">
        <f>IFERROR(MID(VLOOKUP($B218,Seqs!$A:$B,2,0),AA218,1),"")</f>
        <v>R</v>
      </c>
      <c r="AA218" s="3">
        <v>179</v>
      </c>
      <c r="AB218" s="3" t="str">
        <f>IFERROR(MID(VLOOKUP($B218,Seqs!$A:$B,2,0),AC218,1),"")</f>
        <v>T</v>
      </c>
      <c r="AC218" s="3">
        <v>180</v>
      </c>
      <c r="AD218" s="3" t="str">
        <f>IFERROR(MID(VLOOKUP($B218,Seqs!$A:$B,2,0),AE218,1),"")</f>
        <v>F</v>
      </c>
      <c r="AE218" s="3">
        <v>204</v>
      </c>
      <c r="AF218" s="3" t="str">
        <f>IFERROR(MID(VLOOKUP($B218,Seqs!$A:$B,2,0),AG218,1),"")</f>
        <v>C</v>
      </c>
      <c r="AG218" s="3">
        <v>217</v>
      </c>
      <c r="AH218" s="3" t="str">
        <f>IFERROR(MID(VLOOKUP($B218,Seqs!$A:$B,2,0),AI218,1),"")</f>
        <v>L</v>
      </c>
      <c r="AI218" s="3">
        <v>219</v>
      </c>
      <c r="AJ218" s="3" t="str">
        <f>IFERROR(MID(VLOOKUP($B218,Seqs!$A:$B,2,0),AK218,1),"")</f>
        <v>Y</v>
      </c>
      <c r="AK218" s="3">
        <v>227</v>
      </c>
      <c r="AL218" s="3" t="str">
        <f>IFERROR(MID(VLOOKUP($B218,Seqs!$A:$B,2,0),AM218,1),"")</f>
        <v>V</v>
      </c>
      <c r="AM218" s="3">
        <v>262</v>
      </c>
      <c r="AN218" s="3" t="str">
        <f>IFERROR(MID(VLOOKUP($B218,Seqs!$A:$B,2,0),AO218,1),"")</f>
        <v>S</v>
      </c>
      <c r="AO218" s="3">
        <v>268</v>
      </c>
      <c r="AP218" s="3" t="str">
        <f>IFERROR(MID(VLOOKUP($B218,Seqs!$A:$B,2,0),AQ218,1),"")</f>
        <v>I</v>
      </c>
      <c r="AQ218" s="3">
        <v>306</v>
      </c>
      <c r="AR218" s="3" t="str">
        <f>IFERROR(MID(VLOOKUP($B218,Seqs!$A:$B,2,0),AS218,1),"")</f>
        <v>F</v>
      </c>
      <c r="AS218" s="3">
        <v>313</v>
      </c>
      <c r="AT218" s="3" t="str">
        <f>IFERROR(MID(VLOOKUP($B218,Seqs!$A:$B,2,0),AU218,1),"")</f>
        <v>Y</v>
      </c>
      <c r="AU218" s="3">
        <v>336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7" t="str">
        <f>VLOOKUP(B218,Classification!A:D,2,0)</f>
        <v>A</v>
      </c>
      <c r="BA218" s="94" t="str">
        <f>VLOOKUP(B218,Classification!A:D,4,0)</f>
        <v>Opioid</v>
      </c>
      <c r="BB218" s="27" t="b">
        <f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>_xlfn.AGGREGATE(9,6,CH218:CS218)-_xlfn.AGGREGATE(9,6,BV218:CG218)+12</f>
        <v>239</v>
      </c>
      <c r="BD218" s="5" t="s">
        <v>23</v>
      </c>
      <c r="BE218" s="3" t="s">
        <v>1297</v>
      </c>
      <c r="BF218" s="119">
        <v>3.5</v>
      </c>
      <c r="BG218" s="49" t="s">
        <v>1432</v>
      </c>
      <c r="BH218" s="49" t="s">
        <v>1432</v>
      </c>
      <c r="BI218" s="1"/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>E218</f>
        <v>67</v>
      </c>
      <c r="BW218" s="71" t="str">
        <f>I218</f>
        <v>-</v>
      </c>
      <c r="BX218" s="72">
        <f>M218</f>
        <v>102</v>
      </c>
      <c r="BY218" s="71">
        <f>Q218</f>
        <v>132</v>
      </c>
      <c r="BZ218" s="72">
        <f>U218</f>
        <v>136</v>
      </c>
      <c r="CA218" s="71">
        <f>Y218</f>
        <v>172</v>
      </c>
      <c r="CB218" s="72">
        <f>AC218</f>
        <v>180</v>
      </c>
      <c r="CC218" s="71">
        <f>AG218</f>
        <v>217</v>
      </c>
      <c r="CD218" s="72">
        <f>AK218</f>
        <v>227</v>
      </c>
      <c r="CE218" s="71">
        <f>AO218</f>
        <v>268</v>
      </c>
      <c r="CF218" s="72">
        <f>AS218</f>
        <v>313</v>
      </c>
      <c r="CG218" s="71" t="str">
        <f>AW218</f>
        <v>-</v>
      </c>
      <c r="CH218" s="70">
        <f>G218</f>
        <v>98</v>
      </c>
      <c r="CI218" s="71" t="str">
        <f>K218</f>
        <v>-</v>
      </c>
      <c r="CJ218" s="72">
        <f>O218</f>
        <v>131</v>
      </c>
      <c r="CK218" s="72">
        <f>S218</f>
        <v>135</v>
      </c>
      <c r="CL218" s="72">
        <f>W218</f>
        <v>171</v>
      </c>
      <c r="CM218" s="72">
        <f>AA218</f>
        <v>179</v>
      </c>
      <c r="CN218" s="72">
        <f>AE218</f>
        <v>204</v>
      </c>
      <c r="CO218" s="72">
        <f>AI218</f>
        <v>219</v>
      </c>
      <c r="CP218" s="72">
        <f>AM218</f>
        <v>262</v>
      </c>
      <c r="CQ218" s="72">
        <f>AQ218</f>
        <v>306</v>
      </c>
      <c r="CR218" s="72">
        <f>AU218</f>
        <v>336</v>
      </c>
      <c r="CS218" s="72" t="str">
        <f>AY218</f>
        <v>-</v>
      </c>
      <c r="CT218" s="23" t="e">
        <f>M218-K218</f>
        <v>#VALUE!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>CONCATENATE(B219,"_",C219)</f>
        <v>oprm_mouse_6DDF</v>
      </c>
      <c r="B219" s="3" t="s">
        <v>918</v>
      </c>
      <c r="C219" s="3" t="s">
        <v>1516</v>
      </c>
      <c r="D219" s="3" t="str">
        <f>IFERROR(MID(VLOOKUP($B219,Seqs!$A:$B,2,0),E219,1),"")</f>
        <v>T</v>
      </c>
      <c r="E219" s="3">
        <v>67</v>
      </c>
      <c r="F219" s="3" t="str">
        <f>IFERROR(MID(VLOOKUP($B219,Seqs!$A:$B,2,0),G219,1),"")</f>
        <v>K</v>
      </c>
      <c r="G219" s="3">
        <v>98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A</v>
      </c>
      <c r="M219" s="3">
        <v>102</v>
      </c>
      <c r="N219" s="3" t="str">
        <f>IFERROR(MID(VLOOKUP($B219,Seqs!$A:$B,2,0),O219,1),"")</f>
        <v>G</v>
      </c>
      <c r="O219" s="3">
        <v>131</v>
      </c>
      <c r="P219" s="3" t="str">
        <f>IFERROR(MID(VLOOKUP($B219,Seqs!$A:$B,2,0),Q219,1),"")</f>
        <v>T</v>
      </c>
      <c r="Q219" s="3">
        <v>132</v>
      </c>
      <c r="R219" s="3" t="str">
        <f>IFERROR(MID(VLOOKUP($B219,Seqs!$A:$B,2,0),S219,1),"")</f>
        <v>F</v>
      </c>
      <c r="S219" s="3">
        <v>135</v>
      </c>
      <c r="T219" s="3" t="str">
        <f>IFERROR(MID(VLOOKUP($B219,Seqs!$A:$B,2,0),U219,1),"")</f>
        <v>G</v>
      </c>
      <c r="U219" s="3">
        <v>136</v>
      </c>
      <c r="V219" s="3" t="str">
        <f>IFERROR(MID(VLOOKUP($B219,Seqs!$A:$B,2,0),W219,1),"")</f>
        <v>H</v>
      </c>
      <c r="W219" s="3">
        <v>171</v>
      </c>
      <c r="X219" s="3" t="str">
        <f>IFERROR(MID(VLOOKUP($B219,Seqs!$A:$B,2,0),Y219,1),"")</f>
        <v>P</v>
      </c>
      <c r="Y219" s="3">
        <v>172</v>
      </c>
      <c r="Z219" s="3" t="str">
        <f>IFERROR(MID(VLOOKUP($B219,Seqs!$A:$B,2,0),AA219,1),"")</f>
        <v>R</v>
      </c>
      <c r="AA219" s="3">
        <v>179</v>
      </c>
      <c r="AB219" s="3" t="str">
        <f>IFERROR(MID(VLOOKUP($B219,Seqs!$A:$B,2,0),AC219,1),"")</f>
        <v>T</v>
      </c>
      <c r="AC219" s="3">
        <v>180</v>
      </c>
      <c r="AD219" s="3" t="str">
        <f>IFERROR(MID(VLOOKUP($B219,Seqs!$A:$B,2,0),AE219,1),"")</f>
        <v>F</v>
      </c>
      <c r="AE219" s="3">
        <v>204</v>
      </c>
      <c r="AF219" s="3" t="str">
        <f>IFERROR(MID(VLOOKUP($B219,Seqs!$A:$B,2,0),AG219,1),"")</f>
        <v>C</v>
      </c>
      <c r="AG219" s="3">
        <v>217</v>
      </c>
      <c r="AH219" s="3" t="str">
        <f>IFERROR(MID(VLOOKUP($B219,Seqs!$A:$B,2,0),AI219,1),"")</f>
        <v>L</v>
      </c>
      <c r="AI219" s="3">
        <v>219</v>
      </c>
      <c r="AJ219" s="3" t="str">
        <f>IFERROR(MID(VLOOKUP($B219,Seqs!$A:$B,2,0),AK219,1),"")</f>
        <v>Y</v>
      </c>
      <c r="AK219" s="3">
        <v>227</v>
      </c>
      <c r="AL219" s="3" t="str">
        <f>IFERROR(MID(VLOOKUP($B219,Seqs!$A:$B,2,0),AM219,1),"")</f>
        <v>V</v>
      </c>
      <c r="AM219" s="3">
        <v>262</v>
      </c>
      <c r="AN219" s="3" t="str">
        <f>IFERROR(MID(VLOOKUP($B219,Seqs!$A:$B,2,0),AO219,1),"")</f>
        <v>S</v>
      </c>
      <c r="AO219" s="3">
        <v>268</v>
      </c>
      <c r="AP219" s="3" t="str">
        <f>IFERROR(MID(VLOOKUP($B219,Seqs!$A:$B,2,0),AQ219,1),"")</f>
        <v>I</v>
      </c>
      <c r="AQ219" s="3">
        <v>306</v>
      </c>
      <c r="AR219" s="3" t="str">
        <f>IFERROR(MID(VLOOKUP($B219,Seqs!$A:$B,2,0),AS219,1),"")</f>
        <v>F</v>
      </c>
      <c r="AS219" s="3">
        <v>313</v>
      </c>
      <c r="AT219" s="3" t="str">
        <f>IFERROR(MID(VLOOKUP($B219,Seqs!$A:$B,2,0),AU219,1),"")</f>
        <v>Y</v>
      </c>
      <c r="AU219" s="3">
        <v>336</v>
      </c>
      <c r="AV219" s="3" t="str">
        <f>IFERROR(MID(VLOOKUP($B219,Seqs!$A:$B,2,0),AW219,1),"")</f>
        <v/>
      </c>
      <c r="AW219" s="3" t="s">
        <v>23</v>
      </c>
      <c r="AX219" s="3" t="str">
        <f>IFERROR(MID(VLOOKUP($B219,Seqs!$A:$B,2,0),AY219,1),"")</f>
        <v/>
      </c>
      <c r="AY219" s="3" t="s">
        <v>23</v>
      </c>
      <c r="AZ219" s="77" t="str">
        <f>VLOOKUP(B219,Classification!A:D,2,0)</f>
        <v>A</v>
      </c>
      <c r="BA219" s="94" t="str">
        <f>VLOOKUP(B219,Classification!A:D,4,0)</f>
        <v>Opioid</v>
      </c>
      <c r="BB219" s="27" t="b">
        <f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>_xlfn.AGGREGATE(9,6,CH219:CS219)-_xlfn.AGGREGATE(9,6,BV219:CG219)+12</f>
        <v>239</v>
      </c>
      <c r="BD219" s="5" t="s">
        <v>23</v>
      </c>
      <c r="BE219" s="3" t="s">
        <v>1297</v>
      </c>
      <c r="BF219" s="119">
        <v>4.5</v>
      </c>
      <c r="BG219" s="49" t="s">
        <v>1432</v>
      </c>
      <c r="BH219" s="49" t="s">
        <v>1432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>E219</f>
        <v>67</v>
      </c>
      <c r="BW219" s="71" t="str">
        <f>I219</f>
        <v>-</v>
      </c>
      <c r="BX219" s="72">
        <f>M219</f>
        <v>102</v>
      </c>
      <c r="BY219" s="71">
        <f>Q219</f>
        <v>132</v>
      </c>
      <c r="BZ219" s="72">
        <f>U219</f>
        <v>136</v>
      </c>
      <c r="CA219" s="71">
        <f>Y219</f>
        <v>172</v>
      </c>
      <c r="CB219" s="72">
        <f>AC219</f>
        <v>180</v>
      </c>
      <c r="CC219" s="71">
        <f>AG219</f>
        <v>217</v>
      </c>
      <c r="CD219" s="72">
        <f>AK219</f>
        <v>227</v>
      </c>
      <c r="CE219" s="71">
        <f>AO219</f>
        <v>268</v>
      </c>
      <c r="CF219" s="72">
        <f>AS219</f>
        <v>313</v>
      </c>
      <c r="CG219" s="71" t="str">
        <f>AW219</f>
        <v>-</v>
      </c>
      <c r="CH219" s="70">
        <f>G219</f>
        <v>98</v>
      </c>
      <c r="CI219" s="71" t="str">
        <f>K219</f>
        <v>-</v>
      </c>
      <c r="CJ219" s="72">
        <f>O219</f>
        <v>131</v>
      </c>
      <c r="CK219" s="72">
        <f>S219</f>
        <v>135</v>
      </c>
      <c r="CL219" s="72">
        <f>W219</f>
        <v>171</v>
      </c>
      <c r="CM219" s="72">
        <f>AA219</f>
        <v>179</v>
      </c>
      <c r="CN219" s="72">
        <f>AE219</f>
        <v>204</v>
      </c>
      <c r="CO219" s="72">
        <f>AI219</f>
        <v>219</v>
      </c>
      <c r="CP219" s="72">
        <f>AM219</f>
        <v>262</v>
      </c>
      <c r="CQ219" s="72">
        <f>AQ219</f>
        <v>306</v>
      </c>
      <c r="CR219" s="72">
        <f>AU219</f>
        <v>336</v>
      </c>
      <c r="CS219" s="72" t="str">
        <f>AY219</f>
        <v>-</v>
      </c>
      <c r="CT219" s="23" t="e">
        <f>M219-K219</f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893"/>
        <v>oprx_human__wt</v>
      </c>
      <c r="B220" s="3" t="s">
        <v>1174</v>
      </c>
      <c r="C220" s="3" t="s">
        <v>100</v>
      </c>
      <c r="D220" s="3" t="str">
        <f>IFERROR(MID(VLOOKUP($B220,Seqs!$A:$B,2,0),E220,1),"")</f>
        <v>L</v>
      </c>
      <c r="E220" s="3">
        <v>48</v>
      </c>
      <c r="F220" s="3" t="str">
        <f>IFERROR(MID(VLOOKUP($B220,Seqs!$A:$B,2,0),G220,1),"")</f>
        <v>H</v>
      </c>
      <c r="G220" s="3">
        <v>79</v>
      </c>
      <c r="H220" s="3" t="str">
        <f>IFERROR(MID(VLOOKUP($B220,Seqs!$A:$B,2,0),I220,1),"")</f>
        <v>T</v>
      </c>
      <c r="I220" s="23">
        <v>80</v>
      </c>
      <c r="J220" s="3" t="str">
        <f>IFERROR(MID(VLOOKUP($B220,Seqs!$A:$B,2,0),K220,1),"")</f>
        <v>K</v>
      </c>
      <c r="K220" s="23">
        <v>83</v>
      </c>
      <c r="L220" s="3" t="str">
        <f>IFERROR(MID(VLOOKUP($B220,Seqs!$A:$B,2,0),M220,1),"")</f>
        <v>T</v>
      </c>
      <c r="M220" s="3">
        <v>84</v>
      </c>
      <c r="N220" s="3" t="str">
        <f>IFERROR(MID(VLOOKUP($B220,Seqs!$A:$B,2,0),O220,1),"")</f>
        <v>L</v>
      </c>
      <c r="O220" s="3">
        <v>113</v>
      </c>
      <c r="P220" s="3" t="str">
        <f>IFERROR(MID(VLOOKUP($B220,Seqs!$A:$B,2,0),Q220,1),"")</f>
        <v>F</v>
      </c>
      <c r="Q220" s="3">
        <v>115</v>
      </c>
      <c r="R220" s="3" t="str">
        <f>IFERROR(MID(VLOOKUP($B220,Seqs!$A:$B,2,0),S220,1),"")</f>
        <v>F</v>
      </c>
      <c r="S220" s="3">
        <v>118</v>
      </c>
      <c r="T220" s="3" t="str">
        <f>IFERROR(MID(VLOOKUP($B220,Seqs!$A:$B,2,0),U220,1),"")</f>
        <v>G</v>
      </c>
      <c r="U220" s="3">
        <v>119</v>
      </c>
      <c r="V220" s="3" t="str">
        <f>IFERROR(MID(VLOOKUP($B220,Seqs!$A:$B,2,0),W220,1),"")</f>
        <v>H</v>
      </c>
      <c r="W220" s="3">
        <v>154</v>
      </c>
      <c r="X220" s="3" t="str">
        <f>IFERROR(MID(VLOOKUP($B220,Seqs!$A:$B,2,0),Y220,1),"")</f>
        <v>P</v>
      </c>
      <c r="Y220" s="3">
        <v>155</v>
      </c>
      <c r="Z220" s="3" t="str">
        <f>IFERROR(MID(VLOOKUP($B220,Seqs!$A:$B,2,0),AA220,1),"")</f>
        <v>R</v>
      </c>
      <c r="AA220" s="3">
        <v>162</v>
      </c>
      <c r="AB220" s="3" t="str">
        <f>IFERROR(MID(VLOOKUP($B220,Seqs!$A:$B,2,0),AC220,1),"")</f>
        <v>T</v>
      </c>
      <c r="AC220" s="9">
        <v>163</v>
      </c>
      <c r="AD220" s="3" t="str">
        <f>IFERROR(MID(VLOOKUP($B220,Seqs!$A:$B,2,0),AE220,1),"")</f>
        <v>G</v>
      </c>
      <c r="AE220" s="3">
        <v>189</v>
      </c>
      <c r="AF220" s="3" t="str">
        <f>IFERROR(MID(VLOOKUP($B220,Seqs!$A:$B,2,0),AG220,1),"")</f>
        <v>C</v>
      </c>
      <c r="AG220" s="3">
        <v>200</v>
      </c>
      <c r="AH220" s="3" t="str">
        <f>IFERROR(MID(VLOOKUP($B220,Seqs!$A:$B,2,0),AI220,1),"")</f>
        <v>V</v>
      </c>
      <c r="AI220" s="3">
        <v>202</v>
      </c>
      <c r="AJ220" s="3" t="str">
        <f>IFERROR(MID(VLOOKUP($B220,Seqs!$A:$B,2,0),AK220,1),"")</f>
        <v>Q</v>
      </c>
      <c r="AK220" s="3">
        <v>208</v>
      </c>
      <c r="AL220" s="3" t="str">
        <f>IFERROR(MID(VLOOKUP($B220,Seqs!$A:$B,2,0),AM220,1),"")</f>
        <v>V</v>
      </c>
      <c r="AM220" s="3">
        <v>245</v>
      </c>
      <c r="AN220" s="3" t="str">
        <f>IFERROR(MID(VLOOKUP($B220,Seqs!$A:$B,2,0),AO220,1),"")</f>
        <v>S</v>
      </c>
      <c r="AO220" s="3">
        <v>251</v>
      </c>
      <c r="AP220" s="3" t="str">
        <f>IFERROR(MID(VLOOKUP($B220,Seqs!$A:$B,2,0),AQ220,1),"")</f>
        <v>G</v>
      </c>
      <c r="AQ220" s="3">
        <v>289</v>
      </c>
      <c r="AR220" s="3" t="str">
        <f>IFERROR(MID(VLOOKUP($B220,Seqs!$A:$B,2,0),AS220,1),"")</f>
        <v>S</v>
      </c>
      <c r="AS220" s="3">
        <v>294</v>
      </c>
      <c r="AT220" s="3" t="str">
        <f>IFERROR(MID(VLOOKUP($B220,Seqs!$A:$B,2,0),AU220,1),"")</f>
        <v>L</v>
      </c>
      <c r="AU220" s="3">
        <v>322</v>
      </c>
      <c r="AV220" s="3" t="str">
        <f>IFERROR(MID(VLOOKUP($B220,Seqs!$A:$B,2,0),AW220,1),"")</f>
        <v>D</v>
      </c>
      <c r="AW220" s="3">
        <v>323</v>
      </c>
      <c r="AX220" s="3" t="str">
        <f>IFERROR(MID(VLOOKUP($B220,Seqs!$A:$B,2,0),AY220,1),"")</f>
        <v>C</v>
      </c>
      <c r="AY220" s="3">
        <v>335</v>
      </c>
      <c r="AZ220" s="77" t="str">
        <f>VLOOKUP(B220,Classification!A:D,2,0)</f>
        <v>A</v>
      </c>
      <c r="BA220" s="94" t="str">
        <f>VLOOKUP(B220,Classification!A:D,4,0)</f>
        <v>Opioid</v>
      </c>
      <c r="BB220" s="27" t="b">
        <f t="shared" si="894"/>
        <v>1</v>
      </c>
      <c r="BC220" s="23">
        <f t="shared" si="867"/>
        <v>263</v>
      </c>
      <c r="BD220" s="56" t="s">
        <v>23</v>
      </c>
      <c r="BE220" s="3" t="s">
        <v>23</v>
      </c>
      <c r="BF220" s="119" t="s">
        <v>23</v>
      </c>
      <c r="BG220" s="49" t="s">
        <v>1378</v>
      </c>
      <c r="BH220" s="49" t="s">
        <v>1383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868"/>
        <v>48</v>
      </c>
      <c r="BW220" s="71">
        <f t="shared" si="869"/>
        <v>80</v>
      </c>
      <c r="BX220" s="72">
        <f t="shared" si="870"/>
        <v>84</v>
      </c>
      <c r="BY220" s="71">
        <f t="shared" si="871"/>
        <v>115</v>
      </c>
      <c r="BZ220" s="72">
        <f t="shared" si="872"/>
        <v>119</v>
      </c>
      <c r="CA220" s="71">
        <f t="shared" si="873"/>
        <v>155</v>
      </c>
      <c r="CB220" s="72">
        <f t="shared" si="874"/>
        <v>163</v>
      </c>
      <c r="CC220" s="71">
        <f t="shared" si="875"/>
        <v>200</v>
      </c>
      <c r="CD220" s="72">
        <f t="shared" si="876"/>
        <v>208</v>
      </c>
      <c r="CE220" s="71">
        <f t="shared" si="877"/>
        <v>251</v>
      </c>
      <c r="CF220" s="72">
        <f t="shared" si="878"/>
        <v>294</v>
      </c>
      <c r="CG220" s="71">
        <f t="shared" si="879"/>
        <v>323</v>
      </c>
      <c r="CH220" s="70">
        <f t="shared" si="880"/>
        <v>79</v>
      </c>
      <c r="CI220" s="71">
        <f t="shared" si="881"/>
        <v>83</v>
      </c>
      <c r="CJ220" s="72">
        <f t="shared" si="882"/>
        <v>113</v>
      </c>
      <c r="CK220" s="72">
        <f t="shared" si="883"/>
        <v>118</v>
      </c>
      <c r="CL220" s="72">
        <f t="shared" si="884"/>
        <v>154</v>
      </c>
      <c r="CM220" s="72">
        <f t="shared" si="885"/>
        <v>162</v>
      </c>
      <c r="CN220" s="72">
        <f t="shared" si="886"/>
        <v>189</v>
      </c>
      <c r="CO220" s="72">
        <f t="shared" si="887"/>
        <v>202</v>
      </c>
      <c r="CP220" s="72">
        <f t="shared" si="888"/>
        <v>245</v>
      </c>
      <c r="CQ220" s="72">
        <f t="shared" si="889"/>
        <v>289</v>
      </c>
      <c r="CR220" s="72">
        <f t="shared" si="890"/>
        <v>322</v>
      </c>
      <c r="CS220" s="72">
        <f t="shared" si="891"/>
        <v>335</v>
      </c>
      <c r="CT220" s="23">
        <f t="shared" si="892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893"/>
        <v>oprx_human_4EA3</v>
      </c>
      <c r="B221" s="3" t="s">
        <v>1174</v>
      </c>
      <c r="C221" s="3" t="s">
        <v>67</v>
      </c>
      <c r="D221" s="3" t="str">
        <f>IFERROR(MID(VLOOKUP($B221,Seqs!$A:$B,2,0),E221,1),"")</f>
        <v>L</v>
      </c>
      <c r="E221" s="3">
        <v>48</v>
      </c>
      <c r="F221" s="3" t="str">
        <f>IFERROR(MID(VLOOKUP($B221,Seqs!$A:$B,2,0),G221,1),"")</f>
        <v>H</v>
      </c>
      <c r="G221" s="3">
        <v>79</v>
      </c>
      <c r="H221" s="3" t="str">
        <f>IFERROR(MID(VLOOKUP($B221,Seqs!$A:$B,2,0),I221,1),"")</f>
        <v/>
      </c>
      <c r="I221" s="23" t="s">
        <v>23</v>
      </c>
      <c r="J221" s="3" t="str">
        <f>IFERROR(MID(VLOOKUP($B221,Seqs!$A:$B,2,0),K221,1),"")</f>
        <v/>
      </c>
      <c r="K221" s="23" t="s">
        <v>23</v>
      </c>
      <c r="L221" s="3" t="str">
        <f>IFERROR(MID(VLOOKUP($B221,Seqs!$A:$B,2,0),M221,1),"")</f>
        <v>T</v>
      </c>
      <c r="M221" s="3">
        <v>84</v>
      </c>
      <c r="N221" s="3" t="str">
        <f>IFERROR(MID(VLOOKUP($B221,Seqs!$A:$B,2,0),O221,1),"")</f>
        <v>L</v>
      </c>
      <c r="O221" s="3">
        <v>113</v>
      </c>
      <c r="P221" s="3" t="str">
        <f>IFERROR(MID(VLOOKUP($B221,Seqs!$A:$B,2,0),Q221,1),"")</f>
        <v>F</v>
      </c>
      <c r="Q221" s="3">
        <v>115</v>
      </c>
      <c r="R221" s="3" t="str">
        <f>IFERROR(MID(VLOOKUP($B221,Seqs!$A:$B,2,0),S221,1),"")</f>
        <v>F</v>
      </c>
      <c r="S221" s="3">
        <v>118</v>
      </c>
      <c r="T221" s="3" t="str">
        <f>IFERROR(MID(VLOOKUP($B221,Seqs!$A:$B,2,0),U221,1),"")</f>
        <v>G</v>
      </c>
      <c r="U221" s="3">
        <v>119</v>
      </c>
      <c r="V221" s="3" t="str">
        <f>IFERROR(MID(VLOOKUP($B221,Seqs!$A:$B,2,0),W221,1),"")</f>
        <v>H</v>
      </c>
      <c r="W221" s="3">
        <v>154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T</v>
      </c>
      <c r="AC221" s="9">
        <v>163</v>
      </c>
      <c r="AD221" s="3" t="str">
        <f>IFERROR(MID(VLOOKUP($B221,Seqs!$A:$B,2,0),AE221,1),"")</f>
        <v>G</v>
      </c>
      <c r="AE221" s="3">
        <v>189</v>
      </c>
      <c r="AF221" s="3" t="str">
        <f>IFERROR(MID(VLOOKUP($B221,Seqs!$A:$B,2,0),AG221,1),"")</f>
        <v>C</v>
      </c>
      <c r="AG221" s="3">
        <v>200</v>
      </c>
      <c r="AH221" s="3" t="str">
        <f>IFERROR(MID(VLOOKUP($B221,Seqs!$A:$B,2,0),AI221,1),"")</f>
        <v>V</v>
      </c>
      <c r="AI221" s="3">
        <v>202</v>
      </c>
      <c r="AJ221" s="3" t="str">
        <f>IFERROR(MID(VLOOKUP($B221,Seqs!$A:$B,2,0),AK221,1),"")</f>
        <v>Q</v>
      </c>
      <c r="AK221" s="3">
        <v>208</v>
      </c>
      <c r="AL221" s="3" t="str">
        <f>IFERROR(MID(VLOOKUP($B221,Seqs!$A:$B,2,0),AM221,1),"")</f>
        <v>L</v>
      </c>
      <c r="AM221" s="3">
        <v>242</v>
      </c>
      <c r="AN221" s="3" t="str">
        <f>IFERROR(MID(VLOOKUP($B221,Seqs!$A:$B,2,0),AO221,1),"")</f>
        <v>S</v>
      </c>
      <c r="AO221" s="3">
        <v>251</v>
      </c>
      <c r="AP221" s="3" t="str">
        <f>IFERROR(MID(VLOOKUP($B221,Seqs!$A:$B,2,0),AQ221,1),"")</f>
        <v>G</v>
      </c>
      <c r="AQ221" s="3">
        <v>289</v>
      </c>
      <c r="AR221" s="3" t="str">
        <f>IFERROR(MID(VLOOKUP($B221,Seqs!$A:$B,2,0),AS221,1),"")</f>
        <v>S</v>
      </c>
      <c r="AS221" s="3">
        <v>294</v>
      </c>
      <c r="AT221" s="3" t="str">
        <f>IFERROR(MID(VLOOKUP($B221,Seqs!$A:$B,2,0),AU221,1),"")</f>
        <v>L</v>
      </c>
      <c r="AU221" s="3">
        <v>322</v>
      </c>
      <c r="AV221" s="3" t="str">
        <f>IFERROR(MID(VLOOKUP($B221,Seqs!$A:$B,2,0),AW221,1),"")</f>
        <v>D</v>
      </c>
      <c r="AW221" s="3">
        <v>323</v>
      </c>
      <c r="AX221" s="3" t="str">
        <f>IFERROR(MID(VLOOKUP($B221,Seqs!$A:$B,2,0),AY221,1),"")</f>
        <v>R</v>
      </c>
      <c r="AY221" s="3">
        <v>331</v>
      </c>
      <c r="AZ221" s="77" t="str">
        <f>VLOOKUP(B221,Classification!A:D,2,0)</f>
        <v>A</v>
      </c>
      <c r="BA221" s="94" t="str">
        <f>VLOOKUP(B221,Classification!A:D,4,0)</f>
        <v>Opioid</v>
      </c>
      <c r="BB221" s="27" t="b">
        <f t="shared" si="894"/>
        <v>1</v>
      </c>
      <c r="BC221" s="23">
        <f t="shared" si="867"/>
        <v>246</v>
      </c>
      <c r="BD221" s="5" t="s">
        <v>23</v>
      </c>
      <c r="BE221" s="3" t="s">
        <v>1380</v>
      </c>
      <c r="BF221" s="119">
        <v>3.01</v>
      </c>
      <c r="BG221" s="49" t="s">
        <v>1383</v>
      </c>
      <c r="BH221" s="49" t="s">
        <v>1383</v>
      </c>
      <c r="BI221" s="1"/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868"/>
        <v>48</v>
      </c>
      <c r="BW221" s="71" t="str">
        <f t="shared" si="869"/>
        <v>-</v>
      </c>
      <c r="BX221" s="72">
        <f t="shared" si="870"/>
        <v>84</v>
      </c>
      <c r="BY221" s="71">
        <f t="shared" si="871"/>
        <v>115</v>
      </c>
      <c r="BZ221" s="72">
        <f t="shared" si="872"/>
        <v>119</v>
      </c>
      <c r="CA221" s="71" t="str">
        <f t="shared" si="873"/>
        <v>-</v>
      </c>
      <c r="CB221" s="72">
        <f t="shared" si="874"/>
        <v>163</v>
      </c>
      <c r="CC221" s="71">
        <f t="shared" si="875"/>
        <v>200</v>
      </c>
      <c r="CD221" s="72">
        <f t="shared" si="876"/>
        <v>208</v>
      </c>
      <c r="CE221" s="71">
        <f t="shared" si="877"/>
        <v>251</v>
      </c>
      <c r="CF221" s="72">
        <f t="shared" si="878"/>
        <v>294</v>
      </c>
      <c r="CG221" s="71">
        <f t="shared" si="879"/>
        <v>323</v>
      </c>
      <c r="CH221" s="70">
        <f t="shared" si="880"/>
        <v>79</v>
      </c>
      <c r="CI221" s="71" t="str">
        <f t="shared" si="881"/>
        <v>-</v>
      </c>
      <c r="CJ221" s="72">
        <f t="shared" si="882"/>
        <v>113</v>
      </c>
      <c r="CK221" s="72">
        <f t="shared" si="883"/>
        <v>118</v>
      </c>
      <c r="CL221" s="72">
        <f t="shared" si="884"/>
        <v>154</v>
      </c>
      <c r="CM221" s="72" t="str">
        <f t="shared" si="885"/>
        <v>-</v>
      </c>
      <c r="CN221" s="72">
        <f t="shared" si="886"/>
        <v>189</v>
      </c>
      <c r="CO221" s="72">
        <f t="shared" si="887"/>
        <v>202</v>
      </c>
      <c r="CP221" s="72">
        <f t="shared" si="888"/>
        <v>242</v>
      </c>
      <c r="CQ221" s="72">
        <f t="shared" si="889"/>
        <v>289</v>
      </c>
      <c r="CR221" s="72">
        <f t="shared" si="890"/>
        <v>322</v>
      </c>
      <c r="CS221" s="72">
        <f t="shared" si="891"/>
        <v>331</v>
      </c>
      <c r="CT221" s="23" t="e">
        <f t="shared" si="892"/>
        <v>#VALUE!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893"/>
        <v>oprx_human_5DHG</v>
      </c>
      <c r="B222" s="3" t="s">
        <v>1174</v>
      </c>
      <c r="C222" s="3" t="s">
        <v>1361</v>
      </c>
      <c r="D222" s="3" t="str">
        <f>IFERROR(MID(VLOOKUP($B222,Seqs!$A:$B,2,0),E222,1),"")</f>
        <v>L</v>
      </c>
      <c r="E222" s="3">
        <v>48</v>
      </c>
      <c r="F222" s="3" t="str">
        <f>IFERROR(MID(VLOOKUP($B222,Seqs!$A:$B,2,0),G222,1),"")</f>
        <v>H</v>
      </c>
      <c r="G222" s="3">
        <v>79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T</v>
      </c>
      <c r="M222" s="3">
        <v>84</v>
      </c>
      <c r="N222" s="3" t="str">
        <f>IFERROR(MID(VLOOKUP($B222,Seqs!$A:$B,2,0),O222,1),"")</f>
        <v>L</v>
      </c>
      <c r="O222" s="3">
        <v>113</v>
      </c>
      <c r="P222" s="3" t="str">
        <f>IFERROR(MID(VLOOKUP($B222,Seqs!$A:$B,2,0),Q222,1),"")</f>
        <v>F</v>
      </c>
      <c r="Q222" s="3">
        <v>115</v>
      </c>
      <c r="R222" s="3" t="str">
        <f>IFERROR(MID(VLOOKUP($B222,Seqs!$A:$B,2,0),S222,1),"")</f>
        <v>F</v>
      </c>
      <c r="S222" s="3">
        <v>118</v>
      </c>
      <c r="T222" s="3" t="str">
        <f>IFERROR(MID(VLOOKUP($B222,Seqs!$A:$B,2,0),U222,1),"")</f>
        <v>G</v>
      </c>
      <c r="U222" s="3">
        <v>119</v>
      </c>
      <c r="V222" s="3" t="str">
        <f>IFERROR(MID(VLOOKUP($B222,Seqs!$A:$B,2,0),W222,1),"")</f>
        <v>H</v>
      </c>
      <c r="W222" s="3">
        <v>154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T</v>
      </c>
      <c r="AC222" s="9">
        <v>163</v>
      </c>
      <c r="AD222" s="3" t="str">
        <f>IFERROR(MID(VLOOKUP($B222,Seqs!$A:$B,2,0),AE222,1),"")</f>
        <v>G</v>
      </c>
      <c r="AE222" s="3">
        <v>189</v>
      </c>
      <c r="AF222" s="3" t="str">
        <f>IFERROR(MID(VLOOKUP($B222,Seqs!$A:$B,2,0),AG222,1),"")</f>
        <v>C</v>
      </c>
      <c r="AG222" s="3">
        <v>200</v>
      </c>
      <c r="AH222" s="3" t="str">
        <f>IFERROR(MID(VLOOKUP($B222,Seqs!$A:$B,2,0),AI222,1),"")</f>
        <v>V</v>
      </c>
      <c r="AI222" s="3">
        <v>202</v>
      </c>
      <c r="AJ222" s="3" t="str">
        <f>IFERROR(MID(VLOOKUP($B222,Seqs!$A:$B,2,0),AK222,1),"")</f>
        <v>Q</v>
      </c>
      <c r="AK222" s="3">
        <v>208</v>
      </c>
      <c r="AL222" s="3" t="str">
        <f>IFERROR(MID(VLOOKUP($B222,Seqs!$A:$B,2,0),AM222,1),"")</f>
        <v>L</v>
      </c>
      <c r="AM222" s="3">
        <v>242</v>
      </c>
      <c r="AN222" s="3" t="str">
        <f>IFERROR(MID(VLOOKUP($B222,Seqs!$A:$B,2,0),AO222,1),"")</f>
        <v>S</v>
      </c>
      <c r="AO222" s="3">
        <v>251</v>
      </c>
      <c r="AP222" s="3" t="str">
        <f>IFERROR(MID(VLOOKUP($B222,Seqs!$A:$B,2,0),AQ222,1),"")</f>
        <v>G</v>
      </c>
      <c r="AQ222" s="3">
        <v>289</v>
      </c>
      <c r="AR222" s="3" t="str">
        <f>IFERROR(MID(VLOOKUP($B222,Seqs!$A:$B,2,0),AS222,1),"")</f>
        <v>S</v>
      </c>
      <c r="AS222" s="3">
        <v>294</v>
      </c>
      <c r="AT222" s="3" t="str">
        <f>IFERROR(MID(VLOOKUP($B222,Seqs!$A:$B,2,0),AU222,1),"")</f>
        <v>L</v>
      </c>
      <c r="AU222" s="3">
        <v>322</v>
      </c>
      <c r="AV222" s="3" t="str">
        <f>IFERROR(MID(VLOOKUP($B222,Seqs!$A:$B,2,0),AW222,1),"")</f>
        <v>D</v>
      </c>
      <c r="AW222" s="3">
        <v>323</v>
      </c>
      <c r="AX222" s="3" t="str">
        <f>IFERROR(MID(VLOOKUP($B222,Seqs!$A:$B,2,0),AY222,1),"")</f>
        <v>F</v>
      </c>
      <c r="AY222" s="3">
        <v>333</v>
      </c>
      <c r="AZ222" s="77" t="str">
        <f>VLOOKUP(B222,Classification!A:D,2,0)</f>
        <v>A</v>
      </c>
      <c r="BA222" s="94" t="str">
        <f>VLOOKUP(B222,Classification!A:D,4,0)</f>
        <v>Opioid</v>
      </c>
      <c r="BB222" s="27" t="b">
        <f t="shared" si="894"/>
        <v>1</v>
      </c>
      <c r="BC222" s="23">
        <f t="shared" si="867"/>
        <v>248</v>
      </c>
      <c r="BD222" s="16" t="s">
        <v>1382</v>
      </c>
      <c r="BE222" s="3" t="s">
        <v>1380</v>
      </c>
      <c r="BF222" s="119">
        <v>3</v>
      </c>
      <c r="BG222" s="49" t="s">
        <v>1287</v>
      </c>
      <c r="BH222" s="49" t="s">
        <v>1383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si="868"/>
        <v>48</v>
      </c>
      <c r="BW222" s="71" t="str">
        <f t="shared" si="869"/>
        <v>-</v>
      </c>
      <c r="BX222" s="72">
        <f t="shared" si="870"/>
        <v>84</v>
      </c>
      <c r="BY222" s="71">
        <f t="shared" si="871"/>
        <v>115</v>
      </c>
      <c r="BZ222" s="72">
        <f t="shared" si="872"/>
        <v>119</v>
      </c>
      <c r="CA222" s="71" t="str">
        <f t="shared" si="873"/>
        <v>-</v>
      </c>
      <c r="CB222" s="72">
        <f t="shared" si="874"/>
        <v>163</v>
      </c>
      <c r="CC222" s="71">
        <f t="shared" si="875"/>
        <v>200</v>
      </c>
      <c r="CD222" s="72">
        <f t="shared" si="876"/>
        <v>208</v>
      </c>
      <c r="CE222" s="71">
        <f t="shared" si="877"/>
        <v>251</v>
      </c>
      <c r="CF222" s="72">
        <f t="shared" si="878"/>
        <v>294</v>
      </c>
      <c r="CG222" s="71">
        <f t="shared" si="879"/>
        <v>323</v>
      </c>
      <c r="CH222" s="70">
        <f t="shared" si="880"/>
        <v>79</v>
      </c>
      <c r="CI222" s="71" t="str">
        <f t="shared" si="881"/>
        <v>-</v>
      </c>
      <c r="CJ222" s="72">
        <f t="shared" si="882"/>
        <v>113</v>
      </c>
      <c r="CK222" s="72">
        <f t="shared" si="883"/>
        <v>118</v>
      </c>
      <c r="CL222" s="72">
        <f t="shared" si="884"/>
        <v>154</v>
      </c>
      <c r="CM222" s="72" t="str">
        <f t="shared" si="885"/>
        <v>-</v>
      </c>
      <c r="CN222" s="72">
        <f t="shared" si="886"/>
        <v>189</v>
      </c>
      <c r="CO222" s="72">
        <f t="shared" si="887"/>
        <v>202</v>
      </c>
      <c r="CP222" s="72">
        <f t="shared" si="888"/>
        <v>242</v>
      </c>
      <c r="CQ222" s="72">
        <f t="shared" si="889"/>
        <v>289</v>
      </c>
      <c r="CR222" s="72">
        <f t="shared" si="890"/>
        <v>322</v>
      </c>
      <c r="CS222" s="72">
        <f t="shared" si="891"/>
        <v>333</v>
      </c>
      <c r="CT222" s="23" t="e">
        <f t="shared" si="892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893"/>
        <v>oprx_human_5DHH</v>
      </c>
      <c r="B223" s="3" t="s">
        <v>1174</v>
      </c>
      <c r="C223" s="3" t="s">
        <v>1362</v>
      </c>
      <c r="D223" s="3" t="str">
        <f>IFERROR(MID(VLOOKUP($B223,Seqs!$A:$B,2,0),E223,1),"")</f>
        <v>L</v>
      </c>
      <c r="E223" s="3">
        <v>48</v>
      </c>
      <c r="F223" s="3" t="str">
        <f>IFERROR(MID(VLOOKUP($B223,Seqs!$A:$B,2,0),G223,1),"")</f>
        <v>H</v>
      </c>
      <c r="G223" s="3">
        <v>79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T</v>
      </c>
      <c r="M223" s="3">
        <v>84</v>
      </c>
      <c r="N223" s="3" t="str">
        <f>IFERROR(MID(VLOOKUP($B223,Seqs!$A:$B,2,0),O223,1),"")</f>
        <v>L</v>
      </c>
      <c r="O223" s="3">
        <v>113</v>
      </c>
      <c r="P223" s="3" t="str">
        <f>IFERROR(MID(VLOOKUP($B223,Seqs!$A:$B,2,0),Q223,1),"")</f>
        <v>F</v>
      </c>
      <c r="Q223" s="3">
        <v>115</v>
      </c>
      <c r="R223" s="3" t="str">
        <f>IFERROR(MID(VLOOKUP($B223,Seqs!$A:$B,2,0),S223,1),"")</f>
        <v>F</v>
      </c>
      <c r="S223" s="3">
        <v>118</v>
      </c>
      <c r="T223" s="3" t="str">
        <f>IFERROR(MID(VLOOKUP($B223,Seqs!$A:$B,2,0),U223,1),"")</f>
        <v>G</v>
      </c>
      <c r="U223" s="3">
        <v>119</v>
      </c>
      <c r="V223" s="3" t="str">
        <f>IFERROR(MID(VLOOKUP($B223,Seqs!$A:$B,2,0),W223,1),"")</f>
        <v>H</v>
      </c>
      <c r="W223" s="3">
        <v>154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T</v>
      </c>
      <c r="AC223" s="9">
        <v>163</v>
      </c>
      <c r="AD223" s="3" t="str">
        <f>IFERROR(MID(VLOOKUP($B223,Seqs!$A:$B,2,0),AE223,1),"")</f>
        <v>G</v>
      </c>
      <c r="AE223" s="3">
        <v>189</v>
      </c>
      <c r="AF223" s="3" t="str">
        <f>IFERROR(MID(VLOOKUP($B223,Seqs!$A:$B,2,0),AG223,1),"")</f>
        <v>C</v>
      </c>
      <c r="AG223" s="3">
        <v>200</v>
      </c>
      <c r="AH223" s="3" t="str">
        <f>IFERROR(MID(VLOOKUP($B223,Seqs!$A:$B,2,0),AI223,1),"")</f>
        <v>V</v>
      </c>
      <c r="AI223" s="3">
        <v>202</v>
      </c>
      <c r="AJ223" s="3" t="str">
        <f>IFERROR(MID(VLOOKUP($B223,Seqs!$A:$B,2,0),AK223,1),"")</f>
        <v>Q</v>
      </c>
      <c r="AK223" s="3">
        <v>208</v>
      </c>
      <c r="AL223" s="3" t="str">
        <f>IFERROR(MID(VLOOKUP($B223,Seqs!$A:$B,2,0),AM223,1),"")</f>
        <v>L</v>
      </c>
      <c r="AM223" s="3">
        <v>242</v>
      </c>
      <c r="AN223" s="3" t="str">
        <f>IFERROR(MID(VLOOKUP($B223,Seqs!$A:$B,2,0),AO223,1),"")</f>
        <v>S</v>
      </c>
      <c r="AO223" s="3">
        <v>251</v>
      </c>
      <c r="AP223" s="3" t="str">
        <f>IFERROR(MID(VLOOKUP($B223,Seqs!$A:$B,2,0),AQ223,1),"")</f>
        <v>G</v>
      </c>
      <c r="AQ223" s="3">
        <v>289</v>
      </c>
      <c r="AR223" s="3" t="str">
        <f>IFERROR(MID(VLOOKUP($B223,Seqs!$A:$B,2,0),AS223,1),"")</f>
        <v>S</v>
      </c>
      <c r="AS223" s="3">
        <v>294</v>
      </c>
      <c r="AT223" s="3" t="str">
        <f>IFERROR(MID(VLOOKUP($B223,Seqs!$A:$B,2,0),AU223,1),"")</f>
        <v>L</v>
      </c>
      <c r="AU223" s="3">
        <v>322</v>
      </c>
      <c r="AV223" s="3" t="str">
        <f>IFERROR(MID(VLOOKUP($B223,Seqs!$A:$B,2,0),AW223,1),"")</f>
        <v>D</v>
      </c>
      <c r="AW223" s="3">
        <v>323</v>
      </c>
      <c r="AX223" s="3" t="str">
        <f>IFERROR(MID(VLOOKUP($B223,Seqs!$A:$B,2,0),AY223,1),"")</f>
        <v>R</v>
      </c>
      <c r="AY223" s="3">
        <v>331</v>
      </c>
      <c r="AZ223" s="77" t="str">
        <f>VLOOKUP(B223,Classification!A:D,2,0)</f>
        <v>A</v>
      </c>
      <c r="BA223" s="94" t="str">
        <f>VLOOKUP(B223,Classification!A:D,4,0)</f>
        <v>Opioid</v>
      </c>
      <c r="BB223" s="27" t="b">
        <f t="shared" si="894"/>
        <v>1</v>
      </c>
      <c r="BC223" s="23">
        <f t="shared" si="867"/>
        <v>246</v>
      </c>
      <c r="BD223" s="5" t="s">
        <v>23</v>
      </c>
      <c r="BE223" s="3" t="s">
        <v>1380</v>
      </c>
      <c r="BF223" s="119">
        <v>3</v>
      </c>
      <c r="BG223" s="49" t="s">
        <v>1</v>
      </c>
      <c r="BH223" s="49" t="s">
        <v>1383</v>
      </c>
      <c r="BI223" s="1" t="s">
        <v>1366</v>
      </c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868"/>
        <v>48</v>
      </c>
      <c r="BW223" s="71" t="str">
        <f t="shared" si="869"/>
        <v>-</v>
      </c>
      <c r="BX223" s="72">
        <f t="shared" si="870"/>
        <v>84</v>
      </c>
      <c r="BY223" s="71">
        <f t="shared" si="871"/>
        <v>115</v>
      </c>
      <c r="BZ223" s="72">
        <f t="shared" si="872"/>
        <v>119</v>
      </c>
      <c r="CA223" s="71" t="str">
        <f t="shared" si="873"/>
        <v>-</v>
      </c>
      <c r="CB223" s="72">
        <f t="shared" si="874"/>
        <v>163</v>
      </c>
      <c r="CC223" s="71">
        <f t="shared" si="875"/>
        <v>200</v>
      </c>
      <c r="CD223" s="72">
        <f t="shared" si="876"/>
        <v>208</v>
      </c>
      <c r="CE223" s="71">
        <f t="shared" si="877"/>
        <v>251</v>
      </c>
      <c r="CF223" s="72">
        <f t="shared" si="878"/>
        <v>294</v>
      </c>
      <c r="CG223" s="71">
        <f t="shared" si="879"/>
        <v>323</v>
      </c>
      <c r="CH223" s="70">
        <f t="shared" si="880"/>
        <v>79</v>
      </c>
      <c r="CI223" s="71" t="str">
        <f t="shared" si="881"/>
        <v>-</v>
      </c>
      <c r="CJ223" s="72">
        <f t="shared" si="882"/>
        <v>113</v>
      </c>
      <c r="CK223" s="72">
        <f t="shared" si="883"/>
        <v>118</v>
      </c>
      <c r="CL223" s="72">
        <f t="shared" si="884"/>
        <v>154</v>
      </c>
      <c r="CM223" s="72" t="str">
        <f t="shared" si="885"/>
        <v>-</v>
      </c>
      <c r="CN223" s="72">
        <f t="shared" si="886"/>
        <v>189</v>
      </c>
      <c r="CO223" s="72">
        <f t="shared" si="887"/>
        <v>202</v>
      </c>
      <c r="CP223" s="72">
        <f t="shared" si="888"/>
        <v>242</v>
      </c>
      <c r="CQ223" s="72">
        <f t="shared" si="889"/>
        <v>289</v>
      </c>
      <c r="CR223" s="72">
        <f t="shared" si="890"/>
        <v>322</v>
      </c>
      <c r="CS223" s="72">
        <f t="shared" si="891"/>
        <v>331</v>
      </c>
      <c r="CT223" s="23" t="e">
        <f t="shared" si="892"/>
        <v>#VALUE!</v>
      </c>
    </row>
    <row r="224" spans="1:1030" x14ac:dyDescent="0.2">
      <c r="A224" s="3" t="str">
        <f t="shared" si="893"/>
        <v>opsd_bovin__wt</v>
      </c>
      <c r="B224" s="3" t="s">
        <v>920</v>
      </c>
      <c r="C224" s="3" t="s">
        <v>100</v>
      </c>
      <c r="D224" s="3" t="str">
        <f>IFERROR(MID(VLOOKUP($B224,Seqs!$A:$B,2,0),E224,1),"")</f>
        <v>E</v>
      </c>
      <c r="E224" s="105">
        <v>33</v>
      </c>
      <c r="F224" s="3" t="str">
        <f>IFERROR(MID(VLOOKUP($B224,Seqs!$A:$B,2,0),G224,1),"")</f>
        <v>H</v>
      </c>
      <c r="G224" s="3">
        <v>65</v>
      </c>
      <c r="H224" s="3" t="str">
        <f>IFERROR(MID(VLOOKUP($B224,Seqs!$A:$B,2,0),I224,1),"")</f>
        <v>K</v>
      </c>
      <c r="I224" s="23">
        <v>66</v>
      </c>
      <c r="J224" s="3" t="str">
        <f>IFERROR(MID(VLOOKUP($B224,Seqs!$A:$B,2,0),K224,1),"")</f>
        <v>R</v>
      </c>
      <c r="K224" s="23">
        <v>69</v>
      </c>
      <c r="L224" s="3" t="str">
        <f>IFERROR(MID(VLOOKUP($B224,Seqs!$A:$B,2,0),M224,1),"")</f>
        <v>T</v>
      </c>
      <c r="M224" s="3">
        <v>70</v>
      </c>
      <c r="N224" s="3" t="str">
        <f>IFERROR(MID(VLOOKUP($B224,Seqs!$A:$B,2,0),O224,1),"")</f>
        <v>H</v>
      </c>
      <c r="O224" s="3">
        <v>100</v>
      </c>
      <c r="P224" s="3" t="str">
        <f>IFERROR(MID(VLOOKUP($B224,Seqs!$A:$B,2,0),Q224,1),"")</f>
        <v>Y</v>
      </c>
      <c r="Q224" s="3">
        <v>102</v>
      </c>
      <c r="R224" s="3" t="str">
        <f>IFERROR(MID(VLOOKUP($B224,Seqs!$A:$B,2,0),S224,1),"")</f>
        <v>F</v>
      </c>
      <c r="S224" s="3">
        <v>105</v>
      </c>
      <c r="T224" s="3" t="str">
        <f>IFERROR(MID(VLOOKUP($B224,Seqs!$A:$B,2,0),U224,1),"")</f>
        <v>G</v>
      </c>
      <c r="U224" s="3">
        <v>106</v>
      </c>
      <c r="V224" s="3" t="str">
        <f>IFERROR(MID(VLOOKUP($B224,Seqs!$A:$B,2,0),W224,1),"")</f>
        <v>K</v>
      </c>
      <c r="W224" s="3">
        <v>141</v>
      </c>
      <c r="X224" s="3" t="str">
        <f>IFERROR(MID(VLOOKUP($B224,Seqs!$A:$B,2,0),Y224,1),"")</f>
        <v>P</v>
      </c>
      <c r="Y224" s="3">
        <v>142</v>
      </c>
      <c r="Z224" s="3" t="str">
        <f>IFERROR(MID(VLOOKUP($B224,Seqs!$A:$B,2,0),AA224,1),"")</f>
        <v>F</v>
      </c>
      <c r="AA224" s="105">
        <v>148</v>
      </c>
      <c r="AB224" s="3" t="str">
        <f>IFERROR(MID(VLOOKUP($B224,Seqs!$A:$B,2,0),AC224,1),"")</f>
        <v>G</v>
      </c>
      <c r="AC224" s="105">
        <v>149</v>
      </c>
      <c r="AD224" s="3" t="str">
        <f>IFERROR(MID(VLOOKUP($B224,Seqs!$A:$B,2,0),AE224,1),"")</f>
        <v>V</v>
      </c>
      <c r="AE224" s="3">
        <v>173</v>
      </c>
      <c r="AF224" s="3" t="str">
        <f>IFERROR(MID(VLOOKUP($B224,Seqs!$A:$B,2,0),AG224,1),"")</f>
        <v>C</v>
      </c>
      <c r="AG224" s="3">
        <v>187</v>
      </c>
      <c r="AH224" s="3" t="str">
        <f>IFERROR(MID(VLOOKUP($B224,Seqs!$A:$B,2,0),AI224,1),"")</f>
        <v>I</v>
      </c>
      <c r="AI224" s="3">
        <v>189</v>
      </c>
      <c r="AJ224" s="3" t="str">
        <f>IFERROR(MID(VLOOKUP($B224,Seqs!$A:$B,2,0),AK224,1),"")</f>
        <v>N</v>
      </c>
      <c r="AK224" s="3">
        <v>199</v>
      </c>
      <c r="AL224" s="3" t="str">
        <f>IFERROR(MID(VLOOKUP($B224,Seqs!$A:$B,2,0),AM224,1),"")</f>
        <v>Q</v>
      </c>
      <c r="AM224" s="3">
        <v>237</v>
      </c>
      <c r="AN224" s="3" t="str">
        <f>IFERROR(MID(VLOOKUP($B224,Seqs!$A:$B,2,0),AO224,1),"")</f>
        <v>A</v>
      </c>
      <c r="AO224" s="3">
        <v>241</v>
      </c>
      <c r="AP224" s="3" t="str">
        <f>IFERROR(MID(VLOOKUP($B224,Seqs!$A:$B,2,0),AQ224,1),"")</f>
        <v>H</v>
      </c>
      <c r="AQ224" s="3">
        <v>278</v>
      </c>
      <c r="AR224" s="3" t="str">
        <f>IFERROR(MID(VLOOKUP($B224,Seqs!$A:$B,2,0),AS224,1),"")</f>
        <v>G</v>
      </c>
      <c r="AS224" s="3">
        <v>284</v>
      </c>
      <c r="AT224" s="3" t="str">
        <f>IFERROR(MID(VLOOKUP($B224,Seqs!$A:$B,2,0),AU224,1),"")</f>
        <v>M</v>
      </c>
      <c r="AU224" s="3">
        <v>309</v>
      </c>
      <c r="AV224" s="3" t="str">
        <f>IFERROR(MID(VLOOKUP($B224,Seqs!$A:$B,2,0),AW224,1),"")</f>
        <v>N</v>
      </c>
      <c r="AW224" s="3">
        <v>310</v>
      </c>
      <c r="AX224" s="3" t="str">
        <f>IFERROR(MID(VLOOKUP($B224,Seqs!$A:$B,2,0),AY224,1),"")</f>
        <v>C</v>
      </c>
      <c r="AY224" s="3">
        <v>322</v>
      </c>
      <c r="AZ224" s="77" t="str">
        <f>VLOOKUP(B224,Classification!A:D,2,0)</f>
        <v>A</v>
      </c>
      <c r="BA224" s="94" t="str">
        <f>VLOOKUP(B224,Classification!A:D,4,0)</f>
        <v>Opsins</v>
      </c>
      <c r="BB224" s="27" t="b">
        <f t="shared" si="894"/>
        <v>1</v>
      </c>
      <c r="BC224" s="23">
        <f t="shared" si="867"/>
        <v>259</v>
      </c>
      <c r="BD224" s="34" t="s">
        <v>23</v>
      </c>
      <c r="BE224" s="3" t="s">
        <v>23</v>
      </c>
      <c r="BF224" s="119" t="s">
        <v>23</v>
      </c>
      <c r="BG224" s="49" t="s">
        <v>1378</v>
      </c>
      <c r="BH224" s="49" t="s">
        <v>1383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868"/>
        <v>33</v>
      </c>
      <c r="BW224" s="71">
        <f t="shared" si="869"/>
        <v>66</v>
      </c>
      <c r="BX224" s="72">
        <f t="shared" si="870"/>
        <v>70</v>
      </c>
      <c r="BY224" s="71">
        <f t="shared" si="871"/>
        <v>102</v>
      </c>
      <c r="BZ224" s="72">
        <f t="shared" si="872"/>
        <v>106</v>
      </c>
      <c r="CA224" s="71">
        <f t="shared" si="873"/>
        <v>142</v>
      </c>
      <c r="CB224" s="72">
        <f t="shared" si="874"/>
        <v>149</v>
      </c>
      <c r="CC224" s="71">
        <f t="shared" si="875"/>
        <v>187</v>
      </c>
      <c r="CD224" s="72">
        <f t="shared" si="876"/>
        <v>199</v>
      </c>
      <c r="CE224" s="71">
        <f t="shared" si="877"/>
        <v>241</v>
      </c>
      <c r="CF224" s="72">
        <f t="shared" si="878"/>
        <v>284</v>
      </c>
      <c r="CG224" s="71">
        <f t="shared" si="879"/>
        <v>310</v>
      </c>
      <c r="CH224" s="70">
        <f t="shared" si="880"/>
        <v>65</v>
      </c>
      <c r="CI224" s="71">
        <f t="shared" si="881"/>
        <v>69</v>
      </c>
      <c r="CJ224" s="72">
        <f t="shared" si="882"/>
        <v>100</v>
      </c>
      <c r="CK224" s="72">
        <f t="shared" si="883"/>
        <v>105</v>
      </c>
      <c r="CL224" s="72">
        <f t="shared" si="884"/>
        <v>141</v>
      </c>
      <c r="CM224" s="72">
        <f t="shared" si="885"/>
        <v>148</v>
      </c>
      <c r="CN224" s="72">
        <f t="shared" si="886"/>
        <v>173</v>
      </c>
      <c r="CO224" s="72">
        <f t="shared" si="887"/>
        <v>189</v>
      </c>
      <c r="CP224" s="72">
        <f t="shared" si="888"/>
        <v>237</v>
      </c>
      <c r="CQ224" s="72">
        <f t="shared" si="889"/>
        <v>278</v>
      </c>
      <c r="CR224" s="72">
        <f t="shared" si="890"/>
        <v>309</v>
      </c>
      <c r="CS224" s="72">
        <f t="shared" si="891"/>
        <v>322</v>
      </c>
      <c r="CT224" s="23">
        <f t="shared" si="892"/>
        <v>1</v>
      </c>
    </row>
    <row r="225" spans="1:1030" x14ac:dyDescent="0.2">
      <c r="A225" s="3" t="str">
        <f t="shared" si="893"/>
        <v>opsd_bovin_1GZM</v>
      </c>
      <c r="B225" s="3" t="s">
        <v>920</v>
      </c>
      <c r="C225" s="3" t="s">
        <v>1343</v>
      </c>
      <c r="D225" s="3" t="str">
        <f>IFERROR(MID(VLOOKUP($B225,Seqs!$A:$B,2,0),E225,1),"")</f>
        <v>E</v>
      </c>
      <c r="E225" s="105">
        <v>33</v>
      </c>
      <c r="F225" s="3" t="str">
        <f>IFERROR(MID(VLOOKUP($B225,Seqs!$A:$B,2,0),G225,1),"")</f>
        <v>H</v>
      </c>
      <c r="G225" s="3">
        <v>65</v>
      </c>
      <c r="H225" s="3" t="str">
        <f>IFERROR(MID(VLOOKUP($B225,Seqs!$A:$B,2,0),I225,1),"")</f>
        <v>K</v>
      </c>
      <c r="I225" s="23">
        <v>66</v>
      </c>
      <c r="J225" s="3" t="str">
        <f>IFERROR(MID(VLOOKUP($B225,Seqs!$A:$B,2,0),K225,1),"")</f>
        <v>R</v>
      </c>
      <c r="K225" s="23">
        <v>69</v>
      </c>
      <c r="L225" s="3" t="str">
        <f>IFERROR(MID(VLOOKUP($B225,Seqs!$A:$B,2,0),M225,1),"")</f>
        <v>T</v>
      </c>
      <c r="M225" s="3">
        <v>70</v>
      </c>
      <c r="N225" s="3" t="str">
        <f>IFERROR(MID(VLOOKUP($B225,Seqs!$A:$B,2,0),O225,1),"")</f>
        <v>H</v>
      </c>
      <c r="O225" s="3">
        <v>100</v>
      </c>
      <c r="P225" s="3" t="str">
        <f>IFERROR(MID(VLOOKUP($B225,Seqs!$A:$B,2,0),Q225,1),"")</f>
        <v>Y</v>
      </c>
      <c r="Q225" s="3">
        <v>102</v>
      </c>
      <c r="R225" s="3" t="str">
        <f>IFERROR(MID(VLOOKUP($B225,Seqs!$A:$B,2,0),S225,1),"")</f>
        <v>F</v>
      </c>
      <c r="S225" s="3">
        <v>105</v>
      </c>
      <c r="T225" s="3" t="str">
        <f>IFERROR(MID(VLOOKUP($B225,Seqs!$A:$B,2,0),U225,1),"")</f>
        <v>G</v>
      </c>
      <c r="U225" s="3">
        <v>106</v>
      </c>
      <c r="V225" s="3" t="str">
        <f>IFERROR(MID(VLOOKUP($B225,Seqs!$A:$B,2,0),W225,1),"")</f>
        <v>K</v>
      </c>
      <c r="W225" s="3">
        <v>141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G</v>
      </c>
      <c r="AC225" s="9">
        <v>149</v>
      </c>
      <c r="AD225" s="3" t="str">
        <f>IFERROR(MID(VLOOKUP($B225,Seqs!$A:$B,2,0),AE225,1),"")</f>
        <v>V</v>
      </c>
      <c r="AE225" s="3">
        <v>173</v>
      </c>
      <c r="AF225" s="3" t="str">
        <f>IFERROR(MID(VLOOKUP($B225,Seqs!$A:$B,2,0),AG225,1),"")</f>
        <v>C</v>
      </c>
      <c r="AG225" s="3">
        <v>187</v>
      </c>
      <c r="AH225" s="3" t="str">
        <f>IFERROR(MID(VLOOKUP($B225,Seqs!$A:$B,2,0),AI225,1),"")</f>
        <v>I</v>
      </c>
      <c r="AI225" s="3">
        <v>189</v>
      </c>
      <c r="AJ225" s="3" t="str">
        <f>IFERROR(MID(VLOOKUP($B225,Seqs!$A:$B,2,0),AK225,1),"")</f>
        <v>N</v>
      </c>
      <c r="AK225" s="3">
        <v>199</v>
      </c>
      <c r="AL225" s="3" t="str">
        <f>IFERROR(MID(VLOOKUP($B225,Seqs!$A:$B,2,0),AM225,1),"")</f>
        <v>A</v>
      </c>
      <c r="AM225" s="3">
        <v>233</v>
      </c>
      <c r="AN225" s="3" t="str">
        <f>IFERROR(MID(VLOOKUP($B225,Seqs!$A:$B,2,0),AO225,1),"")</f>
        <v>A</v>
      </c>
      <c r="AO225" s="3">
        <v>241</v>
      </c>
      <c r="AP225" s="3" t="str">
        <f>IFERROR(MID(VLOOKUP($B225,Seqs!$A:$B,2,0),AQ225,1),"")</f>
        <v>H</v>
      </c>
      <c r="AQ225" s="3">
        <v>278</v>
      </c>
      <c r="AR225" s="3" t="str">
        <f>IFERROR(MID(VLOOKUP($B225,Seqs!$A:$B,2,0),AS225,1),"")</f>
        <v>G</v>
      </c>
      <c r="AS225" s="3">
        <v>284</v>
      </c>
      <c r="AT225" s="3" t="str">
        <f>IFERROR(MID(VLOOKUP($B225,Seqs!$A:$B,2,0),AU225,1),"")</f>
        <v>M</v>
      </c>
      <c r="AU225" s="3">
        <v>309</v>
      </c>
      <c r="AV225" s="3" t="str">
        <f>IFERROR(MID(VLOOKUP($B225,Seqs!$A:$B,2,0),AW225,1),"")</f>
        <v>N</v>
      </c>
      <c r="AW225" s="3">
        <v>310</v>
      </c>
      <c r="AX225" s="3" t="str">
        <f>IFERROR(MID(VLOOKUP($B225,Seqs!$A:$B,2,0),AY225,1),"")</f>
        <v>C</v>
      </c>
      <c r="AY225" s="3">
        <v>322</v>
      </c>
      <c r="AZ225" s="77" t="str">
        <f>VLOOKUP(B225,Classification!A:D,2,0)</f>
        <v>A</v>
      </c>
      <c r="BA225" s="94" t="str">
        <f>VLOOKUP(B225,Classification!A:D,4,0)</f>
        <v>Opsins</v>
      </c>
      <c r="BB225" s="27" t="b">
        <f t="shared" si="894"/>
        <v>1</v>
      </c>
      <c r="BC225" s="23">
        <f t="shared" si="867"/>
        <v>249</v>
      </c>
      <c r="BD225" s="56" t="s">
        <v>1382</v>
      </c>
      <c r="BE225" s="3" t="s">
        <v>1380</v>
      </c>
      <c r="BF225" s="119">
        <v>2.65</v>
      </c>
      <c r="BG225" s="49" t="s">
        <v>1383</v>
      </c>
      <c r="BH225" s="49" t="s">
        <v>1383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 t="shared" si="868"/>
        <v>33</v>
      </c>
      <c r="BW225" s="71">
        <f t="shared" si="869"/>
        <v>66</v>
      </c>
      <c r="BX225" s="72">
        <f t="shared" si="870"/>
        <v>70</v>
      </c>
      <c r="BY225" s="71">
        <f t="shared" si="871"/>
        <v>102</v>
      </c>
      <c r="BZ225" s="72">
        <f t="shared" si="872"/>
        <v>106</v>
      </c>
      <c r="CA225" s="71" t="str">
        <f t="shared" si="873"/>
        <v>-</v>
      </c>
      <c r="CB225" s="72">
        <f t="shared" si="874"/>
        <v>149</v>
      </c>
      <c r="CC225" s="71">
        <f t="shared" si="875"/>
        <v>187</v>
      </c>
      <c r="CD225" s="72">
        <f t="shared" si="876"/>
        <v>199</v>
      </c>
      <c r="CE225" s="71">
        <f t="shared" si="877"/>
        <v>241</v>
      </c>
      <c r="CF225" s="72">
        <f t="shared" si="878"/>
        <v>284</v>
      </c>
      <c r="CG225" s="71">
        <f t="shared" si="879"/>
        <v>310</v>
      </c>
      <c r="CH225" s="70">
        <f t="shared" si="880"/>
        <v>65</v>
      </c>
      <c r="CI225" s="71">
        <f t="shared" si="881"/>
        <v>69</v>
      </c>
      <c r="CJ225" s="72">
        <f t="shared" si="882"/>
        <v>100</v>
      </c>
      <c r="CK225" s="72">
        <f t="shared" si="883"/>
        <v>105</v>
      </c>
      <c r="CL225" s="72">
        <f t="shared" si="884"/>
        <v>141</v>
      </c>
      <c r="CM225" s="72" t="str">
        <f t="shared" si="885"/>
        <v>-</v>
      </c>
      <c r="CN225" s="72">
        <f t="shared" si="886"/>
        <v>173</v>
      </c>
      <c r="CO225" s="72">
        <f t="shared" si="887"/>
        <v>189</v>
      </c>
      <c r="CP225" s="72">
        <f t="shared" si="888"/>
        <v>233</v>
      </c>
      <c r="CQ225" s="72">
        <f t="shared" si="889"/>
        <v>278</v>
      </c>
      <c r="CR225" s="72">
        <f t="shared" si="890"/>
        <v>309</v>
      </c>
      <c r="CS225" s="72">
        <f t="shared" si="891"/>
        <v>322</v>
      </c>
      <c r="CT225" s="23">
        <f t="shared" si="892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si="893"/>
        <v>opsd_bovin_1U19</v>
      </c>
      <c r="B226" s="3" t="s">
        <v>920</v>
      </c>
      <c r="C226" s="3" t="s">
        <v>53</v>
      </c>
      <c r="D226" s="3" t="str">
        <f>IFERROR(MID(VLOOKUP($B226,Seqs!$A:$B,2,0),E226,1),"")</f>
        <v>E</v>
      </c>
      <c r="E226" s="105">
        <v>33</v>
      </c>
      <c r="F226" s="3" t="str">
        <f>IFERROR(MID(VLOOKUP($B226,Seqs!$A:$B,2,0),G226,1),"")</f>
        <v>H</v>
      </c>
      <c r="G226" s="3">
        <v>65</v>
      </c>
      <c r="H226" s="3" t="str">
        <f>IFERROR(MID(VLOOKUP($B226,Seqs!$A:$B,2,0),I226,1),"")</f>
        <v>K</v>
      </c>
      <c r="I226" s="23">
        <v>66</v>
      </c>
      <c r="J226" s="3" t="str">
        <f>IFERROR(MID(VLOOKUP($B226,Seqs!$A:$B,2,0),K226,1),"")</f>
        <v>R</v>
      </c>
      <c r="K226" s="23">
        <v>69</v>
      </c>
      <c r="L226" s="3" t="str">
        <f>IFERROR(MID(VLOOKUP($B226,Seqs!$A:$B,2,0),M226,1),"")</f>
        <v>T</v>
      </c>
      <c r="M226" s="3">
        <v>70</v>
      </c>
      <c r="N226" s="3" t="str">
        <f>IFERROR(MID(VLOOKUP($B226,Seqs!$A:$B,2,0),O226,1),"")</f>
        <v>H</v>
      </c>
      <c r="O226" s="3">
        <v>100</v>
      </c>
      <c r="P226" s="3" t="str">
        <f>IFERROR(MID(VLOOKUP($B226,Seqs!$A:$B,2,0),Q226,1),"")</f>
        <v>Y</v>
      </c>
      <c r="Q226" s="3">
        <v>102</v>
      </c>
      <c r="R226" s="3" t="str">
        <f>IFERROR(MID(VLOOKUP($B226,Seqs!$A:$B,2,0),S226,1),"")</f>
        <v>F</v>
      </c>
      <c r="S226" s="3">
        <v>105</v>
      </c>
      <c r="T226" s="3" t="str">
        <f>IFERROR(MID(VLOOKUP($B226,Seqs!$A:$B,2,0),U226,1),"")</f>
        <v>G</v>
      </c>
      <c r="U226" s="3">
        <v>106</v>
      </c>
      <c r="V226" s="3" t="str">
        <f>IFERROR(MID(VLOOKUP($B226,Seqs!$A:$B,2,0),W226,1),"")</f>
        <v>K</v>
      </c>
      <c r="W226" s="3">
        <v>141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G</v>
      </c>
      <c r="AC226" s="9">
        <v>149</v>
      </c>
      <c r="AD226" s="3" t="str">
        <f>IFERROR(MID(VLOOKUP($B226,Seqs!$A:$B,2,0),AE226,1),"")</f>
        <v>V</v>
      </c>
      <c r="AE226" s="3">
        <v>173</v>
      </c>
      <c r="AF226" s="3" t="str">
        <f>IFERROR(MID(VLOOKUP($B226,Seqs!$A:$B,2,0),AG226,1),"")</f>
        <v>C</v>
      </c>
      <c r="AG226" s="3">
        <v>187</v>
      </c>
      <c r="AH226" s="3" t="str">
        <f>IFERROR(MID(VLOOKUP($B226,Seqs!$A:$B,2,0),AI226,1),"")</f>
        <v>I</v>
      </c>
      <c r="AI226" s="3">
        <v>189</v>
      </c>
      <c r="AJ226" s="3" t="str">
        <f>IFERROR(MID(VLOOKUP($B226,Seqs!$A:$B,2,0),AK226,1),"")</f>
        <v>N</v>
      </c>
      <c r="AK226" s="3">
        <v>199</v>
      </c>
      <c r="AL226" s="3" t="str">
        <f>IFERROR(MID(VLOOKUP($B226,Seqs!$A:$B,2,0),AM226,1),"")</f>
        <v>Q</v>
      </c>
      <c r="AM226" s="3">
        <v>225</v>
      </c>
      <c r="AN226" s="3" t="str">
        <f>IFERROR(MID(VLOOKUP($B226,Seqs!$A:$B,2,0),AO226,1),"")</f>
        <v>T</v>
      </c>
      <c r="AO226" s="3">
        <v>243</v>
      </c>
      <c r="AP226" s="3" t="str">
        <f>IFERROR(MID(VLOOKUP($B226,Seqs!$A:$B,2,0),AQ226,1),"")</f>
        <v>H</v>
      </c>
      <c r="AQ226" s="3">
        <v>278</v>
      </c>
      <c r="AR226" s="3" t="str">
        <f>IFERROR(MID(VLOOKUP($B226,Seqs!$A:$B,2,0),AS226,1),"")</f>
        <v>G</v>
      </c>
      <c r="AS226" s="3">
        <v>284</v>
      </c>
      <c r="AT226" s="3" t="str">
        <f>IFERROR(MID(VLOOKUP($B226,Seqs!$A:$B,2,0),AU226,1),"")</f>
        <v>M</v>
      </c>
      <c r="AU226" s="3">
        <v>309</v>
      </c>
      <c r="AV226" s="3" t="str">
        <f>IFERROR(MID(VLOOKUP($B226,Seqs!$A:$B,2,0),AW226,1),"")</f>
        <v>N</v>
      </c>
      <c r="AW226" s="3">
        <v>310</v>
      </c>
      <c r="AX226" s="3" t="str">
        <f>IFERROR(MID(VLOOKUP($B226,Seqs!$A:$B,2,0),AY226,1),"")</f>
        <v>C</v>
      </c>
      <c r="AY226" s="3">
        <v>322</v>
      </c>
      <c r="AZ226" s="77" t="str">
        <f>VLOOKUP(B226,Classification!A:D,2,0)</f>
        <v>A</v>
      </c>
      <c r="BA226" s="94" t="str">
        <f>VLOOKUP(B226,Classification!A:D,4,0)</f>
        <v>Opsins</v>
      </c>
      <c r="BB226" s="27" t="b">
        <f t="shared" si="894"/>
        <v>1</v>
      </c>
      <c r="BC226" s="23">
        <f t="shared" si="867"/>
        <v>239</v>
      </c>
      <c r="BD226" s="74" t="s">
        <v>23</v>
      </c>
      <c r="BE226" s="3" t="s">
        <v>1380</v>
      </c>
      <c r="BF226" s="119">
        <v>2.2000000000000002</v>
      </c>
      <c r="BG226" s="49" t="s">
        <v>1</v>
      </c>
      <c r="BH226" s="49" t="s">
        <v>1383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 t="shared" si="868"/>
        <v>33</v>
      </c>
      <c r="BW226" s="71">
        <f t="shared" si="869"/>
        <v>66</v>
      </c>
      <c r="BX226" s="72">
        <f t="shared" si="870"/>
        <v>70</v>
      </c>
      <c r="BY226" s="71">
        <f t="shared" si="871"/>
        <v>102</v>
      </c>
      <c r="BZ226" s="72">
        <f t="shared" si="872"/>
        <v>106</v>
      </c>
      <c r="CA226" s="71" t="str">
        <f t="shared" si="873"/>
        <v>-</v>
      </c>
      <c r="CB226" s="72">
        <f t="shared" si="874"/>
        <v>149</v>
      </c>
      <c r="CC226" s="71">
        <f t="shared" si="875"/>
        <v>187</v>
      </c>
      <c r="CD226" s="72">
        <f t="shared" si="876"/>
        <v>199</v>
      </c>
      <c r="CE226" s="71">
        <f t="shared" si="877"/>
        <v>243</v>
      </c>
      <c r="CF226" s="72">
        <f t="shared" si="878"/>
        <v>284</v>
      </c>
      <c r="CG226" s="71">
        <f t="shared" si="879"/>
        <v>310</v>
      </c>
      <c r="CH226" s="70">
        <f t="shared" si="880"/>
        <v>65</v>
      </c>
      <c r="CI226" s="71">
        <f t="shared" si="881"/>
        <v>69</v>
      </c>
      <c r="CJ226" s="72">
        <f t="shared" si="882"/>
        <v>100</v>
      </c>
      <c r="CK226" s="72">
        <f t="shared" si="883"/>
        <v>105</v>
      </c>
      <c r="CL226" s="72">
        <f t="shared" si="884"/>
        <v>141</v>
      </c>
      <c r="CM226" s="72" t="str">
        <f t="shared" si="885"/>
        <v>-</v>
      </c>
      <c r="CN226" s="72">
        <f t="shared" si="886"/>
        <v>173</v>
      </c>
      <c r="CO226" s="72">
        <f t="shared" si="887"/>
        <v>189</v>
      </c>
      <c r="CP226" s="72">
        <f t="shared" si="888"/>
        <v>225</v>
      </c>
      <c r="CQ226" s="72">
        <f t="shared" si="889"/>
        <v>278</v>
      </c>
      <c r="CR226" s="72">
        <f t="shared" si="890"/>
        <v>309</v>
      </c>
      <c r="CS226" s="72">
        <f t="shared" si="891"/>
        <v>322</v>
      </c>
      <c r="CT226" s="23">
        <f t="shared" si="892"/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si="893"/>
        <v>opsd_bovin_2X72</v>
      </c>
      <c r="B227" s="2" t="s">
        <v>920</v>
      </c>
      <c r="C227" s="3" t="s">
        <v>1375</v>
      </c>
      <c r="D227" s="3" t="str">
        <f>IFERROR(MID(VLOOKUP($B227,Seqs!$A:$B,2,0),E227,1),"")</f>
        <v>E</v>
      </c>
      <c r="E227" s="105">
        <v>33</v>
      </c>
      <c r="F227" s="3" t="str">
        <f>IFERROR(MID(VLOOKUP($B227,Seqs!$A:$B,2,0),G227,1),"")</f>
        <v>H</v>
      </c>
      <c r="G227" s="3">
        <v>65</v>
      </c>
      <c r="H227" s="3" t="str">
        <f>IFERROR(MID(VLOOKUP($B227,Seqs!$A:$B,2,0),I227,1),"")</f>
        <v>K</v>
      </c>
      <c r="I227" s="23">
        <v>66</v>
      </c>
      <c r="J227" s="3" t="str">
        <f>IFERROR(MID(VLOOKUP($B227,Seqs!$A:$B,2,0),K227,1),"")</f>
        <v>R</v>
      </c>
      <c r="K227" s="23">
        <v>69</v>
      </c>
      <c r="L227" s="3" t="str">
        <f>IFERROR(MID(VLOOKUP($B227,Seqs!$A:$B,2,0),M227,1),"")</f>
        <v>T</v>
      </c>
      <c r="M227" s="3">
        <v>70</v>
      </c>
      <c r="N227" s="3" t="str">
        <f>IFERROR(MID(VLOOKUP($B227,Seqs!$A:$B,2,0),O227,1),"")</f>
        <v>H</v>
      </c>
      <c r="O227" s="3">
        <v>100</v>
      </c>
      <c r="P227" s="3" t="str">
        <f>IFERROR(MID(VLOOKUP($B227,Seqs!$A:$B,2,0),Q227,1),"")</f>
        <v>Y</v>
      </c>
      <c r="Q227" s="3">
        <v>102</v>
      </c>
      <c r="R227" s="3" t="str">
        <f>IFERROR(MID(VLOOKUP($B227,Seqs!$A:$B,2,0),S227,1),"")</f>
        <v>F</v>
      </c>
      <c r="S227" s="3">
        <v>105</v>
      </c>
      <c r="T227" s="3" t="str">
        <f>IFERROR(MID(VLOOKUP($B227,Seqs!$A:$B,2,0),U227,1),"")</f>
        <v>G</v>
      </c>
      <c r="U227" s="3">
        <v>106</v>
      </c>
      <c r="V227" s="3" t="str">
        <f>IFERROR(MID(VLOOKUP($B227,Seqs!$A:$B,2,0),W227,1),"")</f>
        <v>K</v>
      </c>
      <c r="W227" s="3">
        <v>141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G</v>
      </c>
      <c r="AC227" s="9">
        <v>149</v>
      </c>
      <c r="AD227" s="3" t="str">
        <f>IFERROR(MID(VLOOKUP($B227,Seqs!$A:$B,2,0),AE227,1),"")</f>
        <v>V</v>
      </c>
      <c r="AE227" s="3">
        <v>173</v>
      </c>
      <c r="AF227" s="3" t="str">
        <f>IFERROR(MID(VLOOKUP($B227,Seqs!$A:$B,2,0),AG227,1),"")</f>
        <v>C</v>
      </c>
      <c r="AG227" s="3">
        <v>187</v>
      </c>
      <c r="AH227" s="3" t="str">
        <f>IFERROR(MID(VLOOKUP($B227,Seqs!$A:$B,2,0),AI227,1),"")</f>
        <v>I</v>
      </c>
      <c r="AI227" s="3">
        <v>189</v>
      </c>
      <c r="AJ227" s="3" t="str">
        <f>IFERROR(MID(VLOOKUP($B227,Seqs!$A:$B,2,0),AK227,1),"")</f>
        <v>N</v>
      </c>
      <c r="AK227" s="3">
        <v>199</v>
      </c>
      <c r="AL227" s="3" t="str">
        <f>IFERROR(MID(VLOOKUP($B227,Seqs!$A:$B,2,0),AM227,1),"")</f>
        <v>Q</v>
      </c>
      <c r="AM227" s="3">
        <v>237</v>
      </c>
      <c r="AN227" s="3" t="str">
        <f>IFERROR(MID(VLOOKUP($B227,Seqs!$A:$B,2,0),AO227,1),"")</f>
        <v>A</v>
      </c>
      <c r="AO227" s="3">
        <v>241</v>
      </c>
      <c r="AP227" s="3" t="str">
        <f>IFERROR(MID(VLOOKUP($B227,Seqs!$A:$B,2,0),AQ227,1),"")</f>
        <v>H</v>
      </c>
      <c r="AQ227" s="3">
        <v>278</v>
      </c>
      <c r="AR227" s="3" t="str">
        <f>IFERROR(MID(VLOOKUP($B227,Seqs!$A:$B,2,0),AS227,1),"")</f>
        <v>G</v>
      </c>
      <c r="AS227" s="3">
        <v>284</v>
      </c>
      <c r="AT227" s="3" t="str">
        <f>IFERROR(MID(VLOOKUP($B227,Seqs!$A:$B,2,0),AU227,1),"")</f>
        <v>M</v>
      </c>
      <c r="AU227" s="3">
        <v>309</v>
      </c>
      <c r="AV227" s="3" t="str">
        <f>IFERROR(MID(VLOOKUP($B227,Seqs!$A:$B,2,0),AW227,1),"")</f>
        <v>N</v>
      </c>
      <c r="AW227" s="3">
        <v>310</v>
      </c>
      <c r="AX227" s="3" t="str">
        <f>IFERROR(MID(VLOOKUP($B227,Seqs!$A:$B,2,0),AY227,1),"")</f>
        <v>C</v>
      </c>
      <c r="AY227" s="3">
        <v>322</v>
      </c>
      <c r="AZ227" s="77" t="str">
        <f>VLOOKUP(B227,Classification!A:D,2,0)</f>
        <v>A</v>
      </c>
      <c r="BA227" s="94" t="str">
        <f>VLOOKUP(B227,Classification!A:D,4,0)</f>
        <v>Opsins</v>
      </c>
      <c r="BB227" s="27" t="b">
        <f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>_xlfn.AGGREGATE(9,6,CH227:CS227)-_xlfn.AGGREGATE(9,6,BV227:CG227)+12</f>
        <v>253</v>
      </c>
      <c r="BD227" s="56" t="s">
        <v>23</v>
      </c>
      <c r="BE227" s="3" t="s">
        <v>1297</v>
      </c>
      <c r="BF227" s="119">
        <v>3</v>
      </c>
      <c r="BG227" s="49" t="s">
        <v>1383</v>
      </c>
      <c r="BH227" s="49" t="s">
        <v>1383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>E227</f>
        <v>33</v>
      </c>
      <c r="BW227" s="71">
        <f>I227</f>
        <v>66</v>
      </c>
      <c r="BX227" s="72">
        <f>M227</f>
        <v>70</v>
      </c>
      <c r="BY227" s="71">
        <f>Q227</f>
        <v>102</v>
      </c>
      <c r="BZ227" s="72">
        <f>U227</f>
        <v>106</v>
      </c>
      <c r="CA227" s="71" t="str">
        <f>Y227</f>
        <v>-</v>
      </c>
      <c r="CB227" s="72">
        <f>AC227</f>
        <v>149</v>
      </c>
      <c r="CC227" s="71">
        <f>AG227</f>
        <v>187</v>
      </c>
      <c r="CD227" s="72">
        <f>AK227</f>
        <v>199</v>
      </c>
      <c r="CE227" s="71">
        <f>AO227</f>
        <v>241</v>
      </c>
      <c r="CF227" s="72">
        <f>AS227</f>
        <v>284</v>
      </c>
      <c r="CG227" s="71">
        <f>AW227</f>
        <v>310</v>
      </c>
      <c r="CH227" s="70">
        <f>G227</f>
        <v>65</v>
      </c>
      <c r="CI227" s="71">
        <f>K227</f>
        <v>69</v>
      </c>
      <c r="CJ227" s="72">
        <f>O227</f>
        <v>100</v>
      </c>
      <c r="CK227" s="72">
        <f>S227</f>
        <v>105</v>
      </c>
      <c r="CL227" s="72">
        <f>W227</f>
        <v>141</v>
      </c>
      <c r="CM227" s="72" t="str">
        <f>AA227</f>
        <v>-</v>
      </c>
      <c r="CN227" s="72">
        <f>AE227</f>
        <v>173</v>
      </c>
      <c r="CO227" s="72">
        <f>AI227</f>
        <v>189</v>
      </c>
      <c r="CP227" s="72">
        <f>AM227</f>
        <v>237</v>
      </c>
      <c r="CQ227" s="72">
        <f>AQ227</f>
        <v>278</v>
      </c>
      <c r="CR227" s="72">
        <f>AU227</f>
        <v>309</v>
      </c>
      <c r="CS227" s="72">
        <f>AY227</f>
        <v>322</v>
      </c>
      <c r="CT227" s="23">
        <f>M227-K227</f>
        <v>1</v>
      </c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6"/>
      <c r="KV227" s="6"/>
      <c r="KW227" s="6"/>
      <c r="KX227" s="6"/>
      <c r="KY227" s="6"/>
      <c r="KZ227" s="6"/>
      <c r="LA227" s="6"/>
      <c r="LB227" s="6"/>
      <c r="LC227" s="6"/>
      <c r="LD227" s="6"/>
      <c r="LE227" s="6"/>
      <c r="LF227" s="6"/>
      <c r="LG227" s="6"/>
      <c r="LH227" s="6"/>
      <c r="LI227" s="6"/>
      <c r="LJ227" s="6"/>
      <c r="LK227" s="6"/>
      <c r="LL227" s="6"/>
      <c r="LM227" s="6"/>
      <c r="LN227" s="6"/>
      <c r="LO227" s="6"/>
      <c r="LP227" s="6"/>
      <c r="LQ227" s="6"/>
      <c r="LR227" s="6"/>
      <c r="LS227" s="6"/>
      <c r="LT227" s="6"/>
      <c r="LU227" s="6"/>
      <c r="LV227" s="6"/>
      <c r="LW227" s="6"/>
      <c r="LX227" s="6"/>
      <c r="LY227" s="6"/>
      <c r="LZ227" s="6"/>
      <c r="MA227" s="6"/>
      <c r="MB227" s="6"/>
      <c r="MC227" s="6"/>
      <c r="MD227" s="6"/>
      <c r="ME227" s="6"/>
      <c r="MF227" s="6"/>
      <c r="MG227" s="6"/>
      <c r="MH227" s="6"/>
      <c r="MI227" s="6"/>
      <c r="MJ227" s="6"/>
      <c r="MK227" s="6"/>
      <c r="ML227" s="6"/>
      <c r="MM227" s="6"/>
      <c r="MN227" s="6"/>
      <c r="MO227" s="6"/>
      <c r="MP227" s="6"/>
      <c r="MQ227" s="6"/>
      <c r="MR227" s="6"/>
      <c r="MS227" s="6"/>
      <c r="MT227" s="6"/>
      <c r="MU227" s="6"/>
      <c r="MV227" s="6"/>
      <c r="MW227" s="6"/>
      <c r="MX227" s="6"/>
      <c r="MY227" s="6"/>
      <c r="MZ227" s="6"/>
      <c r="NA227" s="6"/>
      <c r="NB227" s="6"/>
      <c r="NC227" s="6"/>
      <c r="ND227" s="6"/>
      <c r="NE227" s="6"/>
      <c r="NF227" s="6"/>
      <c r="NG227" s="6"/>
      <c r="NH227" s="6"/>
      <c r="NI227" s="6"/>
      <c r="NJ227" s="6"/>
      <c r="NK227" s="6"/>
      <c r="NL227" s="6"/>
      <c r="NM227" s="6"/>
      <c r="NN227" s="6"/>
      <c r="NO227" s="6"/>
      <c r="NP227" s="6"/>
      <c r="NQ227" s="6"/>
      <c r="NR227" s="6"/>
      <c r="NS227" s="6"/>
      <c r="NT227" s="6"/>
      <c r="NU227" s="6"/>
      <c r="NV227" s="6"/>
      <c r="NW227" s="6"/>
      <c r="NX227" s="6"/>
      <c r="NY227" s="6"/>
      <c r="NZ227" s="6"/>
      <c r="OA227" s="6"/>
      <c r="OB227" s="6"/>
      <c r="OC227" s="6"/>
      <c r="OD227" s="6"/>
      <c r="OE227" s="6"/>
      <c r="OF227" s="6"/>
      <c r="OG227" s="6"/>
      <c r="OH227" s="6"/>
      <c r="OI227" s="6"/>
      <c r="OJ227" s="6"/>
      <c r="OK227" s="6"/>
      <c r="OL227" s="6"/>
      <c r="OM227" s="6"/>
      <c r="ON227" s="6"/>
      <c r="OO227" s="6"/>
      <c r="OP227" s="6"/>
      <c r="OQ227" s="6"/>
      <c r="OR227" s="6"/>
      <c r="OS227" s="6"/>
      <c r="OT227" s="6"/>
      <c r="OU227" s="6"/>
      <c r="OV227" s="6"/>
      <c r="OW227" s="6"/>
      <c r="OX227" s="6"/>
      <c r="OY227" s="6"/>
      <c r="OZ227" s="6"/>
      <c r="PA227" s="6"/>
      <c r="PB227" s="6"/>
      <c r="PC227" s="6"/>
      <c r="PD227" s="6"/>
      <c r="PE227" s="6"/>
      <c r="PF227" s="6"/>
      <c r="PG227" s="6"/>
      <c r="PH227" s="6"/>
      <c r="PI227" s="6"/>
      <c r="PJ227" s="6"/>
      <c r="PK227" s="6"/>
      <c r="PL227" s="6"/>
      <c r="PM227" s="6"/>
      <c r="PN227" s="6"/>
      <c r="PO227" s="6"/>
      <c r="PP227" s="6"/>
      <c r="PQ227" s="6"/>
      <c r="PR227" s="6"/>
      <c r="PS227" s="6"/>
      <c r="PT227" s="6"/>
      <c r="PU227" s="6"/>
      <c r="PV227" s="6"/>
      <c r="PW227" s="6"/>
      <c r="PX227" s="6"/>
      <c r="PY227" s="6"/>
      <c r="PZ227" s="6"/>
      <c r="QA227" s="6"/>
      <c r="QB227" s="6"/>
      <c r="QC227" s="6"/>
      <c r="QD227" s="6"/>
      <c r="QE227" s="6"/>
      <c r="QF227" s="6"/>
      <c r="QG227" s="6"/>
      <c r="QH227" s="6"/>
      <c r="QI227" s="6"/>
      <c r="QJ227" s="6"/>
      <c r="QK227" s="6"/>
      <c r="QL227" s="6"/>
      <c r="QM227" s="6"/>
      <c r="QN227" s="6"/>
      <c r="QO227" s="6"/>
      <c r="QP227" s="6"/>
      <c r="QQ227" s="6"/>
      <c r="QR227" s="6"/>
      <c r="QS227" s="6"/>
      <c r="QT227" s="6"/>
      <c r="QU227" s="6"/>
      <c r="QV227" s="6"/>
      <c r="QW227" s="6"/>
      <c r="QX227" s="6"/>
      <c r="QY227" s="6"/>
      <c r="QZ227" s="6"/>
      <c r="RA227" s="6"/>
      <c r="RB227" s="6"/>
      <c r="RC227" s="6"/>
      <c r="RD227" s="6"/>
      <c r="RE227" s="6"/>
      <c r="RF227" s="6"/>
      <c r="RG227" s="6"/>
      <c r="RH227" s="6"/>
      <c r="RI227" s="6"/>
      <c r="RJ227" s="6"/>
      <c r="RK227" s="6"/>
      <c r="RL227" s="6"/>
      <c r="RM227" s="6"/>
      <c r="RN227" s="6"/>
      <c r="RO227" s="6"/>
      <c r="RP227" s="6"/>
      <c r="RQ227" s="6"/>
      <c r="RR227" s="6"/>
      <c r="RS227" s="6"/>
      <c r="RT227" s="6"/>
      <c r="RU227" s="6"/>
      <c r="RV227" s="6"/>
      <c r="RW227" s="6"/>
      <c r="RX227" s="6"/>
      <c r="RY227" s="6"/>
      <c r="RZ227" s="6"/>
      <c r="SA227" s="6"/>
      <c r="SB227" s="6"/>
      <c r="SC227" s="6"/>
      <c r="SD227" s="6"/>
      <c r="SE227" s="6"/>
      <c r="SF227" s="6"/>
      <c r="SG227" s="6"/>
      <c r="SH227" s="6"/>
      <c r="SI227" s="6"/>
      <c r="SJ227" s="6"/>
      <c r="SK227" s="6"/>
      <c r="SL227" s="6"/>
      <c r="SM227" s="6"/>
      <c r="SN227" s="6"/>
      <c r="SO227" s="6"/>
      <c r="SP227" s="6"/>
      <c r="SQ227" s="6"/>
      <c r="SR227" s="6"/>
      <c r="SS227" s="6"/>
      <c r="ST227" s="6"/>
      <c r="SU227" s="6"/>
      <c r="SV227" s="6"/>
      <c r="SW227" s="6"/>
      <c r="SX227" s="6"/>
      <c r="SY227" s="6"/>
      <c r="SZ227" s="6"/>
      <c r="TA227" s="6"/>
      <c r="TB227" s="6"/>
      <c r="TC227" s="6"/>
      <c r="TD227" s="6"/>
      <c r="TE227" s="6"/>
      <c r="TF227" s="6"/>
      <c r="TG227" s="6"/>
      <c r="TH227" s="6"/>
      <c r="TI227" s="6"/>
      <c r="TJ227" s="6"/>
      <c r="TK227" s="6"/>
      <c r="TL227" s="6"/>
      <c r="TM227" s="6"/>
      <c r="TN227" s="6"/>
      <c r="TO227" s="6"/>
      <c r="TP227" s="6"/>
      <c r="TQ227" s="6"/>
      <c r="TR227" s="6"/>
      <c r="TS227" s="6"/>
      <c r="TT227" s="6"/>
      <c r="TU227" s="6"/>
      <c r="TV227" s="6"/>
      <c r="TW227" s="6"/>
      <c r="TX227" s="6"/>
      <c r="TY227" s="6"/>
      <c r="TZ227" s="6"/>
      <c r="UA227" s="6"/>
      <c r="UB227" s="6"/>
      <c r="UC227" s="6"/>
      <c r="UD227" s="6"/>
      <c r="UE227" s="6"/>
      <c r="UF227" s="6"/>
      <c r="UG227" s="6"/>
      <c r="UH227" s="6"/>
      <c r="UI227" s="6"/>
      <c r="UJ227" s="6"/>
      <c r="UK227" s="6"/>
      <c r="UL227" s="6"/>
      <c r="UM227" s="6"/>
      <c r="UN227" s="6"/>
      <c r="UO227" s="6"/>
      <c r="UP227" s="6"/>
      <c r="UQ227" s="6"/>
      <c r="UR227" s="6"/>
      <c r="US227" s="6"/>
      <c r="UT227" s="6"/>
      <c r="UU227" s="6"/>
      <c r="UV227" s="6"/>
      <c r="UW227" s="6"/>
      <c r="UX227" s="6"/>
      <c r="UY227" s="6"/>
      <c r="UZ227" s="6"/>
      <c r="VA227" s="6"/>
      <c r="VB227" s="6"/>
      <c r="VC227" s="6"/>
      <c r="VD227" s="6"/>
      <c r="VE227" s="6"/>
      <c r="VF227" s="6"/>
      <c r="VG227" s="6"/>
      <c r="VH227" s="6"/>
      <c r="VI227" s="6"/>
      <c r="VJ227" s="6"/>
      <c r="VK227" s="6"/>
      <c r="VL227" s="6"/>
      <c r="VM227" s="6"/>
      <c r="VN227" s="6"/>
      <c r="VO227" s="6"/>
      <c r="VP227" s="6"/>
      <c r="VQ227" s="6"/>
      <c r="VR227" s="6"/>
      <c r="VS227" s="6"/>
      <c r="VT227" s="6"/>
      <c r="VU227" s="6"/>
      <c r="VV227" s="6"/>
      <c r="VW227" s="6"/>
      <c r="VX227" s="6"/>
      <c r="VY227" s="6"/>
      <c r="VZ227" s="6"/>
      <c r="WA227" s="6"/>
      <c r="WB227" s="6"/>
      <c r="WC227" s="6"/>
      <c r="WD227" s="6"/>
      <c r="WE227" s="6"/>
      <c r="WF227" s="6"/>
      <c r="WG227" s="6"/>
      <c r="WH227" s="6"/>
      <c r="WI227" s="6"/>
      <c r="WJ227" s="6"/>
      <c r="WK227" s="6"/>
      <c r="WL227" s="6"/>
      <c r="WM227" s="6"/>
      <c r="WN227" s="6"/>
      <c r="WO227" s="6"/>
      <c r="WP227" s="6"/>
      <c r="WQ227" s="6"/>
      <c r="WR227" s="6"/>
      <c r="WS227" s="6"/>
      <c r="WT227" s="6"/>
      <c r="WU227" s="6"/>
      <c r="WV227" s="6"/>
      <c r="WW227" s="6"/>
      <c r="WX227" s="6"/>
      <c r="WY227" s="6"/>
      <c r="WZ227" s="6"/>
      <c r="XA227" s="6"/>
      <c r="XB227" s="6"/>
      <c r="XC227" s="6"/>
      <c r="XD227" s="6"/>
      <c r="XE227" s="6"/>
      <c r="XF227" s="6"/>
      <c r="XG227" s="6"/>
      <c r="XH227" s="6"/>
      <c r="XI227" s="6"/>
      <c r="XJ227" s="6"/>
      <c r="XK227" s="6"/>
      <c r="XL227" s="6"/>
      <c r="XM227" s="6"/>
      <c r="XN227" s="6"/>
      <c r="XO227" s="6"/>
      <c r="XP227" s="6"/>
      <c r="XQ227" s="6"/>
      <c r="XR227" s="6"/>
      <c r="XS227" s="6"/>
      <c r="XT227" s="6"/>
      <c r="XU227" s="6"/>
      <c r="XV227" s="6"/>
      <c r="XW227" s="6"/>
      <c r="XX227" s="6"/>
      <c r="XY227" s="6"/>
      <c r="XZ227" s="6"/>
      <c r="YA227" s="6"/>
      <c r="YB227" s="6"/>
      <c r="YC227" s="6"/>
      <c r="YD227" s="6"/>
      <c r="YE227" s="6"/>
      <c r="YF227" s="6"/>
      <c r="YG227" s="6"/>
      <c r="YH227" s="6"/>
      <c r="YI227" s="6"/>
      <c r="YJ227" s="6"/>
      <c r="YK227" s="6"/>
      <c r="YL227" s="6"/>
      <c r="YM227" s="6"/>
      <c r="YN227" s="6"/>
      <c r="YO227" s="6"/>
      <c r="YP227" s="6"/>
      <c r="YQ227" s="6"/>
      <c r="YR227" s="6"/>
      <c r="YS227" s="6"/>
      <c r="YT227" s="6"/>
      <c r="YU227" s="6"/>
      <c r="YV227" s="6"/>
      <c r="YW227" s="6"/>
      <c r="YX227" s="6"/>
      <c r="YY227" s="6"/>
      <c r="YZ227" s="6"/>
      <c r="ZA227" s="6"/>
      <c r="ZB227" s="6"/>
      <c r="ZC227" s="6"/>
      <c r="ZD227" s="6"/>
      <c r="ZE227" s="6"/>
      <c r="ZF227" s="6"/>
      <c r="ZG227" s="6"/>
      <c r="ZH227" s="6"/>
      <c r="ZI227" s="6"/>
      <c r="ZJ227" s="6"/>
      <c r="ZK227" s="6"/>
      <c r="ZL227" s="6"/>
      <c r="ZM227" s="6"/>
      <c r="ZN227" s="6"/>
      <c r="ZO227" s="6"/>
      <c r="ZP227" s="6"/>
      <c r="ZQ227" s="6"/>
      <c r="ZR227" s="6"/>
      <c r="ZS227" s="6"/>
      <c r="ZT227" s="6"/>
      <c r="ZU227" s="6"/>
      <c r="ZV227" s="6"/>
      <c r="ZW227" s="6"/>
      <c r="ZX227" s="6"/>
      <c r="ZY227" s="6"/>
      <c r="ZZ227" s="6"/>
      <c r="AAA227" s="6"/>
      <c r="AAB227" s="6"/>
      <c r="AAC227" s="6"/>
      <c r="AAD227" s="6"/>
      <c r="AAE227" s="6"/>
      <c r="AAF227" s="6"/>
      <c r="AAG227" s="6"/>
      <c r="AAH227" s="6"/>
      <c r="AAI227" s="6"/>
      <c r="AAJ227" s="6"/>
      <c r="AAK227" s="6"/>
      <c r="AAL227" s="6"/>
      <c r="AAM227" s="6"/>
      <c r="AAN227" s="6"/>
      <c r="AAO227" s="6"/>
      <c r="AAP227" s="6"/>
      <c r="AAQ227" s="6"/>
      <c r="AAR227" s="6"/>
      <c r="AAS227" s="6"/>
      <c r="AAT227" s="6"/>
      <c r="AAU227" s="6"/>
      <c r="AAV227" s="6"/>
      <c r="AAW227" s="6"/>
      <c r="AAX227" s="6"/>
      <c r="AAY227" s="6"/>
      <c r="AAZ227" s="6"/>
      <c r="ABA227" s="6"/>
      <c r="ABB227" s="6"/>
      <c r="ABC227" s="6"/>
      <c r="ABD227" s="6"/>
      <c r="ABE227" s="6"/>
      <c r="ABF227" s="6"/>
      <c r="ABG227" s="6"/>
      <c r="ABH227" s="6"/>
      <c r="ABI227" s="6"/>
      <c r="ABJ227" s="6"/>
      <c r="ABK227" s="6"/>
      <c r="ABL227" s="6"/>
      <c r="ABM227" s="6"/>
      <c r="ABN227" s="6"/>
      <c r="ABO227" s="6"/>
      <c r="ABP227" s="6"/>
      <c r="ABQ227" s="6"/>
      <c r="ABR227" s="6"/>
      <c r="ABS227" s="6"/>
      <c r="ABT227" s="6"/>
      <c r="ABU227" s="6"/>
      <c r="ABV227" s="6"/>
      <c r="ABW227" s="6"/>
      <c r="ABX227" s="6"/>
      <c r="ABY227" s="6"/>
      <c r="ABZ227" s="6"/>
      <c r="ACA227" s="6"/>
      <c r="ACB227" s="6"/>
      <c r="ACC227" s="6"/>
      <c r="ACD227" s="6"/>
      <c r="ACE227" s="6"/>
      <c r="ACF227" s="6"/>
      <c r="ACG227" s="6"/>
      <c r="ACH227" s="6"/>
      <c r="ACI227" s="6"/>
      <c r="ACJ227" s="6"/>
      <c r="ACK227" s="6"/>
      <c r="ACL227" s="6"/>
      <c r="ACM227" s="6"/>
      <c r="ACN227" s="6"/>
      <c r="ACO227" s="6"/>
      <c r="ACP227" s="6"/>
      <c r="ACQ227" s="6"/>
      <c r="ACR227" s="6"/>
      <c r="ACS227" s="6"/>
      <c r="ACT227" s="6"/>
      <c r="ACU227" s="6"/>
      <c r="ACV227" s="6"/>
      <c r="ACW227" s="6"/>
      <c r="ACX227" s="6"/>
      <c r="ACY227" s="6"/>
      <c r="ACZ227" s="6"/>
      <c r="ADA227" s="6"/>
      <c r="ADB227" s="6"/>
      <c r="ADC227" s="6"/>
      <c r="ADD227" s="6"/>
      <c r="ADE227" s="6"/>
      <c r="ADF227" s="6"/>
      <c r="ADG227" s="6"/>
      <c r="ADH227" s="6"/>
      <c r="ADI227" s="6"/>
      <c r="ADJ227" s="6"/>
      <c r="ADK227" s="6"/>
      <c r="ADL227" s="6"/>
      <c r="ADM227" s="6"/>
      <c r="ADN227" s="6"/>
      <c r="ADO227" s="6"/>
      <c r="ADP227" s="6"/>
      <c r="ADQ227" s="6"/>
      <c r="ADR227" s="6"/>
      <c r="ADS227" s="6"/>
      <c r="ADT227" s="6"/>
      <c r="ADU227" s="6"/>
      <c r="ADV227" s="6"/>
      <c r="ADW227" s="6"/>
      <c r="ADX227" s="6"/>
      <c r="ADY227" s="6"/>
      <c r="ADZ227" s="6"/>
      <c r="AEA227" s="6"/>
      <c r="AEB227" s="6"/>
      <c r="AEC227" s="6"/>
      <c r="AED227" s="6"/>
      <c r="AEE227" s="6"/>
      <c r="AEF227" s="6"/>
      <c r="AEG227" s="6"/>
      <c r="AEH227" s="6"/>
      <c r="AEI227" s="6"/>
      <c r="AEJ227" s="6"/>
      <c r="AEK227" s="6"/>
      <c r="AEL227" s="6"/>
      <c r="AEM227" s="6"/>
      <c r="AEN227" s="6"/>
      <c r="AEO227" s="6"/>
      <c r="AEP227" s="6"/>
      <c r="AEQ227" s="6"/>
      <c r="AER227" s="6"/>
      <c r="AES227" s="6"/>
      <c r="AET227" s="6"/>
      <c r="AEU227" s="6"/>
      <c r="AEV227" s="6"/>
      <c r="AEW227" s="6"/>
      <c r="AEX227" s="6"/>
      <c r="AEY227" s="6"/>
      <c r="AEZ227" s="6"/>
      <c r="AFA227" s="6"/>
      <c r="AFB227" s="6"/>
      <c r="AFC227" s="6"/>
      <c r="AFD227" s="6"/>
      <c r="AFE227" s="6"/>
      <c r="AFF227" s="6"/>
      <c r="AFG227" s="6"/>
      <c r="AFH227" s="6"/>
      <c r="AFI227" s="6"/>
      <c r="AFJ227" s="6"/>
      <c r="AFK227" s="6"/>
      <c r="AFL227" s="6"/>
      <c r="AFM227" s="6"/>
      <c r="AFN227" s="6"/>
      <c r="AFO227" s="6"/>
      <c r="AFP227" s="6"/>
      <c r="AFQ227" s="6"/>
      <c r="AFR227" s="6"/>
      <c r="AFS227" s="6"/>
      <c r="AFT227" s="6"/>
      <c r="AFU227" s="6"/>
      <c r="AFV227" s="6"/>
      <c r="AFW227" s="6"/>
      <c r="AFX227" s="6"/>
      <c r="AFY227" s="6"/>
      <c r="AFZ227" s="6"/>
      <c r="AGA227" s="6"/>
      <c r="AGB227" s="6"/>
      <c r="AGC227" s="6"/>
      <c r="AGD227" s="6"/>
      <c r="AGE227" s="6"/>
      <c r="AGF227" s="6"/>
      <c r="AGG227" s="6"/>
      <c r="AGH227" s="6"/>
      <c r="AGI227" s="6"/>
      <c r="AGJ227" s="6"/>
      <c r="AGK227" s="6"/>
      <c r="AGL227" s="6"/>
      <c r="AGM227" s="6"/>
      <c r="AGN227" s="6"/>
      <c r="AGO227" s="6"/>
      <c r="AGP227" s="6"/>
      <c r="AGQ227" s="6"/>
      <c r="AGR227" s="6"/>
      <c r="AGS227" s="6"/>
      <c r="AGT227" s="6"/>
      <c r="AGU227" s="6"/>
      <c r="AGV227" s="6"/>
      <c r="AGW227" s="6"/>
      <c r="AGX227" s="6"/>
      <c r="AGY227" s="6"/>
      <c r="AGZ227" s="6"/>
      <c r="AHA227" s="6"/>
      <c r="AHB227" s="6"/>
      <c r="AHC227" s="6"/>
      <c r="AHD227" s="6"/>
      <c r="AHE227" s="6"/>
      <c r="AHF227" s="6"/>
      <c r="AHG227" s="6"/>
      <c r="AHH227" s="6"/>
      <c r="AHI227" s="6"/>
      <c r="AHJ227" s="6"/>
      <c r="AHK227" s="6"/>
      <c r="AHL227" s="6"/>
      <c r="AHM227" s="6"/>
      <c r="AHN227" s="6"/>
      <c r="AHO227" s="6"/>
      <c r="AHP227" s="6"/>
      <c r="AHQ227" s="6"/>
      <c r="AHR227" s="6"/>
      <c r="AHS227" s="6"/>
      <c r="AHT227" s="6"/>
      <c r="AHU227" s="6"/>
      <c r="AHV227" s="6"/>
      <c r="AHW227" s="6"/>
      <c r="AHX227" s="6"/>
      <c r="AHY227" s="6"/>
      <c r="AHZ227" s="6"/>
      <c r="AIA227" s="6"/>
      <c r="AIB227" s="6"/>
      <c r="AIC227" s="6"/>
      <c r="AID227" s="6"/>
      <c r="AIE227" s="6"/>
      <c r="AIF227" s="6"/>
      <c r="AIG227" s="6"/>
      <c r="AIH227" s="6"/>
      <c r="AII227" s="6"/>
      <c r="AIJ227" s="6"/>
      <c r="AIK227" s="6"/>
      <c r="AIL227" s="6"/>
      <c r="AIM227" s="6"/>
      <c r="AIN227" s="6"/>
      <c r="AIO227" s="6"/>
      <c r="AIP227" s="6"/>
      <c r="AIQ227" s="6"/>
      <c r="AIR227" s="6"/>
      <c r="AIS227" s="6"/>
      <c r="AIT227" s="6"/>
      <c r="AIU227" s="6"/>
      <c r="AIV227" s="6"/>
      <c r="AIW227" s="6"/>
      <c r="AIX227" s="6"/>
      <c r="AIY227" s="6"/>
      <c r="AIZ227" s="6"/>
      <c r="AJA227" s="6"/>
      <c r="AJB227" s="6"/>
      <c r="AJC227" s="6"/>
      <c r="AJD227" s="6"/>
      <c r="AJE227" s="6"/>
      <c r="AJF227" s="6"/>
      <c r="AJG227" s="6"/>
      <c r="AJH227" s="6"/>
      <c r="AJI227" s="6"/>
      <c r="AJJ227" s="6"/>
      <c r="AJK227" s="6"/>
      <c r="AJL227" s="6"/>
      <c r="AJM227" s="6"/>
      <c r="AJN227" s="6"/>
      <c r="AJO227" s="6"/>
      <c r="AJP227" s="6"/>
      <c r="AJQ227" s="6"/>
      <c r="AJR227" s="6"/>
      <c r="AJS227" s="6"/>
      <c r="AJT227" s="6"/>
      <c r="AJU227" s="6"/>
      <c r="AJV227" s="6"/>
      <c r="AJW227" s="6"/>
      <c r="AJX227" s="6"/>
      <c r="AJY227" s="6"/>
      <c r="AJZ227" s="6"/>
      <c r="AKA227" s="6"/>
      <c r="AKB227" s="6"/>
      <c r="AKC227" s="6"/>
      <c r="AKD227" s="6"/>
      <c r="AKE227" s="6"/>
      <c r="AKF227" s="6"/>
      <c r="AKG227" s="6"/>
      <c r="AKH227" s="6"/>
      <c r="AKI227" s="6"/>
      <c r="AKJ227" s="6"/>
      <c r="AKK227" s="6"/>
      <c r="AKL227" s="6"/>
      <c r="AKM227" s="6"/>
      <c r="AKN227" s="6"/>
      <c r="AKO227" s="6"/>
      <c r="AKP227" s="6"/>
      <c r="AKQ227" s="6"/>
      <c r="AKR227" s="6"/>
      <c r="AKS227" s="6"/>
      <c r="AKT227" s="6"/>
      <c r="AKU227" s="6"/>
      <c r="AKV227" s="6"/>
      <c r="AKW227" s="6"/>
      <c r="AKX227" s="6"/>
      <c r="AKY227" s="6"/>
      <c r="AKZ227" s="6"/>
      <c r="ALA227" s="6"/>
      <c r="ALB227" s="6"/>
      <c r="ALC227" s="6"/>
      <c r="ALD227" s="6"/>
      <c r="ALE227" s="6"/>
      <c r="ALF227" s="6"/>
      <c r="ALG227" s="6"/>
      <c r="ALH227" s="6"/>
      <c r="ALI227" s="6"/>
      <c r="ALJ227" s="6"/>
      <c r="ALK227" s="6"/>
      <c r="ALL227" s="6"/>
      <c r="ALM227" s="6"/>
      <c r="ALN227" s="6"/>
      <c r="ALO227" s="6"/>
      <c r="ALP227" s="6"/>
      <c r="ALQ227" s="6"/>
      <c r="ALR227" s="6"/>
      <c r="ALS227" s="6"/>
      <c r="ALT227" s="6"/>
      <c r="ALU227" s="6"/>
      <c r="ALV227" s="6"/>
      <c r="ALW227" s="6"/>
      <c r="ALX227" s="6"/>
      <c r="ALY227" s="6"/>
      <c r="ALZ227" s="6"/>
      <c r="AMA227" s="6"/>
      <c r="AMB227" s="6"/>
      <c r="AMC227" s="6"/>
      <c r="AMD227" s="6"/>
      <c r="AME227" s="6"/>
      <c r="AMF227" s="6"/>
      <c r="AMG227" s="6"/>
      <c r="AMH227" s="6"/>
      <c r="AMI227" s="6"/>
      <c r="AMJ227" s="6"/>
      <c r="AMK227" s="6"/>
      <c r="AML227" s="6"/>
      <c r="AMM227" s="6"/>
      <c r="AMN227" s="6"/>
      <c r="AMO227" s="6"/>
      <c r="AMP227" s="6"/>
    </row>
    <row r="228" spans="1:1030" x14ac:dyDescent="0.2">
      <c r="A228" s="3" t="str">
        <f t="shared" si="893"/>
        <v>opsd_bovin_3DQB</v>
      </c>
      <c r="B228" s="3" t="s">
        <v>920</v>
      </c>
      <c r="C228" s="3" t="s">
        <v>54</v>
      </c>
      <c r="D228" s="3" t="str">
        <f>IFERROR(MID(VLOOKUP($B228,Seqs!$A:$B,2,0),E228,1),"")</f>
        <v>E</v>
      </c>
      <c r="E228" s="105">
        <v>33</v>
      </c>
      <c r="F228" s="3" t="str">
        <f>IFERROR(MID(VLOOKUP($B228,Seqs!$A:$B,2,0),G228,1),"")</f>
        <v>H</v>
      </c>
      <c r="G228" s="3">
        <v>65</v>
      </c>
      <c r="H228" s="3" t="str">
        <f>IFERROR(MID(VLOOKUP($B228,Seqs!$A:$B,2,0),I228,1),"")</f>
        <v>K</v>
      </c>
      <c r="I228" s="23">
        <v>66</v>
      </c>
      <c r="J228" s="3" t="str">
        <f>IFERROR(MID(VLOOKUP($B228,Seqs!$A:$B,2,0),K228,1),"")</f>
        <v>R</v>
      </c>
      <c r="K228" s="23">
        <v>69</v>
      </c>
      <c r="L228" s="3" t="str">
        <f>IFERROR(MID(VLOOKUP($B228,Seqs!$A:$B,2,0),M228,1),"")</f>
        <v>T</v>
      </c>
      <c r="M228" s="3">
        <v>70</v>
      </c>
      <c r="N228" s="3" t="str">
        <f>IFERROR(MID(VLOOKUP($B228,Seqs!$A:$B,2,0),O228,1),"")</f>
        <v>H</v>
      </c>
      <c r="O228" s="3">
        <v>100</v>
      </c>
      <c r="P228" s="3" t="str">
        <f>IFERROR(MID(VLOOKUP($B228,Seqs!$A:$B,2,0),Q228,1),"")</f>
        <v>Y</v>
      </c>
      <c r="Q228" s="3">
        <v>102</v>
      </c>
      <c r="R228" s="3" t="str">
        <f>IFERROR(MID(VLOOKUP($B228,Seqs!$A:$B,2,0),S228,1),"")</f>
        <v>F</v>
      </c>
      <c r="S228" s="3">
        <v>105</v>
      </c>
      <c r="T228" s="3" t="str">
        <f>IFERROR(MID(VLOOKUP($B228,Seqs!$A:$B,2,0),U228,1),"")</f>
        <v>G</v>
      </c>
      <c r="U228" s="3">
        <v>106</v>
      </c>
      <c r="V228" s="3" t="str">
        <f>IFERROR(MID(VLOOKUP($B228,Seqs!$A:$B,2,0),W228,1),"")</f>
        <v>K</v>
      </c>
      <c r="W228" s="3">
        <v>141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G</v>
      </c>
      <c r="AC228" s="9">
        <v>149</v>
      </c>
      <c r="AD228" s="3" t="str">
        <f>IFERROR(MID(VLOOKUP($B228,Seqs!$A:$B,2,0),AE228,1),"")</f>
        <v>V</v>
      </c>
      <c r="AE228" s="3">
        <v>173</v>
      </c>
      <c r="AF228" s="3" t="str">
        <f>IFERROR(MID(VLOOKUP($B228,Seqs!$A:$B,2,0),AG228,1),"")</f>
        <v>C</v>
      </c>
      <c r="AG228" s="3">
        <v>187</v>
      </c>
      <c r="AH228" s="3" t="str">
        <f>IFERROR(MID(VLOOKUP($B228,Seqs!$A:$B,2,0),AI228,1),"")</f>
        <v>I</v>
      </c>
      <c r="AI228" s="3">
        <v>189</v>
      </c>
      <c r="AJ228" s="3" t="str">
        <f>IFERROR(MID(VLOOKUP($B228,Seqs!$A:$B,2,0),AK228,1),"")</f>
        <v>N</v>
      </c>
      <c r="AK228" s="3">
        <v>199</v>
      </c>
      <c r="AL228" s="3" t="str">
        <f>IFERROR(MID(VLOOKUP($B228,Seqs!$A:$B,2,0),AM228,1),"")</f>
        <v>Q</v>
      </c>
      <c r="AM228" s="3">
        <v>237</v>
      </c>
      <c r="AN228" s="3" t="str">
        <f>IFERROR(MID(VLOOKUP($B228,Seqs!$A:$B,2,0),AO228,1),"")</f>
        <v>A</v>
      </c>
      <c r="AO228" s="3">
        <v>241</v>
      </c>
      <c r="AP228" s="3" t="str">
        <f>IFERROR(MID(VLOOKUP($B228,Seqs!$A:$B,2,0),AQ228,1),"")</f>
        <v>H</v>
      </c>
      <c r="AQ228" s="3">
        <v>278</v>
      </c>
      <c r="AR228" s="3" t="str">
        <f>IFERROR(MID(VLOOKUP($B228,Seqs!$A:$B,2,0),AS228,1),"")</f>
        <v>G</v>
      </c>
      <c r="AS228" s="3">
        <v>284</v>
      </c>
      <c r="AT228" s="3" t="str">
        <f>IFERROR(MID(VLOOKUP($B228,Seqs!$A:$B,2,0),AU228,1),"")</f>
        <v>M</v>
      </c>
      <c r="AU228" s="3">
        <v>309</v>
      </c>
      <c r="AV228" s="3" t="str">
        <f>IFERROR(MID(VLOOKUP($B228,Seqs!$A:$B,2,0),AW228,1),"")</f>
        <v>N</v>
      </c>
      <c r="AW228" s="3">
        <v>310</v>
      </c>
      <c r="AX228" s="3" t="str">
        <f>IFERROR(MID(VLOOKUP($B228,Seqs!$A:$B,2,0),AY228,1),"")</f>
        <v>C</v>
      </c>
      <c r="AY228" s="3">
        <v>322</v>
      </c>
      <c r="AZ228" s="77" t="str">
        <f>VLOOKUP(B228,Classification!A:D,2,0)</f>
        <v>A</v>
      </c>
      <c r="BA228" s="94" t="str">
        <f>VLOOKUP(B228,Classification!A:D,4,0)</f>
        <v>Opsins</v>
      </c>
      <c r="BB228" s="27" t="b">
        <f t="shared" si="894"/>
        <v>1</v>
      </c>
      <c r="BC228" s="23">
        <f>_xlfn.AGGREGATE(9,6,CH228:CS228)-_xlfn.AGGREGATE(9,6,BV228:CG228)+12</f>
        <v>253</v>
      </c>
      <c r="BD228" s="74" t="s">
        <v>23</v>
      </c>
      <c r="BE228" s="3" t="s">
        <v>1297</v>
      </c>
      <c r="BF228" s="119">
        <v>3.2</v>
      </c>
      <c r="BG228" s="49" t="s">
        <v>1383</v>
      </c>
      <c r="BH228" s="49" t="s">
        <v>1383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>E228</f>
        <v>33</v>
      </c>
      <c r="BW228" s="71">
        <f>I228</f>
        <v>66</v>
      </c>
      <c r="BX228" s="72">
        <f>M228</f>
        <v>70</v>
      </c>
      <c r="BY228" s="71">
        <f>Q228</f>
        <v>102</v>
      </c>
      <c r="BZ228" s="72">
        <f>U228</f>
        <v>106</v>
      </c>
      <c r="CA228" s="71" t="str">
        <f>Y228</f>
        <v>-</v>
      </c>
      <c r="CB228" s="72">
        <f>AC228</f>
        <v>149</v>
      </c>
      <c r="CC228" s="71">
        <f>AG228</f>
        <v>187</v>
      </c>
      <c r="CD228" s="72">
        <f>AK228</f>
        <v>199</v>
      </c>
      <c r="CE228" s="71">
        <f>AO228</f>
        <v>241</v>
      </c>
      <c r="CF228" s="72">
        <f>AS228</f>
        <v>284</v>
      </c>
      <c r="CG228" s="71">
        <f>AW228</f>
        <v>310</v>
      </c>
      <c r="CH228" s="70">
        <f>G228</f>
        <v>65</v>
      </c>
      <c r="CI228" s="71">
        <f>K228</f>
        <v>69</v>
      </c>
      <c r="CJ228" s="72">
        <f>O228</f>
        <v>100</v>
      </c>
      <c r="CK228" s="72">
        <f>S228</f>
        <v>105</v>
      </c>
      <c r="CL228" s="72">
        <f>W228</f>
        <v>141</v>
      </c>
      <c r="CM228" s="72" t="str">
        <f>AA228</f>
        <v>-</v>
      </c>
      <c r="CN228" s="72">
        <f>AE228</f>
        <v>173</v>
      </c>
      <c r="CO228" s="72">
        <f>AI228</f>
        <v>189</v>
      </c>
      <c r="CP228" s="72">
        <f>AM228</f>
        <v>237</v>
      </c>
      <c r="CQ228" s="72">
        <f>AQ228</f>
        <v>278</v>
      </c>
      <c r="CR228" s="72">
        <f>AU228</f>
        <v>309</v>
      </c>
      <c r="CS228" s="72">
        <f>AY228</f>
        <v>322</v>
      </c>
      <c r="CT228" s="23">
        <f>M228-K228</f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30" x14ac:dyDescent="0.2">
      <c r="A229" s="3" t="str">
        <f t="shared" si="893"/>
        <v>opsd_bovin_3PQR</v>
      </c>
      <c r="B229" s="3" t="s">
        <v>920</v>
      </c>
      <c r="C229" s="3" t="s">
        <v>1033</v>
      </c>
      <c r="D229" s="3" t="str">
        <f>IFERROR(MID(VLOOKUP($B229,Seqs!$A:$B,2,0),E229,1),"")</f>
        <v>E</v>
      </c>
      <c r="E229" s="105">
        <v>33</v>
      </c>
      <c r="F229" s="3" t="str">
        <f>IFERROR(MID(VLOOKUP($B229,Seqs!$A:$B,2,0),G229,1),"")</f>
        <v>H</v>
      </c>
      <c r="G229" s="3">
        <v>65</v>
      </c>
      <c r="H229" s="3" t="str">
        <f>IFERROR(MID(VLOOKUP($B229,Seqs!$A:$B,2,0),I229,1),"")</f>
        <v>K</v>
      </c>
      <c r="I229" s="23">
        <v>66</v>
      </c>
      <c r="J229" s="3" t="str">
        <f>IFERROR(MID(VLOOKUP($B229,Seqs!$A:$B,2,0),K229,1),"")</f>
        <v>R</v>
      </c>
      <c r="K229" s="23">
        <v>69</v>
      </c>
      <c r="L229" s="3" t="str">
        <f>IFERROR(MID(VLOOKUP($B229,Seqs!$A:$B,2,0),M229,1),"")</f>
        <v>T</v>
      </c>
      <c r="M229" s="3">
        <v>70</v>
      </c>
      <c r="N229" s="3" t="str">
        <f>IFERROR(MID(VLOOKUP($B229,Seqs!$A:$B,2,0),O229,1),"")</f>
        <v>H</v>
      </c>
      <c r="O229" s="3">
        <v>100</v>
      </c>
      <c r="P229" s="3" t="str">
        <f>IFERROR(MID(VLOOKUP($B229,Seqs!$A:$B,2,0),Q229,1),"")</f>
        <v>Y</v>
      </c>
      <c r="Q229" s="3">
        <v>102</v>
      </c>
      <c r="R229" s="3" t="str">
        <f>IFERROR(MID(VLOOKUP($B229,Seqs!$A:$B,2,0),S229,1),"")</f>
        <v>F</v>
      </c>
      <c r="S229" s="3">
        <v>105</v>
      </c>
      <c r="T229" s="3" t="str">
        <f>IFERROR(MID(VLOOKUP($B229,Seqs!$A:$B,2,0),U229,1),"")</f>
        <v>G</v>
      </c>
      <c r="U229" s="3">
        <v>106</v>
      </c>
      <c r="V229" s="3" t="str">
        <f>IFERROR(MID(VLOOKUP($B229,Seqs!$A:$B,2,0),W229,1),"")</f>
        <v>K</v>
      </c>
      <c r="W229" s="3">
        <v>141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G</v>
      </c>
      <c r="AC229" s="9">
        <v>149</v>
      </c>
      <c r="AD229" s="3" t="str">
        <f>IFERROR(MID(VLOOKUP($B229,Seqs!$A:$B,2,0),AE229,1),"")</f>
        <v>V</v>
      </c>
      <c r="AE229" s="3">
        <v>173</v>
      </c>
      <c r="AF229" s="3" t="str">
        <f>IFERROR(MID(VLOOKUP($B229,Seqs!$A:$B,2,0),AG229,1),"")</f>
        <v>C</v>
      </c>
      <c r="AG229" s="3">
        <v>187</v>
      </c>
      <c r="AH229" s="3" t="str">
        <f>IFERROR(MID(VLOOKUP($B229,Seqs!$A:$B,2,0),AI229,1),"")</f>
        <v>I</v>
      </c>
      <c r="AI229" s="3">
        <v>189</v>
      </c>
      <c r="AJ229" s="3" t="str">
        <f>IFERROR(MID(VLOOKUP($B229,Seqs!$A:$B,2,0),AK229,1),"")</f>
        <v>N</v>
      </c>
      <c r="AK229" s="3">
        <v>199</v>
      </c>
      <c r="AL229" s="3" t="str">
        <f>IFERROR(MID(VLOOKUP($B229,Seqs!$A:$B,2,0),AM229,1),"")</f>
        <v>Q</v>
      </c>
      <c r="AM229" s="3">
        <v>237</v>
      </c>
      <c r="AN229" s="3" t="str">
        <f>IFERROR(MID(VLOOKUP($B229,Seqs!$A:$B,2,0),AO229,1),"")</f>
        <v>A</v>
      </c>
      <c r="AO229" s="3">
        <v>241</v>
      </c>
      <c r="AP229" s="3" t="str">
        <f>IFERROR(MID(VLOOKUP($B229,Seqs!$A:$B,2,0),AQ229,1),"")</f>
        <v>H</v>
      </c>
      <c r="AQ229" s="3">
        <v>278</v>
      </c>
      <c r="AR229" s="3" t="str">
        <f>IFERROR(MID(VLOOKUP($B229,Seqs!$A:$B,2,0),AS229,1),"")</f>
        <v>G</v>
      </c>
      <c r="AS229" s="3">
        <v>284</v>
      </c>
      <c r="AT229" s="3" t="str">
        <f>IFERROR(MID(VLOOKUP($B229,Seqs!$A:$B,2,0),AU229,1),"")</f>
        <v>M</v>
      </c>
      <c r="AU229" s="3">
        <v>309</v>
      </c>
      <c r="AV229" s="3" t="str">
        <f>IFERROR(MID(VLOOKUP($B229,Seqs!$A:$B,2,0),AW229,1),"")</f>
        <v>N</v>
      </c>
      <c r="AW229" s="3">
        <v>310</v>
      </c>
      <c r="AX229" s="3" t="str">
        <f>IFERROR(MID(VLOOKUP($B229,Seqs!$A:$B,2,0),AY229,1),"")</f>
        <v>C</v>
      </c>
      <c r="AY229" s="3">
        <v>322</v>
      </c>
      <c r="AZ229" s="77" t="str">
        <f>VLOOKUP(B229,Classification!A:D,2,0)</f>
        <v>A</v>
      </c>
      <c r="BA229" s="94" t="str">
        <f>VLOOKUP(B229,Classification!A:D,4,0)</f>
        <v>Opsins</v>
      </c>
      <c r="BB229" s="27" t="b">
        <f t="shared" si="894"/>
        <v>1</v>
      </c>
      <c r="BC229" s="23">
        <f>_xlfn.AGGREGATE(9,6,CH229:CS229)-_xlfn.AGGREGATE(9,6,BV229:CG229)+12</f>
        <v>253</v>
      </c>
      <c r="BD229" s="4" t="s">
        <v>23</v>
      </c>
      <c r="BE229" s="3" t="s">
        <v>1297</v>
      </c>
      <c r="BF229" s="119">
        <v>2.85</v>
      </c>
      <c r="BG229" s="49" t="s">
        <v>1383</v>
      </c>
      <c r="BH229" s="49" t="s">
        <v>1383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>E229</f>
        <v>33</v>
      </c>
      <c r="BW229" s="71">
        <f>I229</f>
        <v>66</v>
      </c>
      <c r="BX229" s="72">
        <f>M229</f>
        <v>70</v>
      </c>
      <c r="BY229" s="71">
        <f>Q229</f>
        <v>102</v>
      </c>
      <c r="BZ229" s="72">
        <f>U229</f>
        <v>106</v>
      </c>
      <c r="CA229" s="71" t="str">
        <f>Y229</f>
        <v>-</v>
      </c>
      <c r="CB229" s="72">
        <f>AC229</f>
        <v>149</v>
      </c>
      <c r="CC229" s="71">
        <f>AG229</f>
        <v>187</v>
      </c>
      <c r="CD229" s="72">
        <f>AK229</f>
        <v>199</v>
      </c>
      <c r="CE229" s="71">
        <f>AO229</f>
        <v>241</v>
      </c>
      <c r="CF229" s="72">
        <f>AS229</f>
        <v>284</v>
      </c>
      <c r="CG229" s="71">
        <f>AW229</f>
        <v>310</v>
      </c>
      <c r="CH229" s="70">
        <f>G229</f>
        <v>65</v>
      </c>
      <c r="CI229" s="71">
        <f>K229</f>
        <v>69</v>
      </c>
      <c r="CJ229" s="72">
        <f>O229</f>
        <v>100</v>
      </c>
      <c r="CK229" s="72">
        <f>S229</f>
        <v>105</v>
      </c>
      <c r="CL229" s="72">
        <f>W229</f>
        <v>141</v>
      </c>
      <c r="CM229" s="72" t="str">
        <f>AA229</f>
        <v>-</v>
      </c>
      <c r="CN229" s="72">
        <f>AE229</f>
        <v>173</v>
      </c>
      <c r="CO229" s="72">
        <f>AI229</f>
        <v>189</v>
      </c>
      <c r="CP229" s="72">
        <f>AM229</f>
        <v>237</v>
      </c>
      <c r="CQ229" s="72">
        <f>AQ229</f>
        <v>278</v>
      </c>
      <c r="CR229" s="72">
        <f>AU229</f>
        <v>309</v>
      </c>
      <c r="CS229" s="72">
        <f>AY229</f>
        <v>322</v>
      </c>
      <c r="CT229" s="23">
        <f>M229-K229</f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893"/>
        <v>opsd_bovin_4A4M</v>
      </c>
      <c r="B230" s="2" t="s">
        <v>920</v>
      </c>
      <c r="C230" s="3" t="s">
        <v>1376</v>
      </c>
      <c r="D230" s="3" t="str">
        <f>IFERROR(MID(VLOOKUP($B230,Seqs!$A:$B,2,0),E230,1),"")</f>
        <v>E</v>
      </c>
      <c r="E230" s="105">
        <v>33</v>
      </c>
      <c r="F230" s="3" t="str">
        <f>IFERROR(MID(VLOOKUP($B230,Seqs!$A:$B,2,0),G230,1),"")</f>
        <v>H</v>
      </c>
      <c r="G230" s="3">
        <v>65</v>
      </c>
      <c r="H230" s="3" t="str">
        <f>IFERROR(MID(VLOOKUP($B230,Seqs!$A:$B,2,0),I230,1),"")</f>
        <v>K</v>
      </c>
      <c r="I230" s="23">
        <v>66</v>
      </c>
      <c r="J230" s="3" t="str">
        <f>IFERROR(MID(VLOOKUP($B230,Seqs!$A:$B,2,0),K230,1),"")</f>
        <v>R</v>
      </c>
      <c r="K230" s="23">
        <v>69</v>
      </c>
      <c r="L230" s="3" t="str">
        <f>IFERROR(MID(VLOOKUP($B230,Seqs!$A:$B,2,0),M230,1),"")</f>
        <v>T</v>
      </c>
      <c r="M230" s="3">
        <v>70</v>
      </c>
      <c r="N230" s="3" t="str">
        <f>IFERROR(MID(VLOOKUP($B230,Seqs!$A:$B,2,0),O230,1),"")</f>
        <v>H</v>
      </c>
      <c r="O230" s="3">
        <v>100</v>
      </c>
      <c r="P230" s="3" t="str">
        <f>IFERROR(MID(VLOOKUP($B230,Seqs!$A:$B,2,0),Q230,1),"")</f>
        <v>Y</v>
      </c>
      <c r="Q230" s="3">
        <v>102</v>
      </c>
      <c r="R230" s="3" t="str">
        <f>IFERROR(MID(VLOOKUP($B230,Seqs!$A:$B,2,0),S230,1),"")</f>
        <v>F</v>
      </c>
      <c r="S230" s="3">
        <v>105</v>
      </c>
      <c r="T230" s="3" t="str">
        <f>IFERROR(MID(VLOOKUP($B230,Seqs!$A:$B,2,0),U230,1),"")</f>
        <v>G</v>
      </c>
      <c r="U230" s="3">
        <v>106</v>
      </c>
      <c r="V230" s="3" t="str">
        <f>IFERROR(MID(VLOOKUP($B230,Seqs!$A:$B,2,0),W230,1),"")</f>
        <v>K</v>
      </c>
      <c r="W230" s="3">
        <v>141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G</v>
      </c>
      <c r="AC230" s="9">
        <v>149</v>
      </c>
      <c r="AD230" s="3" t="str">
        <f>IFERROR(MID(VLOOKUP($B230,Seqs!$A:$B,2,0),AE230,1),"")</f>
        <v>V</v>
      </c>
      <c r="AE230" s="3">
        <v>173</v>
      </c>
      <c r="AF230" s="3" t="str">
        <f>IFERROR(MID(VLOOKUP($B230,Seqs!$A:$B,2,0),AG230,1),"")</f>
        <v>C</v>
      </c>
      <c r="AG230" s="3">
        <v>187</v>
      </c>
      <c r="AH230" s="3" t="str">
        <f>IFERROR(MID(VLOOKUP($B230,Seqs!$A:$B,2,0),AI230,1),"")</f>
        <v>I</v>
      </c>
      <c r="AI230" s="3">
        <v>189</v>
      </c>
      <c r="AJ230" s="3" t="str">
        <f>IFERROR(MID(VLOOKUP($B230,Seqs!$A:$B,2,0),AK230,1),"")</f>
        <v>N</v>
      </c>
      <c r="AK230" s="3">
        <v>199</v>
      </c>
      <c r="AL230" s="3" t="str">
        <f>IFERROR(MID(VLOOKUP($B230,Seqs!$A:$B,2,0),AM230,1),"")</f>
        <v>Q</v>
      </c>
      <c r="AM230" s="3">
        <v>237</v>
      </c>
      <c r="AN230" s="3" t="str">
        <f>IFERROR(MID(VLOOKUP($B230,Seqs!$A:$B,2,0),AO230,1),"")</f>
        <v>A</v>
      </c>
      <c r="AO230" s="3">
        <v>241</v>
      </c>
      <c r="AP230" s="3" t="str">
        <f>IFERROR(MID(VLOOKUP($B230,Seqs!$A:$B,2,0),AQ230,1),"")</f>
        <v>H</v>
      </c>
      <c r="AQ230" s="3">
        <v>278</v>
      </c>
      <c r="AR230" s="3" t="str">
        <f>IFERROR(MID(VLOOKUP($B230,Seqs!$A:$B,2,0),AS230,1),"")</f>
        <v>G</v>
      </c>
      <c r="AS230" s="3">
        <v>284</v>
      </c>
      <c r="AT230" s="3" t="str">
        <f>IFERROR(MID(VLOOKUP($B230,Seqs!$A:$B,2,0),AU230,1),"")</f>
        <v>M</v>
      </c>
      <c r="AU230" s="3">
        <v>309</v>
      </c>
      <c r="AV230" s="3" t="str">
        <f>IFERROR(MID(VLOOKUP($B230,Seqs!$A:$B,2,0),AW230,1),"")</f>
        <v>N</v>
      </c>
      <c r="AW230" s="3">
        <v>310</v>
      </c>
      <c r="AX230" s="3" t="str">
        <f>IFERROR(MID(VLOOKUP($B230,Seqs!$A:$B,2,0),AY230,1),"")</f>
        <v>C</v>
      </c>
      <c r="AY230" s="3">
        <v>322</v>
      </c>
      <c r="AZ230" s="77" t="str">
        <f>VLOOKUP(B230,Classification!A:D,2,0)</f>
        <v>A</v>
      </c>
      <c r="BA230" s="94" t="str">
        <f>VLOOKUP(B230,Classification!A:D,4,0)</f>
        <v>Opsins</v>
      </c>
      <c r="BB230" s="27" t="b">
        <f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>_xlfn.AGGREGATE(9,6,CH230:CS230)-_xlfn.AGGREGATE(9,6,BV230:CG230)+12</f>
        <v>253</v>
      </c>
      <c r="BD230" s="4" t="s">
        <v>23</v>
      </c>
      <c r="BE230" s="3" t="s">
        <v>1297</v>
      </c>
      <c r="BF230" s="119">
        <v>3.3</v>
      </c>
      <c r="BG230" s="49" t="s">
        <v>1383</v>
      </c>
      <c r="BH230" s="49" t="s">
        <v>1383</v>
      </c>
      <c r="BI230" s="1"/>
      <c r="BJ230" s="70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0">
        <f>E230</f>
        <v>33</v>
      </c>
      <c r="BW230" s="71">
        <f>I230</f>
        <v>66</v>
      </c>
      <c r="BX230" s="72">
        <f>M230</f>
        <v>70</v>
      </c>
      <c r="BY230" s="71">
        <f>Q230</f>
        <v>102</v>
      </c>
      <c r="BZ230" s="72">
        <f>U230</f>
        <v>106</v>
      </c>
      <c r="CA230" s="71" t="str">
        <f>Y230</f>
        <v>-</v>
      </c>
      <c r="CB230" s="72">
        <f>AC230</f>
        <v>149</v>
      </c>
      <c r="CC230" s="71">
        <f>AG230</f>
        <v>187</v>
      </c>
      <c r="CD230" s="72">
        <f>AK230</f>
        <v>199</v>
      </c>
      <c r="CE230" s="71">
        <f>AO230</f>
        <v>241</v>
      </c>
      <c r="CF230" s="72">
        <f>AS230</f>
        <v>284</v>
      </c>
      <c r="CG230" s="71">
        <f>AW230</f>
        <v>310</v>
      </c>
      <c r="CH230" s="70">
        <f>G230</f>
        <v>65</v>
      </c>
      <c r="CI230" s="71">
        <f>K230</f>
        <v>69</v>
      </c>
      <c r="CJ230" s="72">
        <f>O230</f>
        <v>100</v>
      </c>
      <c r="CK230" s="72">
        <f>S230</f>
        <v>105</v>
      </c>
      <c r="CL230" s="72">
        <f>W230</f>
        <v>141</v>
      </c>
      <c r="CM230" s="72" t="str">
        <f>AA230</f>
        <v>-</v>
      </c>
      <c r="CN230" s="72">
        <f>AE230</f>
        <v>173</v>
      </c>
      <c r="CO230" s="72">
        <f>AI230</f>
        <v>189</v>
      </c>
      <c r="CP230" s="72">
        <f>AM230</f>
        <v>237</v>
      </c>
      <c r="CQ230" s="72">
        <f>AQ230</f>
        <v>278</v>
      </c>
      <c r="CR230" s="72">
        <f>AU230</f>
        <v>309</v>
      </c>
      <c r="CS230" s="72">
        <f>AY230</f>
        <v>322</v>
      </c>
      <c r="CT230" s="23">
        <f>M230-K230</f>
        <v>1</v>
      </c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  <c r="ND230" s="6"/>
      <c r="NE230" s="6"/>
      <c r="NF230" s="6"/>
      <c r="NG230" s="6"/>
      <c r="NH230" s="6"/>
      <c r="NI230" s="6"/>
      <c r="NJ230" s="6"/>
      <c r="NK230" s="6"/>
      <c r="NL230" s="6"/>
      <c r="NM230" s="6"/>
      <c r="NN230" s="6"/>
      <c r="NO230" s="6"/>
      <c r="NP230" s="6"/>
      <c r="NQ230" s="6"/>
      <c r="NR230" s="6"/>
      <c r="NS230" s="6"/>
      <c r="NT230" s="6"/>
      <c r="NU230" s="6"/>
      <c r="NV230" s="6"/>
      <c r="NW230" s="6"/>
      <c r="NX230" s="6"/>
      <c r="NY230" s="6"/>
      <c r="NZ230" s="6"/>
      <c r="OA230" s="6"/>
      <c r="OB230" s="6"/>
      <c r="OC230" s="6"/>
      <c r="OD230" s="6"/>
      <c r="OE230" s="6"/>
      <c r="OF230" s="6"/>
      <c r="OG230" s="6"/>
      <c r="OH230" s="6"/>
      <c r="OI230" s="6"/>
      <c r="OJ230" s="6"/>
      <c r="OK230" s="6"/>
      <c r="OL230" s="6"/>
      <c r="OM230" s="6"/>
      <c r="ON230" s="6"/>
      <c r="OO230" s="6"/>
      <c r="OP230" s="6"/>
      <c r="OQ230" s="6"/>
      <c r="OR230" s="6"/>
      <c r="OS230" s="6"/>
      <c r="OT230" s="6"/>
      <c r="OU230" s="6"/>
      <c r="OV230" s="6"/>
      <c r="OW230" s="6"/>
      <c r="OX230" s="6"/>
      <c r="OY230" s="6"/>
      <c r="OZ230" s="6"/>
      <c r="PA230" s="6"/>
      <c r="PB230" s="6"/>
      <c r="PC230" s="6"/>
      <c r="PD230" s="6"/>
      <c r="PE230" s="6"/>
      <c r="PF230" s="6"/>
      <c r="PG230" s="6"/>
      <c r="PH230" s="6"/>
      <c r="PI230" s="6"/>
      <c r="PJ230" s="6"/>
      <c r="PK230" s="6"/>
      <c r="PL230" s="6"/>
      <c r="PM230" s="6"/>
      <c r="PN230" s="6"/>
      <c r="PO230" s="6"/>
      <c r="PP230" s="6"/>
      <c r="PQ230" s="6"/>
      <c r="PR230" s="6"/>
      <c r="PS230" s="6"/>
      <c r="PT230" s="6"/>
      <c r="PU230" s="6"/>
      <c r="PV230" s="6"/>
      <c r="PW230" s="6"/>
      <c r="PX230" s="6"/>
      <c r="PY230" s="6"/>
      <c r="PZ230" s="6"/>
      <c r="QA230" s="6"/>
      <c r="QB230" s="6"/>
      <c r="QC230" s="6"/>
      <c r="QD230" s="6"/>
      <c r="QE230" s="6"/>
      <c r="QF230" s="6"/>
      <c r="QG230" s="6"/>
      <c r="QH230" s="6"/>
      <c r="QI230" s="6"/>
      <c r="QJ230" s="6"/>
      <c r="QK230" s="6"/>
      <c r="QL230" s="6"/>
      <c r="QM230" s="6"/>
      <c r="QN230" s="6"/>
      <c r="QO230" s="6"/>
      <c r="QP230" s="6"/>
      <c r="QQ230" s="6"/>
      <c r="QR230" s="6"/>
      <c r="QS230" s="6"/>
      <c r="QT230" s="6"/>
      <c r="QU230" s="6"/>
      <c r="QV230" s="6"/>
      <c r="QW230" s="6"/>
      <c r="QX230" s="6"/>
      <c r="QY230" s="6"/>
      <c r="QZ230" s="6"/>
      <c r="RA230" s="6"/>
      <c r="RB230" s="6"/>
      <c r="RC230" s="6"/>
      <c r="RD230" s="6"/>
      <c r="RE230" s="6"/>
      <c r="RF230" s="6"/>
      <c r="RG230" s="6"/>
      <c r="RH230" s="6"/>
      <c r="RI230" s="6"/>
      <c r="RJ230" s="6"/>
      <c r="RK230" s="6"/>
      <c r="RL230" s="6"/>
      <c r="RM230" s="6"/>
      <c r="RN230" s="6"/>
      <c r="RO230" s="6"/>
      <c r="RP230" s="6"/>
      <c r="RQ230" s="6"/>
      <c r="RR230" s="6"/>
      <c r="RS230" s="6"/>
      <c r="RT230" s="6"/>
      <c r="RU230" s="6"/>
      <c r="RV230" s="6"/>
      <c r="RW230" s="6"/>
      <c r="RX230" s="6"/>
      <c r="RY230" s="6"/>
      <c r="RZ230" s="6"/>
      <c r="SA230" s="6"/>
      <c r="SB230" s="6"/>
      <c r="SC230" s="6"/>
      <c r="SD230" s="6"/>
      <c r="SE230" s="6"/>
      <c r="SF230" s="6"/>
      <c r="SG230" s="6"/>
      <c r="SH230" s="6"/>
      <c r="SI230" s="6"/>
      <c r="SJ230" s="6"/>
      <c r="SK230" s="6"/>
      <c r="SL230" s="6"/>
      <c r="SM230" s="6"/>
      <c r="SN230" s="6"/>
      <c r="SO230" s="6"/>
      <c r="SP230" s="6"/>
      <c r="SQ230" s="6"/>
      <c r="SR230" s="6"/>
      <c r="SS230" s="6"/>
      <c r="ST230" s="6"/>
      <c r="SU230" s="6"/>
      <c r="SV230" s="6"/>
      <c r="SW230" s="6"/>
      <c r="SX230" s="6"/>
      <c r="SY230" s="6"/>
      <c r="SZ230" s="6"/>
      <c r="TA230" s="6"/>
      <c r="TB230" s="6"/>
      <c r="TC230" s="6"/>
      <c r="TD230" s="6"/>
      <c r="TE230" s="6"/>
      <c r="TF230" s="6"/>
      <c r="TG230" s="6"/>
      <c r="TH230" s="6"/>
      <c r="TI230" s="6"/>
      <c r="TJ230" s="6"/>
      <c r="TK230" s="6"/>
      <c r="TL230" s="6"/>
      <c r="TM230" s="6"/>
      <c r="TN230" s="6"/>
      <c r="TO230" s="6"/>
      <c r="TP230" s="6"/>
      <c r="TQ230" s="6"/>
      <c r="TR230" s="6"/>
      <c r="TS230" s="6"/>
      <c r="TT230" s="6"/>
      <c r="TU230" s="6"/>
      <c r="TV230" s="6"/>
      <c r="TW230" s="6"/>
      <c r="TX230" s="6"/>
      <c r="TY230" s="6"/>
      <c r="TZ230" s="6"/>
      <c r="UA230" s="6"/>
      <c r="UB230" s="6"/>
      <c r="UC230" s="6"/>
      <c r="UD230" s="6"/>
      <c r="UE230" s="6"/>
      <c r="UF230" s="6"/>
      <c r="UG230" s="6"/>
      <c r="UH230" s="6"/>
      <c r="UI230" s="6"/>
      <c r="UJ230" s="6"/>
      <c r="UK230" s="6"/>
      <c r="UL230" s="6"/>
      <c r="UM230" s="6"/>
      <c r="UN230" s="6"/>
      <c r="UO230" s="6"/>
      <c r="UP230" s="6"/>
      <c r="UQ230" s="6"/>
      <c r="UR230" s="6"/>
      <c r="US230" s="6"/>
      <c r="UT230" s="6"/>
      <c r="UU230" s="6"/>
      <c r="UV230" s="6"/>
      <c r="UW230" s="6"/>
      <c r="UX230" s="6"/>
      <c r="UY230" s="6"/>
      <c r="UZ230" s="6"/>
      <c r="VA230" s="6"/>
      <c r="VB230" s="6"/>
      <c r="VC230" s="6"/>
      <c r="VD230" s="6"/>
      <c r="VE230" s="6"/>
      <c r="VF230" s="6"/>
      <c r="VG230" s="6"/>
      <c r="VH230" s="6"/>
      <c r="VI230" s="6"/>
      <c r="VJ230" s="6"/>
      <c r="VK230" s="6"/>
      <c r="VL230" s="6"/>
      <c r="VM230" s="6"/>
      <c r="VN230" s="6"/>
      <c r="VO230" s="6"/>
      <c r="VP230" s="6"/>
      <c r="VQ230" s="6"/>
      <c r="VR230" s="6"/>
      <c r="VS230" s="6"/>
      <c r="VT230" s="6"/>
      <c r="VU230" s="6"/>
      <c r="VV230" s="6"/>
      <c r="VW230" s="6"/>
      <c r="VX230" s="6"/>
      <c r="VY230" s="6"/>
      <c r="VZ230" s="6"/>
      <c r="WA230" s="6"/>
      <c r="WB230" s="6"/>
      <c r="WC230" s="6"/>
      <c r="WD230" s="6"/>
      <c r="WE230" s="6"/>
      <c r="WF230" s="6"/>
      <c r="WG230" s="6"/>
      <c r="WH230" s="6"/>
      <c r="WI230" s="6"/>
      <c r="WJ230" s="6"/>
      <c r="WK230" s="6"/>
      <c r="WL230" s="6"/>
      <c r="WM230" s="6"/>
      <c r="WN230" s="6"/>
      <c r="WO230" s="6"/>
      <c r="WP230" s="6"/>
      <c r="WQ230" s="6"/>
      <c r="WR230" s="6"/>
      <c r="WS230" s="6"/>
      <c r="WT230" s="6"/>
      <c r="WU230" s="6"/>
      <c r="WV230" s="6"/>
      <c r="WW230" s="6"/>
      <c r="WX230" s="6"/>
      <c r="WY230" s="6"/>
      <c r="WZ230" s="6"/>
      <c r="XA230" s="6"/>
      <c r="XB230" s="6"/>
      <c r="XC230" s="6"/>
      <c r="XD230" s="6"/>
      <c r="XE230" s="6"/>
      <c r="XF230" s="6"/>
      <c r="XG230" s="6"/>
      <c r="XH230" s="6"/>
      <c r="XI230" s="6"/>
      <c r="XJ230" s="6"/>
      <c r="XK230" s="6"/>
      <c r="XL230" s="6"/>
      <c r="XM230" s="6"/>
      <c r="XN230" s="6"/>
      <c r="XO230" s="6"/>
      <c r="XP230" s="6"/>
      <c r="XQ230" s="6"/>
      <c r="XR230" s="6"/>
      <c r="XS230" s="6"/>
      <c r="XT230" s="6"/>
      <c r="XU230" s="6"/>
      <c r="XV230" s="6"/>
      <c r="XW230" s="6"/>
      <c r="XX230" s="6"/>
      <c r="XY230" s="6"/>
      <c r="XZ230" s="6"/>
      <c r="YA230" s="6"/>
      <c r="YB230" s="6"/>
      <c r="YC230" s="6"/>
      <c r="YD230" s="6"/>
      <c r="YE230" s="6"/>
      <c r="YF230" s="6"/>
      <c r="YG230" s="6"/>
      <c r="YH230" s="6"/>
      <c r="YI230" s="6"/>
      <c r="YJ230" s="6"/>
      <c r="YK230" s="6"/>
      <c r="YL230" s="6"/>
      <c r="YM230" s="6"/>
      <c r="YN230" s="6"/>
      <c r="YO230" s="6"/>
      <c r="YP230" s="6"/>
      <c r="YQ230" s="6"/>
      <c r="YR230" s="6"/>
      <c r="YS230" s="6"/>
      <c r="YT230" s="6"/>
      <c r="YU230" s="6"/>
      <c r="YV230" s="6"/>
      <c r="YW230" s="6"/>
      <c r="YX230" s="6"/>
      <c r="YY230" s="6"/>
      <c r="YZ230" s="6"/>
      <c r="ZA230" s="6"/>
      <c r="ZB230" s="6"/>
      <c r="ZC230" s="6"/>
      <c r="ZD230" s="6"/>
      <c r="ZE230" s="6"/>
      <c r="ZF230" s="6"/>
      <c r="ZG230" s="6"/>
      <c r="ZH230" s="6"/>
      <c r="ZI230" s="6"/>
      <c r="ZJ230" s="6"/>
      <c r="ZK230" s="6"/>
      <c r="ZL230" s="6"/>
      <c r="ZM230" s="6"/>
      <c r="ZN230" s="6"/>
      <c r="ZO230" s="6"/>
      <c r="ZP230" s="6"/>
      <c r="ZQ230" s="6"/>
      <c r="ZR230" s="6"/>
      <c r="ZS230" s="6"/>
      <c r="ZT230" s="6"/>
      <c r="ZU230" s="6"/>
      <c r="ZV230" s="6"/>
      <c r="ZW230" s="6"/>
      <c r="ZX230" s="6"/>
      <c r="ZY230" s="6"/>
      <c r="ZZ230" s="6"/>
      <c r="AAA230" s="6"/>
      <c r="AAB230" s="6"/>
      <c r="AAC230" s="6"/>
      <c r="AAD230" s="6"/>
      <c r="AAE230" s="6"/>
      <c r="AAF230" s="6"/>
      <c r="AAG230" s="6"/>
      <c r="AAH230" s="6"/>
      <c r="AAI230" s="6"/>
      <c r="AAJ230" s="6"/>
      <c r="AAK230" s="6"/>
      <c r="AAL230" s="6"/>
      <c r="AAM230" s="6"/>
      <c r="AAN230" s="6"/>
      <c r="AAO230" s="6"/>
      <c r="AAP230" s="6"/>
      <c r="AAQ230" s="6"/>
      <c r="AAR230" s="6"/>
      <c r="AAS230" s="6"/>
      <c r="AAT230" s="6"/>
      <c r="AAU230" s="6"/>
      <c r="AAV230" s="6"/>
      <c r="AAW230" s="6"/>
      <c r="AAX230" s="6"/>
      <c r="AAY230" s="6"/>
      <c r="AAZ230" s="6"/>
      <c r="ABA230" s="6"/>
      <c r="ABB230" s="6"/>
      <c r="ABC230" s="6"/>
      <c r="ABD230" s="6"/>
      <c r="ABE230" s="6"/>
      <c r="ABF230" s="6"/>
      <c r="ABG230" s="6"/>
      <c r="ABH230" s="6"/>
      <c r="ABI230" s="6"/>
      <c r="ABJ230" s="6"/>
      <c r="ABK230" s="6"/>
      <c r="ABL230" s="6"/>
      <c r="ABM230" s="6"/>
      <c r="ABN230" s="6"/>
      <c r="ABO230" s="6"/>
      <c r="ABP230" s="6"/>
      <c r="ABQ230" s="6"/>
      <c r="ABR230" s="6"/>
      <c r="ABS230" s="6"/>
      <c r="ABT230" s="6"/>
      <c r="ABU230" s="6"/>
      <c r="ABV230" s="6"/>
      <c r="ABW230" s="6"/>
      <c r="ABX230" s="6"/>
      <c r="ABY230" s="6"/>
      <c r="ABZ230" s="6"/>
      <c r="ACA230" s="6"/>
      <c r="ACB230" s="6"/>
      <c r="ACC230" s="6"/>
      <c r="ACD230" s="6"/>
      <c r="ACE230" s="6"/>
      <c r="ACF230" s="6"/>
      <c r="ACG230" s="6"/>
      <c r="ACH230" s="6"/>
      <c r="ACI230" s="6"/>
      <c r="ACJ230" s="6"/>
      <c r="ACK230" s="6"/>
      <c r="ACL230" s="6"/>
      <c r="ACM230" s="6"/>
      <c r="ACN230" s="6"/>
      <c r="ACO230" s="6"/>
      <c r="ACP230" s="6"/>
      <c r="ACQ230" s="6"/>
      <c r="ACR230" s="6"/>
      <c r="ACS230" s="6"/>
      <c r="ACT230" s="6"/>
      <c r="ACU230" s="6"/>
      <c r="ACV230" s="6"/>
      <c r="ACW230" s="6"/>
      <c r="ACX230" s="6"/>
      <c r="ACY230" s="6"/>
      <c r="ACZ230" s="6"/>
      <c r="ADA230" s="6"/>
      <c r="ADB230" s="6"/>
      <c r="ADC230" s="6"/>
      <c r="ADD230" s="6"/>
      <c r="ADE230" s="6"/>
      <c r="ADF230" s="6"/>
      <c r="ADG230" s="6"/>
      <c r="ADH230" s="6"/>
      <c r="ADI230" s="6"/>
      <c r="ADJ230" s="6"/>
      <c r="ADK230" s="6"/>
      <c r="ADL230" s="6"/>
      <c r="ADM230" s="6"/>
      <c r="ADN230" s="6"/>
      <c r="ADO230" s="6"/>
      <c r="ADP230" s="6"/>
      <c r="ADQ230" s="6"/>
      <c r="ADR230" s="6"/>
      <c r="ADS230" s="6"/>
      <c r="ADT230" s="6"/>
      <c r="ADU230" s="6"/>
      <c r="ADV230" s="6"/>
      <c r="ADW230" s="6"/>
      <c r="ADX230" s="6"/>
      <c r="ADY230" s="6"/>
      <c r="ADZ230" s="6"/>
      <c r="AEA230" s="6"/>
      <c r="AEB230" s="6"/>
      <c r="AEC230" s="6"/>
      <c r="AED230" s="6"/>
      <c r="AEE230" s="6"/>
      <c r="AEF230" s="6"/>
      <c r="AEG230" s="6"/>
      <c r="AEH230" s="6"/>
      <c r="AEI230" s="6"/>
      <c r="AEJ230" s="6"/>
      <c r="AEK230" s="6"/>
      <c r="AEL230" s="6"/>
      <c r="AEM230" s="6"/>
      <c r="AEN230" s="6"/>
      <c r="AEO230" s="6"/>
      <c r="AEP230" s="6"/>
      <c r="AEQ230" s="6"/>
      <c r="AER230" s="6"/>
      <c r="AES230" s="6"/>
      <c r="AET230" s="6"/>
      <c r="AEU230" s="6"/>
      <c r="AEV230" s="6"/>
      <c r="AEW230" s="6"/>
      <c r="AEX230" s="6"/>
      <c r="AEY230" s="6"/>
      <c r="AEZ230" s="6"/>
      <c r="AFA230" s="6"/>
      <c r="AFB230" s="6"/>
      <c r="AFC230" s="6"/>
      <c r="AFD230" s="6"/>
      <c r="AFE230" s="6"/>
      <c r="AFF230" s="6"/>
      <c r="AFG230" s="6"/>
      <c r="AFH230" s="6"/>
      <c r="AFI230" s="6"/>
      <c r="AFJ230" s="6"/>
      <c r="AFK230" s="6"/>
      <c r="AFL230" s="6"/>
      <c r="AFM230" s="6"/>
      <c r="AFN230" s="6"/>
      <c r="AFO230" s="6"/>
      <c r="AFP230" s="6"/>
      <c r="AFQ230" s="6"/>
      <c r="AFR230" s="6"/>
      <c r="AFS230" s="6"/>
      <c r="AFT230" s="6"/>
      <c r="AFU230" s="6"/>
      <c r="AFV230" s="6"/>
      <c r="AFW230" s="6"/>
      <c r="AFX230" s="6"/>
      <c r="AFY230" s="6"/>
      <c r="AFZ230" s="6"/>
      <c r="AGA230" s="6"/>
      <c r="AGB230" s="6"/>
      <c r="AGC230" s="6"/>
      <c r="AGD230" s="6"/>
      <c r="AGE230" s="6"/>
      <c r="AGF230" s="6"/>
      <c r="AGG230" s="6"/>
      <c r="AGH230" s="6"/>
      <c r="AGI230" s="6"/>
      <c r="AGJ230" s="6"/>
      <c r="AGK230" s="6"/>
      <c r="AGL230" s="6"/>
      <c r="AGM230" s="6"/>
      <c r="AGN230" s="6"/>
      <c r="AGO230" s="6"/>
      <c r="AGP230" s="6"/>
      <c r="AGQ230" s="6"/>
      <c r="AGR230" s="6"/>
      <c r="AGS230" s="6"/>
      <c r="AGT230" s="6"/>
      <c r="AGU230" s="6"/>
      <c r="AGV230" s="6"/>
      <c r="AGW230" s="6"/>
      <c r="AGX230" s="6"/>
      <c r="AGY230" s="6"/>
      <c r="AGZ230" s="6"/>
      <c r="AHA230" s="6"/>
      <c r="AHB230" s="6"/>
      <c r="AHC230" s="6"/>
      <c r="AHD230" s="6"/>
      <c r="AHE230" s="6"/>
      <c r="AHF230" s="6"/>
      <c r="AHG230" s="6"/>
      <c r="AHH230" s="6"/>
      <c r="AHI230" s="6"/>
      <c r="AHJ230" s="6"/>
      <c r="AHK230" s="6"/>
      <c r="AHL230" s="6"/>
      <c r="AHM230" s="6"/>
      <c r="AHN230" s="6"/>
      <c r="AHO230" s="6"/>
      <c r="AHP230" s="6"/>
      <c r="AHQ230" s="6"/>
      <c r="AHR230" s="6"/>
      <c r="AHS230" s="6"/>
      <c r="AHT230" s="6"/>
      <c r="AHU230" s="6"/>
      <c r="AHV230" s="6"/>
      <c r="AHW230" s="6"/>
      <c r="AHX230" s="6"/>
      <c r="AHY230" s="6"/>
      <c r="AHZ230" s="6"/>
      <c r="AIA230" s="6"/>
      <c r="AIB230" s="6"/>
      <c r="AIC230" s="6"/>
      <c r="AID230" s="6"/>
      <c r="AIE230" s="6"/>
      <c r="AIF230" s="6"/>
      <c r="AIG230" s="6"/>
      <c r="AIH230" s="6"/>
      <c r="AII230" s="6"/>
      <c r="AIJ230" s="6"/>
      <c r="AIK230" s="6"/>
      <c r="AIL230" s="6"/>
      <c r="AIM230" s="6"/>
      <c r="AIN230" s="6"/>
      <c r="AIO230" s="6"/>
      <c r="AIP230" s="6"/>
      <c r="AIQ230" s="6"/>
      <c r="AIR230" s="6"/>
      <c r="AIS230" s="6"/>
      <c r="AIT230" s="6"/>
      <c r="AIU230" s="6"/>
      <c r="AIV230" s="6"/>
      <c r="AIW230" s="6"/>
      <c r="AIX230" s="6"/>
      <c r="AIY230" s="6"/>
      <c r="AIZ230" s="6"/>
      <c r="AJA230" s="6"/>
      <c r="AJB230" s="6"/>
      <c r="AJC230" s="6"/>
      <c r="AJD230" s="6"/>
      <c r="AJE230" s="6"/>
      <c r="AJF230" s="6"/>
      <c r="AJG230" s="6"/>
      <c r="AJH230" s="6"/>
      <c r="AJI230" s="6"/>
      <c r="AJJ230" s="6"/>
      <c r="AJK230" s="6"/>
      <c r="AJL230" s="6"/>
      <c r="AJM230" s="6"/>
      <c r="AJN230" s="6"/>
      <c r="AJO230" s="6"/>
      <c r="AJP230" s="6"/>
      <c r="AJQ230" s="6"/>
      <c r="AJR230" s="6"/>
      <c r="AJS230" s="6"/>
      <c r="AJT230" s="6"/>
      <c r="AJU230" s="6"/>
      <c r="AJV230" s="6"/>
      <c r="AJW230" s="6"/>
      <c r="AJX230" s="6"/>
      <c r="AJY230" s="6"/>
      <c r="AJZ230" s="6"/>
      <c r="AKA230" s="6"/>
      <c r="AKB230" s="6"/>
      <c r="AKC230" s="6"/>
      <c r="AKD230" s="6"/>
      <c r="AKE230" s="6"/>
      <c r="AKF230" s="6"/>
      <c r="AKG230" s="6"/>
      <c r="AKH230" s="6"/>
      <c r="AKI230" s="6"/>
      <c r="AKJ230" s="6"/>
      <c r="AKK230" s="6"/>
      <c r="AKL230" s="6"/>
      <c r="AKM230" s="6"/>
      <c r="AKN230" s="6"/>
      <c r="AKO230" s="6"/>
      <c r="AKP230" s="6"/>
      <c r="AKQ230" s="6"/>
      <c r="AKR230" s="6"/>
      <c r="AKS230" s="6"/>
      <c r="AKT230" s="6"/>
      <c r="AKU230" s="6"/>
      <c r="AKV230" s="6"/>
      <c r="AKW230" s="6"/>
      <c r="AKX230" s="6"/>
      <c r="AKY230" s="6"/>
      <c r="AKZ230" s="6"/>
      <c r="ALA230" s="6"/>
      <c r="ALB230" s="6"/>
      <c r="ALC230" s="6"/>
      <c r="ALD230" s="6"/>
      <c r="ALE230" s="6"/>
      <c r="ALF230" s="6"/>
      <c r="ALG230" s="6"/>
      <c r="ALH230" s="6"/>
      <c r="ALI230" s="6"/>
      <c r="ALJ230" s="6"/>
      <c r="ALK230" s="6"/>
      <c r="ALL230" s="6"/>
      <c r="ALM230" s="6"/>
      <c r="ALN230" s="6"/>
      <c r="ALO230" s="6"/>
      <c r="ALP230" s="6"/>
      <c r="ALQ230" s="6"/>
      <c r="ALR230" s="6"/>
      <c r="ALS230" s="6"/>
      <c r="ALT230" s="6"/>
      <c r="ALU230" s="6"/>
      <c r="ALV230" s="6"/>
      <c r="ALW230" s="6"/>
      <c r="ALX230" s="6"/>
      <c r="ALY230" s="6"/>
      <c r="ALZ230" s="6"/>
      <c r="AMA230" s="6"/>
      <c r="AMB230" s="6"/>
      <c r="AMC230" s="6"/>
      <c r="AMD230" s="6"/>
      <c r="AME230" s="6"/>
      <c r="AMF230" s="6"/>
      <c r="AMG230" s="6"/>
      <c r="AMH230" s="6"/>
      <c r="AMI230" s="6"/>
      <c r="AMJ230" s="6"/>
      <c r="AMK230" s="6"/>
      <c r="AML230" s="6"/>
      <c r="AMM230" s="6"/>
      <c r="AMN230" s="6"/>
      <c r="AMO230" s="6"/>
      <c r="AMP230" s="6"/>
    </row>
    <row r="231" spans="1:1030" x14ac:dyDescent="0.2">
      <c r="A231" s="3" t="str">
        <f t="shared" si="893"/>
        <v>opsd_bovin_4J4Q</v>
      </c>
      <c r="B231" s="3" t="s">
        <v>920</v>
      </c>
      <c r="C231" s="3" t="s">
        <v>1044</v>
      </c>
      <c r="D231" s="3" t="str">
        <f>IFERROR(MID(VLOOKUP($B231,Seqs!$A:$B,2,0),E231,1),"")</f>
        <v>E</v>
      </c>
      <c r="E231" s="105">
        <v>33</v>
      </c>
      <c r="F231" s="3" t="str">
        <f>IFERROR(MID(VLOOKUP($B231,Seqs!$A:$B,2,0),G231,1),"")</f>
        <v>H</v>
      </c>
      <c r="G231" s="3">
        <v>65</v>
      </c>
      <c r="H231" s="3" t="str">
        <f>IFERROR(MID(VLOOKUP($B231,Seqs!$A:$B,2,0),I231,1),"")</f>
        <v>K</v>
      </c>
      <c r="I231" s="23">
        <v>66</v>
      </c>
      <c r="J231" s="3" t="str">
        <f>IFERROR(MID(VLOOKUP($B231,Seqs!$A:$B,2,0),K231,1),"")</f>
        <v>R</v>
      </c>
      <c r="K231" s="23">
        <v>69</v>
      </c>
      <c r="L231" s="3" t="str">
        <f>IFERROR(MID(VLOOKUP($B231,Seqs!$A:$B,2,0),M231,1),"")</f>
        <v>T</v>
      </c>
      <c r="M231" s="3">
        <v>70</v>
      </c>
      <c r="N231" s="3" t="str">
        <f>IFERROR(MID(VLOOKUP($B231,Seqs!$A:$B,2,0),O231,1),"")</f>
        <v>H</v>
      </c>
      <c r="O231" s="3">
        <v>100</v>
      </c>
      <c r="P231" s="3" t="str">
        <f>IFERROR(MID(VLOOKUP($B231,Seqs!$A:$B,2,0),Q231,1),"")</f>
        <v>Y</v>
      </c>
      <c r="Q231" s="3">
        <v>102</v>
      </c>
      <c r="R231" s="3" t="str">
        <f>IFERROR(MID(VLOOKUP($B231,Seqs!$A:$B,2,0),S231,1),"")</f>
        <v>F</v>
      </c>
      <c r="S231" s="3">
        <v>105</v>
      </c>
      <c r="T231" s="3" t="str">
        <f>IFERROR(MID(VLOOKUP($B231,Seqs!$A:$B,2,0),U231,1),"")</f>
        <v>G</v>
      </c>
      <c r="U231" s="3">
        <v>106</v>
      </c>
      <c r="V231" s="3" t="str">
        <f>IFERROR(MID(VLOOKUP($B231,Seqs!$A:$B,2,0),W231,1),"")</f>
        <v>K</v>
      </c>
      <c r="W231" s="3">
        <v>141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G</v>
      </c>
      <c r="AC231" s="9">
        <v>149</v>
      </c>
      <c r="AD231" s="3" t="str">
        <f>IFERROR(MID(VLOOKUP($B231,Seqs!$A:$B,2,0),AE231,1),"")</f>
        <v>V</v>
      </c>
      <c r="AE231" s="3">
        <v>173</v>
      </c>
      <c r="AF231" s="3" t="str">
        <f>IFERROR(MID(VLOOKUP($B231,Seqs!$A:$B,2,0),AG231,1),"")</f>
        <v>C</v>
      </c>
      <c r="AG231" s="3">
        <v>187</v>
      </c>
      <c r="AH231" s="3" t="str">
        <f>IFERROR(MID(VLOOKUP($B231,Seqs!$A:$B,2,0),AI231,1),"")</f>
        <v>I</v>
      </c>
      <c r="AI231" s="3">
        <v>189</v>
      </c>
      <c r="AJ231" s="3" t="str">
        <f>IFERROR(MID(VLOOKUP($B231,Seqs!$A:$B,2,0),AK231,1),"")</f>
        <v>N</v>
      </c>
      <c r="AK231" s="3">
        <v>199</v>
      </c>
      <c r="AL231" s="3" t="str">
        <f>IFERROR(MID(VLOOKUP($B231,Seqs!$A:$B,2,0),AM231,1),"")</f>
        <v>Q</v>
      </c>
      <c r="AM231" s="3">
        <v>237</v>
      </c>
      <c r="AN231" s="3" t="str">
        <f>IFERROR(MID(VLOOKUP($B231,Seqs!$A:$B,2,0),AO231,1),"")</f>
        <v>A</v>
      </c>
      <c r="AO231" s="3">
        <v>241</v>
      </c>
      <c r="AP231" s="3" t="str">
        <f>IFERROR(MID(VLOOKUP($B231,Seqs!$A:$B,2,0),AQ231,1),"")</f>
        <v>H</v>
      </c>
      <c r="AQ231" s="3">
        <v>278</v>
      </c>
      <c r="AR231" s="3" t="str">
        <f>IFERROR(MID(VLOOKUP($B231,Seqs!$A:$B,2,0),AS231,1),"")</f>
        <v>G</v>
      </c>
      <c r="AS231" s="3">
        <v>284</v>
      </c>
      <c r="AT231" s="3" t="str">
        <f>IFERROR(MID(VLOOKUP($B231,Seqs!$A:$B,2,0),AU231,1),"")</f>
        <v>M</v>
      </c>
      <c r="AU231" s="3">
        <v>309</v>
      </c>
      <c r="AV231" s="3" t="str">
        <f>IFERROR(MID(VLOOKUP($B231,Seqs!$A:$B,2,0),AW231,1),"")</f>
        <v>N</v>
      </c>
      <c r="AW231" s="3">
        <v>310</v>
      </c>
      <c r="AX231" s="3" t="str">
        <f>IFERROR(MID(VLOOKUP($B231,Seqs!$A:$B,2,0),AY231,1),"")</f>
        <v>C</v>
      </c>
      <c r="AY231" s="3">
        <v>322</v>
      </c>
      <c r="AZ231" s="77" t="str">
        <f>VLOOKUP(B231,Classification!A:D,2,0)</f>
        <v>A</v>
      </c>
      <c r="BA231" s="94" t="str">
        <f>VLOOKUP(B231,Classification!A:D,4,0)</f>
        <v>Opsins</v>
      </c>
      <c r="BB231" s="27" t="b">
        <f t="shared" si="894"/>
        <v>1</v>
      </c>
      <c r="BC231" s="23">
        <f t="shared" ref="BC231:BC292" si="1091">_xlfn.AGGREGATE(9,6,CH231:CS231)-_xlfn.AGGREGATE(9,6,BV231:CG231)+12</f>
        <v>253</v>
      </c>
      <c r="BD231" s="4" t="s">
        <v>23</v>
      </c>
      <c r="BE231" s="3" t="s">
        <v>1297</v>
      </c>
      <c r="BF231" s="119">
        <v>2.65</v>
      </c>
      <c r="BG231" s="49" t="s">
        <v>1383</v>
      </c>
      <c r="BH231" s="49" t="s">
        <v>1383</v>
      </c>
      <c r="BI231" s="1"/>
      <c r="BJ231" s="70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0">
        <f t="shared" ref="BV231:BV292" si="1092">E231</f>
        <v>33</v>
      </c>
      <c r="BW231" s="71">
        <f t="shared" ref="BW231:BW292" si="1093">I231</f>
        <v>66</v>
      </c>
      <c r="BX231" s="72">
        <f t="shared" ref="BX231:BX292" si="1094">M231</f>
        <v>70</v>
      </c>
      <c r="BY231" s="71">
        <f t="shared" ref="BY231:BY292" si="1095">Q231</f>
        <v>102</v>
      </c>
      <c r="BZ231" s="72">
        <f t="shared" ref="BZ231:BZ292" si="1096">U231</f>
        <v>106</v>
      </c>
      <c r="CA231" s="71" t="str">
        <f t="shared" ref="CA231:CA292" si="1097">Y231</f>
        <v>-</v>
      </c>
      <c r="CB231" s="72">
        <f t="shared" ref="CB231:CB292" si="1098">AC231</f>
        <v>149</v>
      </c>
      <c r="CC231" s="71">
        <f t="shared" ref="CC231:CC292" si="1099">AG231</f>
        <v>187</v>
      </c>
      <c r="CD231" s="72">
        <f t="shared" ref="CD231:CD292" si="1100">AK231</f>
        <v>199</v>
      </c>
      <c r="CE231" s="71">
        <f t="shared" ref="CE231:CE292" si="1101">AO231</f>
        <v>241</v>
      </c>
      <c r="CF231" s="72">
        <f t="shared" ref="CF231:CF292" si="1102">AS231</f>
        <v>284</v>
      </c>
      <c r="CG231" s="71">
        <f t="shared" ref="CG231:CG292" si="1103">AW231</f>
        <v>310</v>
      </c>
      <c r="CH231" s="70">
        <f t="shared" ref="CH231:CH292" si="1104">G231</f>
        <v>65</v>
      </c>
      <c r="CI231" s="71">
        <f t="shared" ref="CI231:CI292" si="1105">K231</f>
        <v>69</v>
      </c>
      <c r="CJ231" s="72">
        <f t="shared" ref="CJ231:CJ292" si="1106">O231</f>
        <v>100</v>
      </c>
      <c r="CK231" s="72">
        <f t="shared" ref="CK231:CK292" si="1107">S231</f>
        <v>105</v>
      </c>
      <c r="CL231" s="72">
        <f t="shared" ref="CL231:CL292" si="1108">W231</f>
        <v>141</v>
      </c>
      <c r="CM231" s="72" t="str">
        <f t="shared" ref="CM231:CM292" si="1109">AA231</f>
        <v>-</v>
      </c>
      <c r="CN231" s="72">
        <f t="shared" ref="CN231:CN292" si="1110">AE231</f>
        <v>173</v>
      </c>
      <c r="CO231" s="72">
        <f t="shared" ref="CO231:CO292" si="1111">AI231</f>
        <v>189</v>
      </c>
      <c r="CP231" s="72">
        <f t="shared" ref="CP231:CP292" si="1112">AM231</f>
        <v>237</v>
      </c>
      <c r="CQ231" s="72">
        <f t="shared" ref="CQ231:CQ292" si="1113">AQ231</f>
        <v>278</v>
      </c>
      <c r="CR231" s="72">
        <f t="shared" ref="CR231:CR292" si="1114">AU231</f>
        <v>309</v>
      </c>
      <c r="CS231" s="72">
        <f t="shared" ref="CS231:CS292" si="1115">AY231</f>
        <v>322</v>
      </c>
      <c r="CT231" s="23">
        <f t="shared" ref="CT231:CT292" si="1116">M231-K231</f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si="893"/>
        <v>opsd_bovin_5DYS</v>
      </c>
      <c r="B232" s="3" t="s">
        <v>920</v>
      </c>
      <c r="C232" s="3" t="s">
        <v>1363</v>
      </c>
      <c r="D232" s="3" t="str">
        <f>IFERROR(MID(VLOOKUP($B232,Seqs!$A:$B,2,0),E232,1),"")</f>
        <v>E</v>
      </c>
      <c r="E232" s="105">
        <v>33</v>
      </c>
      <c r="F232" s="3" t="str">
        <f>IFERROR(MID(VLOOKUP($B232,Seqs!$A:$B,2,0),G232,1),"")</f>
        <v>H</v>
      </c>
      <c r="G232" s="3">
        <v>65</v>
      </c>
      <c r="H232" s="3" t="str">
        <f>IFERROR(MID(VLOOKUP($B232,Seqs!$A:$B,2,0),I232,1),"")</f>
        <v>K</v>
      </c>
      <c r="I232" s="23">
        <v>66</v>
      </c>
      <c r="J232" s="3" t="str">
        <f>IFERROR(MID(VLOOKUP($B232,Seqs!$A:$B,2,0),K232,1),"")</f>
        <v>R</v>
      </c>
      <c r="K232" s="23">
        <v>69</v>
      </c>
      <c r="L232" s="3" t="str">
        <f>IFERROR(MID(VLOOKUP($B232,Seqs!$A:$B,2,0),M232,1),"")</f>
        <v>T</v>
      </c>
      <c r="M232" s="3">
        <v>70</v>
      </c>
      <c r="N232" s="3" t="str">
        <f>IFERROR(MID(VLOOKUP($B232,Seqs!$A:$B,2,0),O232,1),"")</f>
        <v>H</v>
      </c>
      <c r="O232" s="3">
        <v>100</v>
      </c>
      <c r="P232" s="3" t="str">
        <f>IFERROR(MID(VLOOKUP($B232,Seqs!$A:$B,2,0),Q232,1),"")</f>
        <v>Y</v>
      </c>
      <c r="Q232" s="3">
        <v>102</v>
      </c>
      <c r="R232" s="3" t="str">
        <f>IFERROR(MID(VLOOKUP($B232,Seqs!$A:$B,2,0),S232,1),"")</f>
        <v>F</v>
      </c>
      <c r="S232" s="3">
        <v>105</v>
      </c>
      <c r="T232" s="3" t="str">
        <f>IFERROR(MID(VLOOKUP($B232,Seqs!$A:$B,2,0),U232,1),"")</f>
        <v>G</v>
      </c>
      <c r="U232" s="3">
        <v>106</v>
      </c>
      <c r="V232" s="3" t="str">
        <f>IFERROR(MID(VLOOKUP($B232,Seqs!$A:$B,2,0),W232,1),"")</f>
        <v>K</v>
      </c>
      <c r="W232" s="3">
        <v>141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G</v>
      </c>
      <c r="AC232" s="9">
        <v>149</v>
      </c>
      <c r="AD232" s="3" t="str">
        <f>IFERROR(MID(VLOOKUP($B232,Seqs!$A:$B,2,0),AE232,1),"")</f>
        <v>V</v>
      </c>
      <c r="AE232" s="3">
        <v>173</v>
      </c>
      <c r="AF232" s="3" t="str">
        <f>IFERROR(MID(VLOOKUP($B232,Seqs!$A:$B,2,0),AG232,1),"")</f>
        <v>C</v>
      </c>
      <c r="AG232" s="3">
        <v>187</v>
      </c>
      <c r="AH232" s="3" t="str">
        <f>IFERROR(MID(VLOOKUP($B232,Seqs!$A:$B,2,0),AI232,1),"")</f>
        <v>I</v>
      </c>
      <c r="AI232" s="3">
        <v>189</v>
      </c>
      <c r="AJ232" s="3" t="str">
        <f>IFERROR(MID(VLOOKUP($B232,Seqs!$A:$B,2,0),AK232,1),"")</f>
        <v>N</v>
      </c>
      <c r="AK232" s="3">
        <v>199</v>
      </c>
      <c r="AL232" s="3" t="str">
        <f>IFERROR(MID(VLOOKUP($B232,Seqs!$A:$B,2,0),AM232,1),"")</f>
        <v>Q</v>
      </c>
      <c r="AM232" s="3">
        <v>237</v>
      </c>
      <c r="AN232" s="3" t="str">
        <f>IFERROR(MID(VLOOKUP($B232,Seqs!$A:$B,2,0),AO232,1),"")</f>
        <v>A</v>
      </c>
      <c r="AO232" s="3">
        <v>241</v>
      </c>
      <c r="AP232" s="3" t="str">
        <f>IFERROR(MID(VLOOKUP($B232,Seqs!$A:$B,2,0),AQ232,1),"")</f>
        <v>H</v>
      </c>
      <c r="AQ232" s="3">
        <v>278</v>
      </c>
      <c r="AR232" s="3" t="str">
        <f>IFERROR(MID(VLOOKUP($B232,Seqs!$A:$B,2,0),AS232,1),"")</f>
        <v>G</v>
      </c>
      <c r="AS232" s="3">
        <v>284</v>
      </c>
      <c r="AT232" s="3" t="str">
        <f>IFERROR(MID(VLOOKUP($B232,Seqs!$A:$B,2,0),AU232,1),"")</f>
        <v>M</v>
      </c>
      <c r="AU232" s="3">
        <v>309</v>
      </c>
      <c r="AV232" s="3" t="str">
        <f>IFERROR(MID(VLOOKUP($B232,Seqs!$A:$B,2,0),AW232,1),"")</f>
        <v>N</v>
      </c>
      <c r="AW232" s="3">
        <v>310</v>
      </c>
      <c r="AX232" s="3" t="str">
        <f>IFERROR(MID(VLOOKUP($B232,Seqs!$A:$B,2,0),AY232,1),"")</f>
        <v>C</v>
      </c>
      <c r="AY232" s="3">
        <v>322</v>
      </c>
      <c r="AZ232" s="77" t="str">
        <f>VLOOKUP(B232,Classification!A:D,2,0)</f>
        <v>A</v>
      </c>
      <c r="BA232" s="94" t="str">
        <f>VLOOKUP(B232,Classification!A:D,4,0)</f>
        <v>Opsins</v>
      </c>
      <c r="BB232" s="27" t="b">
        <f t="shared" si="894"/>
        <v>1</v>
      </c>
      <c r="BC232" s="23">
        <f t="shared" si="1091"/>
        <v>253</v>
      </c>
      <c r="BD232" s="5" t="s">
        <v>1381</v>
      </c>
      <c r="BE232" s="3" t="s">
        <v>1297</v>
      </c>
      <c r="BF232" s="119">
        <v>2.2999999999999998</v>
      </c>
      <c r="BG232" s="49" t="s">
        <v>1383</v>
      </c>
      <c r="BH232" s="49" t="s">
        <v>1383</v>
      </c>
      <c r="BI232" s="1"/>
      <c r="BJ232" s="70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0">
        <f t="shared" si="1092"/>
        <v>33</v>
      </c>
      <c r="BW232" s="71">
        <f t="shared" si="1093"/>
        <v>66</v>
      </c>
      <c r="BX232" s="72">
        <f t="shared" si="1094"/>
        <v>70</v>
      </c>
      <c r="BY232" s="71">
        <f t="shared" si="1095"/>
        <v>102</v>
      </c>
      <c r="BZ232" s="72">
        <f t="shared" si="1096"/>
        <v>106</v>
      </c>
      <c r="CA232" s="71" t="str">
        <f t="shared" si="1097"/>
        <v>-</v>
      </c>
      <c r="CB232" s="72">
        <f t="shared" si="1098"/>
        <v>149</v>
      </c>
      <c r="CC232" s="71">
        <f t="shared" si="1099"/>
        <v>187</v>
      </c>
      <c r="CD232" s="72">
        <f t="shared" si="1100"/>
        <v>199</v>
      </c>
      <c r="CE232" s="71">
        <f t="shared" si="1101"/>
        <v>241</v>
      </c>
      <c r="CF232" s="72">
        <f t="shared" si="1102"/>
        <v>284</v>
      </c>
      <c r="CG232" s="71">
        <f t="shared" si="1103"/>
        <v>310</v>
      </c>
      <c r="CH232" s="70">
        <f t="shared" si="1104"/>
        <v>65</v>
      </c>
      <c r="CI232" s="71">
        <f t="shared" si="1105"/>
        <v>69</v>
      </c>
      <c r="CJ232" s="72">
        <f t="shared" si="1106"/>
        <v>100</v>
      </c>
      <c r="CK232" s="72">
        <f t="shared" si="1107"/>
        <v>105</v>
      </c>
      <c r="CL232" s="72">
        <f t="shared" si="1108"/>
        <v>141</v>
      </c>
      <c r="CM232" s="72" t="str">
        <f t="shared" si="1109"/>
        <v>-</v>
      </c>
      <c r="CN232" s="72">
        <f t="shared" si="1110"/>
        <v>173</v>
      </c>
      <c r="CO232" s="72">
        <f t="shared" si="1111"/>
        <v>189</v>
      </c>
      <c r="CP232" s="72">
        <f t="shared" si="1112"/>
        <v>237</v>
      </c>
      <c r="CQ232" s="72">
        <f t="shared" si="1113"/>
        <v>278</v>
      </c>
      <c r="CR232" s="72">
        <f t="shared" si="1114"/>
        <v>309</v>
      </c>
      <c r="CS232" s="72">
        <f t="shared" si="1115"/>
        <v>322</v>
      </c>
      <c r="CT232" s="23">
        <f t="shared" si="1116"/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ref="A233:A312" si="1117">CONCATENATE(B233,"_",C233)</f>
        <v>opsd_bovin_5EN0</v>
      </c>
      <c r="B233" s="3" t="s">
        <v>920</v>
      </c>
      <c r="C233" s="3" t="s">
        <v>1364</v>
      </c>
      <c r="D233" s="3" t="str">
        <f>IFERROR(MID(VLOOKUP($B233,Seqs!$A:$B,2,0),E233,1),"")</f>
        <v>E</v>
      </c>
      <c r="E233" s="105">
        <v>33</v>
      </c>
      <c r="F233" s="3" t="str">
        <f>IFERROR(MID(VLOOKUP($B233,Seqs!$A:$B,2,0),G233,1),"")</f>
        <v>H</v>
      </c>
      <c r="G233" s="3">
        <v>65</v>
      </c>
      <c r="H233" s="3" t="str">
        <f>IFERROR(MID(VLOOKUP($B233,Seqs!$A:$B,2,0),I233,1),"")</f>
        <v>K</v>
      </c>
      <c r="I233" s="23">
        <v>66</v>
      </c>
      <c r="J233" s="3" t="str">
        <f>IFERROR(MID(VLOOKUP($B233,Seqs!$A:$B,2,0),K233,1),"")</f>
        <v>R</v>
      </c>
      <c r="K233" s="23">
        <v>69</v>
      </c>
      <c r="L233" s="3" t="str">
        <f>IFERROR(MID(VLOOKUP($B233,Seqs!$A:$B,2,0),M233,1),"")</f>
        <v>T</v>
      </c>
      <c r="M233" s="3">
        <v>70</v>
      </c>
      <c r="N233" s="3" t="str">
        <f>IFERROR(MID(VLOOKUP($B233,Seqs!$A:$B,2,0),O233,1),"")</f>
        <v>H</v>
      </c>
      <c r="O233" s="3">
        <v>100</v>
      </c>
      <c r="P233" s="3" t="str">
        <f>IFERROR(MID(VLOOKUP($B233,Seqs!$A:$B,2,0),Q233,1),"")</f>
        <v>Y</v>
      </c>
      <c r="Q233" s="3">
        <v>102</v>
      </c>
      <c r="R233" s="3" t="str">
        <f>IFERROR(MID(VLOOKUP($B233,Seqs!$A:$B,2,0),S233,1),"")</f>
        <v>F</v>
      </c>
      <c r="S233" s="3">
        <v>105</v>
      </c>
      <c r="T233" s="3" t="str">
        <f>IFERROR(MID(VLOOKUP($B233,Seqs!$A:$B,2,0),U233,1),"")</f>
        <v>G</v>
      </c>
      <c r="U233" s="3">
        <v>106</v>
      </c>
      <c r="V233" s="3" t="str">
        <f>IFERROR(MID(VLOOKUP($B233,Seqs!$A:$B,2,0),W233,1),"")</f>
        <v>K</v>
      </c>
      <c r="W233" s="3">
        <v>141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G</v>
      </c>
      <c r="AC233" s="9">
        <v>149</v>
      </c>
      <c r="AD233" s="3" t="str">
        <f>IFERROR(MID(VLOOKUP($B233,Seqs!$A:$B,2,0),AE233,1),"")</f>
        <v>V</v>
      </c>
      <c r="AE233" s="3">
        <v>173</v>
      </c>
      <c r="AF233" s="3" t="str">
        <f>IFERROR(MID(VLOOKUP($B233,Seqs!$A:$B,2,0),AG233,1),"")</f>
        <v>C</v>
      </c>
      <c r="AG233" s="3">
        <v>187</v>
      </c>
      <c r="AH233" s="3" t="str">
        <f>IFERROR(MID(VLOOKUP($B233,Seqs!$A:$B,2,0),AI233,1),"")</f>
        <v>I</v>
      </c>
      <c r="AI233" s="3">
        <v>189</v>
      </c>
      <c r="AJ233" s="3" t="str">
        <f>IFERROR(MID(VLOOKUP($B233,Seqs!$A:$B,2,0),AK233,1),"")</f>
        <v>N</v>
      </c>
      <c r="AK233" s="3">
        <v>199</v>
      </c>
      <c r="AL233" s="3" t="str">
        <f>IFERROR(MID(VLOOKUP($B233,Seqs!$A:$B,2,0),AM233,1),"")</f>
        <v>Q</v>
      </c>
      <c r="AM233" s="3">
        <v>237</v>
      </c>
      <c r="AN233" s="3" t="str">
        <f>IFERROR(MID(VLOOKUP($B233,Seqs!$A:$B,2,0),AO233,1),"")</f>
        <v>A</v>
      </c>
      <c r="AO233" s="3">
        <v>241</v>
      </c>
      <c r="AP233" s="3" t="str">
        <f>IFERROR(MID(VLOOKUP($B233,Seqs!$A:$B,2,0),AQ233,1),"")</f>
        <v>H</v>
      </c>
      <c r="AQ233" s="3">
        <v>278</v>
      </c>
      <c r="AR233" s="3" t="str">
        <f>IFERROR(MID(VLOOKUP($B233,Seqs!$A:$B,2,0),AS233,1),"")</f>
        <v>G</v>
      </c>
      <c r="AS233" s="3">
        <v>284</v>
      </c>
      <c r="AT233" s="3" t="str">
        <f>IFERROR(MID(VLOOKUP($B233,Seqs!$A:$B,2,0),AU233,1),"")</f>
        <v>M</v>
      </c>
      <c r="AU233" s="3">
        <v>309</v>
      </c>
      <c r="AV233" s="3" t="str">
        <f>IFERROR(MID(VLOOKUP($B233,Seqs!$A:$B,2,0),AW233,1),"")</f>
        <v>N</v>
      </c>
      <c r="AW233" s="3">
        <v>310</v>
      </c>
      <c r="AX233" s="3" t="str">
        <f>IFERROR(MID(VLOOKUP($B233,Seqs!$A:$B,2,0),AY233,1),"")</f>
        <v>C</v>
      </c>
      <c r="AY233" s="3">
        <v>322</v>
      </c>
      <c r="AZ233" s="77" t="str">
        <f>VLOOKUP(B233,Classification!A:D,2,0)</f>
        <v>A</v>
      </c>
      <c r="BA233" s="94" t="str">
        <f>VLOOKUP(B233,Classification!A:D,4,0)</f>
        <v>Opsins</v>
      </c>
      <c r="BB233" s="27" t="b">
        <f t="shared" ref="BB233:BB312" si="1118"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 t="shared" si="1091"/>
        <v>253</v>
      </c>
      <c r="BD233" s="4" t="s">
        <v>23</v>
      </c>
      <c r="BE233" s="3" t="s">
        <v>1297</v>
      </c>
      <c r="BF233" s="119">
        <v>2.81</v>
      </c>
      <c r="BG233" s="49" t="s">
        <v>1383</v>
      </c>
      <c r="BH233" s="49" t="s">
        <v>1383</v>
      </c>
      <c r="BI233" s="1"/>
      <c r="BJ233" s="70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0">
        <f t="shared" si="1092"/>
        <v>33</v>
      </c>
      <c r="BW233" s="71">
        <f t="shared" si="1093"/>
        <v>66</v>
      </c>
      <c r="BX233" s="72">
        <f t="shared" si="1094"/>
        <v>70</v>
      </c>
      <c r="BY233" s="71">
        <f t="shared" si="1095"/>
        <v>102</v>
      </c>
      <c r="BZ233" s="72">
        <f t="shared" si="1096"/>
        <v>106</v>
      </c>
      <c r="CA233" s="71" t="str">
        <f t="shared" si="1097"/>
        <v>-</v>
      </c>
      <c r="CB233" s="72">
        <f t="shared" si="1098"/>
        <v>149</v>
      </c>
      <c r="CC233" s="71">
        <f t="shared" si="1099"/>
        <v>187</v>
      </c>
      <c r="CD233" s="72">
        <f t="shared" si="1100"/>
        <v>199</v>
      </c>
      <c r="CE233" s="71">
        <f t="shared" si="1101"/>
        <v>241</v>
      </c>
      <c r="CF233" s="72">
        <f t="shared" si="1102"/>
        <v>284</v>
      </c>
      <c r="CG233" s="71">
        <f t="shared" si="1103"/>
        <v>310</v>
      </c>
      <c r="CH233" s="70">
        <f t="shared" si="1104"/>
        <v>65</v>
      </c>
      <c r="CI233" s="71">
        <f t="shared" si="1105"/>
        <v>69</v>
      </c>
      <c r="CJ233" s="72">
        <f t="shared" si="1106"/>
        <v>100</v>
      </c>
      <c r="CK233" s="72">
        <f t="shared" si="1107"/>
        <v>105</v>
      </c>
      <c r="CL233" s="72">
        <f t="shared" si="1108"/>
        <v>141</v>
      </c>
      <c r="CM233" s="72" t="str">
        <f t="shared" si="1109"/>
        <v>-</v>
      </c>
      <c r="CN233" s="72">
        <f t="shared" si="1110"/>
        <v>173</v>
      </c>
      <c r="CO233" s="72">
        <f t="shared" si="1111"/>
        <v>189</v>
      </c>
      <c r="CP233" s="72">
        <f t="shared" si="1112"/>
        <v>237</v>
      </c>
      <c r="CQ233" s="72">
        <f t="shared" si="1113"/>
        <v>278</v>
      </c>
      <c r="CR233" s="72">
        <f t="shared" si="1114"/>
        <v>309</v>
      </c>
      <c r="CS233" s="72">
        <f t="shared" si="1115"/>
        <v>322</v>
      </c>
      <c r="CT233" s="23">
        <f t="shared" si="1116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 t="shared" ref="A234:A244" si="1119">CONCATENATE(B234,"_",C234)</f>
        <v>opsd_bovin_5TE3</v>
      </c>
      <c r="B234" s="3" t="s">
        <v>920</v>
      </c>
      <c r="C234" s="3" t="s">
        <v>1406</v>
      </c>
      <c r="D234" s="3" t="str">
        <f>IFERROR(MID(VLOOKUP($B234,Seqs!$A:$B,2,0),E234,1),"")</f>
        <v>E</v>
      </c>
      <c r="E234" s="105">
        <v>33</v>
      </c>
      <c r="F234" s="3" t="str">
        <f>IFERROR(MID(VLOOKUP($B234,Seqs!$A:$B,2,0),G234,1),"")</f>
        <v>H</v>
      </c>
      <c r="G234" s="3">
        <v>65</v>
      </c>
      <c r="H234" s="3" t="str">
        <f>IFERROR(MID(VLOOKUP($B234,Seqs!$A:$B,2,0),I234,1),"")</f>
        <v>K</v>
      </c>
      <c r="I234" s="23">
        <v>66</v>
      </c>
      <c r="J234" s="3" t="str">
        <f>IFERROR(MID(VLOOKUP($B234,Seqs!$A:$B,2,0),K234,1),"")</f>
        <v>R</v>
      </c>
      <c r="K234" s="23">
        <v>69</v>
      </c>
      <c r="L234" s="3" t="str">
        <f>IFERROR(MID(VLOOKUP($B234,Seqs!$A:$B,2,0),M234,1),"")</f>
        <v>T</v>
      </c>
      <c r="M234" s="3">
        <v>70</v>
      </c>
      <c r="N234" s="3" t="str">
        <f>IFERROR(MID(VLOOKUP($B234,Seqs!$A:$B,2,0),O234,1),"")</f>
        <v>H</v>
      </c>
      <c r="O234" s="3">
        <v>100</v>
      </c>
      <c r="P234" s="3" t="str">
        <f>IFERROR(MID(VLOOKUP($B234,Seqs!$A:$B,2,0),Q234,1),"")</f>
        <v>Y</v>
      </c>
      <c r="Q234" s="3">
        <v>102</v>
      </c>
      <c r="R234" s="3" t="str">
        <f>IFERROR(MID(VLOOKUP($B234,Seqs!$A:$B,2,0),S234,1),"")</f>
        <v>F</v>
      </c>
      <c r="S234" s="3">
        <v>105</v>
      </c>
      <c r="T234" s="3" t="str">
        <f>IFERROR(MID(VLOOKUP($B234,Seqs!$A:$B,2,0),U234,1),"")</f>
        <v>G</v>
      </c>
      <c r="U234" s="3">
        <v>106</v>
      </c>
      <c r="V234" s="3" t="str">
        <f>IFERROR(MID(VLOOKUP($B234,Seqs!$A:$B,2,0),W234,1),"")</f>
        <v>K</v>
      </c>
      <c r="W234" s="3">
        <v>141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G</v>
      </c>
      <c r="AC234" s="3">
        <v>149</v>
      </c>
      <c r="AD234" s="3" t="str">
        <f>IFERROR(MID(VLOOKUP($B234,Seqs!$A:$B,2,0),AE234,1),"")</f>
        <v>V</v>
      </c>
      <c r="AE234" s="3">
        <v>173</v>
      </c>
      <c r="AF234" s="3" t="str">
        <f>IFERROR(MID(VLOOKUP($B234,Seqs!$A:$B,2,0),AG234,1),"")</f>
        <v>C</v>
      </c>
      <c r="AG234" s="3">
        <v>187</v>
      </c>
      <c r="AH234" s="3" t="str">
        <f>IFERROR(MID(VLOOKUP($B234,Seqs!$A:$B,2,0),AI234,1),"")</f>
        <v>I</v>
      </c>
      <c r="AI234" s="3">
        <v>189</v>
      </c>
      <c r="AJ234" s="3" t="str">
        <f>IFERROR(MID(VLOOKUP($B234,Seqs!$A:$B,2,0),AK234,1),"")</f>
        <v>N</v>
      </c>
      <c r="AK234" s="3">
        <v>199</v>
      </c>
      <c r="AL234" s="3" t="str">
        <f>IFERROR(MID(VLOOKUP($B234,Seqs!$A:$B,2,0),AM234,1),"")</f>
        <v>Q</v>
      </c>
      <c r="AM234" s="3">
        <v>237</v>
      </c>
      <c r="AN234" s="3" t="str">
        <f>IFERROR(MID(VLOOKUP($B234,Seqs!$A:$B,2,0),AO234,1),"")</f>
        <v>A</v>
      </c>
      <c r="AO234" s="3">
        <v>241</v>
      </c>
      <c r="AP234" s="3" t="str">
        <f>IFERROR(MID(VLOOKUP($B234,Seqs!$A:$B,2,0),AQ234,1),"")</f>
        <v>H</v>
      </c>
      <c r="AQ234" s="3">
        <v>278</v>
      </c>
      <c r="AR234" s="3" t="str">
        <f>IFERROR(MID(VLOOKUP($B234,Seqs!$A:$B,2,0),AS234,1),"")</f>
        <v>G</v>
      </c>
      <c r="AS234" s="3">
        <v>284</v>
      </c>
      <c r="AT234" s="3" t="str">
        <f>IFERROR(MID(VLOOKUP($B234,Seqs!$A:$B,2,0),AU234,1),"")</f>
        <v>M</v>
      </c>
      <c r="AU234" s="3">
        <v>309</v>
      </c>
      <c r="AV234" s="3" t="str">
        <f>IFERROR(MID(VLOOKUP($B234,Seqs!$A:$B,2,0),AW234,1),"")</f>
        <v>N</v>
      </c>
      <c r="AW234" s="3">
        <v>310</v>
      </c>
      <c r="AX234" s="3" t="str">
        <f>IFERROR(MID(VLOOKUP($B234,Seqs!$A:$B,2,0),AY234,1),"")</f>
        <v>C</v>
      </c>
      <c r="AY234" s="3">
        <v>322</v>
      </c>
      <c r="AZ234" s="77" t="str">
        <f>VLOOKUP(B234,Classification!A:D,2,0)</f>
        <v>A</v>
      </c>
      <c r="BA234" s="94" t="str">
        <f>VLOOKUP(B234,Classification!A:D,4,0)</f>
        <v>Opsins</v>
      </c>
      <c r="BB234" s="27" t="b">
        <f t="shared" ref="BB234:BB244" si="1120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 t="shared" ref="BC234:BC244" si="1121">_xlfn.AGGREGATE(9,6,CH234:CS234)-_xlfn.AGGREGATE(9,6,BV234:CG234)+12</f>
        <v>253</v>
      </c>
      <c r="BD234" s="2" t="s">
        <v>23</v>
      </c>
      <c r="BE234" s="3" t="s">
        <v>1297</v>
      </c>
      <c r="BF234" s="119">
        <v>2.7</v>
      </c>
      <c r="BG234" s="49" t="s">
        <v>1</v>
      </c>
      <c r="BH234" s="49" t="s">
        <v>1383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ref="BV234:BV244" si="1122">E234</f>
        <v>33</v>
      </c>
      <c r="BW234" s="71">
        <f t="shared" ref="BW234:BW244" si="1123">I234</f>
        <v>66</v>
      </c>
      <c r="BX234" s="72">
        <f t="shared" ref="BX234:BX244" si="1124">M234</f>
        <v>70</v>
      </c>
      <c r="BY234" s="71">
        <f t="shared" ref="BY234:BY244" si="1125">Q234</f>
        <v>102</v>
      </c>
      <c r="BZ234" s="72">
        <f t="shared" ref="BZ234:BZ244" si="1126">U234</f>
        <v>106</v>
      </c>
      <c r="CA234" s="71" t="str">
        <f t="shared" ref="CA234:CA244" si="1127">Y234</f>
        <v>-</v>
      </c>
      <c r="CB234" s="72">
        <f t="shared" ref="CB234:CB244" si="1128">AC234</f>
        <v>149</v>
      </c>
      <c r="CC234" s="71">
        <f t="shared" ref="CC234:CC244" si="1129">AG234</f>
        <v>187</v>
      </c>
      <c r="CD234" s="72">
        <f t="shared" ref="CD234:CD244" si="1130">AK234</f>
        <v>199</v>
      </c>
      <c r="CE234" s="71">
        <f t="shared" ref="CE234:CE244" si="1131">AO234</f>
        <v>241</v>
      </c>
      <c r="CF234" s="72">
        <f t="shared" ref="CF234:CF244" si="1132">AS234</f>
        <v>284</v>
      </c>
      <c r="CG234" s="71">
        <f t="shared" ref="CG234:CG244" si="1133">AW234</f>
        <v>310</v>
      </c>
      <c r="CH234" s="70">
        <f t="shared" ref="CH234:CH244" si="1134">G234</f>
        <v>65</v>
      </c>
      <c r="CI234" s="71">
        <f t="shared" ref="CI234:CI244" si="1135">K234</f>
        <v>69</v>
      </c>
      <c r="CJ234" s="72">
        <f t="shared" ref="CJ234:CJ244" si="1136">O234</f>
        <v>100</v>
      </c>
      <c r="CK234" s="72">
        <f t="shared" ref="CK234:CK244" si="1137">S234</f>
        <v>105</v>
      </c>
      <c r="CL234" s="72">
        <f t="shared" ref="CL234:CL244" si="1138">W234</f>
        <v>141</v>
      </c>
      <c r="CM234" s="72" t="str">
        <f t="shared" ref="CM234:CM244" si="1139">AA234</f>
        <v>-</v>
      </c>
      <c r="CN234" s="72">
        <f t="shared" ref="CN234:CN244" si="1140">AE234</f>
        <v>173</v>
      </c>
      <c r="CO234" s="72">
        <f t="shared" ref="CO234:CO244" si="1141">AI234</f>
        <v>189</v>
      </c>
      <c r="CP234" s="72">
        <f t="shared" ref="CP234:CP244" si="1142">AM234</f>
        <v>237</v>
      </c>
      <c r="CQ234" s="72">
        <f t="shared" ref="CQ234:CQ244" si="1143">AQ234</f>
        <v>278</v>
      </c>
      <c r="CR234" s="72">
        <f t="shared" ref="CR234:CR244" si="1144">AU234</f>
        <v>309</v>
      </c>
      <c r="CS234" s="72">
        <f t="shared" ref="CS234:CS244" si="1145">AY234</f>
        <v>322</v>
      </c>
      <c r="CT234" s="23">
        <f t="shared" ref="CT234:CT244" si="1146">M234-K234</f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119"/>
        <v>opsd_bovin_5TE5</v>
      </c>
      <c r="B235" s="3" t="s">
        <v>920</v>
      </c>
      <c r="C235" s="3" t="s">
        <v>1407</v>
      </c>
      <c r="D235" s="3" t="str">
        <f>IFERROR(MID(VLOOKUP($B235,Seqs!$A:$B,2,0),E235,1),"")</f>
        <v>Q</v>
      </c>
      <c r="E235" s="3">
        <v>36</v>
      </c>
      <c r="F235" s="3" t="str">
        <f>IFERROR(MID(VLOOKUP($B235,Seqs!$A:$B,2,0),G235,1),"")</f>
        <v>H</v>
      </c>
      <c r="G235" s="3">
        <v>65</v>
      </c>
      <c r="H235" s="3" t="str">
        <f>IFERROR(MID(VLOOKUP($B235,Seqs!$A:$B,2,0),I235,1),"")</f>
        <v>K</v>
      </c>
      <c r="I235" s="23">
        <v>66</v>
      </c>
      <c r="J235" s="3" t="str">
        <f>IFERROR(MID(VLOOKUP($B235,Seqs!$A:$B,2,0),K235,1),"")</f>
        <v>R</v>
      </c>
      <c r="K235" s="23">
        <v>69</v>
      </c>
      <c r="L235" s="3" t="str">
        <f>IFERROR(MID(VLOOKUP($B235,Seqs!$A:$B,2,0),M235,1),"")</f>
        <v>T</v>
      </c>
      <c r="M235" s="3">
        <v>70</v>
      </c>
      <c r="N235" s="3" t="str">
        <f>IFERROR(MID(VLOOKUP($B235,Seqs!$A:$B,2,0),O235,1),"")</f>
        <v>G</v>
      </c>
      <c r="O235" s="3">
        <v>101</v>
      </c>
      <c r="P235" s="3" t="str">
        <f>IFERROR(MID(VLOOKUP($B235,Seqs!$A:$B,2,0),Q235,1),"")</f>
        <v>Y</v>
      </c>
      <c r="Q235" s="3">
        <v>102</v>
      </c>
      <c r="R235" s="3" t="str">
        <f>IFERROR(MID(VLOOKUP($B235,Seqs!$A:$B,2,0),S235,1),"")</f>
        <v>F</v>
      </c>
      <c r="S235" s="3">
        <v>105</v>
      </c>
      <c r="T235" s="3" t="str">
        <f>IFERROR(MID(VLOOKUP($B235,Seqs!$A:$B,2,0),U235,1),"")</f>
        <v>G</v>
      </c>
      <c r="U235" s="3">
        <v>106</v>
      </c>
      <c r="V235" s="3" t="str">
        <f>IFERROR(MID(VLOOKUP($B235,Seqs!$A:$B,2,0),W235,1),"")</f>
        <v>K</v>
      </c>
      <c r="W235" s="3">
        <v>141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G</v>
      </c>
      <c r="AC235" s="3">
        <v>149</v>
      </c>
      <c r="AD235" s="3" t="str">
        <f>IFERROR(MID(VLOOKUP($B235,Seqs!$A:$B,2,0),AE235,1),"")</f>
        <v>V</v>
      </c>
      <c r="AE235" s="3">
        <v>173</v>
      </c>
      <c r="AF235" s="3" t="str">
        <f>IFERROR(MID(VLOOKUP($B235,Seqs!$A:$B,2,0),AG235,1),"")</f>
        <v>C</v>
      </c>
      <c r="AG235" s="3">
        <v>187</v>
      </c>
      <c r="AH235" s="3" t="str">
        <f>IFERROR(MID(VLOOKUP($B235,Seqs!$A:$B,2,0),AI235,1),"")</f>
        <v>I</v>
      </c>
      <c r="AI235" s="3">
        <v>189</v>
      </c>
      <c r="AJ235" s="3" t="str">
        <f>IFERROR(MID(VLOOKUP($B235,Seqs!$A:$B,2,0),AK235,1),"")</f>
        <v>S</v>
      </c>
      <c r="AK235" s="3">
        <v>202</v>
      </c>
      <c r="AL235" s="3" t="str">
        <f>IFERROR(MID(VLOOKUP($B235,Seqs!$A:$B,2,0),AM235,1),"")</f>
        <v>L</v>
      </c>
      <c r="AM235" s="3">
        <v>226</v>
      </c>
      <c r="AN235" s="3" t="str">
        <f>IFERROR(MID(VLOOKUP($B235,Seqs!$A:$B,2,0),AO235,1),"")</f>
        <v>T</v>
      </c>
      <c r="AO235" s="3">
        <v>243</v>
      </c>
      <c r="AP235" s="3" t="str">
        <f>IFERROR(MID(VLOOKUP($B235,Seqs!$A:$B,2,0),AQ235,1),"")</f>
        <v>H</v>
      </c>
      <c r="AQ235" s="3">
        <v>278</v>
      </c>
      <c r="AR235" s="3" t="str">
        <f>IFERROR(MID(VLOOKUP($B235,Seqs!$A:$B,2,0),AS235,1),"")</f>
        <v>P</v>
      </c>
      <c r="AS235" s="3">
        <v>285</v>
      </c>
      <c r="AT235" s="3" t="str">
        <f>IFERROR(MID(VLOOKUP($B235,Seqs!$A:$B,2,0),AU235,1),"")</f>
        <v>M</v>
      </c>
      <c r="AU235" s="3">
        <v>309</v>
      </c>
      <c r="AV235" s="3" t="str">
        <f>IFERROR(MID(VLOOKUP($B235,Seqs!$A:$B,2,0),AW235,1),"")</f>
        <v>N</v>
      </c>
      <c r="AW235" s="3">
        <v>310</v>
      </c>
      <c r="AX235" s="3" t="str">
        <f>IFERROR(MID(VLOOKUP($B235,Seqs!$A:$B,2,0),AY235,1),"")</f>
        <v>C</v>
      </c>
      <c r="AY235" s="3">
        <v>323</v>
      </c>
      <c r="AZ235" s="77" t="str">
        <f>VLOOKUP(B235,Classification!A:D,2,0)</f>
        <v>A</v>
      </c>
      <c r="BA235" s="94" t="str">
        <f>VLOOKUP(B235,Classification!A:D,4,0)</f>
        <v>Opsins</v>
      </c>
      <c r="BB235" s="27" t="b">
        <f t="shared" si="1120"/>
        <v>1</v>
      </c>
      <c r="BC235" s="23">
        <f t="shared" si="1121"/>
        <v>235</v>
      </c>
      <c r="BD235" s="2" t="s">
        <v>23</v>
      </c>
      <c r="BE235" s="3" t="s">
        <v>1380</v>
      </c>
      <c r="BF235" s="119">
        <v>4.01</v>
      </c>
      <c r="BG235" s="49" t="s">
        <v>1383</v>
      </c>
      <c r="BH235" s="49" t="s">
        <v>1383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1122"/>
        <v>36</v>
      </c>
      <c r="BW235" s="71">
        <f t="shared" si="1123"/>
        <v>66</v>
      </c>
      <c r="BX235" s="72">
        <f t="shared" si="1124"/>
        <v>70</v>
      </c>
      <c r="BY235" s="71">
        <f t="shared" si="1125"/>
        <v>102</v>
      </c>
      <c r="BZ235" s="72">
        <f t="shared" si="1126"/>
        <v>106</v>
      </c>
      <c r="CA235" s="71" t="str">
        <f t="shared" si="1127"/>
        <v>-</v>
      </c>
      <c r="CB235" s="72">
        <f t="shared" si="1128"/>
        <v>149</v>
      </c>
      <c r="CC235" s="71">
        <f t="shared" si="1129"/>
        <v>187</v>
      </c>
      <c r="CD235" s="72">
        <f t="shared" si="1130"/>
        <v>202</v>
      </c>
      <c r="CE235" s="71">
        <f t="shared" si="1131"/>
        <v>243</v>
      </c>
      <c r="CF235" s="72">
        <f t="shared" si="1132"/>
        <v>285</v>
      </c>
      <c r="CG235" s="71">
        <f t="shared" si="1133"/>
        <v>310</v>
      </c>
      <c r="CH235" s="70">
        <f t="shared" si="1134"/>
        <v>65</v>
      </c>
      <c r="CI235" s="71">
        <f t="shared" si="1135"/>
        <v>69</v>
      </c>
      <c r="CJ235" s="72">
        <f t="shared" si="1136"/>
        <v>101</v>
      </c>
      <c r="CK235" s="72">
        <f t="shared" si="1137"/>
        <v>105</v>
      </c>
      <c r="CL235" s="72">
        <f t="shared" si="1138"/>
        <v>141</v>
      </c>
      <c r="CM235" s="72" t="str">
        <f t="shared" si="1139"/>
        <v>-</v>
      </c>
      <c r="CN235" s="72">
        <f t="shared" si="1140"/>
        <v>173</v>
      </c>
      <c r="CO235" s="72">
        <f t="shared" si="1141"/>
        <v>189</v>
      </c>
      <c r="CP235" s="72">
        <f t="shared" si="1142"/>
        <v>226</v>
      </c>
      <c r="CQ235" s="72">
        <f t="shared" si="1143"/>
        <v>278</v>
      </c>
      <c r="CR235" s="72">
        <f t="shared" si="1144"/>
        <v>309</v>
      </c>
      <c r="CS235" s="72">
        <f t="shared" si="1145"/>
        <v>323</v>
      </c>
      <c r="CT235" s="23">
        <f t="shared" si="1146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1119"/>
        <v>opsd_bovin_5WKT</v>
      </c>
      <c r="B236" s="3" t="s">
        <v>920</v>
      </c>
      <c r="C236" s="3" t="s">
        <v>1461</v>
      </c>
      <c r="D236" s="3" t="str">
        <f>IFERROR(MID(VLOOKUP($B236,Seqs!$A:$B,2,0),E236,1),"")</f>
        <v>E</v>
      </c>
      <c r="E236" s="3">
        <v>33</v>
      </c>
      <c r="F236" s="3" t="str">
        <f>IFERROR(MID(VLOOKUP($B236,Seqs!$A:$B,2,0),G236,1),"")</f>
        <v>Q</v>
      </c>
      <c r="G236" s="3">
        <v>64</v>
      </c>
      <c r="H236" s="3" t="str">
        <f>IFERROR(MID(VLOOKUP($B236,Seqs!$A:$B,2,0),I236,1),"")</f>
        <v>K</v>
      </c>
      <c r="I236" s="23">
        <v>66</v>
      </c>
      <c r="J236" s="3" t="str">
        <f>IFERROR(MID(VLOOKUP($B236,Seqs!$A:$B,2,0),K236,1),"")</f>
        <v>R</v>
      </c>
      <c r="K236" s="23">
        <v>69</v>
      </c>
      <c r="L236" s="3" t="str">
        <f>IFERROR(MID(VLOOKUP($B236,Seqs!$A:$B,2,0),M236,1),"")</f>
        <v>N</v>
      </c>
      <c r="M236" s="3">
        <v>73</v>
      </c>
      <c r="N236" s="3" t="str">
        <f>IFERROR(MID(VLOOKUP($B236,Seqs!$A:$B,2,0),O236,1),"")</f>
        <v>G</v>
      </c>
      <c r="O236" s="3">
        <v>101</v>
      </c>
      <c r="P236" s="3" t="str">
        <f>IFERROR(MID(VLOOKUP($B236,Seqs!$A:$B,2,0),Q236,1),"")</f>
        <v>Y</v>
      </c>
      <c r="Q236" s="3">
        <v>102</v>
      </c>
      <c r="R236" s="3" t="str">
        <f>IFERROR(MID(VLOOKUP($B236,Seqs!$A:$B,2,0),S236,1),"")</f>
        <v>G</v>
      </c>
      <c r="S236" s="3">
        <v>106</v>
      </c>
      <c r="T236" s="3" t="str">
        <f>IFERROR(MID(VLOOKUP($B236,Seqs!$A:$B,2,0),U236,1),"")</f>
        <v>P</v>
      </c>
      <c r="U236" s="3">
        <v>107</v>
      </c>
      <c r="V236" s="3" t="str">
        <f>IFERROR(MID(VLOOKUP($B236,Seqs!$A:$B,2,0),W236,1),"")</f>
        <v>K</v>
      </c>
      <c r="W236" s="3">
        <v>141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G</v>
      </c>
      <c r="AC236" s="3">
        <v>149</v>
      </c>
      <c r="AD236" s="3" t="str">
        <f>IFERROR(MID(VLOOKUP($B236,Seqs!$A:$B,2,0),AE236,1),"")</f>
        <v>V</v>
      </c>
      <c r="AE236" s="3">
        <v>173</v>
      </c>
      <c r="AF236" s="3" t="str">
        <f>IFERROR(MID(VLOOKUP($B236,Seqs!$A:$B,2,0),AG236,1),"")</f>
        <v>C</v>
      </c>
      <c r="AG236" s="3">
        <v>187</v>
      </c>
      <c r="AH236" s="3" t="str">
        <f>IFERROR(MID(VLOOKUP($B236,Seqs!$A:$B,2,0),AI236,1),"")</f>
        <v>I</v>
      </c>
      <c r="AI236" s="3">
        <v>189</v>
      </c>
      <c r="AJ236" s="3" t="str">
        <f>IFERROR(MID(VLOOKUP($B236,Seqs!$A:$B,2,0),AK236,1),"")</f>
        <v>N</v>
      </c>
      <c r="AK236" s="3">
        <v>199</v>
      </c>
      <c r="AL236" s="3" t="str">
        <f>IFERROR(MID(VLOOKUP($B236,Seqs!$A:$B,2,0),AM236,1),"")</f>
        <v>Q</v>
      </c>
      <c r="AM236" s="3">
        <v>236</v>
      </c>
      <c r="AN236" s="3" t="str">
        <f>IFERROR(MID(VLOOKUP($B236,Seqs!$A:$B,2,0),AO236,1),"")</f>
        <v>S</v>
      </c>
      <c r="AO236" s="3">
        <v>240</v>
      </c>
      <c r="AP236" s="3" t="str">
        <f>IFERROR(MID(VLOOKUP($B236,Seqs!$A:$B,2,0),AQ236,1),"")</f>
        <v>H</v>
      </c>
      <c r="AQ236" s="3">
        <v>278</v>
      </c>
      <c r="AR236" s="3" t="str">
        <f>IFERROR(MID(VLOOKUP($B236,Seqs!$A:$B,2,0),AS236,1),"")</f>
        <v>G</v>
      </c>
      <c r="AS236" s="3">
        <v>284</v>
      </c>
      <c r="AT236" s="3" t="str">
        <f>IFERROR(MID(VLOOKUP($B236,Seqs!$A:$B,2,0),AU236,1),"")</f>
        <v>M</v>
      </c>
      <c r="AU236" s="3">
        <v>309</v>
      </c>
      <c r="AV236" s="3" t="str">
        <f>IFERROR(MID(VLOOKUP($B236,Seqs!$A:$B,2,0),AW236,1),"")</f>
        <v>N</v>
      </c>
      <c r="AW236" s="3">
        <v>310</v>
      </c>
      <c r="AX236" s="3" t="str">
        <f>IFERROR(MID(VLOOKUP($B236,Seqs!$A:$B,2,0),AY236,1),"")</f>
        <v>C</v>
      </c>
      <c r="AY236" s="3">
        <v>322</v>
      </c>
      <c r="AZ236" s="77" t="str">
        <f>VLOOKUP(B236,Classification!A:D,2,0)</f>
        <v>A</v>
      </c>
      <c r="BA236" s="94" t="str">
        <f>VLOOKUP(B236,Classification!A:D,4,0)</f>
        <v>Opsins</v>
      </c>
      <c r="BB236" s="27" t="b">
        <f t="shared" si="1120"/>
        <v>1</v>
      </c>
      <c r="BC236" s="23">
        <f t="shared" si="1121"/>
        <v>250</v>
      </c>
      <c r="BD236" s="2" t="s">
        <v>23</v>
      </c>
      <c r="BE236" s="3" t="s">
        <v>1297</v>
      </c>
      <c r="BF236" s="119">
        <v>3.2</v>
      </c>
      <c r="BG236" s="49" t="s">
        <v>1</v>
      </c>
      <c r="BH236" s="49" t="s">
        <v>1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1122"/>
        <v>33</v>
      </c>
      <c r="BW236" s="71">
        <f t="shared" si="1123"/>
        <v>66</v>
      </c>
      <c r="BX236" s="72">
        <f t="shared" si="1124"/>
        <v>73</v>
      </c>
      <c r="BY236" s="71">
        <f t="shared" si="1125"/>
        <v>102</v>
      </c>
      <c r="BZ236" s="72">
        <f t="shared" si="1126"/>
        <v>107</v>
      </c>
      <c r="CA236" s="71" t="str">
        <f t="shared" si="1127"/>
        <v>-</v>
      </c>
      <c r="CB236" s="72">
        <f t="shared" si="1128"/>
        <v>149</v>
      </c>
      <c r="CC236" s="71">
        <f t="shared" si="1129"/>
        <v>187</v>
      </c>
      <c r="CD236" s="72">
        <f t="shared" si="1130"/>
        <v>199</v>
      </c>
      <c r="CE236" s="71">
        <f t="shared" si="1131"/>
        <v>240</v>
      </c>
      <c r="CF236" s="72">
        <f t="shared" si="1132"/>
        <v>284</v>
      </c>
      <c r="CG236" s="71">
        <f t="shared" si="1133"/>
        <v>310</v>
      </c>
      <c r="CH236" s="70">
        <f t="shared" si="1134"/>
        <v>64</v>
      </c>
      <c r="CI236" s="71">
        <f t="shared" si="1135"/>
        <v>69</v>
      </c>
      <c r="CJ236" s="72">
        <f t="shared" si="1136"/>
        <v>101</v>
      </c>
      <c r="CK236" s="72">
        <f t="shared" si="1137"/>
        <v>106</v>
      </c>
      <c r="CL236" s="72">
        <f t="shared" si="1138"/>
        <v>141</v>
      </c>
      <c r="CM236" s="72" t="str">
        <f t="shared" si="1139"/>
        <v>-</v>
      </c>
      <c r="CN236" s="72">
        <f t="shared" si="1140"/>
        <v>173</v>
      </c>
      <c r="CO236" s="72">
        <f t="shared" si="1141"/>
        <v>189</v>
      </c>
      <c r="CP236" s="72">
        <f t="shared" si="1142"/>
        <v>236</v>
      </c>
      <c r="CQ236" s="72">
        <f t="shared" si="1143"/>
        <v>278</v>
      </c>
      <c r="CR236" s="72">
        <f t="shared" si="1144"/>
        <v>309</v>
      </c>
      <c r="CS236" s="72">
        <f t="shared" si="1145"/>
        <v>322</v>
      </c>
      <c r="CT236" s="23">
        <f t="shared" si="1146"/>
        <v>4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1119"/>
        <v>opsd_bovin_6FK6</v>
      </c>
      <c r="B237" s="3" t="s">
        <v>920</v>
      </c>
      <c r="C237" s="3" t="s">
        <v>1494</v>
      </c>
      <c r="D237" s="3" t="str">
        <f>IFERROR(MID(VLOOKUP($B237,Seqs!$A:$B,2,0),E237,1),"")</f>
        <v>E</v>
      </c>
      <c r="E237" s="3">
        <v>33</v>
      </c>
      <c r="F237" s="3" t="str">
        <f>IFERROR(MID(VLOOKUP($B237,Seqs!$A:$B,2,0),G237,1),"")</f>
        <v>Q</v>
      </c>
      <c r="G237" s="3">
        <v>64</v>
      </c>
      <c r="H237" s="3" t="str">
        <f>IFERROR(MID(VLOOKUP($B237,Seqs!$A:$B,2,0),I237,1),"")</f>
        <v>K</v>
      </c>
      <c r="I237" s="23">
        <v>66</v>
      </c>
      <c r="J237" s="3" t="str">
        <f>IFERROR(MID(VLOOKUP($B237,Seqs!$A:$B,2,0),K237,1),"")</f>
        <v>R</v>
      </c>
      <c r="K237" s="23">
        <v>69</v>
      </c>
      <c r="L237" s="3" t="str">
        <f>IFERROR(MID(VLOOKUP($B237,Seqs!$A:$B,2,0),M237,1),"")</f>
        <v>N</v>
      </c>
      <c r="M237" s="3">
        <v>73</v>
      </c>
      <c r="N237" s="3" t="str">
        <f>IFERROR(MID(VLOOKUP($B237,Seqs!$A:$B,2,0),O237,1),"")</f>
        <v>G</v>
      </c>
      <c r="O237" s="3">
        <v>101</v>
      </c>
      <c r="P237" s="3" t="str">
        <f>IFERROR(MID(VLOOKUP($B237,Seqs!$A:$B,2,0),Q237,1),"")</f>
        <v>Y</v>
      </c>
      <c r="Q237" s="3">
        <v>102</v>
      </c>
      <c r="R237" s="3" t="str">
        <f>IFERROR(MID(VLOOKUP($B237,Seqs!$A:$B,2,0),S237,1),"")</f>
        <v>G</v>
      </c>
      <c r="S237" s="3">
        <v>106</v>
      </c>
      <c r="T237" s="3" t="str">
        <f>IFERROR(MID(VLOOKUP($B237,Seqs!$A:$B,2,0),U237,1),"")</f>
        <v>P</v>
      </c>
      <c r="U237" s="3">
        <v>107</v>
      </c>
      <c r="V237" s="3" t="str">
        <f>IFERROR(MID(VLOOKUP($B237,Seqs!$A:$B,2,0),W237,1),"")</f>
        <v>K</v>
      </c>
      <c r="W237" s="3">
        <v>141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G</v>
      </c>
      <c r="AC237" s="3">
        <v>149</v>
      </c>
      <c r="AD237" s="3" t="str">
        <f>IFERROR(MID(VLOOKUP($B237,Seqs!$A:$B,2,0),AE237,1),"")</f>
        <v>V</v>
      </c>
      <c r="AE237" s="3">
        <v>173</v>
      </c>
      <c r="AF237" s="3" t="str">
        <f>IFERROR(MID(VLOOKUP($B237,Seqs!$A:$B,2,0),AG237,1),"")</f>
        <v>C</v>
      </c>
      <c r="AG237" s="3">
        <v>187</v>
      </c>
      <c r="AH237" s="3" t="str">
        <f>IFERROR(MID(VLOOKUP($B237,Seqs!$A:$B,2,0),AI237,1),"")</f>
        <v>I</v>
      </c>
      <c r="AI237" s="3">
        <v>189</v>
      </c>
      <c r="AJ237" s="3" t="str">
        <f>IFERROR(MID(VLOOKUP($B237,Seqs!$A:$B,2,0),AK237,1),"")</f>
        <v>N</v>
      </c>
      <c r="AK237" s="3">
        <v>199</v>
      </c>
      <c r="AL237" s="3" t="str">
        <f>IFERROR(MID(VLOOKUP($B237,Seqs!$A:$B,2,0),AM237,1),"")</f>
        <v>Q</v>
      </c>
      <c r="AM237" s="3">
        <v>236</v>
      </c>
      <c r="AN237" s="3" t="str">
        <f>IFERROR(MID(VLOOKUP($B237,Seqs!$A:$B,2,0),AO237,1),"")</f>
        <v>S</v>
      </c>
      <c r="AO237" s="3">
        <v>240</v>
      </c>
      <c r="AP237" s="3" t="str">
        <f>IFERROR(MID(VLOOKUP($B237,Seqs!$A:$B,2,0),AQ237,1),"")</f>
        <v>H</v>
      </c>
      <c r="AQ237" s="3">
        <v>278</v>
      </c>
      <c r="AR237" s="3" t="str">
        <f>IFERROR(MID(VLOOKUP($B237,Seqs!$A:$B,2,0),AS237,1),"")</f>
        <v>G</v>
      </c>
      <c r="AS237" s="3">
        <v>284</v>
      </c>
      <c r="AT237" s="3" t="str">
        <f>IFERROR(MID(VLOOKUP($B237,Seqs!$A:$B,2,0),AU237,1),"")</f>
        <v>M</v>
      </c>
      <c r="AU237" s="3">
        <v>309</v>
      </c>
      <c r="AV237" s="3" t="str">
        <f>IFERROR(MID(VLOOKUP($B237,Seqs!$A:$B,2,0),AW237,1),"")</f>
        <v>N</v>
      </c>
      <c r="AW237" s="3">
        <v>310</v>
      </c>
      <c r="AX237" s="3" t="str">
        <f>IFERROR(MID(VLOOKUP($B237,Seqs!$A:$B,2,0),AY237,1),"")</f>
        <v>C</v>
      </c>
      <c r="AY237" s="3">
        <v>322</v>
      </c>
      <c r="AZ237" s="77" t="str">
        <f>VLOOKUP(B237,Classification!A:D,2,0)</f>
        <v>A</v>
      </c>
      <c r="BA237" s="94" t="str">
        <f>VLOOKUP(B237,Classification!A:D,4,0)</f>
        <v>Opsins</v>
      </c>
      <c r="BB237" s="27" t="b">
        <f t="shared" si="1120"/>
        <v>1</v>
      </c>
      <c r="BC237" s="23">
        <f t="shared" si="1121"/>
        <v>250</v>
      </c>
      <c r="BD237" s="2" t="s">
        <v>23</v>
      </c>
      <c r="BE237" s="3" t="s">
        <v>1297</v>
      </c>
      <c r="BF237" s="119">
        <v>2.36</v>
      </c>
      <c r="BG237" s="49" t="s">
        <v>1</v>
      </c>
      <c r="BH237" s="49" t="s">
        <v>1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 t="shared" si="1122"/>
        <v>33</v>
      </c>
      <c r="BW237" s="71">
        <f t="shared" si="1123"/>
        <v>66</v>
      </c>
      <c r="BX237" s="72">
        <f t="shared" si="1124"/>
        <v>73</v>
      </c>
      <c r="BY237" s="71">
        <f t="shared" si="1125"/>
        <v>102</v>
      </c>
      <c r="BZ237" s="72">
        <f t="shared" si="1126"/>
        <v>107</v>
      </c>
      <c r="CA237" s="71" t="str">
        <f t="shared" si="1127"/>
        <v>-</v>
      </c>
      <c r="CB237" s="72">
        <f t="shared" si="1128"/>
        <v>149</v>
      </c>
      <c r="CC237" s="71">
        <f t="shared" si="1129"/>
        <v>187</v>
      </c>
      <c r="CD237" s="72">
        <f t="shared" si="1130"/>
        <v>199</v>
      </c>
      <c r="CE237" s="71">
        <f t="shared" si="1131"/>
        <v>240</v>
      </c>
      <c r="CF237" s="72">
        <f t="shared" si="1132"/>
        <v>284</v>
      </c>
      <c r="CG237" s="71">
        <f t="shared" si="1133"/>
        <v>310</v>
      </c>
      <c r="CH237" s="70">
        <f t="shared" si="1134"/>
        <v>64</v>
      </c>
      <c r="CI237" s="71">
        <f t="shared" si="1135"/>
        <v>69</v>
      </c>
      <c r="CJ237" s="72">
        <f t="shared" si="1136"/>
        <v>101</v>
      </c>
      <c r="CK237" s="72">
        <f t="shared" si="1137"/>
        <v>106</v>
      </c>
      <c r="CL237" s="72">
        <f t="shared" si="1138"/>
        <v>141</v>
      </c>
      <c r="CM237" s="72" t="str">
        <f t="shared" si="1139"/>
        <v>-</v>
      </c>
      <c r="CN237" s="72">
        <f t="shared" si="1140"/>
        <v>173</v>
      </c>
      <c r="CO237" s="72">
        <f t="shared" si="1141"/>
        <v>189</v>
      </c>
      <c r="CP237" s="72">
        <f t="shared" si="1142"/>
        <v>236</v>
      </c>
      <c r="CQ237" s="72">
        <f t="shared" si="1143"/>
        <v>278</v>
      </c>
      <c r="CR237" s="72">
        <f t="shared" si="1144"/>
        <v>309</v>
      </c>
      <c r="CS237" s="72">
        <f t="shared" si="1145"/>
        <v>322</v>
      </c>
      <c r="CT237" s="23">
        <f t="shared" si="1146"/>
        <v>4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 t="shared" si="1119"/>
        <v>opsd_bovin_6FK7</v>
      </c>
      <c r="B238" s="3" t="s">
        <v>920</v>
      </c>
      <c r="C238" s="3" t="s">
        <v>1495</v>
      </c>
      <c r="D238" s="3" t="str">
        <f>IFERROR(MID(VLOOKUP($B238,Seqs!$A:$B,2,0),E238,1),"")</f>
        <v>E</v>
      </c>
      <c r="E238" s="3">
        <v>33</v>
      </c>
      <c r="F238" s="3" t="str">
        <f>IFERROR(MID(VLOOKUP($B238,Seqs!$A:$B,2,0),G238,1),"")</f>
        <v>Q</v>
      </c>
      <c r="G238" s="3">
        <v>64</v>
      </c>
      <c r="H238" s="3" t="str">
        <f>IFERROR(MID(VLOOKUP($B238,Seqs!$A:$B,2,0),I238,1),"")</f>
        <v>K</v>
      </c>
      <c r="I238" s="23">
        <v>66</v>
      </c>
      <c r="J238" s="3" t="str">
        <f>IFERROR(MID(VLOOKUP($B238,Seqs!$A:$B,2,0),K238,1),"")</f>
        <v>R</v>
      </c>
      <c r="K238" s="23">
        <v>69</v>
      </c>
      <c r="L238" s="3" t="str">
        <f>IFERROR(MID(VLOOKUP($B238,Seqs!$A:$B,2,0),M238,1),"")</f>
        <v>N</v>
      </c>
      <c r="M238" s="3">
        <v>73</v>
      </c>
      <c r="N238" s="3" t="str">
        <f>IFERROR(MID(VLOOKUP($B238,Seqs!$A:$B,2,0),O238,1),"")</f>
        <v>G</v>
      </c>
      <c r="O238" s="3">
        <v>101</v>
      </c>
      <c r="P238" s="3" t="str">
        <f>IFERROR(MID(VLOOKUP($B238,Seqs!$A:$B,2,0),Q238,1),"")</f>
        <v>Y</v>
      </c>
      <c r="Q238" s="3">
        <v>102</v>
      </c>
      <c r="R238" s="3" t="str">
        <f>IFERROR(MID(VLOOKUP($B238,Seqs!$A:$B,2,0),S238,1),"")</f>
        <v>G</v>
      </c>
      <c r="S238" s="3">
        <v>106</v>
      </c>
      <c r="T238" s="3" t="str">
        <f>IFERROR(MID(VLOOKUP($B238,Seqs!$A:$B,2,0),U238,1),"")</f>
        <v>P</v>
      </c>
      <c r="U238" s="3">
        <v>107</v>
      </c>
      <c r="V238" s="3" t="str">
        <f>IFERROR(MID(VLOOKUP($B238,Seqs!$A:$B,2,0),W238,1),"")</f>
        <v>K</v>
      </c>
      <c r="W238" s="3">
        <v>141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G</v>
      </c>
      <c r="AC238" s="3">
        <v>149</v>
      </c>
      <c r="AD238" s="3" t="str">
        <f>IFERROR(MID(VLOOKUP($B238,Seqs!$A:$B,2,0),AE238,1),"")</f>
        <v>V</v>
      </c>
      <c r="AE238" s="3">
        <v>173</v>
      </c>
      <c r="AF238" s="3" t="str">
        <f>IFERROR(MID(VLOOKUP($B238,Seqs!$A:$B,2,0),AG238,1),"")</f>
        <v>C</v>
      </c>
      <c r="AG238" s="3">
        <v>187</v>
      </c>
      <c r="AH238" s="3" t="str">
        <f>IFERROR(MID(VLOOKUP($B238,Seqs!$A:$B,2,0),AI238,1),"")</f>
        <v>I</v>
      </c>
      <c r="AI238" s="3">
        <v>189</v>
      </c>
      <c r="AJ238" s="3" t="str">
        <f>IFERROR(MID(VLOOKUP($B238,Seqs!$A:$B,2,0),AK238,1),"")</f>
        <v>N</v>
      </c>
      <c r="AK238" s="3">
        <v>199</v>
      </c>
      <c r="AL238" s="3" t="str">
        <f>IFERROR(MID(VLOOKUP($B238,Seqs!$A:$B,2,0),AM238,1),"")</f>
        <v>Q</v>
      </c>
      <c r="AM238" s="3">
        <v>236</v>
      </c>
      <c r="AN238" s="3" t="str">
        <f>IFERROR(MID(VLOOKUP($B238,Seqs!$A:$B,2,0),AO238,1),"")</f>
        <v>S</v>
      </c>
      <c r="AO238" s="3">
        <v>240</v>
      </c>
      <c r="AP238" s="3" t="str">
        <f>IFERROR(MID(VLOOKUP($B238,Seqs!$A:$B,2,0),AQ238,1),"")</f>
        <v>H</v>
      </c>
      <c r="AQ238" s="3">
        <v>278</v>
      </c>
      <c r="AR238" s="3" t="str">
        <f>IFERROR(MID(VLOOKUP($B238,Seqs!$A:$B,2,0),AS238,1),"")</f>
        <v>G</v>
      </c>
      <c r="AS238" s="3">
        <v>284</v>
      </c>
      <c r="AT238" s="3" t="str">
        <f>IFERROR(MID(VLOOKUP($B238,Seqs!$A:$B,2,0),AU238,1),"")</f>
        <v>M</v>
      </c>
      <c r="AU238" s="3">
        <v>309</v>
      </c>
      <c r="AV238" s="3" t="str">
        <f>IFERROR(MID(VLOOKUP($B238,Seqs!$A:$B,2,0),AW238,1),"")</f>
        <v>N</v>
      </c>
      <c r="AW238" s="3">
        <v>310</v>
      </c>
      <c r="AX238" s="3" t="str">
        <f>IFERROR(MID(VLOOKUP($B238,Seqs!$A:$B,2,0),AY238,1),"")</f>
        <v>C</v>
      </c>
      <c r="AY238" s="3">
        <v>322</v>
      </c>
      <c r="AZ238" s="77" t="str">
        <f>VLOOKUP(B238,Classification!A:D,2,0)</f>
        <v>A</v>
      </c>
      <c r="BA238" s="94" t="str">
        <f>VLOOKUP(B238,Classification!A:D,4,0)</f>
        <v>Opsins</v>
      </c>
      <c r="BB238" s="27" t="b">
        <f t="shared" si="1120"/>
        <v>1</v>
      </c>
      <c r="BC238" s="23">
        <f t="shared" si="1121"/>
        <v>250</v>
      </c>
      <c r="BD238" s="2" t="s">
        <v>23</v>
      </c>
      <c r="BE238" s="3" t="s">
        <v>1297</v>
      </c>
      <c r="BF238" s="119">
        <v>2.62</v>
      </c>
      <c r="BG238" s="49" t="s">
        <v>1</v>
      </c>
      <c r="BH238" s="49" t="s">
        <v>1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 t="shared" si="1122"/>
        <v>33</v>
      </c>
      <c r="BW238" s="71">
        <f t="shared" si="1123"/>
        <v>66</v>
      </c>
      <c r="BX238" s="72">
        <f t="shared" si="1124"/>
        <v>73</v>
      </c>
      <c r="BY238" s="71">
        <f t="shared" si="1125"/>
        <v>102</v>
      </c>
      <c r="BZ238" s="72">
        <f t="shared" si="1126"/>
        <v>107</v>
      </c>
      <c r="CA238" s="71" t="str">
        <f t="shared" si="1127"/>
        <v>-</v>
      </c>
      <c r="CB238" s="72">
        <f t="shared" si="1128"/>
        <v>149</v>
      </c>
      <c r="CC238" s="71">
        <f t="shared" si="1129"/>
        <v>187</v>
      </c>
      <c r="CD238" s="72">
        <f t="shared" si="1130"/>
        <v>199</v>
      </c>
      <c r="CE238" s="71">
        <f t="shared" si="1131"/>
        <v>240</v>
      </c>
      <c r="CF238" s="72">
        <f t="shared" si="1132"/>
        <v>284</v>
      </c>
      <c r="CG238" s="71">
        <f t="shared" si="1133"/>
        <v>310</v>
      </c>
      <c r="CH238" s="70">
        <f t="shared" si="1134"/>
        <v>64</v>
      </c>
      <c r="CI238" s="71">
        <f t="shared" si="1135"/>
        <v>69</v>
      </c>
      <c r="CJ238" s="72">
        <f t="shared" si="1136"/>
        <v>101</v>
      </c>
      <c r="CK238" s="72">
        <f t="shared" si="1137"/>
        <v>106</v>
      </c>
      <c r="CL238" s="72">
        <f t="shared" si="1138"/>
        <v>141</v>
      </c>
      <c r="CM238" s="72" t="str">
        <f t="shared" si="1139"/>
        <v>-</v>
      </c>
      <c r="CN238" s="72">
        <f t="shared" si="1140"/>
        <v>173</v>
      </c>
      <c r="CO238" s="72">
        <f t="shared" si="1141"/>
        <v>189</v>
      </c>
      <c r="CP238" s="72">
        <f t="shared" si="1142"/>
        <v>236</v>
      </c>
      <c r="CQ238" s="72">
        <f t="shared" si="1143"/>
        <v>278</v>
      </c>
      <c r="CR238" s="72">
        <f t="shared" si="1144"/>
        <v>309</v>
      </c>
      <c r="CS238" s="72">
        <f t="shared" si="1145"/>
        <v>322</v>
      </c>
      <c r="CT238" s="23">
        <f t="shared" si="1146"/>
        <v>4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 t="shared" si="1119"/>
        <v>opsd_bovin_6FK8</v>
      </c>
      <c r="B239" s="3" t="s">
        <v>920</v>
      </c>
      <c r="C239" s="3" t="s">
        <v>1496</v>
      </c>
      <c r="D239" s="3" t="str">
        <f>IFERROR(MID(VLOOKUP($B239,Seqs!$A:$B,2,0),E239,1),"")</f>
        <v>E</v>
      </c>
      <c r="E239" s="3">
        <v>33</v>
      </c>
      <c r="F239" s="3" t="str">
        <f>IFERROR(MID(VLOOKUP($B239,Seqs!$A:$B,2,0),G239,1),"")</f>
        <v>Q</v>
      </c>
      <c r="G239" s="3">
        <v>64</v>
      </c>
      <c r="H239" s="3" t="str">
        <f>IFERROR(MID(VLOOKUP($B239,Seqs!$A:$B,2,0),I239,1),"")</f>
        <v>K</v>
      </c>
      <c r="I239" s="23">
        <v>66</v>
      </c>
      <c r="J239" s="3" t="str">
        <f>IFERROR(MID(VLOOKUP($B239,Seqs!$A:$B,2,0),K239,1),"")</f>
        <v>R</v>
      </c>
      <c r="K239" s="23">
        <v>69</v>
      </c>
      <c r="L239" s="3" t="str">
        <f>IFERROR(MID(VLOOKUP($B239,Seqs!$A:$B,2,0),M239,1),"")</f>
        <v>N</v>
      </c>
      <c r="M239" s="3">
        <v>73</v>
      </c>
      <c r="N239" s="3" t="str">
        <f>IFERROR(MID(VLOOKUP($B239,Seqs!$A:$B,2,0),O239,1),"")</f>
        <v>G</v>
      </c>
      <c r="O239" s="3">
        <v>101</v>
      </c>
      <c r="P239" s="3" t="str">
        <f>IFERROR(MID(VLOOKUP($B239,Seqs!$A:$B,2,0),Q239,1),"")</f>
        <v>Y</v>
      </c>
      <c r="Q239" s="3">
        <v>102</v>
      </c>
      <c r="R239" s="3" t="str">
        <f>IFERROR(MID(VLOOKUP($B239,Seqs!$A:$B,2,0),S239,1),"")</f>
        <v>G</v>
      </c>
      <c r="S239" s="3">
        <v>106</v>
      </c>
      <c r="T239" s="3" t="str">
        <f>IFERROR(MID(VLOOKUP($B239,Seqs!$A:$B,2,0),U239,1),"")</f>
        <v>P</v>
      </c>
      <c r="U239" s="3">
        <v>107</v>
      </c>
      <c r="V239" s="3" t="str">
        <f>IFERROR(MID(VLOOKUP($B239,Seqs!$A:$B,2,0),W239,1),"")</f>
        <v>K</v>
      </c>
      <c r="W239" s="3">
        <v>141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G</v>
      </c>
      <c r="AC239" s="3">
        <v>149</v>
      </c>
      <c r="AD239" s="3" t="str">
        <f>IFERROR(MID(VLOOKUP($B239,Seqs!$A:$B,2,0),AE239,1),"")</f>
        <v>V</v>
      </c>
      <c r="AE239" s="3">
        <v>173</v>
      </c>
      <c r="AF239" s="3" t="str">
        <f>IFERROR(MID(VLOOKUP($B239,Seqs!$A:$B,2,0),AG239,1),"")</f>
        <v>C</v>
      </c>
      <c r="AG239" s="3">
        <v>187</v>
      </c>
      <c r="AH239" s="3" t="str">
        <f>IFERROR(MID(VLOOKUP($B239,Seqs!$A:$B,2,0),AI239,1),"")</f>
        <v>I</v>
      </c>
      <c r="AI239" s="3">
        <v>189</v>
      </c>
      <c r="AJ239" s="3" t="str">
        <f>IFERROR(MID(VLOOKUP($B239,Seqs!$A:$B,2,0),AK239,1),"")</f>
        <v>N</v>
      </c>
      <c r="AK239" s="3">
        <v>199</v>
      </c>
      <c r="AL239" s="3" t="str">
        <f>IFERROR(MID(VLOOKUP($B239,Seqs!$A:$B,2,0),AM239,1),"")</f>
        <v>Q</v>
      </c>
      <c r="AM239" s="3">
        <v>236</v>
      </c>
      <c r="AN239" s="3" t="str">
        <f>IFERROR(MID(VLOOKUP($B239,Seqs!$A:$B,2,0),AO239,1),"")</f>
        <v>S</v>
      </c>
      <c r="AO239" s="3">
        <v>240</v>
      </c>
      <c r="AP239" s="3" t="str">
        <f>IFERROR(MID(VLOOKUP($B239,Seqs!$A:$B,2,0),AQ239,1),"")</f>
        <v>H</v>
      </c>
      <c r="AQ239" s="3">
        <v>278</v>
      </c>
      <c r="AR239" s="3" t="str">
        <f>IFERROR(MID(VLOOKUP($B239,Seqs!$A:$B,2,0),AS239,1),"")</f>
        <v>G</v>
      </c>
      <c r="AS239" s="3">
        <v>284</v>
      </c>
      <c r="AT239" s="3" t="str">
        <f>IFERROR(MID(VLOOKUP($B239,Seqs!$A:$B,2,0),AU239,1),"")</f>
        <v>M</v>
      </c>
      <c r="AU239" s="3">
        <v>309</v>
      </c>
      <c r="AV239" s="3" t="str">
        <f>IFERROR(MID(VLOOKUP($B239,Seqs!$A:$B,2,0),AW239,1),"")</f>
        <v>N</v>
      </c>
      <c r="AW239" s="3">
        <v>310</v>
      </c>
      <c r="AX239" s="3" t="str">
        <f>IFERROR(MID(VLOOKUP($B239,Seqs!$A:$B,2,0),AY239,1),"")</f>
        <v>C</v>
      </c>
      <c r="AY239" s="3">
        <v>322</v>
      </c>
      <c r="AZ239" s="77" t="str">
        <f>VLOOKUP(B239,Classification!A:D,2,0)</f>
        <v>A</v>
      </c>
      <c r="BA239" s="94" t="str">
        <f>VLOOKUP(B239,Classification!A:D,4,0)</f>
        <v>Opsins</v>
      </c>
      <c r="BB239" s="27" t="b">
        <f t="shared" si="1120"/>
        <v>1</v>
      </c>
      <c r="BC239" s="23">
        <f t="shared" si="1121"/>
        <v>250</v>
      </c>
      <c r="BD239" s="2" t="s">
        <v>23</v>
      </c>
      <c r="BE239" s="3" t="s">
        <v>1297</v>
      </c>
      <c r="BF239" s="119">
        <v>2.87</v>
      </c>
      <c r="BG239" s="49" t="s">
        <v>1</v>
      </c>
      <c r="BH239" s="49" t="s">
        <v>1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1122"/>
        <v>33</v>
      </c>
      <c r="BW239" s="71">
        <f t="shared" si="1123"/>
        <v>66</v>
      </c>
      <c r="BX239" s="72">
        <f t="shared" si="1124"/>
        <v>73</v>
      </c>
      <c r="BY239" s="71">
        <f t="shared" si="1125"/>
        <v>102</v>
      </c>
      <c r="BZ239" s="72">
        <f t="shared" si="1126"/>
        <v>107</v>
      </c>
      <c r="CA239" s="71" t="str">
        <f t="shared" si="1127"/>
        <v>-</v>
      </c>
      <c r="CB239" s="72">
        <f t="shared" si="1128"/>
        <v>149</v>
      </c>
      <c r="CC239" s="71">
        <f t="shared" si="1129"/>
        <v>187</v>
      </c>
      <c r="CD239" s="72">
        <f t="shared" si="1130"/>
        <v>199</v>
      </c>
      <c r="CE239" s="71">
        <f t="shared" si="1131"/>
        <v>240</v>
      </c>
      <c r="CF239" s="72">
        <f t="shared" si="1132"/>
        <v>284</v>
      </c>
      <c r="CG239" s="71">
        <f t="shared" si="1133"/>
        <v>310</v>
      </c>
      <c r="CH239" s="70">
        <f t="shared" si="1134"/>
        <v>64</v>
      </c>
      <c r="CI239" s="71">
        <f t="shared" si="1135"/>
        <v>69</v>
      </c>
      <c r="CJ239" s="72">
        <f t="shared" si="1136"/>
        <v>101</v>
      </c>
      <c r="CK239" s="72">
        <f t="shared" si="1137"/>
        <v>106</v>
      </c>
      <c r="CL239" s="72">
        <f t="shared" si="1138"/>
        <v>141</v>
      </c>
      <c r="CM239" s="72" t="str">
        <f t="shared" si="1139"/>
        <v>-</v>
      </c>
      <c r="CN239" s="72">
        <f t="shared" si="1140"/>
        <v>173</v>
      </c>
      <c r="CO239" s="72">
        <f t="shared" si="1141"/>
        <v>189</v>
      </c>
      <c r="CP239" s="72">
        <f t="shared" si="1142"/>
        <v>236</v>
      </c>
      <c r="CQ239" s="72">
        <f t="shared" si="1143"/>
        <v>278</v>
      </c>
      <c r="CR239" s="72">
        <f t="shared" si="1144"/>
        <v>309</v>
      </c>
      <c r="CS239" s="72">
        <f t="shared" si="1145"/>
        <v>322</v>
      </c>
      <c r="CT239" s="23">
        <f t="shared" si="1146"/>
        <v>4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1119"/>
        <v>opsd_bovin_6FK9</v>
      </c>
      <c r="B240" s="3" t="s">
        <v>920</v>
      </c>
      <c r="C240" s="3" t="s">
        <v>1497</v>
      </c>
      <c r="D240" s="3" t="str">
        <f>IFERROR(MID(VLOOKUP($B240,Seqs!$A:$B,2,0),E240,1),"")</f>
        <v>E</v>
      </c>
      <c r="E240" s="3">
        <v>33</v>
      </c>
      <c r="F240" s="3" t="str">
        <f>IFERROR(MID(VLOOKUP($B240,Seqs!$A:$B,2,0),G240,1),"")</f>
        <v>Q</v>
      </c>
      <c r="G240" s="3">
        <v>64</v>
      </c>
      <c r="H240" s="3" t="str">
        <f>IFERROR(MID(VLOOKUP($B240,Seqs!$A:$B,2,0),I240,1),"")</f>
        <v>K</v>
      </c>
      <c r="I240" s="23">
        <v>66</v>
      </c>
      <c r="J240" s="3" t="str">
        <f>IFERROR(MID(VLOOKUP($B240,Seqs!$A:$B,2,0),K240,1),"")</f>
        <v>R</v>
      </c>
      <c r="K240" s="23">
        <v>69</v>
      </c>
      <c r="L240" s="3" t="str">
        <f>IFERROR(MID(VLOOKUP($B240,Seqs!$A:$B,2,0),M240,1),"")</f>
        <v>N</v>
      </c>
      <c r="M240" s="3">
        <v>73</v>
      </c>
      <c r="N240" s="3" t="str">
        <f>IFERROR(MID(VLOOKUP($B240,Seqs!$A:$B,2,0),O240,1),"")</f>
        <v>G</v>
      </c>
      <c r="O240" s="3">
        <v>101</v>
      </c>
      <c r="P240" s="3" t="str">
        <f>IFERROR(MID(VLOOKUP($B240,Seqs!$A:$B,2,0),Q240,1),"")</f>
        <v>Y</v>
      </c>
      <c r="Q240" s="3">
        <v>102</v>
      </c>
      <c r="R240" s="3" t="str">
        <f>IFERROR(MID(VLOOKUP($B240,Seqs!$A:$B,2,0),S240,1),"")</f>
        <v>G</v>
      </c>
      <c r="S240" s="3">
        <v>106</v>
      </c>
      <c r="T240" s="3" t="str">
        <f>IFERROR(MID(VLOOKUP($B240,Seqs!$A:$B,2,0),U240,1),"")</f>
        <v>P</v>
      </c>
      <c r="U240" s="3">
        <v>107</v>
      </c>
      <c r="V240" s="3" t="str">
        <f>IFERROR(MID(VLOOKUP($B240,Seqs!$A:$B,2,0),W240,1),"")</f>
        <v>K</v>
      </c>
      <c r="W240" s="3">
        <v>141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G</v>
      </c>
      <c r="AC240" s="3">
        <v>149</v>
      </c>
      <c r="AD240" s="3" t="str">
        <f>IFERROR(MID(VLOOKUP($B240,Seqs!$A:$B,2,0),AE240,1),"")</f>
        <v>V</v>
      </c>
      <c r="AE240" s="3">
        <v>173</v>
      </c>
      <c r="AF240" s="3" t="str">
        <f>IFERROR(MID(VLOOKUP($B240,Seqs!$A:$B,2,0),AG240,1),"")</f>
        <v>C</v>
      </c>
      <c r="AG240" s="3">
        <v>187</v>
      </c>
      <c r="AH240" s="3" t="str">
        <f>IFERROR(MID(VLOOKUP($B240,Seqs!$A:$B,2,0),AI240,1),"")</f>
        <v>I</v>
      </c>
      <c r="AI240" s="3">
        <v>189</v>
      </c>
      <c r="AJ240" s="3" t="str">
        <f>IFERROR(MID(VLOOKUP($B240,Seqs!$A:$B,2,0),AK240,1),"")</f>
        <v>N</v>
      </c>
      <c r="AK240" s="3">
        <v>199</v>
      </c>
      <c r="AL240" s="3" t="str">
        <f>IFERROR(MID(VLOOKUP($B240,Seqs!$A:$B,2,0),AM240,1),"")</f>
        <v>Q</v>
      </c>
      <c r="AM240" s="3">
        <v>236</v>
      </c>
      <c r="AN240" s="3" t="str">
        <f>IFERROR(MID(VLOOKUP($B240,Seqs!$A:$B,2,0),AO240,1),"")</f>
        <v>S</v>
      </c>
      <c r="AO240" s="3">
        <v>240</v>
      </c>
      <c r="AP240" s="3" t="str">
        <f>IFERROR(MID(VLOOKUP($B240,Seqs!$A:$B,2,0),AQ240,1),"")</f>
        <v>H</v>
      </c>
      <c r="AQ240" s="3">
        <v>278</v>
      </c>
      <c r="AR240" s="3" t="str">
        <f>IFERROR(MID(VLOOKUP($B240,Seqs!$A:$B,2,0),AS240,1),"")</f>
        <v>G</v>
      </c>
      <c r="AS240" s="3">
        <v>284</v>
      </c>
      <c r="AT240" s="3" t="str">
        <f>IFERROR(MID(VLOOKUP($B240,Seqs!$A:$B,2,0),AU240,1),"")</f>
        <v>M</v>
      </c>
      <c r="AU240" s="3">
        <v>309</v>
      </c>
      <c r="AV240" s="3" t="str">
        <f>IFERROR(MID(VLOOKUP($B240,Seqs!$A:$B,2,0),AW240,1),"")</f>
        <v>N</v>
      </c>
      <c r="AW240" s="3">
        <v>310</v>
      </c>
      <c r="AX240" s="3" t="str">
        <f>IFERROR(MID(VLOOKUP($B240,Seqs!$A:$B,2,0),AY240,1),"")</f>
        <v>C</v>
      </c>
      <c r="AY240" s="3">
        <v>322</v>
      </c>
      <c r="AZ240" s="77" t="str">
        <f>VLOOKUP(B240,Classification!A:D,2,0)</f>
        <v>A</v>
      </c>
      <c r="BA240" s="94" t="str">
        <f>VLOOKUP(B240,Classification!A:D,4,0)</f>
        <v>Opsins</v>
      </c>
      <c r="BB240" s="27" t="b">
        <f t="shared" si="1120"/>
        <v>1</v>
      </c>
      <c r="BC240" s="23">
        <f t="shared" si="1121"/>
        <v>250</v>
      </c>
      <c r="BD240" s="2" t="s">
        <v>23</v>
      </c>
      <c r="BE240" s="3" t="s">
        <v>1297</v>
      </c>
      <c r="BF240" s="119">
        <v>2.63</v>
      </c>
      <c r="BG240" s="49" t="s">
        <v>1</v>
      </c>
      <c r="BH240" s="49" t="s">
        <v>1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1122"/>
        <v>33</v>
      </c>
      <c r="BW240" s="71">
        <f t="shared" si="1123"/>
        <v>66</v>
      </c>
      <c r="BX240" s="72">
        <f t="shared" si="1124"/>
        <v>73</v>
      </c>
      <c r="BY240" s="71">
        <f t="shared" si="1125"/>
        <v>102</v>
      </c>
      <c r="BZ240" s="72">
        <f t="shared" si="1126"/>
        <v>107</v>
      </c>
      <c r="CA240" s="71" t="str">
        <f t="shared" si="1127"/>
        <v>-</v>
      </c>
      <c r="CB240" s="72">
        <f t="shared" si="1128"/>
        <v>149</v>
      </c>
      <c r="CC240" s="71">
        <f t="shared" si="1129"/>
        <v>187</v>
      </c>
      <c r="CD240" s="72">
        <f t="shared" si="1130"/>
        <v>199</v>
      </c>
      <c r="CE240" s="71">
        <f t="shared" si="1131"/>
        <v>240</v>
      </c>
      <c r="CF240" s="72">
        <f t="shared" si="1132"/>
        <v>284</v>
      </c>
      <c r="CG240" s="71">
        <f t="shared" si="1133"/>
        <v>310</v>
      </c>
      <c r="CH240" s="70">
        <f t="shared" si="1134"/>
        <v>64</v>
      </c>
      <c r="CI240" s="71">
        <f t="shared" si="1135"/>
        <v>69</v>
      </c>
      <c r="CJ240" s="72">
        <f t="shared" si="1136"/>
        <v>101</v>
      </c>
      <c r="CK240" s="72">
        <f t="shared" si="1137"/>
        <v>106</v>
      </c>
      <c r="CL240" s="72">
        <f t="shared" si="1138"/>
        <v>141</v>
      </c>
      <c r="CM240" s="72" t="str">
        <f t="shared" si="1139"/>
        <v>-</v>
      </c>
      <c r="CN240" s="72">
        <f t="shared" si="1140"/>
        <v>173</v>
      </c>
      <c r="CO240" s="72">
        <f t="shared" si="1141"/>
        <v>189</v>
      </c>
      <c r="CP240" s="72">
        <f t="shared" si="1142"/>
        <v>236</v>
      </c>
      <c r="CQ240" s="72">
        <f t="shared" si="1143"/>
        <v>278</v>
      </c>
      <c r="CR240" s="72">
        <f t="shared" si="1144"/>
        <v>309</v>
      </c>
      <c r="CS240" s="72">
        <f t="shared" si="1145"/>
        <v>322</v>
      </c>
      <c r="CT240" s="23">
        <f t="shared" si="1146"/>
        <v>4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1119"/>
        <v>opsd_bovin_6FKA</v>
      </c>
      <c r="B241" s="3" t="s">
        <v>920</v>
      </c>
      <c r="C241" s="3" t="s">
        <v>1498</v>
      </c>
      <c r="D241" s="3" t="str">
        <f>IFERROR(MID(VLOOKUP($B241,Seqs!$A:$B,2,0),E241,1),"")</f>
        <v>E</v>
      </c>
      <c r="E241" s="3">
        <v>33</v>
      </c>
      <c r="F241" s="3" t="str">
        <f>IFERROR(MID(VLOOKUP($B241,Seqs!$A:$B,2,0),G241,1),"")</f>
        <v>Q</v>
      </c>
      <c r="G241" s="3">
        <v>64</v>
      </c>
      <c r="H241" s="3" t="str">
        <f>IFERROR(MID(VLOOKUP($B241,Seqs!$A:$B,2,0),I241,1),"")</f>
        <v>K</v>
      </c>
      <c r="I241" s="23">
        <v>66</v>
      </c>
      <c r="J241" s="3" t="str">
        <f>IFERROR(MID(VLOOKUP($B241,Seqs!$A:$B,2,0),K241,1),"")</f>
        <v>R</v>
      </c>
      <c r="K241" s="23">
        <v>69</v>
      </c>
      <c r="L241" s="3" t="str">
        <f>IFERROR(MID(VLOOKUP($B241,Seqs!$A:$B,2,0),M241,1),"")</f>
        <v>N</v>
      </c>
      <c r="M241" s="3">
        <v>73</v>
      </c>
      <c r="N241" s="3" t="str">
        <f>IFERROR(MID(VLOOKUP($B241,Seqs!$A:$B,2,0),O241,1),"")</f>
        <v>G</v>
      </c>
      <c r="O241" s="3">
        <v>101</v>
      </c>
      <c r="P241" s="3" t="str">
        <f>IFERROR(MID(VLOOKUP($B241,Seqs!$A:$B,2,0),Q241,1),"")</f>
        <v>Y</v>
      </c>
      <c r="Q241" s="3">
        <v>102</v>
      </c>
      <c r="R241" s="3" t="str">
        <f>IFERROR(MID(VLOOKUP($B241,Seqs!$A:$B,2,0),S241,1),"")</f>
        <v>G</v>
      </c>
      <c r="S241" s="3">
        <v>106</v>
      </c>
      <c r="T241" s="3" t="str">
        <f>IFERROR(MID(VLOOKUP($B241,Seqs!$A:$B,2,0),U241,1),"")</f>
        <v>P</v>
      </c>
      <c r="U241" s="3">
        <v>107</v>
      </c>
      <c r="V241" s="3" t="str">
        <f>IFERROR(MID(VLOOKUP($B241,Seqs!$A:$B,2,0),W241,1),"")</f>
        <v>K</v>
      </c>
      <c r="W241" s="3">
        <v>141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G</v>
      </c>
      <c r="AC241" s="3">
        <v>149</v>
      </c>
      <c r="AD241" s="3" t="str">
        <f>IFERROR(MID(VLOOKUP($B241,Seqs!$A:$B,2,0),AE241,1),"")</f>
        <v>V</v>
      </c>
      <c r="AE241" s="3">
        <v>173</v>
      </c>
      <c r="AF241" s="3" t="str">
        <f>IFERROR(MID(VLOOKUP($B241,Seqs!$A:$B,2,0),AG241,1),"")</f>
        <v>C</v>
      </c>
      <c r="AG241" s="3">
        <v>187</v>
      </c>
      <c r="AH241" s="3" t="str">
        <f>IFERROR(MID(VLOOKUP($B241,Seqs!$A:$B,2,0),AI241,1),"")</f>
        <v>I</v>
      </c>
      <c r="AI241" s="3">
        <v>189</v>
      </c>
      <c r="AJ241" s="3" t="str">
        <f>IFERROR(MID(VLOOKUP($B241,Seqs!$A:$B,2,0),AK241,1),"")</f>
        <v>N</v>
      </c>
      <c r="AK241" s="3">
        <v>199</v>
      </c>
      <c r="AL241" s="3" t="str">
        <f>IFERROR(MID(VLOOKUP($B241,Seqs!$A:$B,2,0),AM241,1),"")</f>
        <v>Q</v>
      </c>
      <c r="AM241" s="3">
        <v>236</v>
      </c>
      <c r="AN241" s="3" t="str">
        <f>IFERROR(MID(VLOOKUP($B241,Seqs!$A:$B,2,0),AO241,1),"")</f>
        <v>S</v>
      </c>
      <c r="AO241" s="3">
        <v>240</v>
      </c>
      <c r="AP241" s="3" t="str">
        <f>IFERROR(MID(VLOOKUP($B241,Seqs!$A:$B,2,0),AQ241,1),"")</f>
        <v>H</v>
      </c>
      <c r="AQ241" s="3">
        <v>278</v>
      </c>
      <c r="AR241" s="3" t="str">
        <f>IFERROR(MID(VLOOKUP($B241,Seqs!$A:$B,2,0),AS241,1),"")</f>
        <v>G</v>
      </c>
      <c r="AS241" s="3">
        <v>284</v>
      </c>
      <c r="AT241" s="3" t="str">
        <f>IFERROR(MID(VLOOKUP($B241,Seqs!$A:$B,2,0),AU241,1),"")</f>
        <v>M</v>
      </c>
      <c r="AU241" s="3">
        <v>309</v>
      </c>
      <c r="AV241" s="3" t="str">
        <f>IFERROR(MID(VLOOKUP($B241,Seqs!$A:$B,2,0),AW241,1),"")</f>
        <v>N</v>
      </c>
      <c r="AW241" s="3">
        <v>310</v>
      </c>
      <c r="AX241" s="3" t="str">
        <f>IFERROR(MID(VLOOKUP($B241,Seqs!$A:$B,2,0),AY241,1),"")</f>
        <v>C</v>
      </c>
      <c r="AY241" s="3">
        <v>322</v>
      </c>
      <c r="AZ241" s="77" t="str">
        <f>VLOOKUP(B241,Classification!A:D,2,0)</f>
        <v>A</v>
      </c>
      <c r="BA241" s="94" t="str">
        <f>VLOOKUP(B241,Classification!A:D,4,0)</f>
        <v>Opsins</v>
      </c>
      <c r="BB241" s="27" t="b">
        <f t="shared" si="1120"/>
        <v>1</v>
      </c>
      <c r="BC241" s="23">
        <f t="shared" si="1121"/>
        <v>250</v>
      </c>
      <c r="BD241" s="2" t="s">
        <v>23</v>
      </c>
      <c r="BE241" s="3" t="s">
        <v>1297</v>
      </c>
      <c r="BF241" s="119">
        <v>2.7</v>
      </c>
      <c r="BG241" s="49" t="s">
        <v>1</v>
      </c>
      <c r="BH241" s="49" t="s">
        <v>1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 t="shared" si="1122"/>
        <v>33</v>
      </c>
      <c r="BW241" s="71">
        <f t="shared" si="1123"/>
        <v>66</v>
      </c>
      <c r="BX241" s="72">
        <f t="shared" si="1124"/>
        <v>73</v>
      </c>
      <c r="BY241" s="71">
        <f t="shared" si="1125"/>
        <v>102</v>
      </c>
      <c r="BZ241" s="72">
        <f t="shared" si="1126"/>
        <v>107</v>
      </c>
      <c r="CA241" s="71" t="str">
        <f t="shared" si="1127"/>
        <v>-</v>
      </c>
      <c r="CB241" s="72">
        <f t="shared" si="1128"/>
        <v>149</v>
      </c>
      <c r="CC241" s="71">
        <f t="shared" si="1129"/>
        <v>187</v>
      </c>
      <c r="CD241" s="72">
        <f t="shared" si="1130"/>
        <v>199</v>
      </c>
      <c r="CE241" s="71">
        <f t="shared" si="1131"/>
        <v>240</v>
      </c>
      <c r="CF241" s="72">
        <f t="shared" si="1132"/>
        <v>284</v>
      </c>
      <c r="CG241" s="71">
        <f t="shared" si="1133"/>
        <v>310</v>
      </c>
      <c r="CH241" s="70">
        <f t="shared" si="1134"/>
        <v>64</v>
      </c>
      <c r="CI241" s="71">
        <f t="shared" si="1135"/>
        <v>69</v>
      </c>
      <c r="CJ241" s="72">
        <f t="shared" si="1136"/>
        <v>101</v>
      </c>
      <c r="CK241" s="72">
        <f t="shared" si="1137"/>
        <v>106</v>
      </c>
      <c r="CL241" s="72">
        <f t="shared" si="1138"/>
        <v>141</v>
      </c>
      <c r="CM241" s="72" t="str">
        <f t="shared" si="1139"/>
        <v>-</v>
      </c>
      <c r="CN241" s="72">
        <f t="shared" si="1140"/>
        <v>173</v>
      </c>
      <c r="CO241" s="72">
        <f t="shared" si="1141"/>
        <v>189</v>
      </c>
      <c r="CP241" s="72">
        <f t="shared" si="1142"/>
        <v>236</v>
      </c>
      <c r="CQ241" s="72">
        <f t="shared" si="1143"/>
        <v>278</v>
      </c>
      <c r="CR241" s="72">
        <f t="shared" si="1144"/>
        <v>309</v>
      </c>
      <c r="CS241" s="72">
        <f t="shared" si="1145"/>
        <v>322</v>
      </c>
      <c r="CT241" s="23">
        <f t="shared" si="1146"/>
        <v>4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1119"/>
        <v>opsd_bovin_6FKB</v>
      </c>
      <c r="B242" s="3" t="s">
        <v>920</v>
      </c>
      <c r="C242" s="3" t="s">
        <v>1499</v>
      </c>
      <c r="D242" s="3" t="str">
        <f>IFERROR(MID(VLOOKUP($B242,Seqs!$A:$B,2,0),E242,1),"")</f>
        <v>E</v>
      </c>
      <c r="E242" s="3">
        <v>33</v>
      </c>
      <c r="F242" s="3" t="str">
        <f>IFERROR(MID(VLOOKUP($B242,Seqs!$A:$B,2,0),G242,1),"")</f>
        <v>Q</v>
      </c>
      <c r="G242" s="3">
        <v>64</v>
      </c>
      <c r="H242" s="3" t="str">
        <f>IFERROR(MID(VLOOKUP($B242,Seqs!$A:$B,2,0),I242,1),"")</f>
        <v>K</v>
      </c>
      <c r="I242" s="23">
        <v>66</v>
      </c>
      <c r="J242" s="3" t="str">
        <f>IFERROR(MID(VLOOKUP($B242,Seqs!$A:$B,2,0),K242,1),"")</f>
        <v>R</v>
      </c>
      <c r="K242" s="23">
        <v>69</v>
      </c>
      <c r="L242" s="3" t="str">
        <f>IFERROR(MID(VLOOKUP($B242,Seqs!$A:$B,2,0),M242,1),"")</f>
        <v>N</v>
      </c>
      <c r="M242" s="3">
        <v>73</v>
      </c>
      <c r="N242" s="3" t="str">
        <f>IFERROR(MID(VLOOKUP($B242,Seqs!$A:$B,2,0),O242,1),"")</f>
        <v>G</v>
      </c>
      <c r="O242" s="3">
        <v>101</v>
      </c>
      <c r="P242" s="3" t="str">
        <f>IFERROR(MID(VLOOKUP($B242,Seqs!$A:$B,2,0),Q242,1),"")</f>
        <v>Y</v>
      </c>
      <c r="Q242" s="3">
        <v>102</v>
      </c>
      <c r="R242" s="3" t="str">
        <f>IFERROR(MID(VLOOKUP($B242,Seqs!$A:$B,2,0),S242,1),"")</f>
        <v>G</v>
      </c>
      <c r="S242" s="3">
        <v>106</v>
      </c>
      <c r="T242" s="3" t="str">
        <f>IFERROR(MID(VLOOKUP($B242,Seqs!$A:$B,2,0),U242,1),"")</f>
        <v>P</v>
      </c>
      <c r="U242" s="3">
        <v>107</v>
      </c>
      <c r="V242" s="3" t="str">
        <f>IFERROR(MID(VLOOKUP($B242,Seqs!$A:$B,2,0),W242,1),"")</f>
        <v>K</v>
      </c>
      <c r="W242" s="3">
        <v>141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G</v>
      </c>
      <c r="AC242" s="3">
        <v>149</v>
      </c>
      <c r="AD242" s="3" t="str">
        <f>IFERROR(MID(VLOOKUP($B242,Seqs!$A:$B,2,0),AE242,1),"")</f>
        <v>V</v>
      </c>
      <c r="AE242" s="3">
        <v>173</v>
      </c>
      <c r="AF242" s="3" t="str">
        <f>IFERROR(MID(VLOOKUP($B242,Seqs!$A:$B,2,0),AG242,1),"")</f>
        <v>C</v>
      </c>
      <c r="AG242" s="3">
        <v>187</v>
      </c>
      <c r="AH242" s="3" t="str">
        <f>IFERROR(MID(VLOOKUP($B242,Seqs!$A:$B,2,0),AI242,1),"")</f>
        <v>I</v>
      </c>
      <c r="AI242" s="3">
        <v>189</v>
      </c>
      <c r="AJ242" s="3" t="str">
        <f>IFERROR(MID(VLOOKUP($B242,Seqs!$A:$B,2,0),AK242,1),"")</f>
        <v>N</v>
      </c>
      <c r="AK242" s="3">
        <v>199</v>
      </c>
      <c r="AL242" s="3" t="str">
        <f>IFERROR(MID(VLOOKUP($B242,Seqs!$A:$B,2,0),AM242,1),"")</f>
        <v>Q</v>
      </c>
      <c r="AM242" s="3">
        <v>236</v>
      </c>
      <c r="AN242" s="3" t="str">
        <f>IFERROR(MID(VLOOKUP($B242,Seqs!$A:$B,2,0),AO242,1),"")</f>
        <v>S</v>
      </c>
      <c r="AO242" s="3">
        <v>240</v>
      </c>
      <c r="AP242" s="3" t="str">
        <f>IFERROR(MID(VLOOKUP($B242,Seqs!$A:$B,2,0),AQ242,1),"")</f>
        <v>H</v>
      </c>
      <c r="AQ242" s="3">
        <v>278</v>
      </c>
      <c r="AR242" s="3" t="str">
        <f>IFERROR(MID(VLOOKUP($B242,Seqs!$A:$B,2,0),AS242,1),"")</f>
        <v>G</v>
      </c>
      <c r="AS242" s="3">
        <v>284</v>
      </c>
      <c r="AT242" s="3" t="str">
        <f>IFERROR(MID(VLOOKUP($B242,Seqs!$A:$B,2,0),AU242,1),"")</f>
        <v>M</v>
      </c>
      <c r="AU242" s="3">
        <v>309</v>
      </c>
      <c r="AV242" s="3" t="str">
        <f>IFERROR(MID(VLOOKUP($B242,Seqs!$A:$B,2,0),AW242,1),"")</f>
        <v>N</v>
      </c>
      <c r="AW242" s="3">
        <v>310</v>
      </c>
      <c r="AX242" s="3" t="str">
        <f>IFERROR(MID(VLOOKUP($B242,Seqs!$A:$B,2,0),AY242,1),"")</f>
        <v>C</v>
      </c>
      <c r="AY242" s="3">
        <v>322</v>
      </c>
      <c r="AZ242" s="77" t="str">
        <f>VLOOKUP(B242,Classification!A:D,2,0)</f>
        <v>A</v>
      </c>
      <c r="BA242" s="94" t="str">
        <f>VLOOKUP(B242,Classification!A:D,4,0)</f>
        <v>Opsins</v>
      </c>
      <c r="BB242" s="27" t="b">
        <f t="shared" si="1120"/>
        <v>1</v>
      </c>
      <c r="BC242" s="23">
        <f t="shared" si="1121"/>
        <v>250</v>
      </c>
      <c r="BD242" s="2" t="s">
        <v>23</v>
      </c>
      <c r="BE242" s="3" t="s">
        <v>1297</v>
      </c>
      <c r="BF242" s="119">
        <v>3.03</v>
      </c>
      <c r="BG242" s="49" t="s">
        <v>1</v>
      </c>
      <c r="BH242" s="49" t="s">
        <v>1</v>
      </c>
      <c r="BI242" s="1"/>
      <c r="BJ242" s="70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0">
        <f t="shared" si="1122"/>
        <v>33</v>
      </c>
      <c r="BW242" s="71">
        <f t="shared" si="1123"/>
        <v>66</v>
      </c>
      <c r="BX242" s="72">
        <f t="shared" si="1124"/>
        <v>73</v>
      </c>
      <c r="BY242" s="71">
        <f t="shared" si="1125"/>
        <v>102</v>
      </c>
      <c r="BZ242" s="72">
        <f t="shared" si="1126"/>
        <v>107</v>
      </c>
      <c r="CA242" s="71" t="str">
        <f t="shared" si="1127"/>
        <v>-</v>
      </c>
      <c r="CB242" s="72">
        <f t="shared" si="1128"/>
        <v>149</v>
      </c>
      <c r="CC242" s="71">
        <f t="shared" si="1129"/>
        <v>187</v>
      </c>
      <c r="CD242" s="72">
        <f t="shared" si="1130"/>
        <v>199</v>
      </c>
      <c r="CE242" s="71">
        <f t="shared" si="1131"/>
        <v>240</v>
      </c>
      <c r="CF242" s="72">
        <f t="shared" si="1132"/>
        <v>284</v>
      </c>
      <c r="CG242" s="71">
        <f t="shared" si="1133"/>
        <v>310</v>
      </c>
      <c r="CH242" s="70">
        <f t="shared" si="1134"/>
        <v>64</v>
      </c>
      <c r="CI242" s="71">
        <f t="shared" si="1135"/>
        <v>69</v>
      </c>
      <c r="CJ242" s="72">
        <f t="shared" si="1136"/>
        <v>101</v>
      </c>
      <c r="CK242" s="72">
        <f t="shared" si="1137"/>
        <v>106</v>
      </c>
      <c r="CL242" s="72">
        <f t="shared" si="1138"/>
        <v>141</v>
      </c>
      <c r="CM242" s="72" t="str">
        <f t="shared" si="1139"/>
        <v>-</v>
      </c>
      <c r="CN242" s="72">
        <f t="shared" si="1140"/>
        <v>173</v>
      </c>
      <c r="CO242" s="72">
        <f t="shared" si="1141"/>
        <v>189</v>
      </c>
      <c r="CP242" s="72">
        <f t="shared" si="1142"/>
        <v>236</v>
      </c>
      <c r="CQ242" s="72">
        <f t="shared" si="1143"/>
        <v>278</v>
      </c>
      <c r="CR242" s="72">
        <f t="shared" si="1144"/>
        <v>309</v>
      </c>
      <c r="CS242" s="72">
        <f t="shared" si="1145"/>
        <v>322</v>
      </c>
      <c r="CT242" s="23">
        <f t="shared" si="1146"/>
        <v>4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si="1119"/>
        <v>opsd_bovin_6FKC</v>
      </c>
      <c r="B243" s="3" t="s">
        <v>920</v>
      </c>
      <c r="C243" s="3" t="s">
        <v>1500</v>
      </c>
      <c r="D243" s="3" t="str">
        <f>IFERROR(MID(VLOOKUP($B243,Seqs!$A:$B,2,0),E243,1),"")</f>
        <v>E</v>
      </c>
      <c r="E243" s="3">
        <v>33</v>
      </c>
      <c r="F243" s="3" t="str">
        <f>IFERROR(MID(VLOOKUP($B243,Seqs!$A:$B,2,0),G243,1),"")</f>
        <v>Q</v>
      </c>
      <c r="G243" s="3">
        <v>64</v>
      </c>
      <c r="H243" s="3" t="str">
        <f>IFERROR(MID(VLOOKUP($B243,Seqs!$A:$B,2,0),I243,1),"")</f>
        <v>K</v>
      </c>
      <c r="I243" s="23">
        <v>66</v>
      </c>
      <c r="J243" s="3" t="str">
        <f>IFERROR(MID(VLOOKUP($B243,Seqs!$A:$B,2,0),K243,1),"")</f>
        <v>R</v>
      </c>
      <c r="K243" s="23">
        <v>69</v>
      </c>
      <c r="L243" s="3" t="str">
        <f>IFERROR(MID(VLOOKUP($B243,Seqs!$A:$B,2,0),M243,1),"")</f>
        <v>N</v>
      </c>
      <c r="M243" s="3">
        <v>73</v>
      </c>
      <c r="N243" s="3" t="str">
        <f>IFERROR(MID(VLOOKUP($B243,Seqs!$A:$B,2,0),O243,1),"")</f>
        <v>G</v>
      </c>
      <c r="O243" s="3">
        <v>101</v>
      </c>
      <c r="P243" s="3" t="str">
        <f>IFERROR(MID(VLOOKUP($B243,Seqs!$A:$B,2,0),Q243,1),"")</f>
        <v>Y</v>
      </c>
      <c r="Q243" s="3">
        <v>102</v>
      </c>
      <c r="R243" s="3" t="str">
        <f>IFERROR(MID(VLOOKUP($B243,Seqs!$A:$B,2,0),S243,1),"")</f>
        <v>G</v>
      </c>
      <c r="S243" s="3">
        <v>106</v>
      </c>
      <c r="T243" s="3" t="str">
        <f>IFERROR(MID(VLOOKUP($B243,Seqs!$A:$B,2,0),U243,1),"")</f>
        <v>P</v>
      </c>
      <c r="U243" s="3">
        <v>107</v>
      </c>
      <c r="V243" s="3" t="str">
        <f>IFERROR(MID(VLOOKUP($B243,Seqs!$A:$B,2,0),W243,1),"")</f>
        <v>K</v>
      </c>
      <c r="W243" s="3">
        <v>141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G</v>
      </c>
      <c r="AC243" s="3">
        <v>149</v>
      </c>
      <c r="AD243" s="3" t="str">
        <f>IFERROR(MID(VLOOKUP($B243,Seqs!$A:$B,2,0),AE243,1),"")</f>
        <v>V</v>
      </c>
      <c r="AE243" s="3">
        <v>173</v>
      </c>
      <c r="AF243" s="3" t="str">
        <f>IFERROR(MID(VLOOKUP($B243,Seqs!$A:$B,2,0),AG243,1),"")</f>
        <v>C</v>
      </c>
      <c r="AG243" s="3">
        <v>187</v>
      </c>
      <c r="AH243" s="3" t="str">
        <f>IFERROR(MID(VLOOKUP($B243,Seqs!$A:$B,2,0),AI243,1),"")</f>
        <v>I</v>
      </c>
      <c r="AI243" s="3">
        <v>189</v>
      </c>
      <c r="AJ243" s="3" t="str">
        <f>IFERROR(MID(VLOOKUP($B243,Seqs!$A:$B,2,0),AK243,1),"")</f>
        <v>N</v>
      </c>
      <c r="AK243" s="3">
        <v>199</v>
      </c>
      <c r="AL243" s="3" t="str">
        <f>IFERROR(MID(VLOOKUP($B243,Seqs!$A:$B,2,0),AM243,1),"")</f>
        <v>Q</v>
      </c>
      <c r="AM243" s="3">
        <v>236</v>
      </c>
      <c r="AN243" s="3" t="str">
        <f>IFERROR(MID(VLOOKUP($B243,Seqs!$A:$B,2,0),AO243,1),"")</f>
        <v>S</v>
      </c>
      <c r="AO243" s="3">
        <v>240</v>
      </c>
      <c r="AP243" s="3" t="str">
        <f>IFERROR(MID(VLOOKUP($B243,Seqs!$A:$B,2,0),AQ243,1),"")</f>
        <v>H</v>
      </c>
      <c r="AQ243" s="3">
        <v>278</v>
      </c>
      <c r="AR243" s="3" t="str">
        <f>IFERROR(MID(VLOOKUP($B243,Seqs!$A:$B,2,0),AS243,1),"")</f>
        <v>G</v>
      </c>
      <c r="AS243" s="3">
        <v>284</v>
      </c>
      <c r="AT243" s="3" t="str">
        <f>IFERROR(MID(VLOOKUP($B243,Seqs!$A:$B,2,0),AU243,1),"")</f>
        <v>M</v>
      </c>
      <c r="AU243" s="3">
        <v>309</v>
      </c>
      <c r="AV243" s="3" t="str">
        <f>IFERROR(MID(VLOOKUP($B243,Seqs!$A:$B,2,0),AW243,1),"")</f>
        <v>N</v>
      </c>
      <c r="AW243" s="3">
        <v>310</v>
      </c>
      <c r="AX243" s="3" t="str">
        <f>IFERROR(MID(VLOOKUP($B243,Seqs!$A:$B,2,0),AY243,1),"")</f>
        <v>C</v>
      </c>
      <c r="AY243" s="3">
        <v>322</v>
      </c>
      <c r="AZ243" s="77" t="str">
        <f>VLOOKUP(B243,Classification!A:D,2,0)</f>
        <v>A</v>
      </c>
      <c r="BA243" s="94" t="str">
        <f>VLOOKUP(B243,Classification!A:D,4,0)</f>
        <v>Opsins</v>
      </c>
      <c r="BB243" s="27" t="b">
        <f t="shared" si="1120"/>
        <v>1</v>
      </c>
      <c r="BC243" s="23">
        <f t="shared" si="1121"/>
        <v>250</v>
      </c>
      <c r="BD243" s="2" t="s">
        <v>23</v>
      </c>
      <c r="BE243" s="3" t="s">
        <v>1297</v>
      </c>
      <c r="BF243" s="119">
        <v>2.46</v>
      </c>
      <c r="BG243" s="49" t="s">
        <v>1</v>
      </c>
      <c r="BH243" s="49" t="s">
        <v>1</v>
      </c>
      <c r="BI243" s="1"/>
      <c r="BJ243" s="70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0">
        <f t="shared" si="1122"/>
        <v>33</v>
      </c>
      <c r="BW243" s="71">
        <f t="shared" si="1123"/>
        <v>66</v>
      </c>
      <c r="BX243" s="72">
        <f t="shared" si="1124"/>
        <v>73</v>
      </c>
      <c r="BY243" s="71">
        <f t="shared" si="1125"/>
        <v>102</v>
      </c>
      <c r="BZ243" s="72">
        <f t="shared" si="1126"/>
        <v>107</v>
      </c>
      <c r="CA243" s="71" t="str">
        <f t="shared" si="1127"/>
        <v>-</v>
      </c>
      <c r="CB243" s="72">
        <f t="shared" si="1128"/>
        <v>149</v>
      </c>
      <c r="CC243" s="71">
        <f t="shared" si="1129"/>
        <v>187</v>
      </c>
      <c r="CD243" s="72">
        <f t="shared" si="1130"/>
        <v>199</v>
      </c>
      <c r="CE243" s="71">
        <f t="shared" si="1131"/>
        <v>240</v>
      </c>
      <c r="CF243" s="72">
        <f t="shared" si="1132"/>
        <v>284</v>
      </c>
      <c r="CG243" s="71">
        <f t="shared" si="1133"/>
        <v>310</v>
      </c>
      <c r="CH243" s="70">
        <f t="shared" si="1134"/>
        <v>64</v>
      </c>
      <c r="CI243" s="71">
        <f t="shared" si="1135"/>
        <v>69</v>
      </c>
      <c r="CJ243" s="72">
        <f t="shared" si="1136"/>
        <v>101</v>
      </c>
      <c r="CK243" s="72">
        <f t="shared" si="1137"/>
        <v>106</v>
      </c>
      <c r="CL243" s="72">
        <f t="shared" si="1138"/>
        <v>141</v>
      </c>
      <c r="CM243" s="72" t="str">
        <f t="shared" si="1139"/>
        <v>-</v>
      </c>
      <c r="CN243" s="72">
        <f t="shared" si="1140"/>
        <v>173</v>
      </c>
      <c r="CO243" s="72">
        <f t="shared" si="1141"/>
        <v>189</v>
      </c>
      <c r="CP243" s="72">
        <f t="shared" si="1142"/>
        <v>236</v>
      </c>
      <c r="CQ243" s="72">
        <f t="shared" si="1143"/>
        <v>278</v>
      </c>
      <c r="CR243" s="72">
        <f t="shared" si="1144"/>
        <v>309</v>
      </c>
      <c r="CS243" s="72">
        <f t="shared" si="1145"/>
        <v>322</v>
      </c>
      <c r="CT243" s="23">
        <f t="shared" si="1146"/>
        <v>4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si="1119"/>
        <v>opsd_bovin_6FKD</v>
      </c>
      <c r="B244" s="3" t="s">
        <v>920</v>
      </c>
      <c r="C244" s="3" t="s">
        <v>1501</v>
      </c>
      <c r="D244" s="3" t="str">
        <f>IFERROR(MID(VLOOKUP($B244,Seqs!$A:$B,2,0),E244,1),"")</f>
        <v>E</v>
      </c>
      <c r="E244" s="3">
        <v>33</v>
      </c>
      <c r="F244" s="3" t="str">
        <f>IFERROR(MID(VLOOKUP($B244,Seqs!$A:$B,2,0),G244,1),"")</f>
        <v>Q</v>
      </c>
      <c r="G244" s="3">
        <v>64</v>
      </c>
      <c r="H244" s="3" t="str">
        <f>IFERROR(MID(VLOOKUP($B244,Seqs!$A:$B,2,0),I244,1),"")</f>
        <v>K</v>
      </c>
      <c r="I244" s="23">
        <v>66</v>
      </c>
      <c r="J244" s="3" t="str">
        <f>IFERROR(MID(VLOOKUP($B244,Seqs!$A:$B,2,0),K244,1),"")</f>
        <v>R</v>
      </c>
      <c r="K244" s="23">
        <v>69</v>
      </c>
      <c r="L244" s="3" t="str">
        <f>IFERROR(MID(VLOOKUP($B244,Seqs!$A:$B,2,0),M244,1),"")</f>
        <v>N</v>
      </c>
      <c r="M244" s="3">
        <v>73</v>
      </c>
      <c r="N244" s="3" t="str">
        <f>IFERROR(MID(VLOOKUP($B244,Seqs!$A:$B,2,0),O244,1),"")</f>
        <v>G</v>
      </c>
      <c r="O244" s="3">
        <v>101</v>
      </c>
      <c r="P244" s="3" t="str">
        <f>IFERROR(MID(VLOOKUP($B244,Seqs!$A:$B,2,0),Q244,1),"")</f>
        <v>Y</v>
      </c>
      <c r="Q244" s="3">
        <v>102</v>
      </c>
      <c r="R244" s="3" t="str">
        <f>IFERROR(MID(VLOOKUP($B244,Seqs!$A:$B,2,0),S244,1),"")</f>
        <v>G</v>
      </c>
      <c r="S244" s="3">
        <v>106</v>
      </c>
      <c r="T244" s="3" t="str">
        <f>IFERROR(MID(VLOOKUP($B244,Seqs!$A:$B,2,0),U244,1),"")</f>
        <v>P</v>
      </c>
      <c r="U244" s="3">
        <v>107</v>
      </c>
      <c r="V244" s="3" t="str">
        <f>IFERROR(MID(VLOOKUP($B244,Seqs!$A:$B,2,0),W244,1),"")</f>
        <v>K</v>
      </c>
      <c r="W244" s="3">
        <v>141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G</v>
      </c>
      <c r="AC244" s="3">
        <v>149</v>
      </c>
      <c r="AD244" s="3" t="str">
        <f>IFERROR(MID(VLOOKUP($B244,Seqs!$A:$B,2,0),AE244,1),"")</f>
        <v>V</v>
      </c>
      <c r="AE244" s="3">
        <v>173</v>
      </c>
      <c r="AF244" s="3" t="str">
        <f>IFERROR(MID(VLOOKUP($B244,Seqs!$A:$B,2,0),AG244,1),"")</f>
        <v>C</v>
      </c>
      <c r="AG244" s="3">
        <v>187</v>
      </c>
      <c r="AH244" s="3" t="str">
        <f>IFERROR(MID(VLOOKUP($B244,Seqs!$A:$B,2,0),AI244,1),"")</f>
        <v>I</v>
      </c>
      <c r="AI244" s="3">
        <v>189</v>
      </c>
      <c r="AJ244" s="3" t="str">
        <f>IFERROR(MID(VLOOKUP($B244,Seqs!$A:$B,2,0),AK244,1),"")</f>
        <v>N</v>
      </c>
      <c r="AK244" s="3">
        <v>199</v>
      </c>
      <c r="AL244" s="3" t="str">
        <f>IFERROR(MID(VLOOKUP($B244,Seqs!$A:$B,2,0),AM244,1),"")</f>
        <v>Q</v>
      </c>
      <c r="AM244" s="3">
        <v>236</v>
      </c>
      <c r="AN244" s="3" t="str">
        <f>IFERROR(MID(VLOOKUP($B244,Seqs!$A:$B,2,0),AO244,1),"")</f>
        <v>S</v>
      </c>
      <c r="AO244" s="3">
        <v>240</v>
      </c>
      <c r="AP244" s="3" t="str">
        <f>IFERROR(MID(VLOOKUP($B244,Seqs!$A:$B,2,0),AQ244,1),"")</f>
        <v>H</v>
      </c>
      <c r="AQ244" s="3">
        <v>278</v>
      </c>
      <c r="AR244" s="3" t="str">
        <f>IFERROR(MID(VLOOKUP($B244,Seqs!$A:$B,2,0),AS244,1),"")</f>
        <v>G</v>
      </c>
      <c r="AS244" s="3">
        <v>284</v>
      </c>
      <c r="AT244" s="3" t="str">
        <f>IFERROR(MID(VLOOKUP($B244,Seqs!$A:$B,2,0),AU244,1),"")</f>
        <v>M</v>
      </c>
      <c r="AU244" s="3">
        <v>309</v>
      </c>
      <c r="AV244" s="3" t="str">
        <f>IFERROR(MID(VLOOKUP($B244,Seqs!$A:$B,2,0),AW244,1),"")</f>
        <v>N</v>
      </c>
      <c r="AW244" s="3">
        <v>310</v>
      </c>
      <c r="AX244" s="3" t="str">
        <f>IFERROR(MID(VLOOKUP($B244,Seqs!$A:$B,2,0),AY244,1),"")</f>
        <v>C</v>
      </c>
      <c r="AY244" s="3">
        <v>322</v>
      </c>
      <c r="AZ244" s="77" t="str">
        <f>VLOOKUP(B244,Classification!A:D,2,0)</f>
        <v>A</v>
      </c>
      <c r="BA244" s="94" t="str">
        <f>VLOOKUP(B244,Classification!A:D,4,0)</f>
        <v>Opsins</v>
      </c>
      <c r="BB244" s="27" t="b">
        <f t="shared" si="1120"/>
        <v>1</v>
      </c>
      <c r="BC244" s="23">
        <f t="shared" si="1121"/>
        <v>250</v>
      </c>
      <c r="BD244" s="2" t="s">
        <v>23</v>
      </c>
      <c r="BE244" s="3" t="s">
        <v>1297</v>
      </c>
      <c r="BF244" s="119">
        <v>2.4900000000000002</v>
      </c>
      <c r="BG244" s="49" t="s">
        <v>1</v>
      </c>
      <c r="BH244" s="49" t="s">
        <v>1</v>
      </c>
      <c r="BI244" s="1"/>
      <c r="BJ244" s="70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0">
        <f t="shared" si="1122"/>
        <v>33</v>
      </c>
      <c r="BW244" s="71">
        <f t="shared" si="1123"/>
        <v>66</v>
      </c>
      <c r="BX244" s="72">
        <f t="shared" si="1124"/>
        <v>73</v>
      </c>
      <c r="BY244" s="71">
        <f t="shared" si="1125"/>
        <v>102</v>
      </c>
      <c r="BZ244" s="72">
        <f t="shared" si="1126"/>
        <v>107</v>
      </c>
      <c r="CA244" s="71" t="str">
        <f t="shared" si="1127"/>
        <v>-</v>
      </c>
      <c r="CB244" s="72">
        <f t="shared" si="1128"/>
        <v>149</v>
      </c>
      <c r="CC244" s="71">
        <f t="shared" si="1129"/>
        <v>187</v>
      </c>
      <c r="CD244" s="72">
        <f t="shared" si="1130"/>
        <v>199</v>
      </c>
      <c r="CE244" s="71">
        <f t="shared" si="1131"/>
        <v>240</v>
      </c>
      <c r="CF244" s="72">
        <f t="shared" si="1132"/>
        <v>284</v>
      </c>
      <c r="CG244" s="71">
        <f t="shared" si="1133"/>
        <v>310</v>
      </c>
      <c r="CH244" s="70">
        <f t="shared" si="1134"/>
        <v>64</v>
      </c>
      <c r="CI244" s="71">
        <f t="shared" si="1135"/>
        <v>69</v>
      </c>
      <c r="CJ244" s="72">
        <f t="shared" si="1136"/>
        <v>101</v>
      </c>
      <c r="CK244" s="72">
        <f t="shared" si="1137"/>
        <v>106</v>
      </c>
      <c r="CL244" s="72">
        <f t="shared" si="1138"/>
        <v>141</v>
      </c>
      <c r="CM244" s="72" t="str">
        <f t="shared" si="1139"/>
        <v>-</v>
      </c>
      <c r="CN244" s="72">
        <f t="shared" si="1140"/>
        <v>173</v>
      </c>
      <c r="CO244" s="72">
        <f t="shared" si="1141"/>
        <v>189</v>
      </c>
      <c r="CP244" s="72">
        <f t="shared" si="1142"/>
        <v>236</v>
      </c>
      <c r="CQ244" s="72">
        <f t="shared" si="1143"/>
        <v>278</v>
      </c>
      <c r="CR244" s="72">
        <f t="shared" si="1144"/>
        <v>309</v>
      </c>
      <c r="CS244" s="72">
        <f t="shared" si="1145"/>
        <v>322</v>
      </c>
      <c r="CT244" s="23">
        <f t="shared" si="1146"/>
        <v>4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x14ac:dyDescent="0.2">
      <c r="A245" s="3" t="str">
        <f t="shared" ref="A245" si="1147">CONCATENATE(B245,"_",C245)</f>
        <v>opsd_bovin_6FUF</v>
      </c>
      <c r="B245" s="3" t="s">
        <v>920</v>
      </c>
      <c r="C245" s="3" t="s">
        <v>1537</v>
      </c>
      <c r="D245" s="3" t="str">
        <f>IFERROR(MID(VLOOKUP($B245,Seqs!$A:$B,2,0),E245,1),"")</f>
        <v>E</v>
      </c>
      <c r="E245" s="3">
        <v>33</v>
      </c>
      <c r="F245" s="3" t="str">
        <f>IFERROR(MID(VLOOKUP($B245,Seqs!$A:$B,2,0),G245,1),"")</f>
        <v>H</v>
      </c>
      <c r="G245" s="3">
        <v>65</v>
      </c>
      <c r="H245" s="3" t="str">
        <f>IFERROR(MID(VLOOKUP($B245,Seqs!$A:$B,2,0),I245,1),"")</f>
        <v>K</v>
      </c>
      <c r="I245" s="23">
        <v>66</v>
      </c>
      <c r="J245" s="3" t="str">
        <f>IFERROR(MID(VLOOKUP($B245,Seqs!$A:$B,2,0),K245,1),"")</f>
        <v>R</v>
      </c>
      <c r="K245" s="23">
        <v>69</v>
      </c>
      <c r="L245" s="3" t="str">
        <f>IFERROR(MID(VLOOKUP($B245,Seqs!$A:$B,2,0),M245,1),"")</f>
        <v>N</v>
      </c>
      <c r="M245" s="3">
        <v>73</v>
      </c>
      <c r="N245" s="3" t="str">
        <f>IFERROR(MID(VLOOKUP($B245,Seqs!$A:$B,2,0),O245,1),"")</f>
        <v>G</v>
      </c>
      <c r="O245" s="3">
        <v>101</v>
      </c>
      <c r="P245" s="3" t="str">
        <f>IFERROR(MID(VLOOKUP($B245,Seqs!$A:$B,2,0),Q245,1),"")</f>
        <v>Y</v>
      </c>
      <c r="Q245" s="3">
        <v>102</v>
      </c>
      <c r="R245" s="3" t="str">
        <f>IFERROR(MID(VLOOKUP($B245,Seqs!$A:$B,2,0),S245,1),"")</f>
        <v>G</v>
      </c>
      <c r="S245" s="3">
        <v>106</v>
      </c>
      <c r="T245" s="3" t="str">
        <f>IFERROR(MID(VLOOKUP($B245,Seqs!$A:$B,2,0),U245,1),"")</f>
        <v>P</v>
      </c>
      <c r="U245" s="3">
        <v>107</v>
      </c>
      <c r="V245" s="3" t="str">
        <f>IFERROR(MID(VLOOKUP($B245,Seqs!$A:$B,2,0),W245,1),"")</f>
        <v>K</v>
      </c>
      <c r="W245" s="3">
        <v>141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G</v>
      </c>
      <c r="AC245" s="3">
        <v>149</v>
      </c>
      <c r="AD245" s="3" t="str">
        <f>IFERROR(MID(VLOOKUP($B245,Seqs!$A:$B,2,0),AE245,1),"")</f>
        <v>V</v>
      </c>
      <c r="AE245" s="3">
        <v>173</v>
      </c>
      <c r="AF245" s="3" t="str">
        <f>IFERROR(MID(VLOOKUP($B245,Seqs!$A:$B,2,0),AG245,1),"")</f>
        <v>C</v>
      </c>
      <c r="AG245" s="3">
        <v>187</v>
      </c>
      <c r="AH245" s="3" t="str">
        <f>IFERROR(MID(VLOOKUP($B245,Seqs!$A:$B,2,0),AI245,1),"")</f>
        <v>I</v>
      </c>
      <c r="AI245" s="3">
        <v>189</v>
      </c>
      <c r="AJ245" s="3" t="str">
        <f>IFERROR(MID(VLOOKUP($B245,Seqs!$A:$B,2,0),AK245,1),"")</f>
        <v>N</v>
      </c>
      <c r="AK245" s="3">
        <v>199</v>
      </c>
      <c r="AL245" s="3" t="str">
        <f>IFERROR(MID(VLOOKUP($B245,Seqs!$A:$B,2,0),AM245,1),"")</f>
        <v>Q</v>
      </c>
      <c r="AM245" s="3">
        <v>237</v>
      </c>
      <c r="AN245" s="3" t="str">
        <f>IFERROR(MID(VLOOKUP($B245,Seqs!$A:$B,2,0),AO245,1),"")</f>
        <v>S</v>
      </c>
      <c r="AO245" s="3">
        <v>240</v>
      </c>
      <c r="AP245" s="3" t="str">
        <f>IFERROR(MID(VLOOKUP($B245,Seqs!$A:$B,2,0),AQ245,1),"")</f>
        <v>H</v>
      </c>
      <c r="AQ245" s="3">
        <v>278</v>
      </c>
      <c r="AR245" s="3" t="str">
        <f>IFERROR(MID(VLOOKUP($B245,Seqs!$A:$B,2,0),AS245,1),"")</f>
        <v>T</v>
      </c>
      <c r="AS245" s="3">
        <v>289</v>
      </c>
      <c r="AT245" s="3" t="str">
        <f>IFERROR(MID(VLOOKUP($B245,Seqs!$A:$B,2,0),AU245,1),"")</f>
        <v>M</v>
      </c>
      <c r="AU245" s="3">
        <v>309</v>
      </c>
      <c r="AV245" s="3" t="str">
        <f>IFERROR(MID(VLOOKUP($B245,Seqs!$A:$B,2,0),AW245,1),"")</f>
        <v>N</v>
      </c>
      <c r="AW245" s="3">
        <v>310</v>
      </c>
      <c r="AX245" s="3" t="str">
        <f>IFERROR(MID(VLOOKUP($B245,Seqs!$A:$B,2,0),AY245,1),"")</f>
        <v>R</v>
      </c>
      <c r="AY245" s="3">
        <v>314</v>
      </c>
      <c r="AZ245" s="77" t="str">
        <f>VLOOKUP(B245,Classification!A:D,2,0)</f>
        <v>A</v>
      </c>
      <c r="BA245" s="94" t="str">
        <f>VLOOKUP(B245,Classification!A:D,4,0)</f>
        <v>Opsins</v>
      </c>
      <c r="BB245" s="27" t="b">
        <f t="shared" ref="BB245" si="1148"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23">
        <f t="shared" ref="BC245" si="1149">_xlfn.AGGREGATE(9,6,CH245:CS245)-_xlfn.AGGREGATE(9,6,BV245:CG245)+12</f>
        <v>239</v>
      </c>
      <c r="BD245" s="2" t="s">
        <v>23</v>
      </c>
      <c r="BE245" s="3" t="s">
        <v>1297</v>
      </c>
      <c r="BF245" s="119">
        <v>3.12</v>
      </c>
      <c r="BG245" s="49" t="s">
        <v>1</v>
      </c>
      <c r="BH245" s="49" t="s">
        <v>1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 t="shared" ref="BV245" si="1150">E245</f>
        <v>33</v>
      </c>
      <c r="BW245" s="71">
        <f t="shared" ref="BW245" si="1151">I245</f>
        <v>66</v>
      </c>
      <c r="BX245" s="72">
        <f t="shared" ref="BX245" si="1152">M245</f>
        <v>73</v>
      </c>
      <c r="BY245" s="71">
        <f t="shared" ref="BY245" si="1153">Q245</f>
        <v>102</v>
      </c>
      <c r="BZ245" s="72">
        <f t="shared" ref="BZ245" si="1154">U245</f>
        <v>107</v>
      </c>
      <c r="CA245" s="71" t="str">
        <f t="shared" ref="CA245" si="1155">Y245</f>
        <v>-</v>
      </c>
      <c r="CB245" s="72">
        <f t="shared" ref="CB245" si="1156">AC245</f>
        <v>149</v>
      </c>
      <c r="CC245" s="71">
        <f t="shared" ref="CC245" si="1157">AG245</f>
        <v>187</v>
      </c>
      <c r="CD245" s="72">
        <f t="shared" ref="CD245" si="1158">AK245</f>
        <v>199</v>
      </c>
      <c r="CE245" s="71">
        <f t="shared" ref="CE245" si="1159">AO245</f>
        <v>240</v>
      </c>
      <c r="CF245" s="72">
        <f t="shared" ref="CF245" si="1160">AS245</f>
        <v>289</v>
      </c>
      <c r="CG245" s="71">
        <f t="shared" ref="CG245" si="1161">AW245</f>
        <v>310</v>
      </c>
      <c r="CH245" s="70">
        <f t="shared" ref="CH245" si="1162">G245</f>
        <v>65</v>
      </c>
      <c r="CI245" s="71">
        <f t="shared" ref="CI245" si="1163">K245</f>
        <v>69</v>
      </c>
      <c r="CJ245" s="72">
        <f t="shared" ref="CJ245" si="1164">O245</f>
        <v>101</v>
      </c>
      <c r="CK245" s="72">
        <f t="shared" ref="CK245" si="1165">S245</f>
        <v>106</v>
      </c>
      <c r="CL245" s="72">
        <f t="shared" ref="CL245" si="1166">W245</f>
        <v>141</v>
      </c>
      <c r="CM245" s="72" t="str">
        <f t="shared" ref="CM245" si="1167">AA245</f>
        <v>-</v>
      </c>
      <c r="CN245" s="72">
        <f t="shared" ref="CN245" si="1168">AE245</f>
        <v>173</v>
      </c>
      <c r="CO245" s="72">
        <f t="shared" ref="CO245" si="1169">AI245</f>
        <v>189</v>
      </c>
      <c r="CP245" s="72">
        <f t="shared" ref="CP245" si="1170">AM245</f>
        <v>237</v>
      </c>
      <c r="CQ245" s="72">
        <f t="shared" ref="CQ245" si="1171">AQ245</f>
        <v>278</v>
      </c>
      <c r="CR245" s="72">
        <f t="shared" ref="CR245" si="1172">AU245</f>
        <v>309</v>
      </c>
      <c r="CS245" s="72">
        <f t="shared" ref="CS245" si="1173">AY245</f>
        <v>314</v>
      </c>
      <c r="CT245" s="23">
        <f t="shared" ref="CT245" si="1174">M245-K245</f>
        <v>4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x14ac:dyDescent="0.2">
      <c r="A246" s="3" t="str">
        <f t="shared" si="1117"/>
        <v>opsd_human__wt</v>
      </c>
      <c r="B246" s="3" t="s">
        <v>339</v>
      </c>
      <c r="C246" s="3" t="s">
        <v>100</v>
      </c>
      <c r="D246" s="3" t="str">
        <f>IFERROR(MID(VLOOKUP($B246,Seqs!$A:$B,2,0),E246,1),"")</f>
        <v>P</v>
      </c>
      <c r="E246" s="3">
        <v>34</v>
      </c>
      <c r="F246" s="3" t="str">
        <f>IFERROR(MID(VLOOKUP($B246,Seqs!$A:$B,2,0),G246,1),"")</f>
        <v>H</v>
      </c>
      <c r="G246" s="3">
        <v>65</v>
      </c>
      <c r="H246" s="3" t="str">
        <f>IFERROR(MID(VLOOKUP($B246,Seqs!$A:$B,2,0),I246,1),"")</f>
        <v>K</v>
      </c>
      <c r="I246" s="23">
        <v>66</v>
      </c>
      <c r="J246" s="3" t="str">
        <f>IFERROR(MID(VLOOKUP($B246,Seqs!$A:$B,2,0),K246,1),"")</f>
        <v>R</v>
      </c>
      <c r="K246" s="23">
        <v>69</v>
      </c>
      <c r="L246" s="3" t="str">
        <f>IFERROR(MID(VLOOKUP($B246,Seqs!$A:$B,2,0),M246,1),"")</f>
        <v>T</v>
      </c>
      <c r="M246" s="3">
        <v>70</v>
      </c>
      <c r="N246" s="3" t="str">
        <f>IFERROR(MID(VLOOKUP($B246,Seqs!$A:$B,2,0),O246,1),"")</f>
        <v>H</v>
      </c>
      <c r="O246" s="3">
        <v>100</v>
      </c>
      <c r="P246" s="3" t="str">
        <f>IFERROR(MID(VLOOKUP($B246,Seqs!$A:$B,2,0),Q246,1),"")</f>
        <v>Y</v>
      </c>
      <c r="Q246" s="3">
        <v>102</v>
      </c>
      <c r="R246" s="3" t="str">
        <f>IFERROR(MID(VLOOKUP($B246,Seqs!$A:$B,2,0),S246,1),"")</f>
        <v>F</v>
      </c>
      <c r="S246" s="3">
        <v>105</v>
      </c>
      <c r="T246" s="3" t="str">
        <f>IFERROR(MID(VLOOKUP($B246,Seqs!$A:$B,2,0),U246,1),"")</f>
        <v>G</v>
      </c>
      <c r="U246" s="3">
        <v>106</v>
      </c>
      <c r="V246" s="3" t="str">
        <f>IFERROR(MID(VLOOKUP($B246,Seqs!$A:$B,2,0),W246,1),"")</f>
        <v>K</v>
      </c>
      <c r="W246" s="3">
        <v>141</v>
      </c>
      <c r="X246" s="3" t="str">
        <f>IFERROR(MID(VLOOKUP($B246,Seqs!$A:$B,2,0),Y246,1),"")</f>
        <v>P</v>
      </c>
      <c r="Y246" s="3">
        <v>142</v>
      </c>
      <c r="Z246" s="3" t="str">
        <f>IFERROR(MID(VLOOKUP($B246,Seqs!$A:$B,2,0),AA246,1),"")</f>
        <v>F</v>
      </c>
      <c r="AA246" s="3">
        <v>148</v>
      </c>
      <c r="AB246" s="3" t="str">
        <f>IFERROR(MID(VLOOKUP($B246,Seqs!$A:$B,2,0),AC246,1),"")</f>
        <v>G</v>
      </c>
      <c r="AC246" s="9">
        <v>149</v>
      </c>
      <c r="AD246" s="3" t="str">
        <f>IFERROR(MID(VLOOKUP($B246,Seqs!$A:$B,2,0),AE246,1),"")</f>
        <v>A</v>
      </c>
      <c r="AE246" s="3">
        <v>173</v>
      </c>
      <c r="AF246" s="3" t="str">
        <f>IFERROR(MID(VLOOKUP($B246,Seqs!$A:$B,2,0),AG246,1),"")</f>
        <v>C</v>
      </c>
      <c r="AG246" s="3">
        <v>187</v>
      </c>
      <c r="AH246" s="3" t="str">
        <f>IFERROR(MID(VLOOKUP($B246,Seqs!$A:$B,2,0),AI246,1),"")</f>
        <v>I</v>
      </c>
      <c r="AI246" s="3">
        <v>189</v>
      </c>
      <c r="AJ246" s="3" t="str">
        <f>IFERROR(MID(VLOOKUP($B246,Seqs!$A:$B,2,0),AK246,1),"")</f>
        <v>N</v>
      </c>
      <c r="AK246" s="3">
        <v>199</v>
      </c>
      <c r="AL246" s="3" t="str">
        <f>IFERROR(MID(VLOOKUP($B246,Seqs!$A:$B,2,0),AM246,1),"")</f>
        <v>Q</v>
      </c>
      <c r="AM246" s="3">
        <v>237</v>
      </c>
      <c r="AN246" s="3" t="str">
        <f>IFERROR(MID(VLOOKUP($B246,Seqs!$A:$B,2,0),AO246,1),"")</f>
        <v>A</v>
      </c>
      <c r="AO246" s="3">
        <v>241</v>
      </c>
      <c r="AP246" s="3" t="str">
        <f>IFERROR(MID(VLOOKUP($B246,Seqs!$A:$B,2,0),AQ246,1),"")</f>
        <v>H</v>
      </c>
      <c r="AQ246" s="3">
        <v>278</v>
      </c>
      <c r="AR246" s="3" t="str">
        <f>IFERROR(MID(VLOOKUP($B246,Seqs!$A:$B,2,0),AS246,1),"")</f>
        <v>G</v>
      </c>
      <c r="AS246" s="3">
        <v>284</v>
      </c>
      <c r="AT246" s="3" t="str">
        <f>IFERROR(MID(VLOOKUP($B246,Seqs!$A:$B,2,0),AU246,1),"")</f>
        <v>M</v>
      </c>
      <c r="AU246" s="3">
        <v>309</v>
      </c>
      <c r="AV246" s="3" t="str">
        <f>IFERROR(MID(VLOOKUP($B246,Seqs!$A:$B,2,0),AW246,1),"")</f>
        <v>N</v>
      </c>
      <c r="AW246" s="3">
        <v>310</v>
      </c>
      <c r="AX246" s="3" t="str">
        <f>IFERROR(MID(VLOOKUP($B246,Seqs!$A:$B,2,0),AY246,1),"")</f>
        <v>C</v>
      </c>
      <c r="AY246" s="3">
        <v>322</v>
      </c>
      <c r="AZ246" s="77" t="str">
        <f>VLOOKUP(B246,Classification!A:D,2,0)</f>
        <v>A</v>
      </c>
      <c r="BA246" s="94" t="str">
        <f>VLOOKUP(B246,Classification!A:D,4,0)</f>
        <v>Opsins</v>
      </c>
      <c r="BB246" s="27" t="b">
        <f t="shared" si="1118"/>
        <v>1</v>
      </c>
      <c r="BC246" s="23">
        <f t="shared" si="1091"/>
        <v>258</v>
      </c>
      <c r="BD246" s="56" t="s">
        <v>23</v>
      </c>
      <c r="BE246" s="3" t="s">
        <v>23</v>
      </c>
      <c r="BF246" s="119" t="s">
        <v>23</v>
      </c>
      <c r="BG246" s="49" t="s">
        <v>1378</v>
      </c>
      <c r="BH246" s="49" t="s">
        <v>1383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 t="shared" si="1092"/>
        <v>34</v>
      </c>
      <c r="BW246" s="71">
        <f t="shared" si="1093"/>
        <v>66</v>
      </c>
      <c r="BX246" s="72">
        <f t="shared" si="1094"/>
        <v>70</v>
      </c>
      <c r="BY246" s="71">
        <f t="shared" si="1095"/>
        <v>102</v>
      </c>
      <c r="BZ246" s="72">
        <f t="shared" si="1096"/>
        <v>106</v>
      </c>
      <c r="CA246" s="71">
        <f t="shared" si="1097"/>
        <v>142</v>
      </c>
      <c r="CB246" s="72">
        <f t="shared" si="1098"/>
        <v>149</v>
      </c>
      <c r="CC246" s="71">
        <f t="shared" si="1099"/>
        <v>187</v>
      </c>
      <c r="CD246" s="72">
        <f t="shared" si="1100"/>
        <v>199</v>
      </c>
      <c r="CE246" s="71">
        <f t="shared" si="1101"/>
        <v>241</v>
      </c>
      <c r="CF246" s="72">
        <f t="shared" si="1102"/>
        <v>284</v>
      </c>
      <c r="CG246" s="71">
        <f t="shared" si="1103"/>
        <v>310</v>
      </c>
      <c r="CH246" s="70">
        <f t="shared" si="1104"/>
        <v>65</v>
      </c>
      <c r="CI246" s="71">
        <f t="shared" si="1105"/>
        <v>69</v>
      </c>
      <c r="CJ246" s="72">
        <f t="shared" si="1106"/>
        <v>100</v>
      </c>
      <c r="CK246" s="72">
        <f t="shared" si="1107"/>
        <v>105</v>
      </c>
      <c r="CL246" s="72">
        <f t="shared" si="1108"/>
        <v>141</v>
      </c>
      <c r="CM246" s="72">
        <f t="shared" si="1109"/>
        <v>148</v>
      </c>
      <c r="CN246" s="72">
        <f t="shared" si="1110"/>
        <v>173</v>
      </c>
      <c r="CO246" s="72">
        <f t="shared" si="1111"/>
        <v>189</v>
      </c>
      <c r="CP246" s="72">
        <f t="shared" si="1112"/>
        <v>237</v>
      </c>
      <c r="CQ246" s="72">
        <f t="shared" si="1113"/>
        <v>278</v>
      </c>
      <c r="CR246" s="72">
        <f t="shared" si="1114"/>
        <v>309</v>
      </c>
      <c r="CS246" s="72">
        <f t="shared" si="1115"/>
        <v>322</v>
      </c>
      <c r="CT246" s="23">
        <f t="shared" si="1116"/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 t="shared" si="1117"/>
        <v>opsd_human_4ZWJ</v>
      </c>
      <c r="B247" s="3" t="s">
        <v>339</v>
      </c>
      <c r="C247" s="3" t="s">
        <v>55</v>
      </c>
      <c r="D247" s="3" t="str">
        <f>IFERROR(MID(VLOOKUP($B247,Seqs!$A:$B,2,0),E247,1),"")</f>
        <v>P</v>
      </c>
      <c r="E247" s="3">
        <v>34</v>
      </c>
      <c r="F247" s="3" t="str">
        <f>IFERROR(MID(VLOOKUP($B247,Seqs!$A:$B,2,0),G247,1),"")</f>
        <v>H</v>
      </c>
      <c r="G247" s="3">
        <v>65</v>
      </c>
      <c r="H247" s="3" t="str">
        <f>IFERROR(MID(VLOOKUP($B247,Seqs!$A:$B,2,0),I247,1),"")</f>
        <v>K</v>
      </c>
      <c r="I247" s="23">
        <v>66</v>
      </c>
      <c r="J247" s="3" t="str">
        <f>IFERROR(MID(VLOOKUP($B247,Seqs!$A:$B,2,0),K247,1),"")</f>
        <v>R</v>
      </c>
      <c r="K247" s="23">
        <v>69</v>
      </c>
      <c r="L247" s="3" t="str">
        <f>IFERROR(MID(VLOOKUP($B247,Seqs!$A:$B,2,0),M247,1),"")</f>
        <v>T</v>
      </c>
      <c r="M247" s="3">
        <v>70</v>
      </c>
      <c r="N247" s="3" t="str">
        <f>IFERROR(MID(VLOOKUP($B247,Seqs!$A:$B,2,0),O247,1),"")</f>
        <v>H</v>
      </c>
      <c r="O247" s="3">
        <v>100</v>
      </c>
      <c r="P247" s="3" t="str">
        <f>IFERROR(MID(VLOOKUP($B247,Seqs!$A:$B,2,0),Q247,1),"")</f>
        <v>Y</v>
      </c>
      <c r="Q247" s="3">
        <v>102</v>
      </c>
      <c r="R247" s="3" t="str">
        <f>IFERROR(MID(VLOOKUP($B247,Seqs!$A:$B,2,0),S247,1),"")</f>
        <v>F</v>
      </c>
      <c r="S247" s="3">
        <v>105</v>
      </c>
      <c r="T247" s="3" t="str">
        <f>IFERROR(MID(VLOOKUP($B247,Seqs!$A:$B,2,0),U247,1),"")</f>
        <v>G</v>
      </c>
      <c r="U247" s="3">
        <v>106</v>
      </c>
      <c r="V247" s="3" t="str">
        <f>IFERROR(MID(VLOOKUP($B247,Seqs!$A:$B,2,0),W247,1),"")</f>
        <v>K</v>
      </c>
      <c r="W247" s="3">
        <v>141</v>
      </c>
      <c r="X247" s="3" t="str">
        <f>IFERROR(MID(VLOOKUP($B247,Seqs!$A:$B,2,0),Y247,1),"")</f>
        <v>P</v>
      </c>
      <c r="Y247" s="3">
        <v>142</v>
      </c>
      <c r="Z247" s="3" t="str">
        <f>IFERROR(MID(VLOOKUP($B247,Seqs!$A:$B,2,0),AA247,1),"")</f>
        <v>F</v>
      </c>
      <c r="AA247" s="3">
        <v>148</v>
      </c>
      <c r="AB247" s="3" t="str">
        <f>IFERROR(MID(VLOOKUP($B247,Seqs!$A:$B,2,0),AC247,1),"")</f>
        <v>G</v>
      </c>
      <c r="AC247" s="9">
        <v>149</v>
      </c>
      <c r="AD247" s="3" t="str">
        <f>IFERROR(MID(VLOOKUP($B247,Seqs!$A:$B,2,0),AE247,1),"")</f>
        <v>A</v>
      </c>
      <c r="AE247" s="3">
        <v>173</v>
      </c>
      <c r="AF247" s="3" t="str">
        <f>IFERROR(MID(VLOOKUP($B247,Seqs!$A:$B,2,0),AG247,1),"")</f>
        <v>C</v>
      </c>
      <c r="AG247" s="3">
        <v>187</v>
      </c>
      <c r="AH247" s="3" t="str">
        <f>IFERROR(MID(VLOOKUP($B247,Seqs!$A:$B,2,0),AI247,1),"")</f>
        <v>I</v>
      </c>
      <c r="AI247" s="3">
        <v>189</v>
      </c>
      <c r="AJ247" s="3" t="str">
        <f>IFERROR(MID(VLOOKUP($B247,Seqs!$A:$B,2,0),AK247,1),"")</f>
        <v>N</v>
      </c>
      <c r="AK247" s="3">
        <v>199</v>
      </c>
      <c r="AL247" s="3" t="str">
        <f>IFERROR(MID(VLOOKUP($B247,Seqs!$A:$B,2,0),AM247,1),"")</f>
        <v>Q</v>
      </c>
      <c r="AM247" s="3">
        <v>237</v>
      </c>
      <c r="AN247" s="3" t="str">
        <f>IFERROR(MID(VLOOKUP($B247,Seqs!$A:$B,2,0),AO247,1),"")</f>
        <v>A</v>
      </c>
      <c r="AO247" s="3">
        <v>241</v>
      </c>
      <c r="AP247" s="3" t="str">
        <f>IFERROR(MID(VLOOKUP($B247,Seqs!$A:$B,2,0),AQ247,1),"")</f>
        <v>H</v>
      </c>
      <c r="AQ247" s="3">
        <v>278</v>
      </c>
      <c r="AR247" s="3" t="str">
        <f>IFERROR(MID(VLOOKUP($B247,Seqs!$A:$B,2,0),AS247,1),"")</f>
        <v>G</v>
      </c>
      <c r="AS247" s="3">
        <v>284</v>
      </c>
      <c r="AT247" s="3" t="str">
        <f>IFERROR(MID(VLOOKUP($B247,Seqs!$A:$B,2,0),AU247,1),"")</f>
        <v>M</v>
      </c>
      <c r="AU247" s="3">
        <v>309</v>
      </c>
      <c r="AV247" s="3" t="str">
        <f>IFERROR(MID(VLOOKUP($B247,Seqs!$A:$B,2,0),AW247,1),"")</f>
        <v>N</v>
      </c>
      <c r="AW247" s="3">
        <v>310</v>
      </c>
      <c r="AX247" s="3" t="str">
        <f>IFERROR(MID(VLOOKUP($B247,Seqs!$A:$B,2,0),AY247,1),"")</f>
        <v>C</v>
      </c>
      <c r="AY247" s="3">
        <v>322</v>
      </c>
      <c r="AZ247" s="77" t="str">
        <f>VLOOKUP(B247,Classification!A:D,2,0)</f>
        <v>A</v>
      </c>
      <c r="BA247" s="94" t="str">
        <f>VLOOKUP(B247,Classification!A:D,4,0)</f>
        <v>Opsins</v>
      </c>
      <c r="BB247" s="27" t="b">
        <f t="shared" si="1118"/>
        <v>1</v>
      </c>
      <c r="BC247" s="23">
        <f t="shared" si="1091"/>
        <v>258</v>
      </c>
      <c r="BD247" s="2" t="s">
        <v>1381</v>
      </c>
      <c r="BE247" s="3" t="s">
        <v>1297</v>
      </c>
      <c r="BF247" s="119">
        <v>3.3</v>
      </c>
      <c r="BG247" s="49" t="s">
        <v>1383</v>
      </c>
      <c r="BH247" s="49" t="s">
        <v>1383</v>
      </c>
      <c r="BI247" s="1"/>
      <c r="BJ247" s="70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0">
        <f t="shared" si="1092"/>
        <v>34</v>
      </c>
      <c r="BW247" s="71">
        <f t="shared" si="1093"/>
        <v>66</v>
      </c>
      <c r="BX247" s="72">
        <f t="shared" si="1094"/>
        <v>70</v>
      </c>
      <c r="BY247" s="71">
        <f t="shared" si="1095"/>
        <v>102</v>
      </c>
      <c r="BZ247" s="72">
        <f t="shared" si="1096"/>
        <v>106</v>
      </c>
      <c r="CA247" s="71">
        <f t="shared" si="1097"/>
        <v>142</v>
      </c>
      <c r="CB247" s="72">
        <f t="shared" si="1098"/>
        <v>149</v>
      </c>
      <c r="CC247" s="71">
        <f t="shared" si="1099"/>
        <v>187</v>
      </c>
      <c r="CD247" s="72">
        <f t="shared" si="1100"/>
        <v>199</v>
      </c>
      <c r="CE247" s="71">
        <f t="shared" si="1101"/>
        <v>241</v>
      </c>
      <c r="CF247" s="72">
        <f t="shared" si="1102"/>
        <v>284</v>
      </c>
      <c r="CG247" s="71">
        <f t="shared" si="1103"/>
        <v>310</v>
      </c>
      <c r="CH247" s="70">
        <f t="shared" si="1104"/>
        <v>65</v>
      </c>
      <c r="CI247" s="71">
        <f t="shared" si="1105"/>
        <v>69</v>
      </c>
      <c r="CJ247" s="72">
        <f t="shared" si="1106"/>
        <v>100</v>
      </c>
      <c r="CK247" s="72">
        <f t="shared" si="1107"/>
        <v>105</v>
      </c>
      <c r="CL247" s="72">
        <f t="shared" si="1108"/>
        <v>141</v>
      </c>
      <c r="CM247" s="72">
        <f t="shared" si="1109"/>
        <v>148</v>
      </c>
      <c r="CN247" s="72">
        <f t="shared" si="1110"/>
        <v>173</v>
      </c>
      <c r="CO247" s="72">
        <f t="shared" si="1111"/>
        <v>189</v>
      </c>
      <c r="CP247" s="72">
        <f t="shared" si="1112"/>
        <v>237</v>
      </c>
      <c r="CQ247" s="72">
        <f t="shared" si="1113"/>
        <v>278</v>
      </c>
      <c r="CR247" s="72">
        <f t="shared" si="1114"/>
        <v>309</v>
      </c>
      <c r="CS247" s="72">
        <f t="shared" si="1115"/>
        <v>322</v>
      </c>
      <c r="CT247" s="23">
        <f t="shared" si="1116"/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 t="shared" si="1117"/>
        <v>opsd_human_5DGY</v>
      </c>
      <c r="B248" s="3" t="s">
        <v>339</v>
      </c>
      <c r="C248" s="3" t="s">
        <v>1444</v>
      </c>
      <c r="D248" s="3" t="str">
        <f>IFERROR(MID(VLOOKUP($B248,Seqs!$A:$B,2,0),E248,1),"")</f>
        <v>P</v>
      </c>
      <c r="E248" s="3">
        <v>34</v>
      </c>
      <c r="F248" s="3" t="str">
        <f>IFERROR(MID(VLOOKUP($B248,Seqs!$A:$B,2,0),G248,1),"")</f>
        <v>H</v>
      </c>
      <c r="G248" s="3">
        <v>65</v>
      </c>
      <c r="H248" s="3" t="str">
        <f>IFERROR(MID(VLOOKUP($B248,Seqs!$A:$B,2,0),I248,1),"")</f>
        <v>K</v>
      </c>
      <c r="I248" s="23">
        <v>66</v>
      </c>
      <c r="J248" s="3" t="str">
        <f>IFERROR(MID(VLOOKUP($B248,Seqs!$A:$B,2,0),K248,1),"")</f>
        <v>R</v>
      </c>
      <c r="K248" s="23">
        <v>69</v>
      </c>
      <c r="L248" s="3" t="str">
        <f>IFERROR(MID(VLOOKUP($B248,Seqs!$A:$B,2,0),M248,1),"")</f>
        <v>T</v>
      </c>
      <c r="M248" s="3">
        <v>70</v>
      </c>
      <c r="N248" s="3" t="str">
        <f>IFERROR(MID(VLOOKUP($B248,Seqs!$A:$B,2,0),O248,1),"")</f>
        <v>H</v>
      </c>
      <c r="O248" s="3">
        <v>100</v>
      </c>
      <c r="P248" s="3" t="str">
        <f>IFERROR(MID(VLOOKUP($B248,Seqs!$A:$B,2,0),Q248,1),"")</f>
        <v>Y</v>
      </c>
      <c r="Q248" s="3">
        <v>102</v>
      </c>
      <c r="R248" s="3" t="str">
        <f>IFERROR(MID(VLOOKUP($B248,Seqs!$A:$B,2,0),S248,1),"")</f>
        <v>F</v>
      </c>
      <c r="S248" s="3">
        <v>105</v>
      </c>
      <c r="T248" s="3" t="str">
        <f>IFERROR(MID(VLOOKUP($B248,Seqs!$A:$B,2,0),U248,1),"")</f>
        <v>G</v>
      </c>
      <c r="U248" s="3">
        <v>106</v>
      </c>
      <c r="V248" s="3" t="str">
        <f>IFERROR(MID(VLOOKUP($B248,Seqs!$A:$B,2,0),W248,1),"")</f>
        <v>K</v>
      </c>
      <c r="W248" s="3">
        <v>141</v>
      </c>
      <c r="X248" s="3" t="str">
        <f>IFERROR(MID(VLOOKUP($B248,Seqs!$A:$B,2,0),Y248,1),"")</f>
        <v>P</v>
      </c>
      <c r="Y248" s="3">
        <v>142</v>
      </c>
      <c r="Z248" s="3" t="str">
        <f>IFERROR(MID(VLOOKUP($B248,Seqs!$A:$B,2,0),AA248,1),"")</f>
        <v>F</v>
      </c>
      <c r="AA248" s="3">
        <v>148</v>
      </c>
      <c r="AB248" s="3" t="str">
        <f>IFERROR(MID(VLOOKUP($B248,Seqs!$A:$B,2,0),AC248,1),"")</f>
        <v>G</v>
      </c>
      <c r="AC248" s="3">
        <v>149</v>
      </c>
      <c r="AD248" s="3" t="str">
        <f>IFERROR(MID(VLOOKUP($B248,Seqs!$A:$B,2,0),AE248,1),"")</f>
        <v>A</v>
      </c>
      <c r="AE248" s="3">
        <v>173</v>
      </c>
      <c r="AF248" s="3" t="str">
        <f>IFERROR(MID(VLOOKUP($B248,Seqs!$A:$B,2,0),AG248,1),"")</f>
        <v>C</v>
      </c>
      <c r="AG248" s="3">
        <v>187</v>
      </c>
      <c r="AH248" s="3" t="str">
        <f>IFERROR(MID(VLOOKUP($B248,Seqs!$A:$B,2,0),AI248,1),"")</f>
        <v>I</v>
      </c>
      <c r="AI248" s="3">
        <v>189</v>
      </c>
      <c r="AJ248" s="3" t="str">
        <f>IFERROR(MID(VLOOKUP($B248,Seqs!$A:$B,2,0),AK248,1),"")</f>
        <v>N</v>
      </c>
      <c r="AK248" s="3">
        <v>199</v>
      </c>
      <c r="AL248" s="3" t="str">
        <f>IFERROR(MID(VLOOKUP($B248,Seqs!$A:$B,2,0),AM248,1),"")</f>
        <v>Q</v>
      </c>
      <c r="AM248" s="3">
        <v>237</v>
      </c>
      <c r="AN248" s="3" t="str">
        <f>IFERROR(MID(VLOOKUP($B248,Seqs!$A:$B,2,0),AO248,1),"")</f>
        <v>A</v>
      </c>
      <c r="AO248" s="3">
        <v>241</v>
      </c>
      <c r="AP248" s="3" t="str">
        <f>IFERROR(MID(VLOOKUP($B248,Seqs!$A:$B,2,0),AQ248,1),"")</f>
        <v>H</v>
      </c>
      <c r="AQ248" s="3">
        <v>278</v>
      </c>
      <c r="AR248" s="3" t="str">
        <f>IFERROR(MID(VLOOKUP($B248,Seqs!$A:$B,2,0),AS248,1),"")</f>
        <v>G</v>
      </c>
      <c r="AS248" s="3">
        <v>284</v>
      </c>
      <c r="AT248" s="3" t="str">
        <f>IFERROR(MID(VLOOKUP($B248,Seqs!$A:$B,2,0),AU248,1),"")</f>
        <v>M</v>
      </c>
      <c r="AU248" s="3">
        <v>309</v>
      </c>
      <c r="AV248" s="3" t="str">
        <f>IFERROR(MID(VLOOKUP($B248,Seqs!$A:$B,2,0),AW248,1),"")</f>
        <v>N</v>
      </c>
      <c r="AW248" s="3">
        <v>310</v>
      </c>
      <c r="AX248" s="3" t="str">
        <f>IFERROR(MID(VLOOKUP($B248,Seqs!$A:$B,2,0),AY248,1),"")</f>
        <v>C</v>
      </c>
      <c r="AY248" s="3">
        <v>322</v>
      </c>
      <c r="AZ248" s="77" t="str">
        <f>VLOOKUP(B248,Classification!A:D,2,0)</f>
        <v>A</v>
      </c>
      <c r="BA248" s="94" t="str">
        <f>VLOOKUP(B248,Classification!A:D,4,0)</f>
        <v>Opsins</v>
      </c>
      <c r="BB248" s="27" t="b">
        <f t="shared" si="1118"/>
        <v>1</v>
      </c>
      <c r="BC248" s="23">
        <f t="shared" si="1091"/>
        <v>258</v>
      </c>
      <c r="BD248" s="2" t="s">
        <v>23</v>
      </c>
      <c r="BE248" s="3" t="s">
        <v>1297</v>
      </c>
      <c r="BF248" s="119">
        <v>7.7</v>
      </c>
      <c r="BG248" s="49" t="s">
        <v>1443</v>
      </c>
      <c r="BH248" s="49" t="s">
        <v>1443</v>
      </c>
      <c r="BI248" s="1"/>
      <c r="BJ248" s="70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0">
        <f t="shared" si="1092"/>
        <v>34</v>
      </c>
      <c r="BW248" s="71">
        <f t="shared" si="1093"/>
        <v>66</v>
      </c>
      <c r="BX248" s="72">
        <f t="shared" si="1094"/>
        <v>70</v>
      </c>
      <c r="BY248" s="71">
        <f t="shared" si="1095"/>
        <v>102</v>
      </c>
      <c r="BZ248" s="72">
        <f t="shared" si="1096"/>
        <v>106</v>
      </c>
      <c r="CA248" s="71">
        <f t="shared" si="1097"/>
        <v>142</v>
      </c>
      <c r="CB248" s="72">
        <f t="shared" si="1098"/>
        <v>149</v>
      </c>
      <c r="CC248" s="71">
        <f t="shared" si="1099"/>
        <v>187</v>
      </c>
      <c r="CD248" s="72">
        <f t="shared" si="1100"/>
        <v>199</v>
      </c>
      <c r="CE248" s="71">
        <f t="shared" si="1101"/>
        <v>241</v>
      </c>
      <c r="CF248" s="72">
        <f t="shared" si="1102"/>
        <v>284</v>
      </c>
      <c r="CG248" s="71">
        <f t="shared" si="1103"/>
        <v>310</v>
      </c>
      <c r="CH248" s="70">
        <f t="shared" si="1104"/>
        <v>65</v>
      </c>
      <c r="CI248" s="71">
        <f t="shared" si="1105"/>
        <v>69</v>
      </c>
      <c r="CJ248" s="72">
        <f t="shared" si="1106"/>
        <v>100</v>
      </c>
      <c r="CK248" s="72">
        <f t="shared" si="1107"/>
        <v>105</v>
      </c>
      <c r="CL248" s="72">
        <f t="shared" si="1108"/>
        <v>141</v>
      </c>
      <c r="CM248" s="72">
        <f t="shared" si="1109"/>
        <v>148</v>
      </c>
      <c r="CN248" s="72">
        <f t="shared" si="1110"/>
        <v>173</v>
      </c>
      <c r="CO248" s="72">
        <f t="shared" si="1111"/>
        <v>189</v>
      </c>
      <c r="CP248" s="72">
        <f t="shared" si="1112"/>
        <v>237</v>
      </c>
      <c r="CQ248" s="72">
        <f t="shared" si="1113"/>
        <v>278</v>
      </c>
      <c r="CR248" s="72">
        <f t="shared" si="1114"/>
        <v>309</v>
      </c>
      <c r="CS248" s="72">
        <f t="shared" si="1115"/>
        <v>322</v>
      </c>
      <c r="CT248" s="23">
        <f t="shared" si="1116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>CONCATENATE(B249,"_",C249)</f>
        <v>opsd_human_5W0P</v>
      </c>
      <c r="B249" s="3" t="s">
        <v>339</v>
      </c>
      <c r="C249" s="3" t="s">
        <v>1442</v>
      </c>
      <c r="D249" s="3" t="str">
        <f>IFERROR(MID(VLOOKUP($B249,Seqs!$A:$B,2,0),E249,1),"")</f>
        <v>P</v>
      </c>
      <c r="E249" s="3">
        <v>34</v>
      </c>
      <c r="F249" s="3" t="str">
        <f>IFERROR(MID(VLOOKUP($B249,Seqs!$A:$B,2,0),G249,1),"")</f>
        <v>H</v>
      </c>
      <c r="G249" s="3">
        <v>65</v>
      </c>
      <c r="H249" s="3" t="str">
        <f>IFERROR(MID(VLOOKUP($B249,Seqs!$A:$B,2,0),I249,1),"")</f>
        <v>K</v>
      </c>
      <c r="I249" s="23">
        <v>66</v>
      </c>
      <c r="J249" s="3" t="str">
        <f>IFERROR(MID(VLOOKUP($B249,Seqs!$A:$B,2,0),K249,1),"")</f>
        <v>R</v>
      </c>
      <c r="K249" s="23">
        <v>69</v>
      </c>
      <c r="L249" s="3" t="str">
        <f>IFERROR(MID(VLOOKUP($B249,Seqs!$A:$B,2,0),M249,1),"")</f>
        <v>T</v>
      </c>
      <c r="M249" s="3">
        <v>70</v>
      </c>
      <c r="N249" s="3" t="str">
        <f>IFERROR(MID(VLOOKUP($B249,Seqs!$A:$B,2,0),O249,1),"")</f>
        <v>H</v>
      </c>
      <c r="O249" s="3">
        <v>100</v>
      </c>
      <c r="P249" s="3" t="str">
        <f>IFERROR(MID(VLOOKUP($B249,Seqs!$A:$B,2,0),Q249,1),"")</f>
        <v>Y</v>
      </c>
      <c r="Q249" s="3">
        <v>102</v>
      </c>
      <c r="R249" s="3" t="str">
        <f>IFERROR(MID(VLOOKUP($B249,Seqs!$A:$B,2,0),S249,1),"")</f>
        <v>F</v>
      </c>
      <c r="S249" s="3">
        <v>105</v>
      </c>
      <c r="T249" s="3" t="str">
        <f>IFERROR(MID(VLOOKUP($B249,Seqs!$A:$B,2,0),U249,1),"")</f>
        <v>G</v>
      </c>
      <c r="U249" s="3">
        <v>106</v>
      </c>
      <c r="V249" s="3" t="str">
        <f>IFERROR(MID(VLOOKUP($B249,Seqs!$A:$B,2,0),W249,1),"")</f>
        <v>K</v>
      </c>
      <c r="W249" s="3">
        <v>141</v>
      </c>
      <c r="X249" s="3" t="str">
        <f>IFERROR(MID(VLOOKUP($B249,Seqs!$A:$B,2,0),Y249,1),"")</f>
        <v>P</v>
      </c>
      <c r="Y249" s="3">
        <v>142</v>
      </c>
      <c r="Z249" s="3" t="str">
        <f>IFERROR(MID(VLOOKUP($B249,Seqs!$A:$B,2,0),AA249,1),"")</f>
        <v>F</v>
      </c>
      <c r="AA249" s="3">
        <v>148</v>
      </c>
      <c r="AB249" s="3" t="str">
        <f>IFERROR(MID(VLOOKUP($B249,Seqs!$A:$B,2,0),AC249,1),"")</f>
        <v>G</v>
      </c>
      <c r="AC249" s="3">
        <v>149</v>
      </c>
      <c r="AD249" s="3" t="str">
        <f>IFERROR(MID(VLOOKUP($B249,Seqs!$A:$B,2,0),AE249,1),"")</f>
        <v>A</v>
      </c>
      <c r="AE249" s="3">
        <v>173</v>
      </c>
      <c r="AF249" s="3" t="str">
        <f>IFERROR(MID(VLOOKUP($B249,Seqs!$A:$B,2,0),AG249,1),"")</f>
        <v>C</v>
      </c>
      <c r="AG249" s="3">
        <v>187</v>
      </c>
      <c r="AH249" s="3" t="str">
        <f>IFERROR(MID(VLOOKUP($B249,Seqs!$A:$B,2,0),AI249,1),"")</f>
        <v>I</v>
      </c>
      <c r="AI249" s="3">
        <v>189</v>
      </c>
      <c r="AJ249" s="3" t="str">
        <f>IFERROR(MID(VLOOKUP($B249,Seqs!$A:$B,2,0),AK249,1),"")</f>
        <v>N</v>
      </c>
      <c r="AK249" s="3">
        <v>199</v>
      </c>
      <c r="AL249" s="3" t="str">
        <f>IFERROR(MID(VLOOKUP($B249,Seqs!$A:$B,2,0),AM249,1),"")</f>
        <v>Q</v>
      </c>
      <c r="AM249" s="3">
        <v>237</v>
      </c>
      <c r="AN249" s="3" t="str">
        <f>IFERROR(MID(VLOOKUP($B249,Seqs!$A:$B,2,0),AO249,1),"")</f>
        <v>A</v>
      </c>
      <c r="AO249" s="3">
        <v>241</v>
      </c>
      <c r="AP249" s="3" t="str">
        <f>IFERROR(MID(VLOOKUP($B249,Seqs!$A:$B,2,0),AQ249,1),"")</f>
        <v>H</v>
      </c>
      <c r="AQ249" s="3">
        <v>278</v>
      </c>
      <c r="AR249" s="3" t="str">
        <f>IFERROR(MID(VLOOKUP($B249,Seqs!$A:$B,2,0),AS249,1),"")</f>
        <v>G</v>
      </c>
      <c r="AS249" s="3">
        <v>284</v>
      </c>
      <c r="AT249" s="3" t="str">
        <f>IFERROR(MID(VLOOKUP($B249,Seqs!$A:$B,2,0),AU249,1),"")</f>
        <v>M</v>
      </c>
      <c r="AU249" s="3">
        <v>309</v>
      </c>
      <c r="AV249" s="3" t="str">
        <f>IFERROR(MID(VLOOKUP($B249,Seqs!$A:$B,2,0),AW249,1),"")</f>
        <v>N</v>
      </c>
      <c r="AW249" s="3">
        <v>310</v>
      </c>
      <c r="AX249" s="3" t="str">
        <f>IFERROR(MID(VLOOKUP($B249,Seqs!$A:$B,2,0),AY249,1),"")</f>
        <v>C</v>
      </c>
      <c r="AY249" s="3">
        <v>322</v>
      </c>
      <c r="AZ249" s="77" t="str">
        <f>VLOOKUP(B249,Classification!A:D,2,0)</f>
        <v>A</v>
      </c>
      <c r="BA249" s="94" t="str">
        <f>VLOOKUP(B249,Classification!A:D,4,0)</f>
        <v>Opsins</v>
      </c>
      <c r="BB249" s="27" t="b">
        <f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>_xlfn.AGGREGATE(9,6,CH249:CS249)-_xlfn.AGGREGATE(9,6,BV249:CG249)+12</f>
        <v>258</v>
      </c>
      <c r="BD249" s="2" t="s">
        <v>23</v>
      </c>
      <c r="BE249" s="3" t="s">
        <v>1297</v>
      </c>
      <c r="BF249" s="119">
        <v>3.01</v>
      </c>
      <c r="BG249" s="49" t="s">
        <v>1443</v>
      </c>
      <c r="BH249" s="49" t="s">
        <v>1443</v>
      </c>
      <c r="BI249" s="1"/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>E249</f>
        <v>34</v>
      </c>
      <c r="BW249" s="71">
        <f>I249</f>
        <v>66</v>
      </c>
      <c r="BX249" s="72">
        <f>M249</f>
        <v>70</v>
      </c>
      <c r="BY249" s="71">
        <f>Q249</f>
        <v>102</v>
      </c>
      <c r="BZ249" s="72">
        <f>U249</f>
        <v>106</v>
      </c>
      <c r="CA249" s="71">
        <f>Y249</f>
        <v>142</v>
      </c>
      <c r="CB249" s="72">
        <f>AC249</f>
        <v>149</v>
      </c>
      <c r="CC249" s="71">
        <f>AG249</f>
        <v>187</v>
      </c>
      <c r="CD249" s="72">
        <f>AK249</f>
        <v>199</v>
      </c>
      <c r="CE249" s="71">
        <f>AO249</f>
        <v>241</v>
      </c>
      <c r="CF249" s="72">
        <f>AS249</f>
        <v>284</v>
      </c>
      <c r="CG249" s="71">
        <f>AW249</f>
        <v>310</v>
      </c>
      <c r="CH249" s="70">
        <f>G249</f>
        <v>65</v>
      </c>
      <c r="CI249" s="71">
        <f>K249</f>
        <v>69</v>
      </c>
      <c r="CJ249" s="72">
        <f>O249</f>
        <v>100</v>
      </c>
      <c r="CK249" s="72">
        <f>S249</f>
        <v>105</v>
      </c>
      <c r="CL249" s="72">
        <f>W249</f>
        <v>141</v>
      </c>
      <c r="CM249" s="72">
        <f>AA249</f>
        <v>148</v>
      </c>
      <c r="CN249" s="72">
        <f>AE249</f>
        <v>173</v>
      </c>
      <c r="CO249" s="72">
        <f>AI249</f>
        <v>189</v>
      </c>
      <c r="CP249" s="72">
        <f>AM249</f>
        <v>237</v>
      </c>
      <c r="CQ249" s="72">
        <f>AQ249</f>
        <v>278</v>
      </c>
      <c r="CR249" s="72">
        <f>AU249</f>
        <v>309</v>
      </c>
      <c r="CS249" s="72">
        <f>AY249</f>
        <v>322</v>
      </c>
      <c r="CT249" s="23">
        <f>M249-K249</f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>CONCATENATE(B250,"_",C250)</f>
        <v>opsd_human_6CMO</v>
      </c>
      <c r="B250" s="3" t="s">
        <v>339</v>
      </c>
      <c r="C250" s="3" t="s">
        <v>1517</v>
      </c>
      <c r="D250" s="3" t="str">
        <f>IFERROR(MID(VLOOKUP($B250,Seqs!$A:$B,2,0),E250,1),"")</f>
        <v>E</v>
      </c>
      <c r="E250" s="3">
        <v>33</v>
      </c>
      <c r="F250" s="3" t="str">
        <f>IFERROR(MID(VLOOKUP($B250,Seqs!$A:$B,2,0),G250,1),"")</f>
        <v>H</v>
      </c>
      <c r="G250" s="3">
        <v>65</v>
      </c>
      <c r="H250" s="3" t="str">
        <f>IFERROR(MID(VLOOKUP($B250,Seqs!$A:$B,2,0),I250,1),"")</f>
        <v>K</v>
      </c>
      <c r="I250" s="23">
        <v>66</v>
      </c>
      <c r="J250" s="3" t="str">
        <f>IFERROR(MID(VLOOKUP($B250,Seqs!$A:$B,2,0),K250,1),"")</f>
        <v>R</v>
      </c>
      <c r="K250" s="23">
        <v>69</v>
      </c>
      <c r="L250" s="3" t="str">
        <f>IFERROR(MID(VLOOKUP($B250,Seqs!$A:$B,2,0),M250,1),"")</f>
        <v>T</v>
      </c>
      <c r="M250" s="3">
        <v>70</v>
      </c>
      <c r="N250" s="3" t="str">
        <f>IFERROR(MID(VLOOKUP($B250,Seqs!$A:$B,2,0),O250,1),"")</f>
        <v>G</v>
      </c>
      <c r="O250" s="3">
        <v>101</v>
      </c>
      <c r="P250" s="3" t="str">
        <f>IFERROR(MID(VLOOKUP($B250,Seqs!$A:$B,2,0),Q250,1),"")</f>
        <v>Y</v>
      </c>
      <c r="Q250" s="3">
        <v>102</v>
      </c>
      <c r="R250" s="3" t="str">
        <f>IFERROR(MID(VLOOKUP($B250,Seqs!$A:$B,2,0),S250,1),"")</f>
        <v>F</v>
      </c>
      <c r="S250" s="3">
        <v>105</v>
      </c>
      <c r="T250" s="3" t="str">
        <f>IFERROR(MID(VLOOKUP($B250,Seqs!$A:$B,2,0),U250,1),"")</f>
        <v>G</v>
      </c>
      <c r="U250" s="3">
        <v>106</v>
      </c>
      <c r="V250" s="3" t="str">
        <f>IFERROR(MID(VLOOKUP($B250,Seqs!$A:$B,2,0),W250,1),"")</f>
        <v>K</v>
      </c>
      <c r="W250" s="3">
        <v>141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E</v>
      </c>
      <c r="AC250" s="3">
        <v>150</v>
      </c>
      <c r="AD250" s="3" t="str">
        <f>IFERROR(MID(VLOOKUP($B250,Seqs!$A:$B,2,0),AE250,1),"")</f>
        <v>A</v>
      </c>
      <c r="AE250" s="3">
        <v>173</v>
      </c>
      <c r="AF250" s="3" t="str">
        <f>IFERROR(MID(VLOOKUP($B250,Seqs!$A:$B,2,0),AG250,1),"")</f>
        <v>C</v>
      </c>
      <c r="AG250" s="3">
        <v>187</v>
      </c>
      <c r="AH250" s="3" t="str">
        <f>IFERROR(MID(VLOOKUP($B250,Seqs!$A:$B,2,0),AI250,1),"")</f>
        <v>I</v>
      </c>
      <c r="AI250" s="3">
        <v>189</v>
      </c>
      <c r="AJ250" s="3" t="str">
        <f>IFERROR(MID(VLOOKUP($B250,Seqs!$A:$B,2,0),AK250,1),"")</f>
        <v>N</v>
      </c>
      <c r="AK250" s="3">
        <v>200</v>
      </c>
      <c r="AL250" s="3" t="str">
        <f>IFERROR(MID(VLOOKUP($B250,Seqs!$A:$B,2,0),AM250,1),"")</f>
        <v>Q</v>
      </c>
      <c r="AM250" s="3">
        <v>238</v>
      </c>
      <c r="AN250" s="3" t="str">
        <f>IFERROR(MID(VLOOKUP($B250,Seqs!$A:$B,2,0),AO250,1),"")</f>
        <v>S</v>
      </c>
      <c r="AO250" s="3">
        <v>240</v>
      </c>
      <c r="AP250" s="3" t="str">
        <f>IFERROR(MID(VLOOKUP($B250,Seqs!$A:$B,2,0),AQ250,1),"")</f>
        <v>H</v>
      </c>
      <c r="AQ250" s="3">
        <v>278</v>
      </c>
      <c r="AR250" s="3" t="str">
        <f>IFERROR(MID(VLOOKUP($B250,Seqs!$A:$B,2,0),AS250,1),"")</f>
        <v>I</v>
      </c>
      <c r="AS250" s="3">
        <v>286</v>
      </c>
      <c r="AT250" s="3" t="str">
        <f>IFERROR(MID(VLOOKUP($B250,Seqs!$A:$B,2,0),AU250,1),"")</f>
        <v>M</v>
      </c>
      <c r="AU250" s="3">
        <v>309</v>
      </c>
      <c r="AV250" s="3" t="str">
        <f>IFERROR(MID(VLOOKUP($B250,Seqs!$A:$B,2,0),AW250,1),"")</f>
        <v>N</v>
      </c>
      <c r="AW250" s="3">
        <v>310</v>
      </c>
      <c r="AX250" s="3" t="str">
        <f>IFERROR(MID(VLOOKUP($B250,Seqs!$A:$B,2,0),AY250,1),"")</f>
        <v>C</v>
      </c>
      <c r="AY250" s="3">
        <v>323</v>
      </c>
      <c r="AZ250" s="77" t="str">
        <f>VLOOKUP(B250,Classification!A:D,2,0)</f>
        <v>A</v>
      </c>
      <c r="BA250" s="94" t="str">
        <f>VLOOKUP(B250,Classification!A:D,4,0)</f>
        <v>Opsins</v>
      </c>
      <c r="BB250" s="27" t="b">
        <f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>_xlfn.AGGREGATE(9,6,CH250:CS250)-_xlfn.AGGREGATE(9,6,BV250:CG250)+12</f>
        <v>253</v>
      </c>
      <c r="BD250" s="2" t="s">
        <v>23</v>
      </c>
      <c r="BE250" s="3" t="s">
        <v>1297</v>
      </c>
      <c r="BF250" s="119">
        <v>4.5</v>
      </c>
      <c r="BG250" s="49" t="s">
        <v>1443</v>
      </c>
      <c r="BH250" s="49" t="s">
        <v>1443</v>
      </c>
      <c r="BI250" s="1"/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>E250</f>
        <v>33</v>
      </c>
      <c r="BW250" s="71">
        <f>I250</f>
        <v>66</v>
      </c>
      <c r="BX250" s="72">
        <f>M250</f>
        <v>70</v>
      </c>
      <c r="BY250" s="71">
        <f>Q250</f>
        <v>102</v>
      </c>
      <c r="BZ250" s="72">
        <f>U250</f>
        <v>106</v>
      </c>
      <c r="CA250" s="71" t="str">
        <f>Y250</f>
        <v>-</v>
      </c>
      <c r="CB250" s="72">
        <f>AC250</f>
        <v>150</v>
      </c>
      <c r="CC250" s="71">
        <f>AG250</f>
        <v>187</v>
      </c>
      <c r="CD250" s="72">
        <f>AK250</f>
        <v>200</v>
      </c>
      <c r="CE250" s="71">
        <f>AO250</f>
        <v>240</v>
      </c>
      <c r="CF250" s="72">
        <f>AS250</f>
        <v>286</v>
      </c>
      <c r="CG250" s="71">
        <f>AW250</f>
        <v>310</v>
      </c>
      <c r="CH250" s="70">
        <f>G250</f>
        <v>65</v>
      </c>
      <c r="CI250" s="71">
        <f>K250</f>
        <v>69</v>
      </c>
      <c r="CJ250" s="72">
        <f>O250</f>
        <v>101</v>
      </c>
      <c r="CK250" s="72">
        <f>S250</f>
        <v>105</v>
      </c>
      <c r="CL250" s="72">
        <f>W250</f>
        <v>141</v>
      </c>
      <c r="CM250" s="72" t="str">
        <f>AA250</f>
        <v>-</v>
      </c>
      <c r="CN250" s="72">
        <f>AE250</f>
        <v>173</v>
      </c>
      <c r="CO250" s="72">
        <f>AI250</f>
        <v>189</v>
      </c>
      <c r="CP250" s="72">
        <f>AM250</f>
        <v>238</v>
      </c>
      <c r="CQ250" s="72">
        <f>AQ250</f>
        <v>278</v>
      </c>
      <c r="CR250" s="72">
        <f>AU250</f>
        <v>309</v>
      </c>
      <c r="CS250" s="72">
        <f>AY250</f>
        <v>323</v>
      </c>
      <c r="CT250" s="23">
        <f>M250-K250</f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1117"/>
        <v>opsd_todpa__wt</v>
      </c>
      <c r="B251" s="3" t="s">
        <v>922</v>
      </c>
      <c r="C251" s="3" t="s">
        <v>100</v>
      </c>
      <c r="D251" s="3" t="str">
        <f>IFERROR(MID(VLOOKUP($B251,Seqs!$A:$B,2,0),E251,1),"")</f>
        <v>D</v>
      </c>
      <c r="E251" s="3">
        <v>31</v>
      </c>
      <c r="F251" s="3" t="str">
        <f>IFERROR(MID(VLOOKUP($B251,Seqs!$A:$B,2,0),G251,1),"")</f>
        <v>T</v>
      </c>
      <c r="G251" s="3">
        <v>62</v>
      </c>
      <c r="H251" s="3" t="str">
        <f>IFERROR(MID(VLOOKUP($B251,Seqs!$A:$B,2,0),I251,1),"")</f>
        <v>K</v>
      </c>
      <c r="I251" s="23">
        <v>63</v>
      </c>
      <c r="J251" s="3" t="str">
        <f>IFERROR(MID(VLOOKUP($B251,Seqs!$A:$B,2,0),K251,1),"")</f>
        <v>Q</v>
      </c>
      <c r="K251" s="23">
        <v>66</v>
      </c>
      <c r="L251" s="3" t="str">
        <f>IFERROR(MID(VLOOKUP($B251,Seqs!$A:$B,2,0),M251,1),"")</f>
        <v>T</v>
      </c>
      <c r="M251" s="3">
        <v>67</v>
      </c>
      <c r="N251" s="3" t="str">
        <f>IFERROR(MID(VLOOKUP($B251,Seqs!$A:$B,2,0),O251,1),"")</f>
        <v>K</v>
      </c>
      <c r="O251" s="3">
        <v>99</v>
      </c>
      <c r="P251" s="3" t="str">
        <f>IFERROR(MID(VLOOKUP($B251,Seqs!$A:$B,2,0),Q251,1),"")</f>
        <v>K</v>
      </c>
      <c r="Q251" s="3">
        <v>100</v>
      </c>
      <c r="R251" s="3" t="str">
        <f>IFERROR(MID(VLOOKUP($B251,Seqs!$A:$B,2,0),S251,1),"")</f>
        <v>F</v>
      </c>
      <c r="S251" s="3">
        <v>103</v>
      </c>
      <c r="T251" s="3" t="str">
        <f>IFERROR(MID(VLOOKUP($B251,Seqs!$A:$B,2,0),U251,1),"")</f>
        <v>G</v>
      </c>
      <c r="U251" s="3">
        <v>104</v>
      </c>
      <c r="V251" s="3" t="str">
        <f>IFERROR(MID(VLOOKUP($B251,Seqs!$A:$B,2,0),W251,1),"")</f>
        <v>R</v>
      </c>
      <c r="W251" s="3">
        <v>139</v>
      </c>
      <c r="X251" s="3" t="str">
        <f>IFERROR(MID(VLOOKUP($B251,Seqs!$A:$B,2,0),Y251,1),"")</f>
        <v>P</v>
      </c>
      <c r="Y251" s="3">
        <v>140</v>
      </c>
      <c r="Z251" s="3" t="str">
        <f>IFERROR(MID(VLOOKUP($B251,Seqs!$A:$B,2,0),AA251,1),"")</f>
        <v>M</v>
      </c>
      <c r="AA251" s="3">
        <v>147</v>
      </c>
      <c r="AB251" s="3" t="str">
        <f>IFERROR(MID(VLOOKUP($B251,Seqs!$A:$B,2,0),AC251,1),"")</f>
        <v>S</v>
      </c>
      <c r="AC251" s="9">
        <v>148</v>
      </c>
      <c r="AD251" s="3" t="str">
        <f>IFERROR(MID(VLOOKUP($B251,Seqs!$A:$B,2,0),AE251,1),"")</f>
        <v>F</v>
      </c>
      <c r="AE251" s="3">
        <v>172</v>
      </c>
      <c r="AF251" s="3" t="str">
        <f>IFERROR(MID(VLOOKUP($B251,Seqs!$A:$B,2,0),AG251,1),"")</f>
        <v>C</v>
      </c>
      <c r="AG251" s="3">
        <v>186</v>
      </c>
      <c r="AH251" s="3" t="str">
        <f>IFERROR(MID(VLOOKUP($B251,Seqs!$A:$B,2,0),AI251,1),"")</f>
        <v>F</v>
      </c>
      <c r="AI251" s="3">
        <v>188</v>
      </c>
      <c r="AJ251" s="3" t="str">
        <f>IFERROR(MID(VLOOKUP($B251,Seqs!$A:$B,2,0),AK251,1),"")</f>
        <v>D</v>
      </c>
      <c r="AK251" s="3">
        <v>194</v>
      </c>
      <c r="AL251" s="3" t="str">
        <f>IFERROR(MID(VLOOKUP($B251,Seqs!$A:$B,2,0),AM251,1),"")</f>
        <v>K</v>
      </c>
      <c r="AM251" s="3">
        <v>239</v>
      </c>
      <c r="AN251" s="3" t="str">
        <f>IFERROR(MID(VLOOKUP($B251,Seqs!$A:$B,2,0),AO251,1),"")</f>
        <v>K</v>
      </c>
      <c r="AO251" s="3">
        <v>244</v>
      </c>
      <c r="AP251" s="3" t="str">
        <f>IFERROR(MID(VLOOKUP($B251,Seqs!$A:$B,2,0),AQ251,1),"")</f>
        <v>G</v>
      </c>
      <c r="AQ251" s="3">
        <v>287</v>
      </c>
      <c r="AR251" s="3" t="str">
        <f>IFERROR(MID(VLOOKUP($B251,Seqs!$A:$B,2,0),AS251,1),"")</f>
        <v>T</v>
      </c>
      <c r="AS251" s="3">
        <v>293</v>
      </c>
      <c r="AT251" s="3" t="str">
        <f>IFERROR(MID(VLOOKUP($B251,Seqs!$A:$B,2,0),AU251,1),"")</f>
        <v>S</v>
      </c>
      <c r="AU251" s="3">
        <v>318</v>
      </c>
      <c r="AV251" s="3" t="str">
        <f>IFERROR(MID(VLOOKUP($B251,Seqs!$A:$B,2,0),AW251,1),"")</f>
        <v>H</v>
      </c>
      <c r="AW251" s="3">
        <v>319</v>
      </c>
      <c r="AX251" s="3" t="str">
        <f>IFERROR(MID(VLOOKUP($B251,Seqs!$A:$B,2,0),AY251,1),"")</f>
        <v>F</v>
      </c>
      <c r="AY251" s="3">
        <v>330</v>
      </c>
      <c r="AZ251" s="77" t="str">
        <f>VLOOKUP(B251,Classification!A:D,2,0)</f>
        <v>A</v>
      </c>
      <c r="BA251" s="94" t="str">
        <f>VLOOKUP(B251,Classification!A:D,4,0)</f>
        <v>Opsins</v>
      </c>
      <c r="BB251" s="27" t="b">
        <f t="shared" si="1118"/>
        <v>1</v>
      </c>
      <c r="BC251" s="23">
        <f t="shared" si="1091"/>
        <v>273</v>
      </c>
      <c r="BD251" s="56" t="s">
        <v>23</v>
      </c>
      <c r="BE251" s="3" t="s">
        <v>23</v>
      </c>
      <c r="BF251" s="119" t="s">
        <v>23</v>
      </c>
      <c r="BG251" s="49" t="s">
        <v>1378</v>
      </c>
      <c r="BH251" s="49" t="s">
        <v>1383</v>
      </c>
      <c r="BI251" s="1"/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1092"/>
        <v>31</v>
      </c>
      <c r="BW251" s="71">
        <f t="shared" si="1093"/>
        <v>63</v>
      </c>
      <c r="BX251" s="72">
        <f t="shared" si="1094"/>
        <v>67</v>
      </c>
      <c r="BY251" s="71">
        <f t="shared" si="1095"/>
        <v>100</v>
      </c>
      <c r="BZ251" s="72">
        <f t="shared" si="1096"/>
        <v>104</v>
      </c>
      <c r="CA251" s="71">
        <f t="shared" si="1097"/>
        <v>140</v>
      </c>
      <c r="CB251" s="72">
        <f t="shared" si="1098"/>
        <v>148</v>
      </c>
      <c r="CC251" s="71">
        <f t="shared" si="1099"/>
        <v>186</v>
      </c>
      <c r="CD251" s="72">
        <f t="shared" si="1100"/>
        <v>194</v>
      </c>
      <c r="CE251" s="71">
        <f t="shared" si="1101"/>
        <v>244</v>
      </c>
      <c r="CF251" s="72">
        <f t="shared" si="1102"/>
        <v>293</v>
      </c>
      <c r="CG251" s="71">
        <f t="shared" si="1103"/>
        <v>319</v>
      </c>
      <c r="CH251" s="70">
        <f t="shared" si="1104"/>
        <v>62</v>
      </c>
      <c r="CI251" s="71">
        <f t="shared" si="1105"/>
        <v>66</v>
      </c>
      <c r="CJ251" s="72">
        <f t="shared" si="1106"/>
        <v>99</v>
      </c>
      <c r="CK251" s="72">
        <f t="shared" si="1107"/>
        <v>103</v>
      </c>
      <c r="CL251" s="72">
        <f t="shared" si="1108"/>
        <v>139</v>
      </c>
      <c r="CM251" s="72">
        <f t="shared" si="1109"/>
        <v>147</v>
      </c>
      <c r="CN251" s="72">
        <f t="shared" si="1110"/>
        <v>172</v>
      </c>
      <c r="CO251" s="72">
        <f t="shared" si="1111"/>
        <v>188</v>
      </c>
      <c r="CP251" s="72">
        <f t="shared" si="1112"/>
        <v>239</v>
      </c>
      <c r="CQ251" s="72">
        <f t="shared" si="1113"/>
        <v>287</v>
      </c>
      <c r="CR251" s="72">
        <f t="shared" si="1114"/>
        <v>318</v>
      </c>
      <c r="CS251" s="72">
        <f t="shared" si="1115"/>
        <v>330</v>
      </c>
      <c r="CT251" s="23">
        <f t="shared" si="1116"/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1117"/>
        <v>opsd_todpa_2Z73</v>
      </c>
      <c r="B252" s="3" t="s">
        <v>922</v>
      </c>
      <c r="C252" s="3" t="s">
        <v>97</v>
      </c>
      <c r="D252" s="3" t="str">
        <f>IFERROR(MID(VLOOKUP($B252,Seqs!$A:$B,2,0),E252,1),"")</f>
        <v>D</v>
      </c>
      <c r="E252" s="3">
        <v>31</v>
      </c>
      <c r="F252" s="3" t="str">
        <f>IFERROR(MID(VLOOKUP($B252,Seqs!$A:$B,2,0),G252,1),"")</f>
        <v>T</v>
      </c>
      <c r="G252" s="3">
        <v>62</v>
      </c>
      <c r="H252" s="3" t="str">
        <f>IFERROR(MID(VLOOKUP($B252,Seqs!$A:$B,2,0),I252,1),"")</f>
        <v>K</v>
      </c>
      <c r="I252" s="23">
        <v>63</v>
      </c>
      <c r="J252" s="3" t="str">
        <f>IFERROR(MID(VLOOKUP($B252,Seqs!$A:$B,2,0),K252,1),"")</f>
        <v>Q</v>
      </c>
      <c r="K252" s="23">
        <v>66</v>
      </c>
      <c r="L252" s="3" t="str">
        <f>IFERROR(MID(VLOOKUP($B252,Seqs!$A:$B,2,0),M252,1),"")</f>
        <v>T</v>
      </c>
      <c r="M252" s="3">
        <v>67</v>
      </c>
      <c r="N252" s="3" t="str">
        <f>IFERROR(MID(VLOOKUP($B252,Seqs!$A:$B,2,0),O252,1),"")</f>
        <v>K</v>
      </c>
      <c r="O252" s="3">
        <v>99</v>
      </c>
      <c r="P252" s="3" t="str">
        <f>IFERROR(MID(VLOOKUP($B252,Seqs!$A:$B,2,0),Q252,1),"")</f>
        <v>K</v>
      </c>
      <c r="Q252" s="3">
        <v>100</v>
      </c>
      <c r="R252" s="3" t="str">
        <f>IFERROR(MID(VLOOKUP($B252,Seqs!$A:$B,2,0),S252,1),"")</f>
        <v>F</v>
      </c>
      <c r="S252" s="3">
        <v>103</v>
      </c>
      <c r="T252" s="3" t="str">
        <f>IFERROR(MID(VLOOKUP($B252,Seqs!$A:$B,2,0),U252,1),"")</f>
        <v>G</v>
      </c>
      <c r="U252" s="3">
        <v>104</v>
      </c>
      <c r="V252" s="3" t="str">
        <f>IFERROR(MID(VLOOKUP($B252,Seqs!$A:$B,2,0),W252,1),"")</f>
        <v>R</v>
      </c>
      <c r="W252" s="3">
        <v>139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S</v>
      </c>
      <c r="AC252" s="9">
        <v>148</v>
      </c>
      <c r="AD252" s="3" t="str">
        <f>IFERROR(MID(VLOOKUP($B252,Seqs!$A:$B,2,0),AE252,1),"")</f>
        <v>F</v>
      </c>
      <c r="AE252" s="3">
        <v>172</v>
      </c>
      <c r="AF252" s="3" t="str">
        <f>IFERROR(MID(VLOOKUP($B252,Seqs!$A:$B,2,0),AG252,1),"")</f>
        <v>C</v>
      </c>
      <c r="AG252" s="3">
        <v>186</v>
      </c>
      <c r="AH252" s="3" t="str">
        <f>IFERROR(MID(VLOOKUP($B252,Seqs!$A:$B,2,0),AI252,1),"")</f>
        <v>F</v>
      </c>
      <c r="AI252" s="3">
        <v>188</v>
      </c>
      <c r="AJ252" s="3" t="str">
        <f>IFERROR(MID(VLOOKUP($B252,Seqs!$A:$B,2,0),AK252,1),"")</f>
        <v>D</v>
      </c>
      <c r="AK252" s="3">
        <v>194</v>
      </c>
      <c r="AL252" s="3" t="str">
        <f>IFERROR(MID(VLOOKUP($B252,Seqs!$A:$B,2,0),AM252,1),"")</f>
        <v>K</v>
      </c>
      <c r="AM252" s="3">
        <v>239</v>
      </c>
      <c r="AN252" s="3" t="str">
        <f>IFERROR(MID(VLOOKUP($B252,Seqs!$A:$B,2,0),AO252,1),"")</f>
        <v>K</v>
      </c>
      <c r="AO252" s="3">
        <v>244</v>
      </c>
      <c r="AP252" s="3" t="str">
        <f>IFERROR(MID(VLOOKUP($B252,Seqs!$A:$B,2,0),AQ252,1),"")</f>
        <v>G</v>
      </c>
      <c r="AQ252" s="3">
        <v>287</v>
      </c>
      <c r="AR252" s="3" t="str">
        <f>IFERROR(MID(VLOOKUP($B252,Seqs!$A:$B,2,0),AS252,1),"")</f>
        <v>T</v>
      </c>
      <c r="AS252" s="3">
        <v>293</v>
      </c>
      <c r="AT252" s="3" t="str">
        <f>IFERROR(MID(VLOOKUP($B252,Seqs!$A:$B,2,0),AU252,1),"")</f>
        <v>S</v>
      </c>
      <c r="AU252" s="3">
        <v>318</v>
      </c>
      <c r="AV252" s="3" t="str">
        <f>IFERROR(MID(VLOOKUP($B252,Seqs!$A:$B,2,0),AW252,1),"")</f>
        <v>H</v>
      </c>
      <c r="AW252" s="3">
        <v>319</v>
      </c>
      <c r="AX252" s="3" t="str">
        <f>IFERROR(MID(VLOOKUP($B252,Seqs!$A:$B,2,0),AY252,1),"")</f>
        <v>F</v>
      </c>
      <c r="AY252" s="3">
        <v>330</v>
      </c>
      <c r="AZ252" s="77" t="str">
        <f>VLOOKUP(B252,Classification!A:D,2,0)</f>
        <v>A</v>
      </c>
      <c r="BA252" s="94" t="str">
        <f>VLOOKUP(B252,Classification!A:D,4,0)</f>
        <v>Opsins</v>
      </c>
      <c r="BB252" s="27" t="b">
        <f t="shared" si="1118"/>
        <v>1</v>
      </c>
      <c r="BC252" s="23">
        <f t="shared" si="1091"/>
        <v>266</v>
      </c>
      <c r="BD252" s="2" t="s">
        <v>1382</v>
      </c>
      <c r="BE252" s="3" t="s">
        <v>1380</v>
      </c>
      <c r="BF252" s="119">
        <v>2.5</v>
      </c>
      <c r="BG252" s="49" t="s">
        <v>1383</v>
      </c>
      <c r="BH252" s="49" t="s">
        <v>1383</v>
      </c>
      <c r="BI252" s="1"/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si="1092"/>
        <v>31</v>
      </c>
      <c r="BW252" s="71">
        <f t="shared" si="1093"/>
        <v>63</v>
      </c>
      <c r="BX252" s="72">
        <f t="shared" si="1094"/>
        <v>67</v>
      </c>
      <c r="BY252" s="71">
        <f t="shared" si="1095"/>
        <v>100</v>
      </c>
      <c r="BZ252" s="72">
        <f t="shared" si="1096"/>
        <v>104</v>
      </c>
      <c r="CA252" s="71" t="str">
        <f t="shared" si="1097"/>
        <v>-</v>
      </c>
      <c r="CB252" s="72">
        <f t="shared" si="1098"/>
        <v>148</v>
      </c>
      <c r="CC252" s="71">
        <f t="shared" si="1099"/>
        <v>186</v>
      </c>
      <c r="CD252" s="72">
        <f t="shared" si="1100"/>
        <v>194</v>
      </c>
      <c r="CE252" s="71">
        <f t="shared" si="1101"/>
        <v>244</v>
      </c>
      <c r="CF252" s="72">
        <f t="shared" si="1102"/>
        <v>293</v>
      </c>
      <c r="CG252" s="71">
        <f t="shared" si="1103"/>
        <v>319</v>
      </c>
      <c r="CH252" s="70">
        <f t="shared" si="1104"/>
        <v>62</v>
      </c>
      <c r="CI252" s="71">
        <f t="shared" si="1105"/>
        <v>66</v>
      </c>
      <c r="CJ252" s="72">
        <f t="shared" si="1106"/>
        <v>99</v>
      </c>
      <c r="CK252" s="72">
        <f t="shared" si="1107"/>
        <v>103</v>
      </c>
      <c r="CL252" s="72">
        <f t="shared" si="1108"/>
        <v>139</v>
      </c>
      <c r="CM252" s="72" t="str">
        <f t="shared" si="1109"/>
        <v>-</v>
      </c>
      <c r="CN252" s="72">
        <f t="shared" si="1110"/>
        <v>172</v>
      </c>
      <c r="CO252" s="72">
        <f t="shared" si="1111"/>
        <v>188</v>
      </c>
      <c r="CP252" s="72">
        <f t="shared" si="1112"/>
        <v>239</v>
      </c>
      <c r="CQ252" s="72">
        <f t="shared" si="1113"/>
        <v>287</v>
      </c>
      <c r="CR252" s="72">
        <f t="shared" si="1114"/>
        <v>318</v>
      </c>
      <c r="CS252" s="72">
        <f t="shared" si="1115"/>
        <v>330</v>
      </c>
      <c r="CT252" s="23">
        <f t="shared" si="1116"/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2"/>
    </row>
    <row r="253" spans="1:1030" x14ac:dyDescent="0.2">
      <c r="A253" s="3" t="str">
        <f t="shared" si="1117"/>
        <v>ox1r_human__wt</v>
      </c>
      <c r="B253" s="3" t="s">
        <v>1175</v>
      </c>
      <c r="C253" s="3" t="s">
        <v>100</v>
      </c>
      <c r="D253" s="3" t="str">
        <f>IFERROR(MID(VLOOKUP($B253,Seqs!$A:$B,2,0),E253,1),"")</f>
        <v>E</v>
      </c>
      <c r="E253" s="3">
        <v>46</v>
      </c>
      <c r="F253" s="3" t="str">
        <f>IFERROR(MID(VLOOKUP($B253,Seqs!$A:$B,2,0),G253,1),"")</f>
        <v>N</v>
      </c>
      <c r="G253" s="3">
        <v>74</v>
      </c>
      <c r="H253" s="3" t="str">
        <f>IFERROR(MID(VLOOKUP($B253,Seqs!$A:$B,2,0),I253,1),"")</f>
        <v>H</v>
      </c>
      <c r="I253" s="23">
        <v>75</v>
      </c>
      <c r="J253" s="3" t="str">
        <f>IFERROR(MID(VLOOKUP($B253,Seqs!$A:$B,2,0),K253,1),"")</f>
        <v>R</v>
      </c>
      <c r="K253" s="23">
        <v>78</v>
      </c>
      <c r="L253" s="3" t="str">
        <f>IFERROR(MID(VLOOKUP($B253,Seqs!$A:$B,2,0),M253,1),"")</f>
        <v>T</v>
      </c>
      <c r="M253" s="3">
        <v>79</v>
      </c>
      <c r="N253" s="3" t="str">
        <f>IFERROR(MID(VLOOKUP($B253,Seqs!$A:$B,2,0),O253,1),"")</f>
        <v>T</v>
      </c>
      <c r="O253" s="3">
        <v>109</v>
      </c>
      <c r="P253" s="3" t="str">
        <f>IFERROR(MID(VLOOKUP($B253,Seqs!$A:$B,2,0),Q253,1),"")</f>
        <v>S</v>
      </c>
      <c r="Q253" s="3">
        <v>111</v>
      </c>
      <c r="R253" s="3" t="str">
        <f>IFERROR(MID(VLOOKUP($B253,Seqs!$A:$B,2,0),S253,1),"")</f>
        <v>F</v>
      </c>
      <c r="S253" s="3">
        <v>114</v>
      </c>
      <c r="T253" s="3" t="str">
        <f>IFERROR(MID(VLOOKUP($B253,Seqs!$A:$B,2,0),U253,1),"")</f>
        <v>G</v>
      </c>
      <c r="U253" s="3">
        <v>115</v>
      </c>
      <c r="V253" s="3" t="str">
        <f>IFERROR(MID(VLOOKUP($B253,Seqs!$A:$B,2,0),W253,1),"")</f>
        <v>H</v>
      </c>
      <c r="W253" s="3">
        <v>150</v>
      </c>
      <c r="X253" s="3" t="str">
        <f>IFERROR(MID(VLOOKUP($B253,Seqs!$A:$B,2,0),Y253,1),"")</f>
        <v>P</v>
      </c>
      <c r="Y253" s="3">
        <v>151</v>
      </c>
      <c r="Z253" s="3" t="str">
        <f>IFERROR(MID(VLOOKUP($B253,Seqs!$A:$B,2,0),AA253,1),"")</f>
        <v>F</v>
      </c>
      <c r="AA253" s="73">
        <v>154</v>
      </c>
      <c r="AB253" s="3" t="str">
        <f>IFERROR(MID(VLOOKUP($B253,Seqs!$A:$B,2,0),AC253,1),"")</f>
        <v>T</v>
      </c>
      <c r="AC253" s="9">
        <v>157</v>
      </c>
      <c r="AD253" s="3" t="str">
        <f>IFERROR(MID(VLOOKUP($B253,Seqs!$A:$B,2,0),AE253,1),"")</f>
        <v>M</v>
      </c>
      <c r="AE253" s="3">
        <v>183</v>
      </c>
      <c r="AF253" s="3" t="str">
        <f>IFERROR(MID(VLOOKUP($B253,Seqs!$A:$B,2,0),AG253,1),"")</f>
        <v>C</v>
      </c>
      <c r="AG253" s="3">
        <v>202</v>
      </c>
      <c r="AH253" s="3" t="str">
        <f>IFERROR(MID(VLOOKUP($B253,Seqs!$A:$B,2,0),AI253,1),"")</f>
        <v>E</v>
      </c>
      <c r="AI253" s="3">
        <v>204</v>
      </c>
      <c r="AJ253" s="3" t="str">
        <f>IFERROR(MID(VLOOKUP($B253,Seqs!$A:$B,2,0),AK253,1),"")</f>
        <v>D</v>
      </c>
      <c r="AK253" s="3">
        <v>209</v>
      </c>
      <c r="AL253" s="3" t="str">
        <f>IFERROR(MID(VLOOKUP($B253,Seqs!$A:$B,2,0),AM253,1),"")</f>
        <v>P</v>
      </c>
      <c r="AM253" s="3">
        <v>248</v>
      </c>
      <c r="AN253" s="3" t="str">
        <f>IFERROR(MID(VLOOKUP($B253,Seqs!$A:$B,2,0),AO253,1),"")</f>
        <v>F</v>
      </c>
      <c r="AO253" s="3">
        <v>283</v>
      </c>
      <c r="AP253" s="3" t="str">
        <f>IFERROR(MID(VLOOKUP($B253,Seqs!$A:$B,2,0),AQ253,1),"")</f>
        <v>F</v>
      </c>
      <c r="AQ253" s="3">
        <v>324</v>
      </c>
      <c r="AR253" s="3" t="str">
        <f>IFERROR(MID(VLOOKUP($B253,Seqs!$A:$B,2,0),AS253,1),"")</f>
        <v>R</v>
      </c>
      <c r="AS253" s="3">
        <v>333</v>
      </c>
      <c r="AT253" s="3" t="str">
        <f>IFERROR(MID(VLOOKUP($B253,Seqs!$A:$B,2,0),AU253,1),"")</f>
        <v>L</v>
      </c>
      <c r="AU253" s="3">
        <v>361</v>
      </c>
      <c r="AV253" s="3" t="str">
        <f>IFERROR(MID(VLOOKUP($B253,Seqs!$A:$B,2,0),AW253,1),"")</f>
        <v>S</v>
      </c>
      <c r="AW253" s="3">
        <v>362</v>
      </c>
      <c r="AX253" s="3" t="str">
        <f>IFERROR(MID(VLOOKUP($B253,Seqs!$A:$B,2,0),AY253,1),"")</f>
        <v>F</v>
      </c>
      <c r="AY253" s="3">
        <v>373</v>
      </c>
      <c r="AZ253" s="77" t="str">
        <f>VLOOKUP(B253,Classification!A:D,2,0)</f>
        <v>A</v>
      </c>
      <c r="BA253" s="94" t="str">
        <f>VLOOKUP(B253,Classification!A:D,4,0)</f>
        <v>Orexin</v>
      </c>
      <c r="BB253" s="27" t="b">
        <f t="shared" si="1118"/>
        <v>1</v>
      </c>
      <c r="BC253" s="23">
        <f t="shared" si="1091"/>
        <v>261</v>
      </c>
      <c r="BD253" s="56" t="s">
        <v>23</v>
      </c>
      <c r="BE253" s="3" t="s">
        <v>23</v>
      </c>
      <c r="BF253" s="119" t="s">
        <v>23</v>
      </c>
      <c r="BG253" s="49" t="s">
        <v>1378</v>
      </c>
      <c r="BH253" s="49" t="s">
        <v>1383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1092"/>
        <v>46</v>
      </c>
      <c r="BW253" s="71">
        <f t="shared" si="1093"/>
        <v>75</v>
      </c>
      <c r="BX253" s="72">
        <f t="shared" si="1094"/>
        <v>79</v>
      </c>
      <c r="BY253" s="71">
        <f t="shared" si="1095"/>
        <v>111</v>
      </c>
      <c r="BZ253" s="72">
        <f t="shared" si="1096"/>
        <v>115</v>
      </c>
      <c r="CA253" s="71">
        <f t="shared" si="1097"/>
        <v>151</v>
      </c>
      <c r="CB253" s="72">
        <f t="shared" si="1098"/>
        <v>157</v>
      </c>
      <c r="CC253" s="71">
        <f t="shared" si="1099"/>
        <v>202</v>
      </c>
      <c r="CD253" s="72">
        <f t="shared" si="1100"/>
        <v>209</v>
      </c>
      <c r="CE253" s="71">
        <f t="shared" si="1101"/>
        <v>283</v>
      </c>
      <c r="CF253" s="72">
        <f t="shared" si="1102"/>
        <v>333</v>
      </c>
      <c r="CG253" s="71">
        <f t="shared" si="1103"/>
        <v>362</v>
      </c>
      <c r="CH253" s="70">
        <f t="shared" si="1104"/>
        <v>74</v>
      </c>
      <c r="CI253" s="71">
        <f t="shared" si="1105"/>
        <v>78</v>
      </c>
      <c r="CJ253" s="72">
        <f t="shared" si="1106"/>
        <v>109</v>
      </c>
      <c r="CK253" s="72">
        <f t="shared" si="1107"/>
        <v>114</v>
      </c>
      <c r="CL253" s="72">
        <f t="shared" si="1108"/>
        <v>150</v>
      </c>
      <c r="CM253" s="72">
        <f t="shared" si="1109"/>
        <v>154</v>
      </c>
      <c r="CN253" s="72">
        <f t="shared" si="1110"/>
        <v>183</v>
      </c>
      <c r="CO253" s="72">
        <f t="shared" si="1111"/>
        <v>204</v>
      </c>
      <c r="CP253" s="72">
        <f t="shared" si="1112"/>
        <v>248</v>
      </c>
      <c r="CQ253" s="72">
        <f t="shared" si="1113"/>
        <v>324</v>
      </c>
      <c r="CR253" s="72">
        <f t="shared" si="1114"/>
        <v>361</v>
      </c>
      <c r="CS253" s="72">
        <f t="shared" si="1115"/>
        <v>373</v>
      </c>
      <c r="CT253" s="23">
        <f t="shared" si="1116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1117"/>
        <v>ox1r_human_4ZJ8</v>
      </c>
      <c r="B254" s="3" t="s">
        <v>1175</v>
      </c>
      <c r="C254" s="3" t="s">
        <v>90</v>
      </c>
      <c r="D254" s="3" t="str">
        <f>IFERROR(MID(VLOOKUP($B254,Seqs!$A:$B,2,0),E254,1),"")</f>
        <v>E</v>
      </c>
      <c r="E254" s="3">
        <v>46</v>
      </c>
      <c r="F254" s="3" t="str">
        <f>IFERROR(MID(VLOOKUP($B254,Seqs!$A:$B,2,0),G254,1),"")</f>
        <v>N</v>
      </c>
      <c r="G254" s="3">
        <v>74</v>
      </c>
      <c r="H254" s="3" t="str">
        <f>IFERROR(MID(VLOOKUP($B254,Seqs!$A:$B,2,0),I254,1),"")</f>
        <v>H</v>
      </c>
      <c r="I254" s="23">
        <v>75</v>
      </c>
      <c r="J254" s="3" t="str">
        <f>IFERROR(MID(VLOOKUP($B254,Seqs!$A:$B,2,0),K254,1),"")</f>
        <v>R</v>
      </c>
      <c r="K254" s="23">
        <v>78</v>
      </c>
      <c r="L254" s="3" t="str">
        <f>IFERROR(MID(VLOOKUP($B254,Seqs!$A:$B,2,0),M254,1),"")</f>
        <v>T</v>
      </c>
      <c r="M254" s="3">
        <v>79</v>
      </c>
      <c r="N254" s="3" t="str">
        <f>IFERROR(MID(VLOOKUP($B254,Seqs!$A:$B,2,0),O254,1),"")</f>
        <v>T</v>
      </c>
      <c r="O254" s="3">
        <v>109</v>
      </c>
      <c r="P254" s="3" t="str">
        <f>IFERROR(MID(VLOOKUP($B254,Seqs!$A:$B,2,0),Q254,1),"")</f>
        <v>S</v>
      </c>
      <c r="Q254" s="3">
        <v>111</v>
      </c>
      <c r="R254" s="3" t="str">
        <f>IFERROR(MID(VLOOKUP($B254,Seqs!$A:$B,2,0),S254,1),"")</f>
        <v>F</v>
      </c>
      <c r="S254" s="3">
        <v>114</v>
      </c>
      <c r="T254" s="3" t="str">
        <f>IFERROR(MID(VLOOKUP($B254,Seqs!$A:$B,2,0),U254,1),"")</f>
        <v>G</v>
      </c>
      <c r="U254" s="3">
        <v>115</v>
      </c>
      <c r="V254" s="3" t="str">
        <f>IFERROR(MID(VLOOKUP($B254,Seqs!$A:$B,2,0),W254,1),"")</f>
        <v>H</v>
      </c>
      <c r="W254" s="3">
        <v>150</v>
      </c>
      <c r="X254" s="3" t="str">
        <f>IFERROR(MID(VLOOKUP($B254,Seqs!$A:$B,2,0),Y254,1),"")</f>
        <v>P</v>
      </c>
      <c r="Y254" s="3">
        <v>151</v>
      </c>
      <c r="Z254" s="3" t="str">
        <f>IFERROR(MID(VLOOKUP($B254,Seqs!$A:$B,2,0),AA254,1),"")</f>
        <v>F</v>
      </c>
      <c r="AA254" s="3">
        <v>154</v>
      </c>
      <c r="AB254" s="3" t="str">
        <f>IFERROR(MID(VLOOKUP($B254,Seqs!$A:$B,2,0),AC254,1),"")</f>
        <v>T</v>
      </c>
      <c r="AC254" s="9">
        <v>157</v>
      </c>
      <c r="AD254" s="3" t="str">
        <f>IFERROR(MID(VLOOKUP($B254,Seqs!$A:$B,2,0),AE254,1),"")</f>
        <v>M</v>
      </c>
      <c r="AE254" s="3">
        <v>183</v>
      </c>
      <c r="AF254" s="3" t="str">
        <f>IFERROR(MID(VLOOKUP($B254,Seqs!$A:$B,2,0),AG254,1),"")</f>
        <v>C</v>
      </c>
      <c r="AG254" s="3">
        <v>202</v>
      </c>
      <c r="AH254" s="3" t="str">
        <f>IFERROR(MID(VLOOKUP($B254,Seqs!$A:$B,2,0),AI254,1),"")</f>
        <v>E</v>
      </c>
      <c r="AI254" s="3">
        <v>204</v>
      </c>
      <c r="AJ254" s="3" t="str">
        <f>IFERROR(MID(VLOOKUP($B254,Seqs!$A:$B,2,0),AK254,1),"")</f>
        <v>D</v>
      </c>
      <c r="AK254" s="3">
        <v>209</v>
      </c>
      <c r="AL254" s="3" t="str">
        <f>IFERROR(MID(VLOOKUP($B254,Seqs!$A:$B,2,0),AM254,1),"")</f>
        <v>L</v>
      </c>
      <c r="AM254" s="3">
        <v>242</v>
      </c>
      <c r="AN254" s="3" t="str">
        <f>IFERROR(MID(VLOOKUP($B254,Seqs!$A:$B,2,0),AO254,1),"")</f>
        <v>K</v>
      </c>
      <c r="AO254" s="3">
        <v>288</v>
      </c>
      <c r="AP254" s="3" t="str">
        <f>IFERROR(MID(VLOOKUP($B254,Seqs!$A:$B,2,0),AQ254,1),"")</f>
        <v>F</v>
      </c>
      <c r="AQ254" s="3">
        <v>324</v>
      </c>
      <c r="AR254" s="3" t="str">
        <f>IFERROR(MID(VLOOKUP($B254,Seqs!$A:$B,2,0),AS254,1),"")</f>
        <v>R</v>
      </c>
      <c r="AS254" s="3">
        <v>333</v>
      </c>
      <c r="AT254" s="3" t="str">
        <f>IFERROR(MID(VLOOKUP($B254,Seqs!$A:$B,2,0),AU254,1),"")</f>
        <v>L</v>
      </c>
      <c r="AU254" s="3">
        <v>361</v>
      </c>
      <c r="AV254" s="3" t="str">
        <f>IFERROR(MID(VLOOKUP($B254,Seqs!$A:$B,2,0),AW254,1),"")</f>
        <v>S</v>
      </c>
      <c r="AW254" s="3">
        <v>362</v>
      </c>
      <c r="AX254" s="3" t="str">
        <f>IFERROR(MID(VLOOKUP($B254,Seqs!$A:$B,2,0),AY254,1),"")</f>
        <v>F</v>
      </c>
      <c r="AY254" s="3">
        <v>373</v>
      </c>
      <c r="AZ254" s="77" t="str">
        <f>VLOOKUP(B254,Classification!A:D,2,0)</f>
        <v>A</v>
      </c>
      <c r="BA254" s="94" t="str">
        <f>VLOOKUP(B254,Classification!A:D,4,0)</f>
        <v>Orexin</v>
      </c>
      <c r="BB254" s="27" t="b">
        <f t="shared" si="1118"/>
        <v>1</v>
      </c>
      <c r="BC254" s="23">
        <f t="shared" si="1091"/>
        <v>250</v>
      </c>
      <c r="BD254" s="4" t="s">
        <v>1382</v>
      </c>
      <c r="BE254" s="3" t="s">
        <v>1380</v>
      </c>
      <c r="BF254" s="119">
        <v>2.75</v>
      </c>
      <c r="BG254" s="49" t="s">
        <v>1383</v>
      </c>
      <c r="BH254" s="49" t="s">
        <v>1383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1092"/>
        <v>46</v>
      </c>
      <c r="BW254" s="71">
        <f t="shared" si="1093"/>
        <v>75</v>
      </c>
      <c r="BX254" s="72">
        <f t="shared" si="1094"/>
        <v>79</v>
      </c>
      <c r="BY254" s="71">
        <f t="shared" si="1095"/>
        <v>111</v>
      </c>
      <c r="BZ254" s="72">
        <f t="shared" si="1096"/>
        <v>115</v>
      </c>
      <c r="CA254" s="71">
        <f t="shared" si="1097"/>
        <v>151</v>
      </c>
      <c r="CB254" s="72">
        <f t="shared" si="1098"/>
        <v>157</v>
      </c>
      <c r="CC254" s="71">
        <f t="shared" si="1099"/>
        <v>202</v>
      </c>
      <c r="CD254" s="72">
        <f t="shared" si="1100"/>
        <v>209</v>
      </c>
      <c r="CE254" s="71">
        <f t="shared" si="1101"/>
        <v>288</v>
      </c>
      <c r="CF254" s="72">
        <f t="shared" si="1102"/>
        <v>333</v>
      </c>
      <c r="CG254" s="71">
        <f t="shared" si="1103"/>
        <v>362</v>
      </c>
      <c r="CH254" s="70">
        <f t="shared" si="1104"/>
        <v>74</v>
      </c>
      <c r="CI254" s="71">
        <f t="shared" si="1105"/>
        <v>78</v>
      </c>
      <c r="CJ254" s="72">
        <f t="shared" si="1106"/>
        <v>109</v>
      </c>
      <c r="CK254" s="72">
        <f t="shared" si="1107"/>
        <v>114</v>
      </c>
      <c r="CL254" s="72">
        <f t="shared" si="1108"/>
        <v>150</v>
      </c>
      <c r="CM254" s="72">
        <f t="shared" si="1109"/>
        <v>154</v>
      </c>
      <c r="CN254" s="72">
        <f t="shared" si="1110"/>
        <v>183</v>
      </c>
      <c r="CO254" s="72">
        <f t="shared" si="1111"/>
        <v>204</v>
      </c>
      <c r="CP254" s="72">
        <f t="shared" si="1112"/>
        <v>242</v>
      </c>
      <c r="CQ254" s="72">
        <f t="shared" si="1113"/>
        <v>324</v>
      </c>
      <c r="CR254" s="72">
        <f t="shared" si="1114"/>
        <v>361</v>
      </c>
      <c r="CS254" s="72">
        <f t="shared" si="1115"/>
        <v>373</v>
      </c>
      <c r="CT254" s="23">
        <f t="shared" si="1116"/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2"/>
    </row>
    <row r="255" spans="1:1030" x14ac:dyDescent="0.2">
      <c r="A255" s="3" t="str">
        <f t="shared" si="1117"/>
        <v>ox1r_human_4ZJC</v>
      </c>
      <c r="B255" s="3" t="s">
        <v>1175</v>
      </c>
      <c r="C255" s="3" t="s">
        <v>91</v>
      </c>
      <c r="D255" s="3" t="str">
        <f>IFERROR(MID(VLOOKUP($B255,Seqs!$A:$B,2,0),E255,1),"")</f>
        <v>E</v>
      </c>
      <c r="E255" s="3">
        <v>46</v>
      </c>
      <c r="F255" s="3" t="str">
        <f>IFERROR(MID(VLOOKUP($B255,Seqs!$A:$B,2,0),G255,1),"")</f>
        <v>N</v>
      </c>
      <c r="G255" s="3">
        <v>74</v>
      </c>
      <c r="H255" s="3" t="str">
        <f>IFERROR(MID(VLOOKUP($B255,Seqs!$A:$B,2,0),I255,1),"")</f>
        <v>H</v>
      </c>
      <c r="I255" s="23">
        <v>75</v>
      </c>
      <c r="J255" s="3" t="str">
        <f>IFERROR(MID(VLOOKUP($B255,Seqs!$A:$B,2,0),K255,1),"")</f>
        <v>R</v>
      </c>
      <c r="K255" s="23">
        <v>78</v>
      </c>
      <c r="L255" s="3" t="str">
        <f>IFERROR(MID(VLOOKUP($B255,Seqs!$A:$B,2,0),M255,1),"")</f>
        <v>T</v>
      </c>
      <c r="M255" s="3">
        <v>79</v>
      </c>
      <c r="N255" s="3" t="str">
        <f>IFERROR(MID(VLOOKUP($B255,Seqs!$A:$B,2,0),O255,1),"")</f>
        <v>T</v>
      </c>
      <c r="O255" s="3">
        <v>109</v>
      </c>
      <c r="P255" s="3" t="str">
        <f>IFERROR(MID(VLOOKUP($B255,Seqs!$A:$B,2,0),Q255,1),"")</f>
        <v>S</v>
      </c>
      <c r="Q255" s="3">
        <v>111</v>
      </c>
      <c r="R255" s="3" t="str">
        <f>IFERROR(MID(VLOOKUP($B255,Seqs!$A:$B,2,0),S255,1),"")</f>
        <v>F</v>
      </c>
      <c r="S255" s="3">
        <v>114</v>
      </c>
      <c r="T255" s="3" t="str">
        <f>IFERROR(MID(VLOOKUP($B255,Seqs!$A:$B,2,0),U255,1),"")</f>
        <v>G</v>
      </c>
      <c r="U255" s="3">
        <v>115</v>
      </c>
      <c r="V255" s="3" t="str">
        <f>IFERROR(MID(VLOOKUP($B255,Seqs!$A:$B,2,0),W255,1),"")</f>
        <v>H</v>
      </c>
      <c r="W255" s="3">
        <v>150</v>
      </c>
      <c r="X255" s="3" t="str">
        <f>IFERROR(MID(VLOOKUP($B255,Seqs!$A:$B,2,0),Y255,1),"")</f>
        <v>P</v>
      </c>
      <c r="Y255" s="3">
        <v>151</v>
      </c>
      <c r="Z255" s="3" t="str">
        <f>IFERROR(MID(VLOOKUP($B255,Seqs!$A:$B,2,0),AA255,1),"")</f>
        <v>F</v>
      </c>
      <c r="AA255" s="3">
        <v>154</v>
      </c>
      <c r="AB255" s="3" t="str">
        <f>IFERROR(MID(VLOOKUP($B255,Seqs!$A:$B,2,0),AC255,1),"")</f>
        <v>T</v>
      </c>
      <c r="AC255" s="9">
        <v>157</v>
      </c>
      <c r="AD255" s="3" t="str">
        <f>IFERROR(MID(VLOOKUP($B255,Seqs!$A:$B,2,0),AE255,1),"")</f>
        <v>M</v>
      </c>
      <c r="AE255" s="3">
        <v>183</v>
      </c>
      <c r="AF255" s="3" t="str">
        <f>IFERROR(MID(VLOOKUP($B255,Seqs!$A:$B,2,0),AG255,1),"")</f>
        <v>C</v>
      </c>
      <c r="AG255" s="3">
        <v>202</v>
      </c>
      <c r="AH255" s="3" t="str">
        <f>IFERROR(MID(VLOOKUP($B255,Seqs!$A:$B,2,0),AI255,1),"")</f>
        <v>E</v>
      </c>
      <c r="AI255" s="3">
        <v>204</v>
      </c>
      <c r="AJ255" s="3" t="str">
        <f>IFERROR(MID(VLOOKUP($B255,Seqs!$A:$B,2,0),AK255,1),"")</f>
        <v>D</v>
      </c>
      <c r="AK255" s="3">
        <v>209</v>
      </c>
      <c r="AL255" s="3" t="str">
        <f>IFERROR(MID(VLOOKUP($B255,Seqs!$A:$B,2,0),AM255,1),"")</f>
        <v>L</v>
      </c>
      <c r="AM255" s="3">
        <v>242</v>
      </c>
      <c r="AN255" s="3" t="str">
        <f>IFERROR(MID(VLOOKUP($B255,Seqs!$A:$B,2,0),AO255,1),"")</f>
        <v>K</v>
      </c>
      <c r="AO255" s="3">
        <v>288</v>
      </c>
      <c r="AP255" s="3" t="str">
        <f>IFERROR(MID(VLOOKUP($B255,Seqs!$A:$B,2,0),AQ255,1),"")</f>
        <v>F</v>
      </c>
      <c r="AQ255" s="3">
        <v>324</v>
      </c>
      <c r="AR255" s="3" t="str">
        <f>IFERROR(MID(VLOOKUP($B255,Seqs!$A:$B,2,0),AS255,1),"")</f>
        <v>R</v>
      </c>
      <c r="AS255" s="3">
        <v>333</v>
      </c>
      <c r="AT255" s="3" t="str">
        <f>IFERROR(MID(VLOOKUP($B255,Seqs!$A:$B,2,0),AU255,1),"")</f>
        <v>L</v>
      </c>
      <c r="AU255" s="3">
        <v>361</v>
      </c>
      <c r="AV255" s="3" t="str">
        <f>IFERROR(MID(VLOOKUP($B255,Seqs!$A:$B,2,0),AW255,1),"")</f>
        <v>S</v>
      </c>
      <c r="AW255" s="3">
        <v>362</v>
      </c>
      <c r="AX255" s="3" t="str">
        <f>IFERROR(MID(VLOOKUP($B255,Seqs!$A:$B,2,0),AY255,1),"")</f>
        <v>F</v>
      </c>
      <c r="AY255" s="3">
        <v>373</v>
      </c>
      <c r="AZ255" s="77" t="str">
        <f>VLOOKUP(B255,Classification!A:D,2,0)</f>
        <v>A</v>
      </c>
      <c r="BA255" s="94" t="str">
        <f>VLOOKUP(B255,Classification!A:D,4,0)</f>
        <v>Orexin</v>
      </c>
      <c r="BB255" s="27" t="b">
        <f t="shared" si="1118"/>
        <v>1</v>
      </c>
      <c r="BC255" s="23">
        <f t="shared" si="1091"/>
        <v>250</v>
      </c>
      <c r="BD255" s="2" t="s">
        <v>23</v>
      </c>
      <c r="BE255" s="3" t="s">
        <v>1380</v>
      </c>
      <c r="BF255" s="119">
        <v>2.83</v>
      </c>
      <c r="BG255" s="49" t="s">
        <v>1383</v>
      </c>
      <c r="BH255" s="49" t="s">
        <v>1383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1092"/>
        <v>46</v>
      </c>
      <c r="BW255" s="71">
        <f t="shared" si="1093"/>
        <v>75</v>
      </c>
      <c r="BX255" s="72">
        <f t="shared" si="1094"/>
        <v>79</v>
      </c>
      <c r="BY255" s="71">
        <f t="shared" si="1095"/>
        <v>111</v>
      </c>
      <c r="BZ255" s="72">
        <f t="shared" si="1096"/>
        <v>115</v>
      </c>
      <c r="CA255" s="71">
        <f t="shared" si="1097"/>
        <v>151</v>
      </c>
      <c r="CB255" s="72">
        <f t="shared" si="1098"/>
        <v>157</v>
      </c>
      <c r="CC255" s="71">
        <f t="shared" si="1099"/>
        <v>202</v>
      </c>
      <c r="CD255" s="72">
        <f t="shared" si="1100"/>
        <v>209</v>
      </c>
      <c r="CE255" s="71">
        <f t="shared" si="1101"/>
        <v>288</v>
      </c>
      <c r="CF255" s="72">
        <f t="shared" si="1102"/>
        <v>333</v>
      </c>
      <c r="CG255" s="71">
        <f t="shared" si="1103"/>
        <v>362</v>
      </c>
      <c r="CH255" s="70">
        <f t="shared" si="1104"/>
        <v>74</v>
      </c>
      <c r="CI255" s="71">
        <f t="shared" si="1105"/>
        <v>78</v>
      </c>
      <c r="CJ255" s="72">
        <f t="shared" si="1106"/>
        <v>109</v>
      </c>
      <c r="CK255" s="72">
        <f t="shared" si="1107"/>
        <v>114</v>
      </c>
      <c r="CL255" s="72">
        <f t="shared" si="1108"/>
        <v>150</v>
      </c>
      <c r="CM255" s="72">
        <f t="shared" si="1109"/>
        <v>154</v>
      </c>
      <c r="CN255" s="72">
        <f t="shared" si="1110"/>
        <v>183</v>
      </c>
      <c r="CO255" s="72">
        <f t="shared" si="1111"/>
        <v>204</v>
      </c>
      <c r="CP255" s="72">
        <f t="shared" si="1112"/>
        <v>242</v>
      </c>
      <c r="CQ255" s="72">
        <f t="shared" si="1113"/>
        <v>324</v>
      </c>
      <c r="CR255" s="72">
        <f t="shared" si="1114"/>
        <v>361</v>
      </c>
      <c r="CS255" s="72">
        <f t="shared" si="1115"/>
        <v>373</v>
      </c>
      <c r="CT255" s="23">
        <f t="shared" si="1116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2"/>
    </row>
    <row r="256" spans="1:1030" x14ac:dyDescent="0.2">
      <c r="A256" s="3" t="str">
        <f t="shared" si="1117"/>
        <v>ox2r_human__wt</v>
      </c>
      <c r="B256" s="3" t="s">
        <v>1176</v>
      </c>
      <c r="C256" s="3" t="s">
        <v>100</v>
      </c>
      <c r="D256" s="3" t="str">
        <f>IFERROR(MID(VLOOKUP($B256,Seqs!$A:$B,2,0),E256,1),"")</f>
        <v>Y</v>
      </c>
      <c r="E256" s="3">
        <v>53</v>
      </c>
      <c r="F256" s="3" t="str">
        <f>IFERROR(MID(VLOOKUP($B256,Seqs!$A:$B,2,0),G256,1),"")</f>
        <v>N</v>
      </c>
      <c r="G256" s="3">
        <v>82</v>
      </c>
      <c r="H256" s="3" t="str">
        <f>IFERROR(MID(VLOOKUP($B256,Seqs!$A:$B,2,0),I256,1),"")</f>
        <v>H</v>
      </c>
      <c r="I256" s="23">
        <v>83</v>
      </c>
      <c r="J256" s="3" t="str">
        <f>IFERROR(MID(VLOOKUP($B256,Seqs!$A:$B,2,0),K256,1),"")</f>
        <v>R</v>
      </c>
      <c r="K256" s="23">
        <v>86</v>
      </c>
      <c r="L256" s="3" t="str">
        <f>IFERROR(MID(VLOOKUP($B256,Seqs!$A:$B,2,0),M256,1),"")</f>
        <v>T</v>
      </c>
      <c r="M256" s="3">
        <v>87</v>
      </c>
      <c r="N256" s="3" t="str">
        <f>IFERROR(MID(VLOOKUP($B256,Seqs!$A:$B,2,0),O256,1),"")</f>
        <v>E</v>
      </c>
      <c r="O256" s="105">
        <v>118</v>
      </c>
      <c r="P256" s="3" t="str">
        <f>IFERROR(MID(VLOOKUP($B256,Seqs!$A:$B,2,0),Q256,1),"")</f>
        <v>T</v>
      </c>
      <c r="Q256" s="3">
        <v>119</v>
      </c>
      <c r="R256" s="3" t="str">
        <f>IFERROR(MID(VLOOKUP($B256,Seqs!$A:$B,2,0),S256,1),"")</f>
        <v>F</v>
      </c>
      <c r="S256" s="3">
        <v>122</v>
      </c>
      <c r="T256" s="3" t="str">
        <f>IFERROR(MID(VLOOKUP($B256,Seqs!$A:$B,2,0),U256,1),"")</f>
        <v>G</v>
      </c>
      <c r="U256" s="3">
        <v>123</v>
      </c>
      <c r="V256" s="3" t="str">
        <f>IFERROR(MID(VLOOKUP($B256,Seqs!$A:$B,2,0),W256,1),"")</f>
        <v>H</v>
      </c>
      <c r="W256" s="3">
        <v>158</v>
      </c>
      <c r="X256" s="3" t="str">
        <f>IFERROR(MID(VLOOKUP($B256,Seqs!$A:$B,2,0),Y256,1),"")</f>
        <v>P</v>
      </c>
      <c r="Y256" s="3">
        <v>159</v>
      </c>
      <c r="Z256" s="3" t="str">
        <f>IFERROR(MID(VLOOKUP($B256,Seqs!$A:$B,2,0),AA256,1),"")</f>
        <v>F</v>
      </c>
      <c r="AA256" s="73">
        <v>162</v>
      </c>
      <c r="AB256" s="3" t="str">
        <f>IFERROR(MID(VLOOKUP($B256,Seqs!$A:$B,2,0),AC256,1),"")</f>
        <v>T</v>
      </c>
      <c r="AC256" s="9">
        <v>165</v>
      </c>
      <c r="AD256" s="3" t="str">
        <f>IFERROR(MID(VLOOKUP($B256,Seqs!$A:$B,2,0),AE256,1),"")</f>
        <v>M</v>
      </c>
      <c r="AE256" s="3">
        <v>191</v>
      </c>
      <c r="AF256" s="3" t="str">
        <f>IFERROR(MID(VLOOKUP($B256,Seqs!$A:$B,2,0),AG256,1),"")</f>
        <v>C</v>
      </c>
      <c r="AG256" s="3">
        <v>210</v>
      </c>
      <c r="AH256" s="3" t="str">
        <f>IFERROR(MID(VLOOKUP($B256,Seqs!$A:$B,2,0),AI256,1),"")</f>
        <v>E</v>
      </c>
      <c r="AI256" s="3">
        <v>212</v>
      </c>
      <c r="AJ256" s="3" t="str">
        <f>IFERROR(MID(VLOOKUP($B256,Seqs!$A:$B,2,0),AK256,1),"")</f>
        <v>I</v>
      </c>
      <c r="AK256" s="105">
        <v>218</v>
      </c>
      <c r="AL256" s="3" t="str">
        <f>IFERROR(MID(VLOOKUP($B256,Seqs!$A:$B,2,0),AM256,1),"")</f>
        <v>P</v>
      </c>
      <c r="AM256" s="3">
        <v>256</v>
      </c>
      <c r="AN256" s="3" t="str">
        <f>IFERROR(MID(VLOOKUP($B256,Seqs!$A:$B,2,0),AO256,1),"")</f>
        <v>V</v>
      </c>
      <c r="AO256" s="3">
        <v>289</v>
      </c>
      <c r="AP256" s="3" t="str">
        <f>IFERROR(MID(VLOOKUP($B256,Seqs!$A:$B,2,0),AQ256,1),"")</f>
        <v>F</v>
      </c>
      <c r="AQ256" s="3">
        <v>330</v>
      </c>
      <c r="AR256" s="3" t="str">
        <f>IFERROR(MID(VLOOKUP($B256,Seqs!$A:$B,2,0),AS256,1),"")</f>
        <v>D</v>
      </c>
      <c r="AS256" s="105">
        <v>338</v>
      </c>
      <c r="AT256" s="3" t="str">
        <f>IFERROR(MID(VLOOKUP($B256,Seqs!$A:$B,2,0),AU256,1),"")</f>
        <v>L</v>
      </c>
      <c r="AU256" s="3">
        <v>367</v>
      </c>
      <c r="AV256" s="3" t="str">
        <f>IFERROR(MID(VLOOKUP($B256,Seqs!$A:$B,2,0),AW256,1),"")</f>
        <v>S</v>
      </c>
      <c r="AW256" s="3">
        <v>368</v>
      </c>
      <c r="AX256" s="3" t="str">
        <f>IFERROR(MID(VLOOKUP($B256,Seqs!$A:$B,2,0),AY256,1),"")</f>
        <v>F</v>
      </c>
      <c r="AY256" s="3">
        <v>379</v>
      </c>
      <c r="AZ256" s="77" t="str">
        <f>VLOOKUP(B256,Classification!A:D,2,0)</f>
        <v>A</v>
      </c>
      <c r="BA256" s="94" t="str">
        <f>VLOOKUP(B256,Classification!A:D,4,0)</f>
        <v>Orexin</v>
      </c>
      <c r="BB256" s="27" t="b">
        <f t="shared" si="1118"/>
        <v>1</v>
      </c>
      <c r="BC256" s="23">
        <f t="shared" si="1091"/>
        <v>263</v>
      </c>
      <c r="BD256" s="56" t="s">
        <v>23</v>
      </c>
      <c r="BE256" s="3" t="s">
        <v>23</v>
      </c>
      <c r="BF256" s="119" t="s">
        <v>23</v>
      </c>
      <c r="BG256" s="49" t="s">
        <v>1378</v>
      </c>
      <c r="BH256" s="49" t="s">
        <v>1383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si="1092"/>
        <v>53</v>
      </c>
      <c r="BW256" s="71">
        <f t="shared" si="1093"/>
        <v>83</v>
      </c>
      <c r="BX256" s="72">
        <f t="shared" si="1094"/>
        <v>87</v>
      </c>
      <c r="BY256" s="71">
        <f t="shared" si="1095"/>
        <v>119</v>
      </c>
      <c r="BZ256" s="72">
        <f t="shared" si="1096"/>
        <v>123</v>
      </c>
      <c r="CA256" s="71">
        <f t="shared" si="1097"/>
        <v>159</v>
      </c>
      <c r="CB256" s="72">
        <f t="shared" si="1098"/>
        <v>165</v>
      </c>
      <c r="CC256" s="71">
        <f t="shared" si="1099"/>
        <v>210</v>
      </c>
      <c r="CD256" s="72">
        <f t="shared" si="1100"/>
        <v>218</v>
      </c>
      <c r="CE256" s="71">
        <f t="shared" si="1101"/>
        <v>289</v>
      </c>
      <c r="CF256" s="72">
        <f t="shared" si="1102"/>
        <v>338</v>
      </c>
      <c r="CG256" s="71">
        <f t="shared" si="1103"/>
        <v>368</v>
      </c>
      <c r="CH256" s="70">
        <f t="shared" si="1104"/>
        <v>82</v>
      </c>
      <c r="CI256" s="71">
        <f t="shared" si="1105"/>
        <v>86</v>
      </c>
      <c r="CJ256" s="72">
        <f t="shared" si="1106"/>
        <v>118</v>
      </c>
      <c r="CK256" s="72">
        <f t="shared" si="1107"/>
        <v>122</v>
      </c>
      <c r="CL256" s="72">
        <f t="shared" si="1108"/>
        <v>158</v>
      </c>
      <c r="CM256" s="72">
        <f t="shared" si="1109"/>
        <v>162</v>
      </c>
      <c r="CN256" s="72">
        <f t="shared" si="1110"/>
        <v>191</v>
      </c>
      <c r="CO256" s="72">
        <f t="shared" si="1111"/>
        <v>212</v>
      </c>
      <c r="CP256" s="72">
        <f t="shared" si="1112"/>
        <v>256</v>
      </c>
      <c r="CQ256" s="72">
        <f t="shared" si="1113"/>
        <v>330</v>
      </c>
      <c r="CR256" s="72">
        <f t="shared" si="1114"/>
        <v>367</v>
      </c>
      <c r="CS256" s="72">
        <f t="shared" si="1115"/>
        <v>379</v>
      </c>
      <c r="CT256" s="23">
        <f t="shared" si="1116"/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si="1117"/>
        <v>ox2r_human_4S0V</v>
      </c>
      <c r="B257" s="3" t="s">
        <v>1176</v>
      </c>
      <c r="C257" s="3" t="s">
        <v>92</v>
      </c>
      <c r="D257" s="3" t="str">
        <f>IFERROR(MID(VLOOKUP($B257,Seqs!$A:$B,2,0),E257,1),"")</f>
        <v>Y</v>
      </c>
      <c r="E257" s="3">
        <v>53</v>
      </c>
      <c r="F257" s="3" t="str">
        <f>IFERROR(MID(VLOOKUP($B257,Seqs!$A:$B,2,0),G257,1),"")</f>
        <v>N</v>
      </c>
      <c r="G257" s="3">
        <v>82</v>
      </c>
      <c r="H257" s="3" t="str">
        <f>IFERROR(MID(VLOOKUP($B257,Seqs!$A:$B,2,0),I257,1),"")</f>
        <v>H</v>
      </c>
      <c r="I257" s="23">
        <v>83</v>
      </c>
      <c r="J257" s="3" t="str">
        <f>IFERROR(MID(VLOOKUP($B257,Seqs!$A:$B,2,0),K257,1),"")</f>
        <v>R</v>
      </c>
      <c r="K257" s="23">
        <v>86</v>
      </c>
      <c r="L257" s="3" t="str">
        <f>IFERROR(MID(VLOOKUP($B257,Seqs!$A:$B,2,0),M257,1),"")</f>
        <v>T</v>
      </c>
      <c r="M257" s="3">
        <v>87</v>
      </c>
      <c r="N257" s="3" t="str">
        <f>IFERROR(MID(VLOOKUP($B257,Seqs!$A:$B,2,0),O257,1),"")</f>
        <v>E</v>
      </c>
      <c r="O257" s="105">
        <v>118</v>
      </c>
      <c r="P257" s="3" t="str">
        <f>IFERROR(MID(VLOOKUP($B257,Seqs!$A:$B,2,0),Q257,1),"")</f>
        <v>T</v>
      </c>
      <c r="Q257" s="3">
        <v>119</v>
      </c>
      <c r="R257" s="3" t="str">
        <f>IFERROR(MID(VLOOKUP($B257,Seqs!$A:$B,2,0),S257,1),"")</f>
        <v>F</v>
      </c>
      <c r="S257" s="3">
        <v>122</v>
      </c>
      <c r="T257" s="3" t="str">
        <f>IFERROR(MID(VLOOKUP($B257,Seqs!$A:$B,2,0),U257,1),"")</f>
        <v>G</v>
      </c>
      <c r="U257" s="3">
        <v>123</v>
      </c>
      <c r="V257" s="3" t="str">
        <f>IFERROR(MID(VLOOKUP($B257,Seqs!$A:$B,2,0),W257,1),"")</f>
        <v>H</v>
      </c>
      <c r="W257" s="3">
        <v>158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T</v>
      </c>
      <c r="AC257" s="9">
        <v>165</v>
      </c>
      <c r="AD257" s="3" t="str">
        <f>IFERROR(MID(VLOOKUP($B257,Seqs!$A:$B,2,0),AE257,1),"")</f>
        <v>M</v>
      </c>
      <c r="AE257" s="3">
        <v>191</v>
      </c>
      <c r="AF257" s="3" t="str">
        <f>IFERROR(MID(VLOOKUP($B257,Seqs!$A:$B,2,0),AG257,1),"")</f>
        <v>C</v>
      </c>
      <c r="AG257" s="3">
        <v>210</v>
      </c>
      <c r="AH257" s="3" t="str">
        <f>IFERROR(MID(VLOOKUP($B257,Seqs!$A:$B,2,0),AI257,1),"")</f>
        <v>E</v>
      </c>
      <c r="AI257" s="3">
        <v>212</v>
      </c>
      <c r="AJ257" s="3" t="str">
        <f>IFERROR(MID(VLOOKUP($B257,Seqs!$A:$B,2,0),AK257,1),"")</f>
        <v>I</v>
      </c>
      <c r="AK257" s="105">
        <v>218</v>
      </c>
      <c r="AL257" s="3" t="str">
        <f>IFERROR(MID(VLOOKUP($B257,Seqs!$A:$B,2,0),AM257,1),"")</f>
        <v>C</v>
      </c>
      <c r="AM257" s="105">
        <v>252</v>
      </c>
      <c r="AN257" s="3" t="str">
        <f>IFERROR(MID(VLOOKUP($B257,Seqs!$A:$B,2,0),AO257,1),"")</f>
        <v>K</v>
      </c>
      <c r="AO257" s="3">
        <v>294</v>
      </c>
      <c r="AP257" s="3" t="str">
        <f>IFERROR(MID(VLOOKUP($B257,Seqs!$A:$B,2,0),AQ257,1),"")</f>
        <v>F</v>
      </c>
      <c r="AQ257" s="3">
        <v>330</v>
      </c>
      <c r="AR257" s="3" t="str">
        <f>IFERROR(MID(VLOOKUP($B257,Seqs!$A:$B,2,0),AS257,1),"")</f>
        <v>R</v>
      </c>
      <c r="AS257" s="3">
        <v>339</v>
      </c>
      <c r="AT257" s="3" t="str">
        <f>IFERROR(MID(VLOOKUP($B257,Seqs!$A:$B,2,0),AU257,1),"")</f>
        <v>L</v>
      </c>
      <c r="AU257" s="3">
        <v>367</v>
      </c>
      <c r="AV257" s="3" t="str">
        <f>IFERROR(MID(VLOOKUP($B257,Seqs!$A:$B,2,0),AW257,1),"")</f>
        <v>S</v>
      </c>
      <c r="AW257" s="3">
        <v>368</v>
      </c>
      <c r="AX257" s="3" t="str">
        <f>IFERROR(MID(VLOOKUP($B257,Seqs!$A:$B,2,0),AY257,1),"")</f>
        <v>F</v>
      </c>
      <c r="AY257" s="3">
        <v>379</v>
      </c>
      <c r="AZ257" s="77" t="str">
        <f>VLOOKUP(B257,Classification!A:D,2,0)</f>
        <v>A</v>
      </c>
      <c r="BA257" s="94" t="str">
        <f>VLOOKUP(B257,Classification!A:D,4,0)</f>
        <v>Orexin</v>
      </c>
      <c r="BB257" s="27" t="b">
        <f t="shared" si="1118"/>
        <v>1</v>
      </c>
      <c r="BC257" s="23">
        <f t="shared" si="1091"/>
        <v>250</v>
      </c>
      <c r="BD257" s="2" t="s">
        <v>23</v>
      </c>
      <c r="BE257" s="3" t="s">
        <v>1380</v>
      </c>
      <c r="BF257" s="119">
        <v>2.5</v>
      </c>
      <c r="BG257" s="49" t="s">
        <v>1383</v>
      </c>
      <c r="BH257" s="49" t="s">
        <v>1383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si="1092"/>
        <v>53</v>
      </c>
      <c r="BW257" s="71">
        <f t="shared" si="1093"/>
        <v>83</v>
      </c>
      <c r="BX257" s="72">
        <f t="shared" si="1094"/>
        <v>87</v>
      </c>
      <c r="BY257" s="71">
        <f t="shared" si="1095"/>
        <v>119</v>
      </c>
      <c r="BZ257" s="72">
        <f t="shared" si="1096"/>
        <v>123</v>
      </c>
      <c r="CA257" s="71" t="str">
        <f t="shared" si="1097"/>
        <v>-</v>
      </c>
      <c r="CB257" s="72">
        <f t="shared" si="1098"/>
        <v>165</v>
      </c>
      <c r="CC257" s="71">
        <f t="shared" si="1099"/>
        <v>210</v>
      </c>
      <c r="CD257" s="72">
        <f t="shared" si="1100"/>
        <v>218</v>
      </c>
      <c r="CE257" s="71">
        <f t="shared" si="1101"/>
        <v>294</v>
      </c>
      <c r="CF257" s="72">
        <f t="shared" si="1102"/>
        <v>339</v>
      </c>
      <c r="CG257" s="71">
        <f t="shared" si="1103"/>
        <v>368</v>
      </c>
      <c r="CH257" s="70">
        <f t="shared" si="1104"/>
        <v>82</v>
      </c>
      <c r="CI257" s="71">
        <f t="shared" si="1105"/>
        <v>86</v>
      </c>
      <c r="CJ257" s="72">
        <f t="shared" si="1106"/>
        <v>118</v>
      </c>
      <c r="CK257" s="72">
        <f t="shared" si="1107"/>
        <v>122</v>
      </c>
      <c r="CL257" s="72">
        <f t="shared" si="1108"/>
        <v>158</v>
      </c>
      <c r="CM257" s="72" t="str">
        <f t="shared" si="1109"/>
        <v>-</v>
      </c>
      <c r="CN257" s="72">
        <f t="shared" si="1110"/>
        <v>191</v>
      </c>
      <c r="CO257" s="72">
        <f t="shared" si="1111"/>
        <v>212</v>
      </c>
      <c r="CP257" s="72">
        <f t="shared" si="1112"/>
        <v>252</v>
      </c>
      <c r="CQ257" s="72">
        <f t="shared" si="1113"/>
        <v>330</v>
      </c>
      <c r="CR257" s="72">
        <f t="shared" si="1114"/>
        <v>367</v>
      </c>
      <c r="CS257" s="72">
        <f t="shared" si="1115"/>
        <v>379</v>
      </c>
      <c r="CT257" s="23">
        <f t="shared" si="1116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>CONCATENATE(B258,"_",C258)</f>
        <v>ox2r_human_5WQC</v>
      </c>
      <c r="B258" s="3" t="s">
        <v>1176</v>
      </c>
      <c r="C258" s="3" t="s">
        <v>1458</v>
      </c>
      <c r="D258" s="3" t="str">
        <f>IFERROR(MID(VLOOKUP($B258,Seqs!$A:$B,2,0),E258,1),"")</f>
        <v>Y</v>
      </c>
      <c r="E258" s="3">
        <v>53</v>
      </c>
      <c r="F258" s="3" t="str">
        <f>IFERROR(MID(VLOOKUP($B258,Seqs!$A:$B,2,0),G258,1),"")</f>
        <v>N</v>
      </c>
      <c r="G258" s="3">
        <v>82</v>
      </c>
      <c r="H258" s="3" t="str">
        <f>IFERROR(MID(VLOOKUP($B258,Seqs!$A:$B,2,0),I258,1),"")</f>
        <v>H</v>
      </c>
      <c r="I258" s="23">
        <v>83</v>
      </c>
      <c r="J258" s="3" t="str">
        <f>IFERROR(MID(VLOOKUP($B258,Seqs!$A:$B,2,0),K258,1),"")</f>
        <v>R</v>
      </c>
      <c r="K258" s="23">
        <v>86</v>
      </c>
      <c r="L258" s="3" t="str">
        <f>IFERROR(MID(VLOOKUP($B258,Seqs!$A:$B,2,0),M258,1),"")</f>
        <v>T</v>
      </c>
      <c r="M258" s="3">
        <v>87</v>
      </c>
      <c r="N258" s="3" t="str">
        <f>IFERROR(MID(VLOOKUP($B258,Seqs!$A:$B,2,0),O258,1),"")</f>
        <v>E</v>
      </c>
      <c r="O258" s="3">
        <v>118</v>
      </c>
      <c r="P258" s="3" t="str">
        <f>IFERROR(MID(VLOOKUP($B258,Seqs!$A:$B,2,0),Q258,1),"")</f>
        <v>T</v>
      </c>
      <c r="Q258" s="3">
        <v>119</v>
      </c>
      <c r="R258" s="3" t="str">
        <f>IFERROR(MID(VLOOKUP($B258,Seqs!$A:$B,2,0),S258,1),"")</f>
        <v>F</v>
      </c>
      <c r="S258" s="3">
        <v>122</v>
      </c>
      <c r="T258" s="3" t="str">
        <f>IFERROR(MID(VLOOKUP($B258,Seqs!$A:$B,2,0),U258,1),"")</f>
        <v>G</v>
      </c>
      <c r="U258" s="3">
        <v>123</v>
      </c>
      <c r="V258" s="3" t="str">
        <f>IFERROR(MID(VLOOKUP($B258,Seqs!$A:$B,2,0),W258,1),"")</f>
        <v>H</v>
      </c>
      <c r="W258" s="3">
        <v>158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T</v>
      </c>
      <c r="AC258" s="3">
        <v>165</v>
      </c>
      <c r="AD258" s="3" t="str">
        <f>IFERROR(MID(VLOOKUP($B258,Seqs!$A:$B,2,0),AE258,1),"")</f>
        <v>M</v>
      </c>
      <c r="AE258" s="3">
        <v>191</v>
      </c>
      <c r="AF258" s="3" t="str">
        <f>IFERROR(MID(VLOOKUP($B258,Seqs!$A:$B,2,0),AG258,1),"")</f>
        <v>C</v>
      </c>
      <c r="AG258" s="3">
        <v>210</v>
      </c>
      <c r="AH258" s="3" t="str">
        <f>IFERROR(MID(VLOOKUP($B258,Seqs!$A:$B,2,0),AI258,1),"")</f>
        <v>E</v>
      </c>
      <c r="AI258" s="3">
        <v>212</v>
      </c>
      <c r="AJ258" s="3" t="str">
        <f>IFERROR(MID(VLOOKUP($B258,Seqs!$A:$B,2,0),AK258,1),"")</f>
        <v>I</v>
      </c>
      <c r="AK258" s="3">
        <v>218</v>
      </c>
      <c r="AL258" s="3" t="str">
        <f>IFERROR(MID(VLOOKUP($B258,Seqs!$A:$B,2,0),AM258,1),"")</f>
        <v>C</v>
      </c>
      <c r="AM258" s="3">
        <v>252</v>
      </c>
      <c r="AN258" s="3" t="str">
        <f>IFERROR(MID(VLOOKUP($B258,Seqs!$A:$B,2,0),AO258,1),"")</f>
        <v>K</v>
      </c>
      <c r="AO258" s="3">
        <v>294</v>
      </c>
      <c r="AP258" s="3" t="str">
        <f>IFERROR(MID(VLOOKUP($B258,Seqs!$A:$B,2,0),AQ258,1),"")</f>
        <v>F</v>
      </c>
      <c r="AQ258" s="3">
        <v>330</v>
      </c>
      <c r="AR258" s="3" t="str">
        <f>IFERROR(MID(VLOOKUP($B258,Seqs!$A:$B,2,0),AS258,1),"")</f>
        <v>D</v>
      </c>
      <c r="AS258" s="3">
        <v>338</v>
      </c>
      <c r="AT258" s="3" t="str">
        <f>IFERROR(MID(VLOOKUP($B258,Seqs!$A:$B,2,0),AU258,1),"")</f>
        <v>L</v>
      </c>
      <c r="AU258" s="3">
        <v>367</v>
      </c>
      <c r="AV258" s="3" t="str">
        <f>IFERROR(MID(VLOOKUP($B258,Seqs!$A:$B,2,0),AW258,1),"")</f>
        <v>S</v>
      </c>
      <c r="AW258" s="3">
        <v>368</v>
      </c>
      <c r="AX258" s="3" t="str">
        <f>IFERROR(MID(VLOOKUP($B258,Seqs!$A:$B,2,0),AY258,1),"")</f>
        <v>C</v>
      </c>
      <c r="AY258" s="3">
        <v>383</v>
      </c>
      <c r="AZ258" s="77" t="str">
        <f>VLOOKUP(B258,Classification!A:D,2,0)</f>
        <v>A</v>
      </c>
      <c r="BA258" s="94" t="str">
        <f>VLOOKUP(B258,Classification!A:D,4,0)</f>
        <v>Orexin</v>
      </c>
      <c r="BB258" s="27" t="b">
        <f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>_xlfn.AGGREGATE(9,6,CH258:CS258)-_xlfn.AGGREGATE(9,6,BV258:CG258)+12</f>
        <v>255</v>
      </c>
      <c r="BD258" s="2" t="s">
        <v>23</v>
      </c>
      <c r="BE258" s="3" t="s">
        <v>1380</v>
      </c>
      <c r="BF258" s="119">
        <v>1.96</v>
      </c>
      <c r="BG258" s="49" t="s">
        <v>1</v>
      </c>
      <c r="BH258" s="49" t="s">
        <v>1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>E258</f>
        <v>53</v>
      </c>
      <c r="BW258" s="71">
        <f>I258</f>
        <v>83</v>
      </c>
      <c r="BX258" s="72">
        <f>M258</f>
        <v>87</v>
      </c>
      <c r="BY258" s="71">
        <f>Q258</f>
        <v>119</v>
      </c>
      <c r="BZ258" s="72">
        <f>U258</f>
        <v>123</v>
      </c>
      <c r="CA258" s="71" t="str">
        <f>Y258</f>
        <v>-</v>
      </c>
      <c r="CB258" s="72">
        <f>AC258</f>
        <v>165</v>
      </c>
      <c r="CC258" s="71">
        <f>AG258</f>
        <v>210</v>
      </c>
      <c r="CD258" s="72">
        <f>AK258</f>
        <v>218</v>
      </c>
      <c r="CE258" s="71">
        <f>AO258</f>
        <v>294</v>
      </c>
      <c r="CF258" s="72">
        <f>AS258</f>
        <v>338</v>
      </c>
      <c r="CG258" s="71">
        <f>AW258</f>
        <v>368</v>
      </c>
      <c r="CH258" s="70">
        <f>G258</f>
        <v>82</v>
      </c>
      <c r="CI258" s="71">
        <f>K258</f>
        <v>86</v>
      </c>
      <c r="CJ258" s="72">
        <f>O258</f>
        <v>118</v>
      </c>
      <c r="CK258" s="72">
        <f>S258</f>
        <v>122</v>
      </c>
      <c r="CL258" s="72">
        <f>W258</f>
        <v>158</v>
      </c>
      <c r="CM258" s="72" t="str">
        <f>AA258</f>
        <v>-</v>
      </c>
      <c r="CN258" s="72">
        <f>AE258</f>
        <v>191</v>
      </c>
      <c r="CO258" s="72">
        <f>AI258</f>
        <v>212</v>
      </c>
      <c r="CP258" s="72">
        <f>AM258</f>
        <v>252</v>
      </c>
      <c r="CQ258" s="72">
        <f>AQ258</f>
        <v>330</v>
      </c>
      <c r="CR258" s="72">
        <f>AU258</f>
        <v>367</v>
      </c>
      <c r="CS258" s="72">
        <f>AY258</f>
        <v>383</v>
      </c>
      <c r="CT258" s="23">
        <f>M258-K258</f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>CONCATENATE(B259,"_",C259)</f>
        <v>ox2r_human_5WS3</v>
      </c>
      <c r="B259" s="3" t="s">
        <v>1176</v>
      </c>
      <c r="C259" s="3" t="s">
        <v>1459</v>
      </c>
      <c r="D259" s="3" t="str">
        <f>IFERROR(MID(VLOOKUP($B259,Seqs!$A:$B,2,0),E259,1),"")</f>
        <v>Y</v>
      </c>
      <c r="E259" s="3">
        <v>53</v>
      </c>
      <c r="F259" s="3" t="str">
        <f>IFERROR(MID(VLOOKUP($B259,Seqs!$A:$B,2,0),G259,1),"")</f>
        <v>N</v>
      </c>
      <c r="G259" s="3">
        <v>82</v>
      </c>
      <c r="H259" s="3" t="str">
        <f>IFERROR(MID(VLOOKUP($B259,Seqs!$A:$B,2,0),I259,1),"")</f>
        <v>H</v>
      </c>
      <c r="I259" s="23">
        <v>83</v>
      </c>
      <c r="J259" s="3" t="str">
        <f>IFERROR(MID(VLOOKUP($B259,Seqs!$A:$B,2,0),K259,1),"")</f>
        <v>R</v>
      </c>
      <c r="K259" s="23">
        <v>86</v>
      </c>
      <c r="L259" s="3" t="str">
        <f>IFERROR(MID(VLOOKUP($B259,Seqs!$A:$B,2,0),M259,1),"")</f>
        <v>T</v>
      </c>
      <c r="M259" s="3">
        <v>87</v>
      </c>
      <c r="N259" s="3" t="str">
        <f>IFERROR(MID(VLOOKUP($B259,Seqs!$A:$B,2,0),O259,1),"")</f>
        <v>E</v>
      </c>
      <c r="O259" s="3">
        <v>118</v>
      </c>
      <c r="P259" s="3" t="str">
        <f>IFERROR(MID(VLOOKUP($B259,Seqs!$A:$B,2,0),Q259,1),"")</f>
        <v>T</v>
      </c>
      <c r="Q259" s="3">
        <v>119</v>
      </c>
      <c r="R259" s="3" t="str">
        <f>IFERROR(MID(VLOOKUP($B259,Seqs!$A:$B,2,0),S259,1),"")</f>
        <v>F</v>
      </c>
      <c r="S259" s="3">
        <v>122</v>
      </c>
      <c r="T259" s="3" t="str">
        <f>IFERROR(MID(VLOOKUP($B259,Seqs!$A:$B,2,0),U259,1),"")</f>
        <v>G</v>
      </c>
      <c r="U259" s="3">
        <v>123</v>
      </c>
      <c r="V259" s="3" t="str">
        <f>IFERROR(MID(VLOOKUP($B259,Seqs!$A:$B,2,0),W259,1),"")</f>
        <v>H</v>
      </c>
      <c r="W259" s="3">
        <v>158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T</v>
      </c>
      <c r="AC259" s="3">
        <v>165</v>
      </c>
      <c r="AD259" s="3" t="str">
        <f>IFERROR(MID(VLOOKUP($B259,Seqs!$A:$B,2,0),AE259,1),"")</f>
        <v>M</v>
      </c>
      <c r="AE259" s="3">
        <v>191</v>
      </c>
      <c r="AF259" s="3" t="str">
        <f>IFERROR(MID(VLOOKUP($B259,Seqs!$A:$B,2,0),AG259,1),"")</f>
        <v>C</v>
      </c>
      <c r="AG259" s="3">
        <v>210</v>
      </c>
      <c r="AH259" s="3" t="str">
        <f>IFERROR(MID(VLOOKUP($B259,Seqs!$A:$B,2,0),AI259,1),"")</f>
        <v>E</v>
      </c>
      <c r="AI259" s="3">
        <v>212</v>
      </c>
      <c r="AJ259" s="3" t="str">
        <f>IFERROR(MID(VLOOKUP($B259,Seqs!$A:$B,2,0),AK259,1),"")</f>
        <v>I</v>
      </c>
      <c r="AK259" s="3">
        <v>218</v>
      </c>
      <c r="AL259" s="3" t="str">
        <f>IFERROR(MID(VLOOKUP($B259,Seqs!$A:$B,2,0),AM259,1),"")</f>
        <v>C</v>
      </c>
      <c r="AM259" s="3">
        <v>252</v>
      </c>
      <c r="AN259" s="3" t="str">
        <f>IFERROR(MID(VLOOKUP($B259,Seqs!$A:$B,2,0),AO259,1),"")</f>
        <v>K</v>
      </c>
      <c r="AO259" s="3">
        <v>294</v>
      </c>
      <c r="AP259" s="3" t="str">
        <f>IFERROR(MID(VLOOKUP($B259,Seqs!$A:$B,2,0),AQ259,1),"")</f>
        <v>F</v>
      </c>
      <c r="AQ259" s="3">
        <v>330</v>
      </c>
      <c r="AR259" s="3" t="str">
        <f>IFERROR(MID(VLOOKUP($B259,Seqs!$A:$B,2,0),AS259,1),"")</f>
        <v>D</v>
      </c>
      <c r="AS259" s="3">
        <v>338</v>
      </c>
      <c r="AT259" s="3" t="str">
        <f>IFERROR(MID(VLOOKUP($B259,Seqs!$A:$B,2,0),AU259,1),"")</f>
        <v>L</v>
      </c>
      <c r="AU259" s="3">
        <v>367</v>
      </c>
      <c r="AV259" s="3" t="str">
        <f>IFERROR(MID(VLOOKUP($B259,Seqs!$A:$B,2,0),AW259,1),"")</f>
        <v>S</v>
      </c>
      <c r="AW259" s="3">
        <v>368</v>
      </c>
      <c r="AX259" s="3" t="str">
        <f>IFERROR(MID(VLOOKUP($B259,Seqs!$A:$B,2,0),AY259,1),"")</f>
        <v>C</v>
      </c>
      <c r="AY259" s="3">
        <v>383</v>
      </c>
      <c r="AZ259" s="77" t="str">
        <f>VLOOKUP(B259,Classification!A:D,2,0)</f>
        <v>A</v>
      </c>
      <c r="BA259" s="94" t="str">
        <f>VLOOKUP(B259,Classification!A:D,4,0)</f>
        <v>Orexin</v>
      </c>
      <c r="BB259" s="27" t="b">
        <f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>_xlfn.AGGREGATE(9,6,CH259:CS259)-_xlfn.AGGREGATE(9,6,BV259:CG259)+12</f>
        <v>255</v>
      </c>
      <c r="BD259" s="2" t="s">
        <v>1382</v>
      </c>
      <c r="BE259" s="3" t="s">
        <v>1380</v>
      </c>
      <c r="BF259" s="119">
        <v>2.2999999999999998</v>
      </c>
      <c r="BG259" s="49" t="s">
        <v>1</v>
      </c>
      <c r="BH259" s="49" t="s">
        <v>1</v>
      </c>
      <c r="BI259" s="1"/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>E259</f>
        <v>53</v>
      </c>
      <c r="BW259" s="71">
        <f>I259</f>
        <v>83</v>
      </c>
      <c r="BX259" s="72">
        <f>M259</f>
        <v>87</v>
      </c>
      <c r="BY259" s="71">
        <f>Q259</f>
        <v>119</v>
      </c>
      <c r="BZ259" s="72">
        <f>U259</f>
        <v>123</v>
      </c>
      <c r="CA259" s="71" t="str">
        <f>Y259</f>
        <v>-</v>
      </c>
      <c r="CB259" s="72">
        <f>AC259</f>
        <v>165</v>
      </c>
      <c r="CC259" s="71">
        <f>AG259</f>
        <v>210</v>
      </c>
      <c r="CD259" s="72">
        <f>AK259</f>
        <v>218</v>
      </c>
      <c r="CE259" s="71">
        <f>AO259</f>
        <v>294</v>
      </c>
      <c r="CF259" s="72">
        <f>AS259</f>
        <v>338</v>
      </c>
      <c r="CG259" s="71">
        <f>AW259</f>
        <v>368</v>
      </c>
      <c r="CH259" s="70">
        <f>G259</f>
        <v>82</v>
      </c>
      <c r="CI259" s="71">
        <f>K259</f>
        <v>86</v>
      </c>
      <c r="CJ259" s="72">
        <f>O259</f>
        <v>118</v>
      </c>
      <c r="CK259" s="72">
        <f>S259</f>
        <v>122</v>
      </c>
      <c r="CL259" s="72">
        <f>W259</f>
        <v>158</v>
      </c>
      <c r="CM259" s="72" t="str">
        <f>AA259</f>
        <v>-</v>
      </c>
      <c r="CN259" s="72">
        <f>AE259</f>
        <v>191</v>
      </c>
      <c r="CO259" s="72">
        <f>AI259</f>
        <v>212</v>
      </c>
      <c r="CP259" s="72">
        <f>AM259</f>
        <v>252</v>
      </c>
      <c r="CQ259" s="72">
        <f>AQ259</f>
        <v>330</v>
      </c>
      <c r="CR259" s="72">
        <f>AU259</f>
        <v>367</v>
      </c>
      <c r="CS259" s="72">
        <f>AY259</f>
        <v>383</v>
      </c>
      <c r="CT259" s="23">
        <f>M259-K259</f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1117"/>
        <v>p2ry1_human__wt</v>
      </c>
      <c r="B260" s="3" t="s">
        <v>345</v>
      </c>
      <c r="C260" s="3" t="s">
        <v>100</v>
      </c>
      <c r="D260" s="3" t="str">
        <f>IFERROR(MID(VLOOKUP($B260,Seqs!$A:$B,2,0),E260,1),"")</f>
        <v>F</v>
      </c>
      <c r="E260" s="3">
        <v>49</v>
      </c>
      <c r="F260" s="3" t="str">
        <f>IFERROR(MID(VLOOKUP($B260,Seqs!$A:$B,2,0),G260,1),"")</f>
        <v>H</v>
      </c>
      <c r="G260" s="3">
        <v>79</v>
      </c>
      <c r="H260" s="3" t="str">
        <f>IFERROR(MID(VLOOKUP($B260,Seqs!$A:$B,2,0),I260,1),"")</f>
        <v/>
      </c>
      <c r="I260" s="23" t="s">
        <v>23</v>
      </c>
      <c r="J260" s="3" t="str">
        <f>IFERROR(MID(VLOOKUP($B260,Seqs!$A:$B,2,0),K260,1),"")</f>
        <v/>
      </c>
      <c r="K260" s="23" t="s">
        <v>23</v>
      </c>
      <c r="L260" s="3" t="str">
        <f>IFERROR(MID(VLOOKUP($B260,Seqs!$A:$B,2,0),M260,1),"")</f>
        <v>S</v>
      </c>
      <c r="M260" s="3">
        <v>84</v>
      </c>
      <c r="N260" s="3" t="str">
        <f>IFERROR(MID(VLOOKUP($B260,Seqs!$A:$B,2,0),O260,1),"")</f>
        <v>N</v>
      </c>
      <c r="O260" s="3">
        <v>113</v>
      </c>
      <c r="P260" s="3" t="str">
        <f>IFERROR(MID(VLOOKUP($B260,Seqs!$A:$B,2,0),Q260,1),"")</f>
        <v>D</v>
      </c>
      <c r="Q260" s="3">
        <v>116</v>
      </c>
      <c r="R260" s="3" t="str">
        <f>IFERROR(MID(VLOOKUP($B260,Seqs!$A:$B,2,0),S260,1),"")</f>
        <v>F</v>
      </c>
      <c r="S260" s="3">
        <v>119</v>
      </c>
      <c r="T260" s="3" t="str">
        <f>IFERROR(MID(VLOOKUP($B260,Seqs!$A:$B,2,0),U260,1),"")</f>
        <v>G</v>
      </c>
      <c r="U260" s="3">
        <v>120</v>
      </c>
      <c r="V260" s="3" t="str">
        <f>IFERROR(MID(VLOOKUP($B260,Seqs!$A:$B,2,0),W260,1),"")</f>
        <v>Y</v>
      </c>
      <c r="W260" s="3">
        <v>155</v>
      </c>
      <c r="X260" s="3" t="str">
        <f>IFERROR(MID(VLOOKUP($B260,Seqs!$A:$B,2,0),Y260,1),"")</f>
        <v>P</v>
      </c>
      <c r="Y260" s="3">
        <v>156</v>
      </c>
      <c r="Z260" s="3" t="str">
        <f>IFERROR(MID(VLOOKUP($B260,Seqs!$A:$B,2,0),AA260,1),"")</f>
        <v>L</v>
      </c>
      <c r="AA260" s="3">
        <v>163</v>
      </c>
      <c r="AB260" s="3" t="str">
        <f>IFERROR(MID(VLOOKUP($B260,Seqs!$A:$B,2,0),AC260,1),"")</f>
        <v>K</v>
      </c>
      <c r="AC260" s="3">
        <v>164</v>
      </c>
      <c r="AD260" s="3" t="str">
        <f>IFERROR(MID(VLOOKUP($B260,Seqs!$A:$B,2,0),AE260,1),"")</f>
        <v>S</v>
      </c>
      <c r="AE260" s="3">
        <v>190</v>
      </c>
      <c r="AF260" s="3" t="str">
        <f>IFERROR(MID(VLOOKUP($B260,Seqs!$A:$B,2,0),AG260,1),"")</f>
        <v>C</v>
      </c>
      <c r="AG260" s="3">
        <v>202</v>
      </c>
      <c r="AH260" s="3" t="str">
        <f>IFERROR(MID(VLOOKUP($B260,Seqs!$A:$B,2,0),AI260,1),"")</f>
        <v>D</v>
      </c>
      <c r="AI260" s="3">
        <v>204</v>
      </c>
      <c r="AJ260" s="3" t="str">
        <f>IFERROR(MID(VLOOKUP($B260,Seqs!$A:$B,2,0),AK260,1),"")</f>
        <v>L</v>
      </c>
      <c r="AK260" s="3">
        <v>211</v>
      </c>
      <c r="AL260" s="3" t="str">
        <f>IFERROR(MID(VLOOKUP($B260,Seqs!$A:$B,2,0),AM260,1),"")</f>
        <v>K</v>
      </c>
      <c r="AM260" s="3">
        <v>247</v>
      </c>
      <c r="AN260" s="3" t="str">
        <f>IFERROR(MID(VLOOKUP($B260,Seqs!$A:$B,2,0),AO260,1),"")</f>
        <v>P</v>
      </c>
      <c r="AO260" s="3">
        <v>253</v>
      </c>
      <c r="AP260" s="3" t="str">
        <f>IFERROR(MID(VLOOKUP($B260,Seqs!$A:$B,2,0),AQ260,1),"")</f>
        <v>D</v>
      </c>
      <c r="AQ260" s="3">
        <v>289</v>
      </c>
      <c r="AR260" s="3" t="str">
        <f>IFERROR(MID(VLOOKUP($B260,Seqs!$A:$B,2,0),AS260,1),"")</f>
        <v>M</v>
      </c>
      <c r="AS260" s="3">
        <v>295</v>
      </c>
      <c r="AT260" s="3" t="str">
        <f>IFERROR(MID(VLOOKUP($B260,Seqs!$A:$B,2,0),AU260,1),"")</f>
        <v>A</v>
      </c>
      <c r="AU260" s="3">
        <v>327</v>
      </c>
      <c r="AV260" s="3" t="str">
        <f>IFERROR(MID(VLOOKUP($B260,Seqs!$A:$B,2,0),AW260,1),"")</f>
        <v>G</v>
      </c>
      <c r="AW260" s="3">
        <v>328</v>
      </c>
      <c r="AX260" s="3" t="str">
        <f>IFERROR(MID(VLOOKUP($B260,Seqs!$A:$B,2,0),AY260,1),"")</f>
        <v>R</v>
      </c>
      <c r="AY260" s="3">
        <v>340</v>
      </c>
      <c r="AZ260" s="77" t="str">
        <f>VLOOKUP(B260,Classification!A:D,2,0)</f>
        <v>A</v>
      </c>
      <c r="BA260" s="94" t="str">
        <f>VLOOKUP(B260,Classification!A:D,4,0)</f>
        <v>P2Y</v>
      </c>
      <c r="BB260" s="27" t="b">
        <f t="shared" si="1118"/>
        <v>1</v>
      </c>
      <c r="BC260" s="23">
        <f t="shared" si="1091"/>
        <v>260</v>
      </c>
      <c r="BD260" s="56" t="s">
        <v>23</v>
      </c>
      <c r="BE260" s="3" t="s">
        <v>23</v>
      </c>
      <c r="BF260" s="119" t="s">
        <v>23</v>
      </c>
      <c r="BG260" s="49" t="s">
        <v>1378</v>
      </c>
      <c r="BH260" s="49" t="s">
        <v>1383</v>
      </c>
      <c r="BI260" s="1"/>
      <c r="BJ260" s="70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0">
        <f t="shared" si="1092"/>
        <v>49</v>
      </c>
      <c r="BW260" s="71" t="str">
        <f t="shared" si="1093"/>
        <v>-</v>
      </c>
      <c r="BX260" s="72">
        <f t="shared" si="1094"/>
        <v>84</v>
      </c>
      <c r="BY260" s="71">
        <f t="shared" si="1095"/>
        <v>116</v>
      </c>
      <c r="BZ260" s="72">
        <f t="shared" si="1096"/>
        <v>120</v>
      </c>
      <c r="CA260" s="71">
        <f t="shared" si="1097"/>
        <v>156</v>
      </c>
      <c r="CB260" s="72">
        <f t="shared" si="1098"/>
        <v>164</v>
      </c>
      <c r="CC260" s="71">
        <f t="shared" si="1099"/>
        <v>202</v>
      </c>
      <c r="CD260" s="72">
        <f t="shared" si="1100"/>
        <v>211</v>
      </c>
      <c r="CE260" s="71">
        <f t="shared" si="1101"/>
        <v>253</v>
      </c>
      <c r="CF260" s="72">
        <f t="shared" si="1102"/>
        <v>295</v>
      </c>
      <c r="CG260" s="71">
        <f t="shared" si="1103"/>
        <v>328</v>
      </c>
      <c r="CH260" s="70">
        <f t="shared" si="1104"/>
        <v>79</v>
      </c>
      <c r="CI260" s="71" t="str">
        <f t="shared" si="1105"/>
        <v>-</v>
      </c>
      <c r="CJ260" s="72">
        <f t="shared" si="1106"/>
        <v>113</v>
      </c>
      <c r="CK260" s="72">
        <f t="shared" si="1107"/>
        <v>119</v>
      </c>
      <c r="CL260" s="72">
        <f t="shared" si="1108"/>
        <v>155</v>
      </c>
      <c r="CM260" s="72">
        <f t="shared" si="1109"/>
        <v>163</v>
      </c>
      <c r="CN260" s="72">
        <f t="shared" si="1110"/>
        <v>190</v>
      </c>
      <c r="CO260" s="72">
        <f t="shared" si="1111"/>
        <v>204</v>
      </c>
      <c r="CP260" s="72">
        <f t="shared" si="1112"/>
        <v>247</v>
      </c>
      <c r="CQ260" s="72">
        <f t="shared" si="1113"/>
        <v>289</v>
      </c>
      <c r="CR260" s="72">
        <f t="shared" si="1114"/>
        <v>327</v>
      </c>
      <c r="CS260" s="72">
        <f t="shared" si="1115"/>
        <v>340</v>
      </c>
      <c r="CT260" s="23" t="e">
        <f t="shared" si="1116"/>
        <v>#VALUE!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1117"/>
        <v>p2ry1_human_4XNV</v>
      </c>
      <c r="B261" s="3" t="s">
        <v>345</v>
      </c>
      <c r="C261" s="3" t="s">
        <v>1152</v>
      </c>
      <c r="D261" s="3" t="str">
        <f>IFERROR(MID(VLOOKUP($B261,Seqs!$A:$B,2,0),E261,1),"")</f>
        <v>F</v>
      </c>
      <c r="E261" s="3">
        <v>49</v>
      </c>
      <c r="F261" s="3" t="str">
        <f>IFERROR(MID(VLOOKUP($B261,Seqs!$A:$B,2,0),G261,1),"")</f>
        <v>H</v>
      </c>
      <c r="G261" s="3">
        <v>79</v>
      </c>
      <c r="H261" s="3" t="str">
        <f>IFERROR(MID(VLOOKUP($B261,Seqs!$A:$B,2,0),I261,1),"")</f>
        <v/>
      </c>
      <c r="I261" s="23" t="s">
        <v>23</v>
      </c>
      <c r="J261" s="3" t="str">
        <f>IFERROR(MID(VLOOKUP($B261,Seqs!$A:$B,2,0),K261,1),"")</f>
        <v/>
      </c>
      <c r="K261" s="23" t="s">
        <v>23</v>
      </c>
      <c r="L261" s="3" t="str">
        <f>IFERROR(MID(VLOOKUP($B261,Seqs!$A:$B,2,0),M261,1),"")</f>
        <v>S</v>
      </c>
      <c r="M261" s="3">
        <v>84</v>
      </c>
      <c r="N261" s="3" t="str">
        <f>IFERROR(MID(VLOOKUP($B261,Seqs!$A:$B,2,0),O261,1),"")</f>
        <v>N</v>
      </c>
      <c r="O261" s="3">
        <v>113</v>
      </c>
      <c r="P261" s="3" t="str">
        <f>IFERROR(MID(VLOOKUP($B261,Seqs!$A:$B,2,0),Q261,1),"")</f>
        <v>D</v>
      </c>
      <c r="Q261" s="3">
        <v>116</v>
      </c>
      <c r="R261" s="3" t="str">
        <f>IFERROR(MID(VLOOKUP($B261,Seqs!$A:$B,2,0),S261,1),"")</f>
        <v>F</v>
      </c>
      <c r="S261" s="3">
        <v>119</v>
      </c>
      <c r="T261" s="3" t="str">
        <f>IFERROR(MID(VLOOKUP($B261,Seqs!$A:$B,2,0),U261,1),"")</f>
        <v>G</v>
      </c>
      <c r="U261" s="3">
        <v>120</v>
      </c>
      <c r="V261" s="3" t="str">
        <f>IFERROR(MID(VLOOKUP($B261,Seqs!$A:$B,2,0),W261,1),"")</f>
        <v>Y</v>
      </c>
      <c r="W261" s="3">
        <v>155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G</v>
      </c>
      <c r="AC261" s="9">
        <v>161</v>
      </c>
      <c r="AD261" s="3" t="str">
        <f>IFERROR(MID(VLOOKUP($B261,Seqs!$A:$B,2,0),AE261,1),"")</f>
        <v>S</v>
      </c>
      <c r="AE261" s="3">
        <v>190</v>
      </c>
      <c r="AF261" s="3" t="str">
        <f>IFERROR(MID(VLOOKUP($B261,Seqs!$A:$B,2,0),AG261,1),"")</f>
        <v>C</v>
      </c>
      <c r="AG261" s="3">
        <v>202</v>
      </c>
      <c r="AH261" s="3" t="str">
        <f>IFERROR(MID(VLOOKUP($B261,Seqs!$A:$B,2,0),AI261,1),"")</f>
        <v>D</v>
      </c>
      <c r="AI261" s="3">
        <v>204</v>
      </c>
      <c r="AJ261" s="3" t="str">
        <f>IFERROR(MID(VLOOKUP($B261,Seqs!$A:$B,2,0),AK261,1),"")</f>
        <v>L</v>
      </c>
      <c r="AK261" s="3">
        <v>211</v>
      </c>
      <c r="AL261" s="3" t="str">
        <f>IFERROR(MID(VLOOKUP($B261,Seqs!$A:$B,2,0),AM261,1),"")</f>
        <v>K</v>
      </c>
      <c r="AM261" s="3">
        <v>247</v>
      </c>
      <c r="AN261" s="3" t="str">
        <f>IFERROR(MID(VLOOKUP($B261,Seqs!$A:$B,2,0),AO261,1),"")</f>
        <v>P</v>
      </c>
      <c r="AO261" s="3">
        <v>253</v>
      </c>
      <c r="AP261" s="3" t="str">
        <f>IFERROR(MID(VLOOKUP($B261,Seqs!$A:$B,2,0),AQ261,1),"")</f>
        <v>D</v>
      </c>
      <c r="AQ261" s="3">
        <v>289</v>
      </c>
      <c r="AR261" s="3" t="str">
        <f>IFERROR(MID(VLOOKUP($B261,Seqs!$A:$B,2,0),AS261,1),"")</f>
        <v>M</v>
      </c>
      <c r="AS261" s="3">
        <v>295</v>
      </c>
      <c r="AT261" s="3" t="str">
        <f>IFERROR(MID(VLOOKUP($B261,Seqs!$A:$B,2,0),AU261,1),"")</f>
        <v>L</v>
      </c>
      <c r="AU261" s="3">
        <v>326</v>
      </c>
      <c r="AV261" s="3" t="str">
        <f>IFERROR(MID(VLOOKUP($B261,Seqs!$A:$B,2,0),AW261,1),"")</f>
        <v/>
      </c>
      <c r="AW261" s="3" t="s">
        <v>23</v>
      </c>
      <c r="AX261" s="3" t="str">
        <f>IFERROR(MID(VLOOKUP($B261,Seqs!$A:$B,2,0),AY261,1),"")</f>
        <v/>
      </c>
      <c r="AY261" s="3" t="s">
        <v>23</v>
      </c>
      <c r="AZ261" s="77" t="str">
        <f>VLOOKUP(B261,Classification!A:D,2,0)</f>
        <v>A</v>
      </c>
      <c r="BA261" s="94" t="str">
        <f>VLOOKUP(B261,Classification!A:D,4,0)</f>
        <v>P2Y</v>
      </c>
      <c r="BB261" s="27" t="b">
        <f t="shared" si="1118"/>
        <v>1</v>
      </c>
      <c r="BC261" s="23">
        <f t="shared" si="1091"/>
        <v>243</v>
      </c>
      <c r="BD261" s="4" t="s">
        <v>23</v>
      </c>
      <c r="BE261" s="3" t="s">
        <v>1438</v>
      </c>
      <c r="BF261" s="119">
        <v>2.2000000000000002</v>
      </c>
      <c r="BG261" s="49" t="s">
        <v>1383</v>
      </c>
      <c r="BH261" s="49" t="s">
        <v>1383</v>
      </c>
      <c r="BI261" s="3" t="s">
        <v>1169</v>
      </c>
      <c r="BJ261" s="70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0">
        <f t="shared" si="1092"/>
        <v>49</v>
      </c>
      <c r="BW261" s="71" t="str">
        <f t="shared" si="1093"/>
        <v>-</v>
      </c>
      <c r="BX261" s="72">
        <f t="shared" si="1094"/>
        <v>84</v>
      </c>
      <c r="BY261" s="71">
        <f t="shared" si="1095"/>
        <v>116</v>
      </c>
      <c r="BZ261" s="72">
        <f t="shared" si="1096"/>
        <v>120</v>
      </c>
      <c r="CA261" s="71" t="str">
        <f t="shared" si="1097"/>
        <v>-</v>
      </c>
      <c r="CB261" s="72">
        <f t="shared" si="1098"/>
        <v>161</v>
      </c>
      <c r="CC261" s="71">
        <f t="shared" si="1099"/>
        <v>202</v>
      </c>
      <c r="CD261" s="72">
        <f t="shared" si="1100"/>
        <v>211</v>
      </c>
      <c r="CE261" s="71">
        <f t="shared" si="1101"/>
        <v>253</v>
      </c>
      <c r="CF261" s="72">
        <f t="shared" si="1102"/>
        <v>295</v>
      </c>
      <c r="CG261" s="71" t="str">
        <f t="shared" si="1103"/>
        <v>-</v>
      </c>
      <c r="CH261" s="70">
        <f t="shared" si="1104"/>
        <v>79</v>
      </c>
      <c r="CI261" s="71" t="str">
        <f t="shared" si="1105"/>
        <v>-</v>
      </c>
      <c r="CJ261" s="72">
        <f t="shared" si="1106"/>
        <v>113</v>
      </c>
      <c r="CK261" s="72">
        <f t="shared" si="1107"/>
        <v>119</v>
      </c>
      <c r="CL261" s="72">
        <f t="shared" si="1108"/>
        <v>155</v>
      </c>
      <c r="CM261" s="72" t="str">
        <f t="shared" si="1109"/>
        <v>-</v>
      </c>
      <c r="CN261" s="72">
        <f t="shared" si="1110"/>
        <v>190</v>
      </c>
      <c r="CO261" s="72">
        <f t="shared" si="1111"/>
        <v>204</v>
      </c>
      <c r="CP261" s="72">
        <f t="shared" si="1112"/>
        <v>247</v>
      </c>
      <c r="CQ261" s="72">
        <f t="shared" si="1113"/>
        <v>289</v>
      </c>
      <c r="CR261" s="72">
        <f t="shared" si="1114"/>
        <v>326</v>
      </c>
      <c r="CS261" s="72" t="str">
        <f t="shared" si="1115"/>
        <v>-</v>
      </c>
      <c r="CT261" s="23" t="e">
        <f t="shared" si="1116"/>
        <v>#VALUE!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117"/>
        <v>p2ry1_human_4XNW</v>
      </c>
      <c r="B262" s="3" t="s">
        <v>345</v>
      </c>
      <c r="C262" s="3" t="s">
        <v>1056</v>
      </c>
      <c r="D262" s="3" t="str">
        <f>IFERROR(MID(VLOOKUP($B262,Seqs!$A:$B,2,0),E262,1),"")</f>
        <v>F</v>
      </c>
      <c r="E262" s="3">
        <v>49</v>
      </c>
      <c r="F262" s="3" t="str">
        <f>IFERROR(MID(VLOOKUP($B262,Seqs!$A:$B,2,0),G262,1),"")</f>
        <v>H</v>
      </c>
      <c r="G262" s="3">
        <v>79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S</v>
      </c>
      <c r="M262" s="3">
        <v>84</v>
      </c>
      <c r="N262" s="3" t="str">
        <f>IFERROR(MID(VLOOKUP($B262,Seqs!$A:$B,2,0),O262,1),"")</f>
        <v>N</v>
      </c>
      <c r="O262" s="3">
        <v>113</v>
      </c>
      <c r="P262" s="3" t="str">
        <f>IFERROR(MID(VLOOKUP($B262,Seqs!$A:$B,2,0),Q262,1),"")</f>
        <v>D</v>
      </c>
      <c r="Q262" s="3">
        <v>116</v>
      </c>
      <c r="R262" s="3" t="str">
        <f>IFERROR(MID(VLOOKUP($B262,Seqs!$A:$B,2,0),S262,1),"")</f>
        <v>F</v>
      </c>
      <c r="S262" s="3">
        <v>119</v>
      </c>
      <c r="T262" s="3" t="str">
        <f>IFERROR(MID(VLOOKUP($B262,Seqs!$A:$B,2,0),U262,1),"")</f>
        <v>G</v>
      </c>
      <c r="U262" s="3">
        <v>120</v>
      </c>
      <c r="V262" s="3" t="str">
        <f>IFERROR(MID(VLOOKUP($B262,Seqs!$A:$B,2,0),W262,1),"")</f>
        <v>Y</v>
      </c>
      <c r="W262" s="3">
        <v>155</v>
      </c>
      <c r="X262" s="3" t="str">
        <f>IFERROR(MID(VLOOKUP($B262,Seqs!$A:$B,2,0),Y262,1),"")</f>
        <v>P</v>
      </c>
      <c r="Y262" s="3">
        <v>156</v>
      </c>
      <c r="Z262" s="3" t="str">
        <f>IFERROR(MID(VLOOKUP($B262,Seqs!$A:$B,2,0),AA262,1),"")</f>
        <v>L</v>
      </c>
      <c r="AA262" s="3">
        <v>163</v>
      </c>
      <c r="AB262" s="3" t="str">
        <f>IFERROR(MID(VLOOKUP($B262,Seqs!$A:$B,2,0),AC262,1),"")</f>
        <v>K</v>
      </c>
      <c r="AC262" s="9">
        <v>164</v>
      </c>
      <c r="AD262" s="3" t="str">
        <f>IFERROR(MID(VLOOKUP($B262,Seqs!$A:$B,2,0),AE262,1),"")</f>
        <v>S</v>
      </c>
      <c r="AE262" s="3">
        <v>190</v>
      </c>
      <c r="AF262" s="3" t="str">
        <f>IFERROR(MID(VLOOKUP($B262,Seqs!$A:$B,2,0),AG262,1),"")</f>
        <v>C</v>
      </c>
      <c r="AG262" s="3">
        <v>202</v>
      </c>
      <c r="AH262" s="3" t="str">
        <f>IFERROR(MID(VLOOKUP($B262,Seqs!$A:$B,2,0),AI262,1),"")</f>
        <v>D</v>
      </c>
      <c r="AI262" s="3">
        <v>204</v>
      </c>
      <c r="AJ262" s="3" t="str">
        <f>IFERROR(MID(VLOOKUP($B262,Seqs!$A:$B,2,0),AK262,1),"")</f>
        <v>L</v>
      </c>
      <c r="AK262" s="3">
        <v>211</v>
      </c>
      <c r="AL262" s="3" t="str">
        <f>IFERROR(MID(VLOOKUP($B262,Seqs!$A:$B,2,0),AM262,1),"")</f>
        <v>K</v>
      </c>
      <c r="AM262" s="3">
        <v>247</v>
      </c>
      <c r="AN262" s="3" t="str">
        <f>IFERROR(MID(VLOOKUP($B262,Seqs!$A:$B,2,0),AO262,1),"")</f>
        <v>P</v>
      </c>
      <c r="AO262" s="3">
        <v>253</v>
      </c>
      <c r="AP262" s="3" t="str">
        <f>IFERROR(MID(VLOOKUP($B262,Seqs!$A:$B,2,0),AQ262,1),"")</f>
        <v>D</v>
      </c>
      <c r="AQ262" s="3">
        <v>289</v>
      </c>
      <c r="AR262" s="3" t="str">
        <f>IFERROR(MID(VLOOKUP($B262,Seqs!$A:$B,2,0),AS262,1),"")</f>
        <v>M</v>
      </c>
      <c r="AS262" s="3">
        <v>295</v>
      </c>
      <c r="AT262" s="3" t="str">
        <f>IFERROR(MID(VLOOKUP($B262,Seqs!$A:$B,2,0),AU262,1),"")</f>
        <v>L</v>
      </c>
      <c r="AU262" s="3">
        <v>326</v>
      </c>
      <c r="AV262" s="3" t="str">
        <f>IFERROR(MID(VLOOKUP($B262,Seqs!$A:$B,2,0),AW262,1),"")</f>
        <v/>
      </c>
      <c r="AW262" s="3" t="s">
        <v>23</v>
      </c>
      <c r="AX262" s="3" t="str">
        <f>IFERROR(MID(VLOOKUP($B262,Seqs!$A:$B,2,0),AY262,1),"")</f>
        <v/>
      </c>
      <c r="AY262" s="3" t="s">
        <v>23</v>
      </c>
      <c r="AZ262" s="77" t="str">
        <f>VLOOKUP(B262,Classification!A:D,2,0)</f>
        <v>A</v>
      </c>
      <c r="BA262" s="94" t="str">
        <f>VLOOKUP(B262,Classification!A:D,4,0)</f>
        <v>P2Y</v>
      </c>
      <c r="BB262" s="27" t="b">
        <f t="shared" si="1118"/>
        <v>1</v>
      </c>
      <c r="BC262" s="23">
        <f t="shared" si="1091"/>
        <v>247</v>
      </c>
      <c r="BD262" s="2" t="s">
        <v>1439</v>
      </c>
      <c r="BE262" s="3" t="s">
        <v>1438</v>
      </c>
      <c r="BF262" s="119">
        <v>2.7</v>
      </c>
      <c r="BG262" s="49" t="s">
        <v>1383</v>
      </c>
      <c r="BH262" s="49" t="s">
        <v>1383</v>
      </c>
      <c r="BI262" s="1"/>
      <c r="BJ262" s="70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0">
        <f t="shared" si="1092"/>
        <v>49</v>
      </c>
      <c r="BW262" s="71" t="str">
        <f t="shared" si="1093"/>
        <v>-</v>
      </c>
      <c r="BX262" s="72">
        <f t="shared" si="1094"/>
        <v>84</v>
      </c>
      <c r="BY262" s="71">
        <f t="shared" si="1095"/>
        <v>116</v>
      </c>
      <c r="BZ262" s="72">
        <f t="shared" si="1096"/>
        <v>120</v>
      </c>
      <c r="CA262" s="71">
        <f t="shared" si="1097"/>
        <v>156</v>
      </c>
      <c r="CB262" s="72">
        <f t="shared" si="1098"/>
        <v>164</v>
      </c>
      <c r="CC262" s="71">
        <f t="shared" si="1099"/>
        <v>202</v>
      </c>
      <c r="CD262" s="72">
        <f t="shared" si="1100"/>
        <v>211</v>
      </c>
      <c r="CE262" s="71">
        <f t="shared" si="1101"/>
        <v>253</v>
      </c>
      <c r="CF262" s="72">
        <f t="shared" si="1102"/>
        <v>295</v>
      </c>
      <c r="CG262" s="71" t="str">
        <f t="shared" si="1103"/>
        <v>-</v>
      </c>
      <c r="CH262" s="70">
        <f t="shared" si="1104"/>
        <v>79</v>
      </c>
      <c r="CI262" s="71" t="str">
        <f t="shared" si="1105"/>
        <v>-</v>
      </c>
      <c r="CJ262" s="72">
        <f t="shared" si="1106"/>
        <v>113</v>
      </c>
      <c r="CK262" s="72">
        <f t="shared" si="1107"/>
        <v>119</v>
      </c>
      <c r="CL262" s="72">
        <f t="shared" si="1108"/>
        <v>155</v>
      </c>
      <c r="CM262" s="72">
        <f t="shared" si="1109"/>
        <v>163</v>
      </c>
      <c r="CN262" s="72">
        <f t="shared" si="1110"/>
        <v>190</v>
      </c>
      <c r="CO262" s="72">
        <f t="shared" si="1111"/>
        <v>204</v>
      </c>
      <c r="CP262" s="72">
        <f t="shared" si="1112"/>
        <v>247</v>
      </c>
      <c r="CQ262" s="72">
        <f t="shared" si="1113"/>
        <v>289</v>
      </c>
      <c r="CR262" s="72">
        <f t="shared" si="1114"/>
        <v>326</v>
      </c>
      <c r="CS262" s="72" t="str">
        <f t="shared" si="1115"/>
        <v>-</v>
      </c>
      <c r="CT262" s="23" t="e">
        <f t="shared" si="1116"/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1117"/>
        <v>p2y12_human__wt</v>
      </c>
      <c r="B263" s="3" t="s">
        <v>352</v>
      </c>
      <c r="C263" s="3" t="s">
        <v>100</v>
      </c>
      <c r="D263" s="3" t="str">
        <f>IFERROR(MID(VLOOKUP($B263,Seqs!$A:$B,2,0),E263,1),"")</f>
        <v>Y</v>
      </c>
      <c r="E263" s="3">
        <v>21</v>
      </c>
      <c r="F263" s="3" t="str">
        <f>IFERROR(MID(VLOOKUP($B263,Seqs!$A:$B,2,0),G263,1),"")</f>
        <v>I</v>
      </c>
      <c r="G263" s="3">
        <v>53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S</v>
      </c>
      <c r="M263" s="3">
        <v>57</v>
      </c>
      <c r="N263" s="3" t="str">
        <f>IFERROR(MID(VLOOKUP($B263,Seqs!$A:$B,2,0),O263,1),"")</f>
        <v>K</v>
      </c>
      <c r="O263" s="3">
        <v>86</v>
      </c>
      <c r="P263" s="3" t="str">
        <f>IFERROR(MID(VLOOKUP($B263,Seqs!$A:$B,2,0),Q263,1),"")</f>
        <v/>
      </c>
      <c r="Q263" s="3" t="s">
        <v>23</v>
      </c>
      <c r="R263" s="3" t="str">
        <f>IFERROR(MID(VLOOKUP($B263,Seqs!$A:$B,2,0),S263,1),"")</f>
        <v/>
      </c>
      <c r="S263" s="3" t="s">
        <v>23</v>
      </c>
      <c r="T263" s="3" t="str">
        <f>IFERROR(MID(VLOOKUP($B263,Seqs!$A:$B,2,0),U263,1),"")</f>
        <v>G</v>
      </c>
      <c r="U263" s="3">
        <v>90</v>
      </c>
      <c r="V263" s="3" t="str">
        <f>IFERROR(MID(VLOOKUP($B263,Seqs!$A:$B,2,0),W263,1),"")</f>
        <v>R</v>
      </c>
      <c r="W263" s="3">
        <v>128</v>
      </c>
      <c r="X263" s="3" t="str">
        <f>IFERROR(MID(VLOOKUP($B263,Seqs!$A:$B,2,0),Y263,1),"")</f>
        <v>P</v>
      </c>
      <c r="Y263" s="3">
        <v>129</v>
      </c>
      <c r="Z263" s="3" t="str">
        <f>IFERROR(MID(VLOOKUP($B263,Seqs!$A:$B,2,0),AA263,1),"")</f>
        <v>K</v>
      </c>
      <c r="AA263" s="73">
        <v>136</v>
      </c>
      <c r="AB263" s="3" t="str">
        <f>IFERROR(MID(VLOOKUP($B263,Seqs!$A:$B,2,0),AC263,1),"")</f>
        <v>N</v>
      </c>
      <c r="AC263" s="9">
        <v>137</v>
      </c>
      <c r="AD263" s="3" t="str">
        <f>IFERROR(MID(VLOOKUP($B263,Seqs!$A:$B,2,0),AE263,1),"")</f>
        <v>T</v>
      </c>
      <c r="AE263" s="3">
        <v>163</v>
      </c>
      <c r="AF263" s="3" t="str">
        <f>IFERROR(MID(VLOOKUP($B263,Seqs!$A:$B,2,0),AG263,1),"")</f>
        <v>C</v>
      </c>
      <c r="AG263" s="3">
        <v>175</v>
      </c>
      <c r="AH263" s="3" t="str">
        <f>IFERROR(MID(VLOOKUP($B263,Seqs!$A:$B,2,0),AI263,1),"")</f>
        <v>F</v>
      </c>
      <c r="AI263" s="3">
        <v>177</v>
      </c>
      <c r="AJ263" s="3" t="str">
        <f>IFERROR(MID(VLOOKUP($B263,Seqs!$A:$B,2,0),AK263,1),"")</f>
        <v>E</v>
      </c>
      <c r="AK263" s="3">
        <v>181</v>
      </c>
      <c r="AL263" s="3" t="str">
        <f>IFERROR(MID(VLOOKUP($B263,Seqs!$A:$B,2,0),AM263,1),"")</f>
        <v>T</v>
      </c>
      <c r="AM263" s="3">
        <v>223</v>
      </c>
      <c r="AN263" s="3" t="str">
        <f>IFERROR(MID(VLOOKUP($B263,Seqs!$A:$B,2,0),AO263,1),"")</f>
        <v>P</v>
      </c>
      <c r="AO263" s="3">
        <v>230</v>
      </c>
      <c r="AP263" s="3" t="str">
        <f>IFERROR(MID(VLOOKUP($B263,Seqs!$A:$B,2,0),AQ263,1),"")</f>
        <v>R</v>
      </c>
      <c r="AQ263" s="3">
        <v>265</v>
      </c>
      <c r="AR263" s="3" t="str">
        <f>IFERROR(MID(VLOOKUP($B263,Seqs!$A:$B,2,0),AS263,1),"")</f>
        <v>D</v>
      </c>
      <c r="AS263" s="3">
        <v>269</v>
      </c>
      <c r="AT263" s="3" t="str">
        <f>IFERROR(MID(VLOOKUP($B263,Seqs!$A:$B,2,0),AU263,1),"")</f>
        <v>L</v>
      </c>
      <c r="AU263" s="3">
        <v>301</v>
      </c>
      <c r="AV263" s="3" t="str">
        <f>IFERROR(MID(VLOOKUP($B263,Seqs!$A:$B,2,0),AW263,1),"")</f>
        <v>C</v>
      </c>
      <c r="AW263" s="3">
        <v>302</v>
      </c>
      <c r="AX263" s="3" t="str">
        <f>IFERROR(MID(VLOOKUP($B263,Seqs!$A:$B,2,0),AY263,1),"")</f>
        <v>M</v>
      </c>
      <c r="AY263" s="3">
        <v>312</v>
      </c>
      <c r="AZ263" s="77" t="str">
        <f>VLOOKUP(B263,Classification!A:D,2,0)</f>
        <v>A</v>
      </c>
      <c r="BA263" s="94" t="str">
        <f>VLOOKUP(B263,Classification!A:D,4,0)</f>
        <v>P2Y</v>
      </c>
      <c r="BB263" s="27" t="b">
        <f t="shared" si="1118"/>
        <v>1</v>
      </c>
      <c r="BC263" s="23">
        <f t="shared" si="1091"/>
        <v>265</v>
      </c>
      <c r="BD263" s="56" t="s">
        <v>23</v>
      </c>
      <c r="BE263" s="3" t="s">
        <v>23</v>
      </c>
      <c r="BF263" s="119" t="s">
        <v>23</v>
      </c>
      <c r="BG263" s="49" t="s">
        <v>1378</v>
      </c>
      <c r="BH263" s="49" t="s">
        <v>1383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si="1092"/>
        <v>21</v>
      </c>
      <c r="BW263" s="71" t="str">
        <f t="shared" si="1093"/>
        <v>-</v>
      </c>
      <c r="BX263" s="72">
        <f t="shared" si="1094"/>
        <v>57</v>
      </c>
      <c r="BY263" s="71" t="str">
        <f t="shared" si="1095"/>
        <v>-</v>
      </c>
      <c r="BZ263" s="72">
        <f t="shared" si="1096"/>
        <v>90</v>
      </c>
      <c r="CA263" s="71">
        <f t="shared" si="1097"/>
        <v>129</v>
      </c>
      <c r="CB263" s="72">
        <f t="shared" si="1098"/>
        <v>137</v>
      </c>
      <c r="CC263" s="71">
        <f t="shared" si="1099"/>
        <v>175</v>
      </c>
      <c r="CD263" s="72">
        <f t="shared" si="1100"/>
        <v>181</v>
      </c>
      <c r="CE263" s="71">
        <f t="shared" si="1101"/>
        <v>230</v>
      </c>
      <c r="CF263" s="72">
        <f t="shared" si="1102"/>
        <v>269</v>
      </c>
      <c r="CG263" s="71">
        <f t="shared" si="1103"/>
        <v>302</v>
      </c>
      <c r="CH263" s="70">
        <f t="shared" si="1104"/>
        <v>53</v>
      </c>
      <c r="CI263" s="71" t="str">
        <f t="shared" si="1105"/>
        <v>-</v>
      </c>
      <c r="CJ263" s="72">
        <f t="shared" si="1106"/>
        <v>86</v>
      </c>
      <c r="CK263" s="72" t="str">
        <f t="shared" si="1107"/>
        <v>-</v>
      </c>
      <c r="CL263" s="72">
        <f t="shared" si="1108"/>
        <v>128</v>
      </c>
      <c r="CM263" s="72">
        <f t="shared" si="1109"/>
        <v>136</v>
      </c>
      <c r="CN263" s="72">
        <f t="shared" si="1110"/>
        <v>163</v>
      </c>
      <c r="CO263" s="72">
        <f t="shared" si="1111"/>
        <v>177</v>
      </c>
      <c r="CP263" s="72">
        <f t="shared" si="1112"/>
        <v>223</v>
      </c>
      <c r="CQ263" s="72">
        <f t="shared" si="1113"/>
        <v>265</v>
      </c>
      <c r="CR263" s="72">
        <f t="shared" si="1114"/>
        <v>301</v>
      </c>
      <c r="CS263" s="72">
        <f t="shared" si="1115"/>
        <v>312</v>
      </c>
      <c r="CT263" s="23" t="e">
        <f t="shared" si="1116"/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1117"/>
        <v>p2y12_human_4NTJ</v>
      </c>
      <c r="B264" s="3" t="s">
        <v>352</v>
      </c>
      <c r="C264" s="3" t="s">
        <v>1049</v>
      </c>
      <c r="D264" s="3" t="str">
        <f>IFERROR(MID(VLOOKUP($B264,Seqs!$A:$B,2,0),E264,1),"")</f>
        <v>Y</v>
      </c>
      <c r="E264" s="3">
        <v>21</v>
      </c>
      <c r="F264" s="3" t="str">
        <f>IFERROR(MID(VLOOKUP($B264,Seqs!$A:$B,2,0),G264,1),"")</f>
        <v>I</v>
      </c>
      <c r="G264" s="3">
        <v>53</v>
      </c>
      <c r="H264" s="3" t="str">
        <f>IFERROR(MID(VLOOKUP($B264,Seqs!$A:$B,2,0),I264,1),"")</f>
        <v/>
      </c>
      <c r="I264" s="23" t="s">
        <v>23</v>
      </c>
      <c r="J264" s="3" t="str">
        <f>IFERROR(MID(VLOOKUP($B264,Seqs!$A:$B,2,0),K264,1),"")</f>
        <v/>
      </c>
      <c r="K264" s="23" t="s">
        <v>23</v>
      </c>
      <c r="L264" s="3" t="str">
        <f>IFERROR(MID(VLOOKUP($B264,Seqs!$A:$B,2,0),M264,1),"")</f>
        <v>S</v>
      </c>
      <c r="M264" s="3">
        <v>57</v>
      </c>
      <c r="N264" s="3" t="str">
        <f>IFERROR(MID(VLOOKUP($B264,Seqs!$A:$B,2,0),O264,1),"")</f>
        <v>K</v>
      </c>
      <c r="O264" s="3">
        <v>86</v>
      </c>
      <c r="P264" s="3" t="str">
        <f>IFERROR(MID(VLOOKUP($B264,Seqs!$A:$B,2,0),Q264,1),"")</f>
        <v/>
      </c>
      <c r="Q264" s="3" t="s">
        <v>23</v>
      </c>
      <c r="R264" s="3" t="str">
        <f>IFERROR(MID(VLOOKUP($B264,Seqs!$A:$B,2,0),S264,1),"")</f>
        <v/>
      </c>
      <c r="S264" s="3" t="s">
        <v>23</v>
      </c>
      <c r="T264" s="3" t="str">
        <f>IFERROR(MID(VLOOKUP($B264,Seqs!$A:$B,2,0),U264,1),"")</f>
        <v>L</v>
      </c>
      <c r="U264" s="3">
        <v>92</v>
      </c>
      <c r="V264" s="3" t="str">
        <f>IFERROR(MID(VLOOKUP($B264,Seqs!$A:$B,2,0),W264,1),"")</f>
        <v>R</v>
      </c>
      <c r="W264" s="3">
        <v>128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N</v>
      </c>
      <c r="AC264" s="9">
        <v>137</v>
      </c>
      <c r="AD264" s="3" t="str">
        <f>IFERROR(MID(VLOOKUP($B264,Seqs!$A:$B,2,0),AE264,1),"")</f>
        <v>L</v>
      </c>
      <c r="AE264" s="3">
        <v>162</v>
      </c>
      <c r="AF264" s="3" t="str">
        <f>IFERROR(MID(VLOOKUP($B264,Seqs!$A:$B,2,0),AG264,1),"")</f>
        <v>C</v>
      </c>
      <c r="AG264" s="3">
        <v>175</v>
      </c>
      <c r="AH264" s="3" t="str">
        <f>IFERROR(MID(VLOOKUP($B264,Seqs!$A:$B,2,0),AI264,1),"")</f>
        <v>F</v>
      </c>
      <c r="AI264" s="3">
        <v>177</v>
      </c>
      <c r="AJ264" s="3" t="str">
        <f>IFERROR(MID(VLOOKUP($B264,Seqs!$A:$B,2,0),AK264,1),"")</f>
        <v>E</v>
      </c>
      <c r="AK264" s="3">
        <v>181</v>
      </c>
      <c r="AL264" s="3" t="str">
        <f>IFERROR(MID(VLOOKUP($B264,Seqs!$A:$B,2,0),AM264,1),"")</f>
        <v>T</v>
      </c>
      <c r="AM264" s="3">
        <v>223</v>
      </c>
      <c r="AN264" s="3" t="str">
        <f>IFERROR(MID(VLOOKUP($B264,Seqs!$A:$B,2,0),AO264,1),"")</f>
        <v>I</v>
      </c>
      <c r="AO264" s="3">
        <v>240</v>
      </c>
      <c r="AP264" s="3" t="str">
        <f>IFERROR(MID(VLOOKUP($B264,Seqs!$A:$B,2,0),AQ264,1),"")</f>
        <v>L</v>
      </c>
      <c r="AQ264" s="3">
        <v>261</v>
      </c>
      <c r="AR264" s="3" t="str">
        <f>IFERROR(MID(VLOOKUP($B264,Seqs!$A:$B,2,0),AS264,1),"")</f>
        <v>D</v>
      </c>
      <c r="AS264" s="3">
        <v>269</v>
      </c>
      <c r="AT264" s="3" t="str">
        <f>IFERROR(MID(VLOOKUP($B264,Seqs!$A:$B,2,0),AU264,1),"")</f>
        <v>L</v>
      </c>
      <c r="AU264" s="3">
        <v>301</v>
      </c>
      <c r="AV264" s="3" t="str">
        <f>IFERROR(MID(VLOOKUP($B264,Seqs!$A:$B,2,0),AW264,1),"")</f>
        <v>C</v>
      </c>
      <c r="AW264" s="3">
        <v>302</v>
      </c>
      <c r="AX264" s="3" t="str">
        <f>IFERROR(MID(VLOOKUP($B264,Seqs!$A:$B,2,0),AY264,1),"")</f>
        <v>M</v>
      </c>
      <c r="AY264" s="3">
        <v>312</v>
      </c>
      <c r="AZ264" s="77" t="str">
        <f>VLOOKUP(B264,Classification!A:D,2,0)</f>
        <v>A</v>
      </c>
      <c r="BA264" s="94" t="str">
        <f>VLOOKUP(B264,Classification!A:D,4,0)</f>
        <v>P2Y</v>
      </c>
      <c r="BB264" s="27" t="b">
        <f t="shared" si="1118"/>
        <v>1</v>
      </c>
      <c r="BC264" s="23">
        <f t="shared" si="1091"/>
        <v>241</v>
      </c>
      <c r="BD264" s="2" t="s">
        <v>1439</v>
      </c>
      <c r="BE264" s="3" t="s">
        <v>1438</v>
      </c>
      <c r="BF264" s="119">
        <v>2.62</v>
      </c>
      <c r="BG264" s="49" t="s">
        <v>1383</v>
      </c>
      <c r="BH264" s="49" t="s">
        <v>1383</v>
      </c>
      <c r="BI264" s="3" t="s">
        <v>1171</v>
      </c>
      <c r="BJ264" s="70" t="s">
        <v>1293</v>
      </c>
      <c r="BK264" s="57" t="s">
        <v>1293</v>
      </c>
      <c r="BL264" s="57" t="s">
        <v>1293</v>
      </c>
      <c r="BM264" s="57" t="s">
        <v>1293</v>
      </c>
      <c r="BN264" s="57" t="s">
        <v>1293</v>
      </c>
      <c r="BO264" s="57" t="s">
        <v>1293</v>
      </c>
      <c r="BP264" s="57" t="s">
        <v>1293</v>
      </c>
      <c r="BQ264" s="57" t="s">
        <v>1293</v>
      </c>
      <c r="BR264" s="57" t="s">
        <v>1293</v>
      </c>
      <c r="BS264" s="57" t="s">
        <v>1293</v>
      </c>
      <c r="BT264" s="57" t="s">
        <v>1293</v>
      </c>
      <c r="BU264" s="57" t="s">
        <v>1293</v>
      </c>
      <c r="BV264" s="70">
        <f t="shared" si="1092"/>
        <v>21</v>
      </c>
      <c r="BW264" s="71" t="str">
        <f t="shared" si="1093"/>
        <v>-</v>
      </c>
      <c r="BX264" s="72">
        <f t="shared" si="1094"/>
        <v>57</v>
      </c>
      <c r="BY264" s="71" t="str">
        <f t="shared" si="1095"/>
        <v>-</v>
      </c>
      <c r="BZ264" s="72">
        <f t="shared" si="1096"/>
        <v>92</v>
      </c>
      <c r="CA264" s="71" t="str">
        <f t="shared" si="1097"/>
        <v>-</v>
      </c>
      <c r="CB264" s="72">
        <f t="shared" si="1098"/>
        <v>137</v>
      </c>
      <c r="CC264" s="71">
        <f t="shared" si="1099"/>
        <v>175</v>
      </c>
      <c r="CD264" s="72">
        <f t="shared" si="1100"/>
        <v>181</v>
      </c>
      <c r="CE264" s="71">
        <f t="shared" si="1101"/>
        <v>240</v>
      </c>
      <c r="CF264" s="72">
        <f t="shared" si="1102"/>
        <v>269</v>
      </c>
      <c r="CG264" s="71">
        <f t="shared" si="1103"/>
        <v>302</v>
      </c>
      <c r="CH264" s="70">
        <f t="shared" si="1104"/>
        <v>53</v>
      </c>
      <c r="CI264" s="71" t="str">
        <f t="shared" si="1105"/>
        <v>-</v>
      </c>
      <c r="CJ264" s="72">
        <f t="shared" si="1106"/>
        <v>86</v>
      </c>
      <c r="CK264" s="72" t="str">
        <f t="shared" si="1107"/>
        <v>-</v>
      </c>
      <c r="CL264" s="72">
        <f t="shared" si="1108"/>
        <v>128</v>
      </c>
      <c r="CM264" s="72" t="str">
        <f t="shared" si="1109"/>
        <v>-</v>
      </c>
      <c r="CN264" s="72">
        <f t="shared" si="1110"/>
        <v>162</v>
      </c>
      <c r="CO264" s="72">
        <f t="shared" si="1111"/>
        <v>177</v>
      </c>
      <c r="CP264" s="72">
        <f t="shared" si="1112"/>
        <v>223</v>
      </c>
      <c r="CQ264" s="72">
        <f t="shared" si="1113"/>
        <v>261</v>
      </c>
      <c r="CR264" s="72">
        <f t="shared" si="1114"/>
        <v>301</v>
      </c>
      <c r="CS264" s="72">
        <f t="shared" si="1115"/>
        <v>312</v>
      </c>
      <c r="CT264" s="23" t="e">
        <f t="shared" si="1116"/>
        <v>#VALUE!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1117"/>
        <v>p2y12_human_4PXZ</v>
      </c>
      <c r="B265" s="3" t="s">
        <v>352</v>
      </c>
      <c r="C265" s="3" t="s">
        <v>1153</v>
      </c>
      <c r="D265" s="3" t="str">
        <f>IFERROR(MID(VLOOKUP($B265,Seqs!$A:$B,2,0),E265,1),"")</f>
        <v>I</v>
      </c>
      <c r="E265" s="3">
        <v>23</v>
      </c>
      <c r="F265" s="3" t="str">
        <f>IFERROR(MID(VLOOKUP($B265,Seqs!$A:$B,2,0),G265,1),"")</f>
        <v>I</v>
      </c>
      <c r="G265" s="3">
        <v>53</v>
      </c>
      <c r="H265" s="3" t="str">
        <f>IFERROR(MID(VLOOKUP($B265,Seqs!$A:$B,2,0),I265,1),"")</f>
        <v/>
      </c>
      <c r="I265" s="23" t="s">
        <v>23</v>
      </c>
      <c r="J265" s="3" t="str">
        <f>IFERROR(MID(VLOOKUP($B265,Seqs!$A:$B,2,0),K265,1),"")</f>
        <v/>
      </c>
      <c r="K265" s="23" t="s">
        <v>23</v>
      </c>
      <c r="L265" s="3" t="str">
        <f>IFERROR(MID(VLOOKUP($B265,Seqs!$A:$B,2,0),M265,1),"")</f>
        <v>S</v>
      </c>
      <c r="M265" s="3">
        <v>57</v>
      </c>
      <c r="N265" s="3" t="str">
        <f>IFERROR(MID(VLOOKUP($B265,Seqs!$A:$B,2,0),O265,1),"")</f>
        <v>K</v>
      </c>
      <c r="O265" s="3">
        <v>86</v>
      </c>
      <c r="P265" s="3" t="str">
        <f>IFERROR(MID(VLOOKUP($B265,Seqs!$A:$B,2,0),Q265,1),"")</f>
        <v/>
      </c>
      <c r="Q265" s="3" t="s">
        <v>23</v>
      </c>
      <c r="R265" s="3" t="str">
        <f>IFERROR(MID(VLOOKUP($B265,Seqs!$A:$B,2,0),S265,1),"")</f>
        <v/>
      </c>
      <c r="S265" s="3" t="s">
        <v>23</v>
      </c>
      <c r="T265" s="3" t="str">
        <f>IFERROR(MID(VLOOKUP($B265,Seqs!$A:$B,2,0),U265,1),"")</f>
        <v>G</v>
      </c>
      <c r="U265" s="3">
        <v>90</v>
      </c>
      <c r="V265" s="3" t="str">
        <f>IFERROR(MID(VLOOKUP($B265,Seqs!$A:$B,2,0),W265,1),"")</f>
        <v>R</v>
      </c>
      <c r="W265" s="3">
        <v>128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N</v>
      </c>
      <c r="AC265" s="9">
        <v>137</v>
      </c>
      <c r="AD265" s="3" t="str">
        <f>IFERROR(MID(VLOOKUP($B265,Seqs!$A:$B,2,0),AE265,1),"")</f>
        <v>T</v>
      </c>
      <c r="AE265" s="3">
        <v>163</v>
      </c>
      <c r="AF265" s="3" t="str">
        <f>IFERROR(MID(VLOOKUP($B265,Seqs!$A:$B,2,0),AG265,1),"")</f>
        <v>C</v>
      </c>
      <c r="AG265" s="3">
        <v>175</v>
      </c>
      <c r="AH265" s="3" t="str">
        <f>IFERROR(MID(VLOOKUP($B265,Seqs!$A:$B,2,0),AI265,1),"")</f>
        <v>F</v>
      </c>
      <c r="AI265" s="3">
        <v>177</v>
      </c>
      <c r="AJ265" s="3" t="str">
        <f>IFERROR(MID(VLOOKUP($B265,Seqs!$A:$B,2,0),AK265,1),"")</f>
        <v>E</v>
      </c>
      <c r="AK265" s="3">
        <v>181</v>
      </c>
      <c r="AL265" s="3" t="str">
        <f>IFERROR(MID(VLOOKUP($B265,Seqs!$A:$B,2,0),AM265,1),"")</f>
        <v>S</v>
      </c>
      <c r="AM265" s="3">
        <v>219</v>
      </c>
      <c r="AN265" s="3" t="str">
        <f>IFERROR(MID(VLOOKUP($B265,Seqs!$A:$B,2,0),AO265,1),"")</f>
        <v>V</v>
      </c>
      <c r="AO265" s="3">
        <v>236</v>
      </c>
      <c r="AP265" s="3" t="str">
        <f>IFERROR(MID(VLOOKUP($B265,Seqs!$A:$B,2,0),AQ265,1),"")</f>
        <v>R</v>
      </c>
      <c r="AQ265" s="3">
        <v>265</v>
      </c>
      <c r="AR265" s="3" t="str">
        <f>IFERROR(MID(VLOOKUP($B265,Seqs!$A:$B,2,0),AS265,1),"")</f>
        <v>D</v>
      </c>
      <c r="AS265" s="3">
        <v>269</v>
      </c>
      <c r="AT265" s="3" t="str">
        <f>IFERROR(MID(VLOOKUP($B265,Seqs!$A:$B,2,0),AU265,1),"")</f>
        <v>C</v>
      </c>
      <c r="AU265" s="3">
        <v>292</v>
      </c>
      <c r="AV265" s="3" t="str">
        <f>IFERROR(MID(VLOOKUP($B265,Seqs!$A:$B,2,0),AW265,1),"")</f>
        <v/>
      </c>
      <c r="AW265" s="3" t="s">
        <v>23</v>
      </c>
      <c r="AX265" s="3" t="str">
        <f>IFERROR(MID(VLOOKUP($B265,Seqs!$A:$B,2,0),AY265,1),"")</f>
        <v/>
      </c>
      <c r="AY265" s="3" t="s">
        <v>23</v>
      </c>
      <c r="AZ265" s="77" t="str">
        <f>VLOOKUP(B265,Classification!A:D,2,0)</f>
        <v>A</v>
      </c>
      <c r="BA265" s="94" t="str">
        <f>VLOOKUP(B265,Classification!A:D,4,0)</f>
        <v>P2Y</v>
      </c>
      <c r="BB265" s="27" t="b">
        <f t="shared" si="1118"/>
        <v>1</v>
      </c>
      <c r="BC265" s="23">
        <f t="shared" si="1091"/>
        <v>227</v>
      </c>
      <c r="BD265" s="4" t="s">
        <v>23</v>
      </c>
      <c r="BE265" s="3" t="s">
        <v>1438</v>
      </c>
      <c r="BF265" s="119">
        <v>2.5</v>
      </c>
      <c r="BG265" s="49" t="s">
        <v>1383</v>
      </c>
      <c r="BH265" s="49" t="s">
        <v>1383</v>
      </c>
      <c r="BI265" s="1"/>
      <c r="BJ265" s="70" t="s">
        <v>1293</v>
      </c>
      <c r="BK265" s="57" t="s">
        <v>1293</v>
      </c>
      <c r="BL265" s="57" t="s">
        <v>1293</v>
      </c>
      <c r="BM265" s="57" t="s">
        <v>1293</v>
      </c>
      <c r="BN265" s="57" t="s">
        <v>1293</v>
      </c>
      <c r="BO265" s="57" t="s">
        <v>1293</v>
      </c>
      <c r="BP265" s="57" t="s">
        <v>1293</v>
      </c>
      <c r="BQ265" s="57" t="s">
        <v>1293</v>
      </c>
      <c r="BR265" s="57" t="s">
        <v>1293</v>
      </c>
      <c r="BS265" s="57" t="s">
        <v>1293</v>
      </c>
      <c r="BT265" s="57" t="s">
        <v>1293</v>
      </c>
      <c r="BU265" s="57" t="s">
        <v>1293</v>
      </c>
      <c r="BV265" s="70">
        <f t="shared" si="1092"/>
        <v>23</v>
      </c>
      <c r="BW265" s="71" t="str">
        <f t="shared" si="1093"/>
        <v>-</v>
      </c>
      <c r="BX265" s="72">
        <f t="shared" si="1094"/>
        <v>57</v>
      </c>
      <c r="BY265" s="71" t="str">
        <f t="shared" si="1095"/>
        <v>-</v>
      </c>
      <c r="BZ265" s="72">
        <f t="shared" si="1096"/>
        <v>90</v>
      </c>
      <c r="CA265" s="71" t="str">
        <f t="shared" si="1097"/>
        <v>-</v>
      </c>
      <c r="CB265" s="72">
        <f t="shared" si="1098"/>
        <v>137</v>
      </c>
      <c r="CC265" s="71">
        <f t="shared" si="1099"/>
        <v>175</v>
      </c>
      <c r="CD265" s="72">
        <f t="shared" si="1100"/>
        <v>181</v>
      </c>
      <c r="CE265" s="71">
        <f t="shared" si="1101"/>
        <v>236</v>
      </c>
      <c r="CF265" s="72">
        <f t="shared" si="1102"/>
        <v>269</v>
      </c>
      <c r="CG265" s="71" t="str">
        <f t="shared" si="1103"/>
        <v>-</v>
      </c>
      <c r="CH265" s="70">
        <f t="shared" si="1104"/>
        <v>53</v>
      </c>
      <c r="CI265" s="71" t="str">
        <f t="shared" si="1105"/>
        <v>-</v>
      </c>
      <c r="CJ265" s="72">
        <f t="shared" si="1106"/>
        <v>86</v>
      </c>
      <c r="CK265" s="72" t="str">
        <f t="shared" si="1107"/>
        <v>-</v>
      </c>
      <c r="CL265" s="72">
        <f t="shared" si="1108"/>
        <v>128</v>
      </c>
      <c r="CM265" s="72" t="str">
        <f t="shared" si="1109"/>
        <v>-</v>
      </c>
      <c r="CN265" s="72">
        <f t="shared" si="1110"/>
        <v>163</v>
      </c>
      <c r="CO265" s="72">
        <f t="shared" si="1111"/>
        <v>177</v>
      </c>
      <c r="CP265" s="72">
        <f t="shared" si="1112"/>
        <v>219</v>
      </c>
      <c r="CQ265" s="72">
        <f t="shared" si="1113"/>
        <v>265</v>
      </c>
      <c r="CR265" s="72">
        <f t="shared" si="1114"/>
        <v>292</v>
      </c>
      <c r="CS265" s="72" t="str">
        <f t="shared" si="1115"/>
        <v>-</v>
      </c>
      <c r="CT265" s="23" t="e">
        <f t="shared" si="1116"/>
        <v>#VALUE!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si="1117"/>
        <v>p2y12_human_4PY0</v>
      </c>
      <c r="B266" s="3" t="s">
        <v>352</v>
      </c>
      <c r="C266" s="3" t="s">
        <v>1051</v>
      </c>
      <c r="D266" s="3" t="str">
        <f>IFERROR(MID(VLOOKUP($B266,Seqs!$A:$B,2,0),E266,1),"")</f>
        <v>I</v>
      </c>
      <c r="E266" s="3">
        <v>23</v>
      </c>
      <c r="F266" s="3" t="str">
        <f>IFERROR(MID(VLOOKUP($B266,Seqs!$A:$B,2,0),G266,1),"")</f>
        <v>I</v>
      </c>
      <c r="G266" s="3">
        <v>53</v>
      </c>
      <c r="H266" s="3" t="str">
        <f>IFERROR(MID(VLOOKUP($B266,Seqs!$A:$B,2,0),I266,1),"")</f>
        <v/>
      </c>
      <c r="I266" s="23" t="s">
        <v>23</v>
      </c>
      <c r="J266" s="3" t="str">
        <f>IFERROR(MID(VLOOKUP($B266,Seqs!$A:$B,2,0),K266,1),"")</f>
        <v/>
      </c>
      <c r="K266" s="23" t="s">
        <v>23</v>
      </c>
      <c r="L266" s="3" t="str">
        <f>IFERROR(MID(VLOOKUP($B266,Seqs!$A:$B,2,0),M266,1),"")</f>
        <v>S</v>
      </c>
      <c r="M266" s="3">
        <v>57</v>
      </c>
      <c r="N266" s="3" t="str">
        <f>IFERROR(MID(VLOOKUP($B266,Seqs!$A:$B,2,0),O266,1),"")</f>
        <v>K</v>
      </c>
      <c r="O266" s="3">
        <v>86</v>
      </c>
      <c r="P266" s="3" t="str">
        <f>IFERROR(MID(VLOOKUP($B266,Seqs!$A:$B,2,0),Q266,1),"")</f>
        <v/>
      </c>
      <c r="Q266" s="3" t="s">
        <v>23</v>
      </c>
      <c r="R266" s="3" t="str">
        <f>IFERROR(MID(VLOOKUP($B266,Seqs!$A:$B,2,0),S266,1),"")</f>
        <v/>
      </c>
      <c r="S266" s="3" t="s">
        <v>23</v>
      </c>
      <c r="T266" s="3" t="str">
        <f>IFERROR(MID(VLOOKUP($B266,Seqs!$A:$B,2,0),U266,1),"")</f>
        <v>G</v>
      </c>
      <c r="U266" s="3">
        <v>90</v>
      </c>
      <c r="V266" s="3" t="str">
        <f>IFERROR(MID(VLOOKUP($B266,Seqs!$A:$B,2,0),W266,1),"")</f>
        <v>R</v>
      </c>
      <c r="W266" s="3">
        <v>128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N</v>
      </c>
      <c r="AC266" s="9">
        <v>137</v>
      </c>
      <c r="AD266" s="3" t="str">
        <f>IFERROR(MID(VLOOKUP($B266,Seqs!$A:$B,2,0),AE266,1),"")</f>
        <v>T</v>
      </c>
      <c r="AE266" s="3">
        <v>163</v>
      </c>
      <c r="AF266" s="3" t="str">
        <f>IFERROR(MID(VLOOKUP($B266,Seqs!$A:$B,2,0),AG266,1),"")</f>
        <v>C</v>
      </c>
      <c r="AG266" s="3">
        <v>175</v>
      </c>
      <c r="AH266" s="3" t="str">
        <f>IFERROR(MID(VLOOKUP($B266,Seqs!$A:$B,2,0),AI266,1),"")</f>
        <v>F</v>
      </c>
      <c r="AI266" s="3">
        <v>177</v>
      </c>
      <c r="AJ266" s="3" t="str">
        <f>IFERROR(MID(VLOOKUP($B266,Seqs!$A:$B,2,0),AK266,1),"")</f>
        <v>E</v>
      </c>
      <c r="AK266" s="3">
        <v>181</v>
      </c>
      <c r="AL266" s="3" t="str">
        <f>IFERROR(MID(VLOOKUP($B266,Seqs!$A:$B,2,0),AM266,1),"")</f>
        <v>S</v>
      </c>
      <c r="AM266" s="3">
        <v>219</v>
      </c>
      <c r="AN266" s="3" t="str">
        <f>IFERROR(MID(VLOOKUP($B266,Seqs!$A:$B,2,0),AO266,1),"")</f>
        <v>V</v>
      </c>
      <c r="AO266" s="3">
        <v>236</v>
      </c>
      <c r="AP266" s="3" t="str">
        <f>IFERROR(MID(VLOOKUP($B266,Seqs!$A:$B,2,0),AQ266,1),"")</f>
        <v>R</v>
      </c>
      <c r="AQ266" s="3">
        <v>265</v>
      </c>
      <c r="AR266" s="3" t="str">
        <f>IFERROR(MID(VLOOKUP($B266,Seqs!$A:$B,2,0),AS266,1),"")</f>
        <v>D</v>
      </c>
      <c r="AS266" s="3">
        <v>269</v>
      </c>
      <c r="AT266" s="3" t="str">
        <f>IFERROR(MID(VLOOKUP($B266,Seqs!$A:$B,2,0),AU266,1),"")</f>
        <v>C</v>
      </c>
      <c r="AU266" s="3">
        <v>292</v>
      </c>
      <c r="AV266" s="3" t="str">
        <f>IFERROR(MID(VLOOKUP($B266,Seqs!$A:$B,2,0),AW266,1),"")</f>
        <v/>
      </c>
      <c r="AW266" s="3" t="s">
        <v>23</v>
      </c>
      <c r="AX266" s="3" t="str">
        <f>IFERROR(MID(VLOOKUP($B266,Seqs!$A:$B,2,0),AY266,1),"")</f>
        <v/>
      </c>
      <c r="AY266" s="3" t="s">
        <v>23</v>
      </c>
      <c r="AZ266" s="77" t="str">
        <f>VLOOKUP(B266,Classification!A:D,2,0)</f>
        <v>A</v>
      </c>
      <c r="BA266" s="94" t="str">
        <f>VLOOKUP(B266,Classification!A:D,4,0)</f>
        <v>P2Y</v>
      </c>
      <c r="BB266" s="27" t="b">
        <f t="shared" si="1118"/>
        <v>1</v>
      </c>
      <c r="BC266" s="23">
        <f t="shared" si="1091"/>
        <v>227</v>
      </c>
      <c r="BD266" s="4" t="s">
        <v>23</v>
      </c>
      <c r="BE266" s="3" t="s">
        <v>1438</v>
      </c>
      <c r="BF266" s="119">
        <v>3.1</v>
      </c>
      <c r="BG266" s="49" t="s">
        <v>1383</v>
      </c>
      <c r="BH266" s="49" t="s">
        <v>1383</v>
      </c>
      <c r="BI266" s="1"/>
      <c r="BJ266" s="70" t="s">
        <v>1293</v>
      </c>
      <c r="BK266" s="57" t="s">
        <v>1293</v>
      </c>
      <c r="BL266" s="57" t="s">
        <v>1293</v>
      </c>
      <c r="BM266" s="57" t="s">
        <v>1293</v>
      </c>
      <c r="BN266" s="57" t="s">
        <v>1293</v>
      </c>
      <c r="BO266" s="57" t="s">
        <v>1293</v>
      </c>
      <c r="BP266" s="57" t="s">
        <v>1293</v>
      </c>
      <c r="BQ266" s="57" t="s">
        <v>1293</v>
      </c>
      <c r="BR266" s="57" t="s">
        <v>1293</v>
      </c>
      <c r="BS266" s="57" t="s">
        <v>1293</v>
      </c>
      <c r="BT266" s="57" t="s">
        <v>1293</v>
      </c>
      <c r="BU266" s="57" t="s">
        <v>1293</v>
      </c>
      <c r="BV266" s="70">
        <f t="shared" si="1092"/>
        <v>23</v>
      </c>
      <c r="BW266" s="71" t="str">
        <f t="shared" si="1093"/>
        <v>-</v>
      </c>
      <c r="BX266" s="72">
        <f t="shared" si="1094"/>
        <v>57</v>
      </c>
      <c r="BY266" s="71" t="str">
        <f t="shared" si="1095"/>
        <v>-</v>
      </c>
      <c r="BZ266" s="72">
        <f t="shared" si="1096"/>
        <v>90</v>
      </c>
      <c r="CA266" s="71" t="str">
        <f t="shared" si="1097"/>
        <v>-</v>
      </c>
      <c r="CB266" s="72">
        <f t="shared" si="1098"/>
        <v>137</v>
      </c>
      <c r="CC266" s="71">
        <f t="shared" si="1099"/>
        <v>175</v>
      </c>
      <c r="CD266" s="72">
        <f t="shared" si="1100"/>
        <v>181</v>
      </c>
      <c r="CE266" s="71">
        <f t="shared" si="1101"/>
        <v>236</v>
      </c>
      <c r="CF266" s="72">
        <f t="shared" si="1102"/>
        <v>269</v>
      </c>
      <c r="CG266" s="71" t="str">
        <f t="shared" si="1103"/>
        <v>-</v>
      </c>
      <c r="CH266" s="70">
        <f t="shared" si="1104"/>
        <v>53</v>
      </c>
      <c r="CI266" s="71" t="str">
        <f t="shared" si="1105"/>
        <v>-</v>
      </c>
      <c r="CJ266" s="72">
        <f t="shared" si="1106"/>
        <v>86</v>
      </c>
      <c r="CK266" s="72" t="str">
        <f t="shared" si="1107"/>
        <v>-</v>
      </c>
      <c r="CL266" s="72">
        <f t="shared" si="1108"/>
        <v>128</v>
      </c>
      <c r="CM266" s="72" t="str">
        <f t="shared" si="1109"/>
        <v>-</v>
      </c>
      <c r="CN266" s="72">
        <f t="shared" si="1110"/>
        <v>163</v>
      </c>
      <c r="CO266" s="72">
        <f t="shared" si="1111"/>
        <v>177</v>
      </c>
      <c r="CP266" s="72">
        <f t="shared" si="1112"/>
        <v>219</v>
      </c>
      <c r="CQ266" s="72">
        <f t="shared" si="1113"/>
        <v>265</v>
      </c>
      <c r="CR266" s="72">
        <f t="shared" si="1114"/>
        <v>292</v>
      </c>
      <c r="CS266" s="72" t="str">
        <f t="shared" si="1115"/>
        <v>-</v>
      </c>
      <c r="CT266" s="23" t="e">
        <f t="shared" si="1116"/>
        <v>#VALUE!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x14ac:dyDescent="0.2">
      <c r="A267" s="3" t="str">
        <f t="shared" si="1117"/>
        <v>par1_human__wt</v>
      </c>
      <c r="B267" s="3" t="s">
        <v>355</v>
      </c>
      <c r="C267" s="3" t="s">
        <v>100</v>
      </c>
      <c r="D267" s="3" t="str">
        <f>IFERROR(MID(VLOOKUP($B267,Seqs!$A:$B,2,0),E267,1),"")</f>
        <v>S</v>
      </c>
      <c r="E267" s="3">
        <v>99</v>
      </c>
      <c r="F267" s="3" t="str">
        <f>IFERROR(MID(VLOOKUP($B267,Seqs!$A:$B,2,0),G267,1),"")</f>
        <v>K</v>
      </c>
      <c r="G267" s="3">
        <v>130</v>
      </c>
      <c r="H267" s="3" t="str">
        <f>IFERROR(MID(VLOOKUP($B267,Seqs!$A:$B,2,0),I267,1),"")</f>
        <v>M</v>
      </c>
      <c r="I267" s="23">
        <v>131</v>
      </c>
      <c r="J267" s="3" t="str">
        <f>IFERROR(MID(VLOOKUP($B267,Seqs!$A:$B,2,0),K267,1),"")</f>
        <v>K</v>
      </c>
      <c r="K267" s="23">
        <v>134</v>
      </c>
      <c r="L267" s="3" t="str">
        <f>IFERROR(MID(VLOOKUP($B267,Seqs!$A:$B,2,0),M267,1),"")</f>
        <v>K</v>
      </c>
      <c r="M267" s="3">
        <v>135</v>
      </c>
      <c r="N267" s="3" t="str">
        <f>IFERROR(MID(VLOOKUP($B267,Seqs!$A:$B,2,0),O267,1),"")</f>
        <v>S</v>
      </c>
      <c r="O267" s="3">
        <v>164</v>
      </c>
      <c r="P267" s="3" t="str">
        <f>IFERROR(MID(VLOOKUP($B267,Seqs!$A:$B,2,0),Q267,1),"")</f>
        <v>D</v>
      </c>
      <c r="Q267" s="3">
        <v>167</v>
      </c>
      <c r="R267" s="3" t="str">
        <f>IFERROR(MID(VLOOKUP($B267,Seqs!$A:$B,2,0),S267,1),"")</f>
        <v>F</v>
      </c>
      <c r="S267" s="3">
        <v>170</v>
      </c>
      <c r="T267" s="3" t="str">
        <f>IFERROR(MID(VLOOKUP($B267,Seqs!$A:$B,2,0),U267,1),"")</f>
        <v>G</v>
      </c>
      <c r="U267" s="3">
        <v>171</v>
      </c>
      <c r="V267" s="3" t="str">
        <f>IFERROR(MID(VLOOKUP($B267,Seqs!$A:$B,2,0),W267,1),"")</f>
        <v>Y</v>
      </c>
      <c r="W267" s="3">
        <v>206</v>
      </c>
      <c r="X267" s="3" t="str">
        <f>IFERROR(MID(VLOOKUP($B267,Seqs!$A:$B,2,0),Y267,1),"")</f>
        <v>P</v>
      </c>
      <c r="Y267" s="3">
        <v>207</v>
      </c>
      <c r="Z267" s="3" t="str">
        <f>IFERROR(MID(VLOOKUP($B267,Seqs!$A:$B,2,0),AA267,1),"")</f>
        <v>R</v>
      </c>
      <c r="AA267" s="3">
        <v>214</v>
      </c>
      <c r="AB267" s="3" t="str">
        <f>IFERROR(MID(VLOOKUP($B267,Seqs!$A:$B,2,0),AC267,1),"")</f>
        <v>T</v>
      </c>
      <c r="AC267" s="9">
        <v>215</v>
      </c>
      <c r="AD267" s="3" t="str">
        <f>IFERROR(MID(VLOOKUP($B267,Seqs!$A:$B,2,0),AE267,1),"")</f>
        <v>K</v>
      </c>
      <c r="AE267" s="3">
        <v>240</v>
      </c>
      <c r="AF267" s="3" t="str">
        <f>IFERROR(MID(VLOOKUP($B267,Seqs!$A:$B,2,0),AG267,1),"")</f>
        <v>C</v>
      </c>
      <c r="AG267" s="3">
        <v>254</v>
      </c>
      <c r="AH267" s="3" t="str">
        <f>IFERROR(MID(VLOOKUP($B267,Seqs!$A:$B,2,0),AI267,1),"")</f>
        <v>D</v>
      </c>
      <c r="AI267" s="3">
        <v>256</v>
      </c>
      <c r="AJ267" s="3" t="str">
        <f>IFERROR(MID(VLOOKUP($B267,Seqs!$A:$B,2,0),AK267,1),"")</f>
        <v>E</v>
      </c>
      <c r="AK267" s="3">
        <v>264</v>
      </c>
      <c r="AL267" s="3" t="str">
        <f>IFERROR(MID(VLOOKUP($B267,Seqs!$A:$B,2,0),AM267,1),"")</f>
        <v>S</v>
      </c>
      <c r="AM267" s="3">
        <v>299</v>
      </c>
      <c r="AN267" s="3" t="str">
        <f>IFERROR(MID(VLOOKUP($B267,Seqs!$A:$B,2,0),AO267,1),"")</f>
        <v>N</v>
      </c>
      <c r="AO267" s="3">
        <v>304</v>
      </c>
      <c r="AP267" s="3" t="str">
        <f>IFERROR(MID(VLOOKUP($B267,Seqs!$A:$B,2,0),AQ267,1),"")</f>
        <v>L</v>
      </c>
      <c r="AQ267" s="3">
        <v>340</v>
      </c>
      <c r="AR267" s="3" t="str">
        <f>IFERROR(MID(VLOOKUP($B267,Seqs!$A:$B,2,0),AS267,1),"")</f>
        <v>T</v>
      </c>
      <c r="AS267" s="3">
        <v>346</v>
      </c>
      <c r="AT267" s="3" t="str">
        <f>IFERROR(MID(VLOOKUP($B267,Seqs!$A:$B,2,0),AU267,1),"")</f>
        <v>A</v>
      </c>
      <c r="AU267" s="3">
        <v>374</v>
      </c>
      <c r="AV267" s="3" t="str">
        <f>IFERROR(MID(VLOOKUP($B267,Seqs!$A:$B,2,0),AW267,1),"")</f>
        <v>S</v>
      </c>
      <c r="AW267" s="3">
        <v>375</v>
      </c>
      <c r="AX267" s="3" t="str">
        <f>IFERROR(MID(VLOOKUP($B267,Seqs!$A:$B,2,0),AY267,1),"")</f>
        <v>K</v>
      </c>
      <c r="AY267" s="3">
        <v>389</v>
      </c>
      <c r="AZ267" s="77" t="str">
        <f>VLOOKUP(B267,Classification!A:D,2,0)</f>
        <v>A</v>
      </c>
      <c r="BA267" s="94" t="str">
        <f>VLOOKUP(B267,Classification!A:D,4,0)</f>
        <v>Proteinase-activated</v>
      </c>
      <c r="BB267" s="27" t="b">
        <f t="shared" si="1118"/>
        <v>1</v>
      </c>
      <c r="BC267" s="23">
        <f t="shared" si="1091"/>
        <v>260</v>
      </c>
      <c r="BD267" s="56" t="s">
        <v>23</v>
      </c>
      <c r="BE267" s="3" t="s">
        <v>23</v>
      </c>
      <c r="BF267" s="119" t="s">
        <v>23</v>
      </c>
      <c r="BG267" s="49" t="s">
        <v>1378</v>
      </c>
      <c r="BH267" s="49" t="s">
        <v>1383</v>
      </c>
      <c r="BI267" s="1"/>
      <c r="BJ267" s="70" t="s">
        <v>1293</v>
      </c>
      <c r="BK267" s="57" t="s">
        <v>1293</v>
      </c>
      <c r="BL267" s="57" t="s">
        <v>1293</v>
      </c>
      <c r="BM267" s="57" t="s">
        <v>1293</v>
      </c>
      <c r="BN267" s="57" t="s">
        <v>1293</v>
      </c>
      <c r="BO267" s="57" t="s">
        <v>1293</v>
      </c>
      <c r="BP267" s="57" t="s">
        <v>1293</v>
      </c>
      <c r="BQ267" s="57" t="s">
        <v>1293</v>
      </c>
      <c r="BR267" s="57" t="s">
        <v>1293</v>
      </c>
      <c r="BS267" s="57" t="s">
        <v>1293</v>
      </c>
      <c r="BT267" s="57" t="s">
        <v>1293</v>
      </c>
      <c r="BU267" s="57" t="s">
        <v>1293</v>
      </c>
      <c r="BV267" s="70">
        <f t="shared" si="1092"/>
        <v>99</v>
      </c>
      <c r="BW267" s="71">
        <f t="shared" si="1093"/>
        <v>131</v>
      </c>
      <c r="BX267" s="72">
        <f t="shared" si="1094"/>
        <v>135</v>
      </c>
      <c r="BY267" s="71">
        <f t="shared" si="1095"/>
        <v>167</v>
      </c>
      <c r="BZ267" s="72">
        <f t="shared" si="1096"/>
        <v>171</v>
      </c>
      <c r="CA267" s="71">
        <f t="shared" si="1097"/>
        <v>207</v>
      </c>
      <c r="CB267" s="72">
        <f t="shared" si="1098"/>
        <v>215</v>
      </c>
      <c r="CC267" s="71">
        <f t="shared" si="1099"/>
        <v>254</v>
      </c>
      <c r="CD267" s="72">
        <f t="shared" si="1100"/>
        <v>264</v>
      </c>
      <c r="CE267" s="71">
        <f t="shared" si="1101"/>
        <v>304</v>
      </c>
      <c r="CF267" s="72">
        <f t="shared" si="1102"/>
        <v>346</v>
      </c>
      <c r="CG267" s="71">
        <f t="shared" si="1103"/>
        <v>375</v>
      </c>
      <c r="CH267" s="70">
        <f t="shared" si="1104"/>
        <v>130</v>
      </c>
      <c r="CI267" s="71">
        <f t="shared" si="1105"/>
        <v>134</v>
      </c>
      <c r="CJ267" s="72">
        <f t="shared" si="1106"/>
        <v>164</v>
      </c>
      <c r="CK267" s="72">
        <f t="shared" si="1107"/>
        <v>170</v>
      </c>
      <c r="CL267" s="72">
        <f t="shared" si="1108"/>
        <v>206</v>
      </c>
      <c r="CM267" s="72">
        <f t="shared" si="1109"/>
        <v>214</v>
      </c>
      <c r="CN267" s="72">
        <f t="shared" si="1110"/>
        <v>240</v>
      </c>
      <c r="CO267" s="72">
        <f t="shared" si="1111"/>
        <v>256</v>
      </c>
      <c r="CP267" s="72">
        <f t="shared" si="1112"/>
        <v>299</v>
      </c>
      <c r="CQ267" s="72">
        <f t="shared" si="1113"/>
        <v>340</v>
      </c>
      <c r="CR267" s="72">
        <f t="shared" si="1114"/>
        <v>374</v>
      </c>
      <c r="CS267" s="72">
        <f t="shared" si="1115"/>
        <v>389</v>
      </c>
      <c r="CT267" s="23">
        <f t="shared" si="1116"/>
        <v>1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3" t="str">
        <f t="shared" si="1117"/>
        <v>par1_human_3VW7</v>
      </c>
      <c r="B268" s="3" t="s">
        <v>355</v>
      </c>
      <c r="C268" s="3" t="s">
        <v>93</v>
      </c>
      <c r="D268" s="3" t="str">
        <f>IFERROR(MID(VLOOKUP($B268,Seqs!$A:$B,2,0),E268,1),"")</f>
        <v>S</v>
      </c>
      <c r="E268" s="3">
        <v>99</v>
      </c>
      <c r="F268" s="3" t="str">
        <f>IFERROR(MID(VLOOKUP($B268,Seqs!$A:$B,2,0),G268,1),"")</f>
        <v>K</v>
      </c>
      <c r="G268" s="3">
        <v>130</v>
      </c>
      <c r="H268" s="3" t="str">
        <f>IFERROR(MID(VLOOKUP($B268,Seqs!$A:$B,2,0),I268,1),"")</f>
        <v/>
      </c>
      <c r="I268" s="23" t="s">
        <v>23</v>
      </c>
      <c r="J268" s="3" t="str">
        <f>IFERROR(MID(VLOOKUP($B268,Seqs!$A:$B,2,0),K268,1),"")</f>
        <v/>
      </c>
      <c r="K268" s="23" t="s">
        <v>23</v>
      </c>
      <c r="L268" s="3" t="str">
        <f>IFERROR(MID(VLOOKUP($B268,Seqs!$A:$B,2,0),M268,1),"")</f>
        <v>K</v>
      </c>
      <c r="M268" s="3">
        <v>135</v>
      </c>
      <c r="N268" s="3" t="str">
        <f>IFERROR(MID(VLOOKUP($B268,Seqs!$A:$B,2,0),O268,1),"")</f>
        <v>S</v>
      </c>
      <c r="O268" s="3">
        <v>164</v>
      </c>
      <c r="P268" s="3" t="str">
        <f>IFERROR(MID(VLOOKUP($B268,Seqs!$A:$B,2,0),Q268,1),"")</f>
        <v>D</v>
      </c>
      <c r="Q268" s="3">
        <v>167</v>
      </c>
      <c r="R268" s="3" t="str">
        <f>IFERROR(MID(VLOOKUP($B268,Seqs!$A:$B,2,0),S268,1),"")</f>
        <v>F</v>
      </c>
      <c r="S268" s="3">
        <v>170</v>
      </c>
      <c r="T268" s="3" t="str">
        <f>IFERROR(MID(VLOOKUP($B268,Seqs!$A:$B,2,0),U268,1),"")</f>
        <v>G</v>
      </c>
      <c r="U268" s="3">
        <v>171</v>
      </c>
      <c r="V268" s="3" t="str">
        <f>IFERROR(MID(VLOOKUP($B268,Seqs!$A:$B,2,0),W268,1),"")</f>
        <v>Y</v>
      </c>
      <c r="W268" s="3">
        <v>206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T</v>
      </c>
      <c r="AC268" s="9">
        <v>215</v>
      </c>
      <c r="AD268" s="3" t="str">
        <f>IFERROR(MID(VLOOKUP($B268,Seqs!$A:$B,2,0),AE268,1),"")</f>
        <v>K</v>
      </c>
      <c r="AE268" s="3">
        <v>240</v>
      </c>
      <c r="AF268" s="3" t="str">
        <f>IFERROR(MID(VLOOKUP($B268,Seqs!$A:$B,2,0),AG268,1),"")</f>
        <v>C</v>
      </c>
      <c r="AG268" s="3">
        <v>254</v>
      </c>
      <c r="AH268" s="3" t="str">
        <f>IFERROR(MID(VLOOKUP($B268,Seqs!$A:$B,2,0),AI268,1),"")</f>
        <v>D</v>
      </c>
      <c r="AI268" s="3">
        <v>256</v>
      </c>
      <c r="AJ268" s="3" t="str">
        <f>IFERROR(MID(VLOOKUP($B268,Seqs!$A:$B,2,0),AK268,1),"")</f>
        <v>E</v>
      </c>
      <c r="AK268" s="3">
        <v>264</v>
      </c>
      <c r="AL268" s="3" t="str">
        <f>IFERROR(MID(VLOOKUP($B268,Seqs!$A:$B,2,0),AM268,1),"")</f>
        <v>S</v>
      </c>
      <c r="AM268" s="3">
        <v>300</v>
      </c>
      <c r="AN268" s="3" t="str">
        <f>IFERROR(MID(VLOOKUP($B268,Seqs!$A:$B,2,0),AO268,1),"")</f>
        <v>N</v>
      </c>
      <c r="AO268" s="3">
        <v>304</v>
      </c>
      <c r="AP268" s="3" t="str">
        <f>IFERROR(MID(VLOOKUP($B268,Seqs!$A:$B,2,0),AQ268,1),"")</f>
        <v>L</v>
      </c>
      <c r="AQ268" s="3">
        <v>340</v>
      </c>
      <c r="AR268" s="3" t="str">
        <f>IFERROR(MID(VLOOKUP($B268,Seqs!$A:$B,2,0),AS268,1),"")</f>
        <v>T</v>
      </c>
      <c r="AS268" s="3">
        <v>346</v>
      </c>
      <c r="AT268" s="3" t="str">
        <f>IFERROR(MID(VLOOKUP($B268,Seqs!$A:$B,2,0),AU268,1),"")</f>
        <v>Y</v>
      </c>
      <c r="AU268" s="3">
        <v>372</v>
      </c>
      <c r="AV268" s="3" t="str">
        <f>IFERROR(MID(VLOOKUP($B268,Seqs!$A:$B,2,0),AW268,1),"")</f>
        <v/>
      </c>
      <c r="AW268" s="3" t="s">
        <v>23</v>
      </c>
      <c r="AX268" s="3" t="str">
        <f>IFERROR(MID(VLOOKUP($B268,Seqs!$A:$B,2,0),AY268,1),"")</f>
        <v/>
      </c>
      <c r="AY268" s="3" t="s">
        <v>23</v>
      </c>
      <c r="AZ268" s="77" t="str">
        <f>VLOOKUP(B268,Classification!A:D,2,0)</f>
        <v>A</v>
      </c>
      <c r="BA268" s="94" t="str">
        <f>VLOOKUP(B268,Classification!A:D,4,0)</f>
        <v>Proteinase-activated</v>
      </c>
      <c r="BB268" s="27" t="b">
        <f t="shared" si="1118"/>
        <v>1</v>
      </c>
      <c r="BC268" s="23">
        <f t="shared" si="1091"/>
        <v>235</v>
      </c>
      <c r="BD268" s="2" t="s">
        <v>1439</v>
      </c>
      <c r="BE268" s="3" t="s">
        <v>1438</v>
      </c>
      <c r="BF268" s="119">
        <v>2.2000000000000002</v>
      </c>
      <c r="BG268" s="49" t="s">
        <v>1383</v>
      </c>
      <c r="BH268" s="49" t="s">
        <v>1383</v>
      </c>
      <c r="BI268" s="1"/>
      <c r="BJ268" s="70" t="s">
        <v>1293</v>
      </c>
      <c r="BK268" s="57" t="s">
        <v>1293</v>
      </c>
      <c r="BL268" s="57" t="s">
        <v>1293</v>
      </c>
      <c r="BM268" s="57" t="s">
        <v>1293</v>
      </c>
      <c r="BN268" s="57" t="s">
        <v>1293</v>
      </c>
      <c r="BO268" s="57" t="s">
        <v>1293</v>
      </c>
      <c r="BP268" s="57" t="s">
        <v>1293</v>
      </c>
      <c r="BQ268" s="57" t="s">
        <v>1293</v>
      </c>
      <c r="BR268" s="57" t="s">
        <v>1293</v>
      </c>
      <c r="BS268" s="57" t="s">
        <v>1293</v>
      </c>
      <c r="BT268" s="57" t="s">
        <v>1293</v>
      </c>
      <c r="BU268" s="57" t="s">
        <v>1293</v>
      </c>
      <c r="BV268" s="70">
        <f t="shared" si="1092"/>
        <v>99</v>
      </c>
      <c r="BW268" s="71" t="str">
        <f t="shared" si="1093"/>
        <v>-</v>
      </c>
      <c r="BX268" s="72">
        <f t="shared" si="1094"/>
        <v>135</v>
      </c>
      <c r="BY268" s="71">
        <f t="shared" si="1095"/>
        <v>167</v>
      </c>
      <c r="BZ268" s="72">
        <f t="shared" si="1096"/>
        <v>171</v>
      </c>
      <c r="CA268" s="71" t="str">
        <f t="shared" si="1097"/>
        <v>-</v>
      </c>
      <c r="CB268" s="72">
        <f t="shared" si="1098"/>
        <v>215</v>
      </c>
      <c r="CC268" s="71">
        <f t="shared" si="1099"/>
        <v>254</v>
      </c>
      <c r="CD268" s="72">
        <f t="shared" si="1100"/>
        <v>264</v>
      </c>
      <c r="CE268" s="71">
        <f t="shared" si="1101"/>
        <v>304</v>
      </c>
      <c r="CF268" s="72">
        <f t="shared" si="1102"/>
        <v>346</v>
      </c>
      <c r="CG268" s="71" t="str">
        <f t="shared" si="1103"/>
        <v>-</v>
      </c>
      <c r="CH268" s="70">
        <f t="shared" si="1104"/>
        <v>130</v>
      </c>
      <c r="CI268" s="71" t="str">
        <f t="shared" si="1105"/>
        <v>-</v>
      </c>
      <c r="CJ268" s="72">
        <f t="shared" si="1106"/>
        <v>164</v>
      </c>
      <c r="CK268" s="72">
        <f t="shared" si="1107"/>
        <v>170</v>
      </c>
      <c r="CL268" s="72">
        <f t="shared" si="1108"/>
        <v>206</v>
      </c>
      <c r="CM268" s="72" t="str">
        <f t="shared" si="1109"/>
        <v>-</v>
      </c>
      <c r="CN268" s="72">
        <f t="shared" si="1110"/>
        <v>240</v>
      </c>
      <c r="CO268" s="72">
        <f t="shared" si="1111"/>
        <v>256</v>
      </c>
      <c r="CP268" s="72">
        <f t="shared" si="1112"/>
        <v>300</v>
      </c>
      <c r="CQ268" s="72">
        <f t="shared" si="1113"/>
        <v>340</v>
      </c>
      <c r="CR268" s="72">
        <f t="shared" si="1114"/>
        <v>372</v>
      </c>
      <c r="CS268" s="72" t="str">
        <f t="shared" si="1115"/>
        <v>-</v>
      </c>
      <c r="CT268" s="23" t="e">
        <f t="shared" si="1116"/>
        <v>#VALUE!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 t="shared" ref="A269:A288" si="1175">CONCATENATE(B269,"_",C269)</f>
        <v>par2_human__wt</v>
      </c>
      <c r="B269" s="3" t="s">
        <v>356</v>
      </c>
      <c r="C269" s="3" t="s">
        <v>100</v>
      </c>
      <c r="D269" s="3" t="str">
        <f>IFERROR(MID(VLOOKUP($B269,Seqs!$A:$B,2,0),E269,1),"")</f>
        <v>G</v>
      </c>
      <c r="E269" s="3">
        <v>71</v>
      </c>
      <c r="F269" s="3" t="str">
        <f>IFERROR(MID(VLOOKUP($B269,Seqs!$A:$B,2,0),G269,1),"")</f>
        <v>R</v>
      </c>
      <c r="G269" s="3">
        <v>103</v>
      </c>
      <c r="H269" s="3" t="str">
        <f>IFERROR(MID(VLOOKUP($B269,Seqs!$A:$B,2,0),I269,1),"")</f>
        <v/>
      </c>
      <c r="I269" s="23" t="s">
        <v>23</v>
      </c>
      <c r="J269" s="3" t="str">
        <f>IFERROR(MID(VLOOKUP($B269,Seqs!$A:$B,2,0),K269,1),"")</f>
        <v/>
      </c>
      <c r="K269" s="23" t="s">
        <v>23</v>
      </c>
      <c r="L269" s="3" t="str">
        <f>IFERROR(MID(VLOOKUP($B269,Seqs!$A:$B,2,0),M269,1),"")</f>
        <v>H</v>
      </c>
      <c r="M269" s="3">
        <v>108</v>
      </c>
      <c r="N269" s="3" t="str">
        <f>IFERROR(MID(VLOOKUP($B269,Seqs!$A:$B,2,0),O269,1),"")</f>
        <v>H</v>
      </c>
      <c r="O269" s="3">
        <v>137</v>
      </c>
      <c r="P269" s="3" t="str">
        <f>IFERROR(MID(VLOOKUP($B269,Seqs!$A:$B,2,0),Q269,1),"")</f>
        <v>G</v>
      </c>
      <c r="Q269" s="3">
        <v>138</v>
      </c>
      <c r="R269" s="3" t="str">
        <f>IFERROR(MID(VLOOKUP($B269,Seqs!$A:$B,2,0),S269,1),"")</f>
        <v>Y</v>
      </c>
      <c r="S269" s="3">
        <v>143</v>
      </c>
      <c r="T269" s="3" t="str">
        <f>IFERROR(MID(VLOOKUP($B269,Seqs!$A:$B,2,0),U269,1),"")</f>
        <v>G</v>
      </c>
      <c r="U269" s="3">
        <v>144</v>
      </c>
      <c r="V269" s="3" t="str">
        <f>IFERROR(MID(VLOOKUP($B269,Seqs!$A:$B,2,0),W269,1),"")</f>
        <v>N</v>
      </c>
      <c r="W269" s="3">
        <v>179</v>
      </c>
      <c r="X269" s="3" t="str">
        <f>IFERROR(MID(VLOOKUP($B269,Seqs!$A:$B,2,0),Y269,1),"")</f>
        <v>P</v>
      </c>
      <c r="Y269" s="3">
        <v>180</v>
      </c>
      <c r="Z269" s="3" t="str">
        <f>IFERROR(MID(VLOOKUP($B269,Seqs!$A:$B,2,0),AA269,1),"")</f>
        <v>K</v>
      </c>
      <c r="AA269" s="3">
        <v>186</v>
      </c>
      <c r="AB269" s="3" t="str">
        <f>IFERROR(MID(VLOOKUP($B269,Seqs!$A:$B,2,0),AC269,1),"")</f>
        <v>K</v>
      </c>
      <c r="AC269" s="3">
        <v>187</v>
      </c>
      <c r="AD269" s="3" t="str">
        <f>IFERROR(MID(VLOOKUP($B269,Seqs!$A:$B,2,0),AE269,1),"")</f>
        <v>V</v>
      </c>
      <c r="AE269" s="3">
        <v>211</v>
      </c>
      <c r="AF269" s="3" t="str">
        <f>IFERROR(MID(VLOOKUP($B269,Seqs!$A:$B,2,0),AG269,1),"")</f>
        <v>C</v>
      </c>
      <c r="AG269" s="3">
        <v>226</v>
      </c>
      <c r="AH269" s="3" t="str">
        <f>IFERROR(MID(VLOOKUP($B269,Seqs!$A:$B,2,0),AI269,1),"")</f>
        <v>D</v>
      </c>
      <c r="AI269" s="3">
        <v>228</v>
      </c>
      <c r="AJ269" s="3" t="str">
        <f>IFERROR(MID(VLOOKUP($B269,Seqs!$A:$B,2,0),AK269,1),"")</f>
        <v>L</v>
      </c>
      <c r="AK269" s="3">
        <v>235</v>
      </c>
      <c r="AL269" s="3" t="str">
        <f>IFERROR(MID(VLOOKUP($B269,Seqs!$A:$B,2,0),AM269,1),"")</f>
        <v>S</v>
      </c>
      <c r="AM269" s="3">
        <v>272</v>
      </c>
      <c r="AN269" s="3" t="str">
        <f>IFERROR(MID(VLOOKUP($B269,Seqs!$A:$B,2,0),AO269,1),"")</f>
        <v>S</v>
      </c>
      <c r="AO269" s="3">
        <v>278</v>
      </c>
      <c r="AP269" s="3" t="str">
        <f>IFERROR(MID(VLOOKUP($B269,Seqs!$A:$B,2,0),AQ269,1),"")</f>
        <v>Q</v>
      </c>
      <c r="AQ269" s="3">
        <v>317</v>
      </c>
      <c r="AR269" s="3" t="str">
        <f>IFERROR(MID(VLOOKUP($B269,Seqs!$A:$B,2,0),AS269,1),"")</f>
        <v>V</v>
      </c>
      <c r="AS269" s="3">
        <v>322</v>
      </c>
      <c r="AT269" s="3" t="str">
        <f>IFERROR(MID(VLOOKUP($B269,Seqs!$A:$B,2,0),AU269,1),"")</f>
        <v>V</v>
      </c>
      <c r="AU269" s="3">
        <v>347</v>
      </c>
      <c r="AV269" s="3" t="str">
        <f>IFERROR(MID(VLOOKUP($B269,Seqs!$A:$B,2,0),AW269,1),"")</f>
        <v>S</v>
      </c>
      <c r="AW269" s="3">
        <v>348</v>
      </c>
      <c r="AX269" s="3" t="str">
        <f>IFERROR(MID(VLOOKUP($B269,Seqs!$A:$B,2,0),AY269,1),"")</f>
        <v>R</v>
      </c>
      <c r="AY269" s="3">
        <v>362</v>
      </c>
      <c r="AZ269" s="77" t="str">
        <f>VLOOKUP(B269,Classification!A:D,2,0)</f>
        <v>A</v>
      </c>
      <c r="BA269" s="94" t="str">
        <f>VLOOKUP(B269,Classification!A:D,4,0)</f>
        <v>Proteinase-activated</v>
      </c>
      <c r="BB269" s="27" t="b">
        <f t="shared" ref="BB269:BB288" si="1176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23">
        <f t="shared" ref="BC269:BC288" si="1177">_xlfn.AGGREGATE(9,6,CH269:CS269)-_xlfn.AGGREGATE(9,6,BV269:CG269)+12</f>
        <v>260</v>
      </c>
      <c r="BD269" s="2" t="s">
        <v>23</v>
      </c>
      <c r="BE269" s="3" t="s">
        <v>23</v>
      </c>
      <c r="BF269" s="119" t="s">
        <v>23</v>
      </c>
      <c r="BG269" s="49" t="s">
        <v>1383</v>
      </c>
      <c r="BH269" s="49" t="s">
        <v>1383</v>
      </c>
      <c r="BI269" s="1"/>
      <c r="BJ269" s="70" t="s">
        <v>1293</v>
      </c>
      <c r="BK269" s="57" t="s">
        <v>1293</v>
      </c>
      <c r="BL269" s="57" t="s">
        <v>1293</v>
      </c>
      <c r="BM269" s="57" t="s">
        <v>1293</v>
      </c>
      <c r="BN269" s="57" t="s">
        <v>1293</v>
      </c>
      <c r="BO269" s="57" t="s">
        <v>1293</v>
      </c>
      <c r="BP269" s="57" t="s">
        <v>1293</v>
      </c>
      <c r="BQ269" s="57" t="s">
        <v>1293</v>
      </c>
      <c r="BR269" s="57" t="s">
        <v>1293</v>
      </c>
      <c r="BS269" s="57" t="s">
        <v>1293</v>
      </c>
      <c r="BT269" s="57" t="s">
        <v>1293</v>
      </c>
      <c r="BU269" s="57" t="s">
        <v>1293</v>
      </c>
      <c r="BV269" s="70">
        <f t="shared" ref="BV269:BV288" si="1178">E269</f>
        <v>71</v>
      </c>
      <c r="BW269" s="71" t="str">
        <f t="shared" ref="BW269:BW288" si="1179">I269</f>
        <v>-</v>
      </c>
      <c r="BX269" s="72">
        <f t="shared" ref="BX269:BX288" si="1180">M269</f>
        <v>108</v>
      </c>
      <c r="BY269" s="71">
        <f t="shared" ref="BY269:BY288" si="1181">Q269</f>
        <v>138</v>
      </c>
      <c r="BZ269" s="72">
        <f t="shared" ref="BZ269:BZ288" si="1182">U269</f>
        <v>144</v>
      </c>
      <c r="CA269" s="71">
        <f t="shared" ref="CA269:CA288" si="1183">Y269</f>
        <v>180</v>
      </c>
      <c r="CB269" s="72">
        <f t="shared" ref="CB269:CB288" si="1184">AC269</f>
        <v>187</v>
      </c>
      <c r="CC269" s="71">
        <f t="shared" ref="CC269:CC288" si="1185">AG269</f>
        <v>226</v>
      </c>
      <c r="CD269" s="72">
        <f t="shared" ref="CD269:CD288" si="1186">AK269</f>
        <v>235</v>
      </c>
      <c r="CE269" s="71">
        <f t="shared" ref="CE269:CE288" si="1187">AO269</f>
        <v>278</v>
      </c>
      <c r="CF269" s="72">
        <f t="shared" ref="CF269:CF288" si="1188">AS269</f>
        <v>322</v>
      </c>
      <c r="CG269" s="71">
        <f t="shared" ref="CG269:CG288" si="1189">AW269</f>
        <v>348</v>
      </c>
      <c r="CH269" s="70">
        <f t="shared" ref="CH269:CH288" si="1190">G269</f>
        <v>103</v>
      </c>
      <c r="CI269" s="71" t="str">
        <f t="shared" ref="CI269:CI288" si="1191">K269</f>
        <v>-</v>
      </c>
      <c r="CJ269" s="72">
        <f t="shared" ref="CJ269:CJ288" si="1192">O269</f>
        <v>137</v>
      </c>
      <c r="CK269" s="72">
        <f t="shared" ref="CK269:CK288" si="1193">S269</f>
        <v>143</v>
      </c>
      <c r="CL269" s="72">
        <f t="shared" ref="CL269:CL288" si="1194">W269</f>
        <v>179</v>
      </c>
      <c r="CM269" s="72">
        <f t="shared" ref="CM269:CM288" si="1195">AA269</f>
        <v>186</v>
      </c>
      <c r="CN269" s="72">
        <f t="shared" ref="CN269:CN288" si="1196">AE269</f>
        <v>211</v>
      </c>
      <c r="CO269" s="72">
        <f t="shared" ref="CO269:CO288" si="1197">AI269</f>
        <v>228</v>
      </c>
      <c r="CP269" s="72">
        <f t="shared" ref="CP269:CP288" si="1198">AM269</f>
        <v>272</v>
      </c>
      <c r="CQ269" s="72">
        <f t="shared" ref="CQ269:CQ288" si="1199">AQ269</f>
        <v>317</v>
      </c>
      <c r="CR269" s="72">
        <f t="shared" ref="CR269:CR288" si="1200">AU269</f>
        <v>347</v>
      </c>
      <c r="CS269" s="72">
        <f t="shared" ref="CS269:CS288" si="1201">AY269</f>
        <v>362</v>
      </c>
      <c r="CT269" s="23" t="e">
        <f t="shared" ref="CT269:CT288" si="1202">M269-K269</f>
        <v>#VALUE!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si="1175"/>
        <v>par2_human_5NDD</v>
      </c>
      <c r="B270" s="3" t="s">
        <v>356</v>
      </c>
      <c r="C270" s="3" t="s">
        <v>1402</v>
      </c>
      <c r="D270" s="3" t="str">
        <f>IFERROR(MID(VLOOKUP($B270,Seqs!$A:$B,2,0),E270,1),"")</f>
        <v>G</v>
      </c>
      <c r="E270" s="3">
        <v>71</v>
      </c>
      <c r="F270" s="3" t="str">
        <f>IFERROR(MID(VLOOKUP($B270,Seqs!$A:$B,2,0),G270,1),"")</f>
        <v>R</v>
      </c>
      <c r="G270" s="3">
        <v>103</v>
      </c>
      <c r="H270" s="3" t="str">
        <f>IFERROR(MID(VLOOKUP($B270,Seqs!$A:$B,2,0),I270,1),"")</f>
        <v/>
      </c>
      <c r="I270" s="23" t="s">
        <v>23</v>
      </c>
      <c r="J270" s="3" t="str">
        <f>IFERROR(MID(VLOOKUP($B270,Seqs!$A:$B,2,0),K270,1),"")</f>
        <v/>
      </c>
      <c r="K270" s="23" t="s">
        <v>23</v>
      </c>
      <c r="L270" s="3" t="str">
        <f>IFERROR(MID(VLOOKUP($B270,Seqs!$A:$B,2,0),M270,1),"")</f>
        <v>H</v>
      </c>
      <c r="M270" s="3">
        <v>108</v>
      </c>
      <c r="N270" s="3" t="str">
        <f>IFERROR(MID(VLOOKUP($B270,Seqs!$A:$B,2,0),O270,1),"")</f>
        <v>H</v>
      </c>
      <c r="O270" s="3">
        <v>137</v>
      </c>
      <c r="P270" s="3" t="str">
        <f>IFERROR(MID(VLOOKUP($B270,Seqs!$A:$B,2,0),Q270,1),"")</f>
        <v>G</v>
      </c>
      <c r="Q270" s="3">
        <v>138</v>
      </c>
      <c r="R270" s="3" t="str">
        <f>IFERROR(MID(VLOOKUP($B270,Seqs!$A:$B,2,0),S270,1),"")</f>
        <v>Y</v>
      </c>
      <c r="S270" s="3">
        <v>143</v>
      </c>
      <c r="T270" s="3" t="str">
        <f>IFERROR(MID(VLOOKUP($B270,Seqs!$A:$B,2,0),U270,1),"")</f>
        <v>G</v>
      </c>
      <c r="U270" s="3">
        <v>144</v>
      </c>
      <c r="V270" s="3" t="str">
        <f>IFERROR(MID(VLOOKUP($B270,Seqs!$A:$B,2,0),W270,1),"")</f>
        <v>N</v>
      </c>
      <c r="W270" s="3">
        <v>179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H</v>
      </c>
      <c r="AC270" s="3">
        <v>183</v>
      </c>
      <c r="AD270" s="3" t="str">
        <f>IFERROR(MID(VLOOKUP($B270,Seqs!$A:$B,2,0),AE270,1),"")</f>
        <v>V</v>
      </c>
      <c r="AE270" s="3">
        <v>211</v>
      </c>
      <c r="AF270" s="3" t="str">
        <f>IFERROR(MID(VLOOKUP($B270,Seqs!$A:$B,2,0),AG270,1),"")</f>
        <v>C</v>
      </c>
      <c r="AG270" s="3">
        <v>226</v>
      </c>
      <c r="AH270" s="3" t="str">
        <f>IFERROR(MID(VLOOKUP($B270,Seqs!$A:$B,2,0),AI270,1),"")</f>
        <v>D</v>
      </c>
      <c r="AI270" s="3">
        <v>228</v>
      </c>
      <c r="AJ270" s="3" t="str">
        <f>IFERROR(MID(VLOOKUP($B270,Seqs!$A:$B,2,0),AK270,1),"")</f>
        <v>L</v>
      </c>
      <c r="AK270" s="3">
        <v>235</v>
      </c>
      <c r="AL270" s="3" t="str">
        <f>IFERROR(MID(VLOOKUP($B270,Seqs!$A:$B,2,0),AM270,1),"")</f>
        <v>L</v>
      </c>
      <c r="AM270" s="3">
        <v>269</v>
      </c>
      <c r="AN270" s="3" t="str">
        <f>IFERROR(MID(VLOOKUP($B270,Seqs!$A:$B,2,0),AO270,1),"")</f>
        <v>S</v>
      </c>
      <c r="AO270" s="3">
        <v>278</v>
      </c>
      <c r="AP270" s="3" t="str">
        <f>IFERROR(MID(VLOOKUP($B270,Seqs!$A:$B,2,0),AQ270,1),"")</f>
        <v>Q</v>
      </c>
      <c r="AQ270" s="3">
        <v>317</v>
      </c>
      <c r="AR270" s="3" t="str">
        <f>IFERROR(MID(VLOOKUP($B270,Seqs!$A:$B,2,0),AS270,1),"")</f>
        <v>V</v>
      </c>
      <c r="AS270" s="3">
        <v>322</v>
      </c>
      <c r="AT270" s="3" t="str">
        <f>IFERROR(MID(VLOOKUP($B270,Seqs!$A:$B,2,0),AU270,1),"")</f>
        <v>V</v>
      </c>
      <c r="AU270" s="3">
        <v>347</v>
      </c>
      <c r="AV270" s="3" t="str">
        <f>IFERROR(MID(VLOOKUP($B270,Seqs!$A:$B,2,0),AW270,1),"")</f>
        <v>S</v>
      </c>
      <c r="AW270" s="3">
        <v>348</v>
      </c>
      <c r="AX270" s="3" t="str">
        <f>IFERROR(MID(VLOOKUP($B270,Seqs!$A:$B,2,0),AY270,1),"")</f>
        <v>L</v>
      </c>
      <c r="AY270" s="3">
        <v>359</v>
      </c>
      <c r="AZ270" s="77" t="str">
        <f>VLOOKUP(B270,Classification!A:D,2,0)</f>
        <v>A</v>
      </c>
      <c r="BA270" s="94" t="str">
        <f>VLOOKUP(B270,Classification!A:D,4,0)</f>
        <v>Proteinase-activated</v>
      </c>
      <c r="BB270" s="27" t="b">
        <f t="shared" si="1176"/>
        <v>1</v>
      </c>
      <c r="BC270" s="23">
        <f t="shared" si="1177"/>
        <v>252</v>
      </c>
      <c r="BD270" s="2" t="s">
        <v>1439</v>
      </c>
      <c r="BE270" s="3" t="s">
        <v>1438</v>
      </c>
      <c r="BF270" s="119">
        <v>2.8</v>
      </c>
      <c r="BG270" s="49" t="s">
        <v>1</v>
      </c>
      <c r="BH270" s="49" t="s">
        <v>1383</v>
      </c>
      <c r="BI270" s="1"/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 t="shared" si="1178"/>
        <v>71</v>
      </c>
      <c r="BW270" s="71" t="str">
        <f t="shared" si="1179"/>
        <v>-</v>
      </c>
      <c r="BX270" s="72">
        <f t="shared" si="1180"/>
        <v>108</v>
      </c>
      <c r="BY270" s="71">
        <f t="shared" si="1181"/>
        <v>138</v>
      </c>
      <c r="BZ270" s="72">
        <f t="shared" si="1182"/>
        <v>144</v>
      </c>
      <c r="CA270" s="71" t="str">
        <f t="shared" si="1183"/>
        <v>-</v>
      </c>
      <c r="CB270" s="72">
        <f t="shared" si="1184"/>
        <v>183</v>
      </c>
      <c r="CC270" s="71">
        <f t="shared" si="1185"/>
        <v>226</v>
      </c>
      <c r="CD270" s="72">
        <f t="shared" si="1186"/>
        <v>235</v>
      </c>
      <c r="CE270" s="71">
        <f t="shared" si="1187"/>
        <v>278</v>
      </c>
      <c r="CF270" s="72">
        <f t="shared" si="1188"/>
        <v>322</v>
      </c>
      <c r="CG270" s="71">
        <f t="shared" si="1189"/>
        <v>348</v>
      </c>
      <c r="CH270" s="70">
        <f t="shared" si="1190"/>
        <v>103</v>
      </c>
      <c r="CI270" s="71" t="str">
        <f t="shared" si="1191"/>
        <v>-</v>
      </c>
      <c r="CJ270" s="72">
        <f t="shared" si="1192"/>
        <v>137</v>
      </c>
      <c r="CK270" s="72">
        <f t="shared" si="1193"/>
        <v>143</v>
      </c>
      <c r="CL270" s="72">
        <f t="shared" si="1194"/>
        <v>179</v>
      </c>
      <c r="CM270" s="72" t="str">
        <f t="shared" si="1195"/>
        <v>-</v>
      </c>
      <c r="CN270" s="72">
        <f t="shared" si="1196"/>
        <v>211</v>
      </c>
      <c r="CO270" s="72">
        <f t="shared" si="1197"/>
        <v>228</v>
      </c>
      <c r="CP270" s="72">
        <f t="shared" si="1198"/>
        <v>269</v>
      </c>
      <c r="CQ270" s="72">
        <f t="shared" si="1199"/>
        <v>317</v>
      </c>
      <c r="CR270" s="72">
        <f t="shared" si="1200"/>
        <v>347</v>
      </c>
      <c r="CS270" s="72">
        <f t="shared" si="1201"/>
        <v>359</v>
      </c>
      <c r="CT270" s="23" t="e">
        <f t="shared" si="1202"/>
        <v>#VALUE!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si="1175"/>
        <v>par2_human_5NDZ</v>
      </c>
      <c r="B271" s="3" t="s">
        <v>356</v>
      </c>
      <c r="C271" s="3" t="s">
        <v>1403</v>
      </c>
      <c r="D271" s="3" t="str">
        <f>IFERROR(MID(VLOOKUP($B271,Seqs!$A:$B,2,0),E271,1),"")</f>
        <v>G</v>
      </c>
      <c r="E271" s="3">
        <v>71</v>
      </c>
      <c r="F271" s="3" t="str">
        <f>IFERROR(MID(VLOOKUP($B271,Seqs!$A:$B,2,0),G271,1),"")</f>
        <v>R</v>
      </c>
      <c r="G271" s="3">
        <v>103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H</v>
      </c>
      <c r="M271" s="3">
        <v>108</v>
      </c>
      <c r="N271" s="3" t="str">
        <f>IFERROR(MID(VLOOKUP($B271,Seqs!$A:$B,2,0),O271,1),"")</f>
        <v>H</v>
      </c>
      <c r="O271" s="3">
        <v>137</v>
      </c>
      <c r="P271" s="3" t="str">
        <f>IFERROR(MID(VLOOKUP($B271,Seqs!$A:$B,2,0),Q271,1),"")</f>
        <v>G</v>
      </c>
      <c r="Q271" s="3">
        <v>138</v>
      </c>
      <c r="R271" s="3" t="str">
        <f>IFERROR(MID(VLOOKUP($B271,Seqs!$A:$B,2,0),S271,1),"")</f>
        <v>Y</v>
      </c>
      <c r="S271" s="3">
        <v>143</v>
      </c>
      <c r="T271" s="3" t="str">
        <f>IFERROR(MID(VLOOKUP($B271,Seqs!$A:$B,2,0),U271,1),"")</f>
        <v>G</v>
      </c>
      <c r="U271" s="3">
        <v>144</v>
      </c>
      <c r="V271" s="3" t="str">
        <f>IFERROR(MID(VLOOKUP($B271,Seqs!$A:$B,2,0),W271,1),"")</f>
        <v>N</v>
      </c>
      <c r="W271" s="3">
        <v>179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H</v>
      </c>
      <c r="AC271" s="3">
        <v>183</v>
      </c>
      <c r="AD271" s="3" t="str">
        <f>IFERROR(MID(VLOOKUP($B271,Seqs!$A:$B,2,0),AE271,1),"")</f>
        <v>V</v>
      </c>
      <c r="AE271" s="3">
        <v>211</v>
      </c>
      <c r="AF271" s="3" t="str">
        <f>IFERROR(MID(VLOOKUP($B271,Seqs!$A:$B,2,0),AG271,1),"")</f>
        <v>C</v>
      </c>
      <c r="AG271" s="3">
        <v>226</v>
      </c>
      <c r="AH271" s="3" t="str">
        <f>IFERROR(MID(VLOOKUP($B271,Seqs!$A:$B,2,0),AI271,1),"")</f>
        <v>D</v>
      </c>
      <c r="AI271" s="3">
        <v>228</v>
      </c>
      <c r="AJ271" s="3" t="str">
        <f>IFERROR(MID(VLOOKUP($B271,Seqs!$A:$B,2,0),AK271,1),"")</f>
        <v>L</v>
      </c>
      <c r="AK271" s="3">
        <v>235</v>
      </c>
      <c r="AL271" s="3" t="str">
        <f>IFERROR(MID(VLOOKUP($B271,Seqs!$A:$B,2,0),AM271,1),"")</f>
        <v>L</v>
      </c>
      <c r="AM271" s="3">
        <v>269</v>
      </c>
      <c r="AN271" s="3" t="str">
        <f>IFERROR(MID(VLOOKUP($B271,Seqs!$A:$B,2,0),AO271,1),"")</f>
        <v>S</v>
      </c>
      <c r="AO271" s="3">
        <v>278</v>
      </c>
      <c r="AP271" s="3" t="str">
        <f>IFERROR(MID(VLOOKUP($B271,Seqs!$A:$B,2,0),AQ271,1),"")</f>
        <v>Q</v>
      </c>
      <c r="AQ271" s="3">
        <v>317</v>
      </c>
      <c r="AR271" s="3" t="str">
        <f>IFERROR(MID(VLOOKUP($B271,Seqs!$A:$B,2,0),AS271,1),"")</f>
        <v>V</v>
      </c>
      <c r="AS271" s="3">
        <v>322</v>
      </c>
      <c r="AT271" s="3" t="str">
        <f>IFERROR(MID(VLOOKUP($B271,Seqs!$A:$B,2,0),AU271,1),"")</f>
        <v>S</v>
      </c>
      <c r="AU271" s="3">
        <v>348</v>
      </c>
      <c r="AV271" s="3" t="str">
        <f>IFERROR(MID(VLOOKUP($B271,Seqs!$A:$B,2,0),AW271,1),"")</f>
        <v>H</v>
      </c>
      <c r="AW271" s="3">
        <v>349</v>
      </c>
      <c r="AX271" s="3" t="str">
        <f>IFERROR(MID(VLOOKUP($B271,Seqs!$A:$B,2,0),AY271,1),"")</f>
        <v>L</v>
      </c>
      <c r="AY271" s="3">
        <v>359</v>
      </c>
      <c r="AZ271" s="77" t="str">
        <f>VLOOKUP(B271,Classification!A:D,2,0)</f>
        <v>A</v>
      </c>
      <c r="BA271" s="94" t="str">
        <f>VLOOKUP(B271,Classification!A:D,4,0)</f>
        <v>Proteinase-activated</v>
      </c>
      <c r="BB271" s="27" t="b">
        <f t="shared" si="1176"/>
        <v>1</v>
      </c>
      <c r="BC271" s="23">
        <f t="shared" si="1177"/>
        <v>252</v>
      </c>
      <c r="BD271" s="2" t="s">
        <v>23</v>
      </c>
      <c r="BE271" s="3" t="s">
        <v>1438</v>
      </c>
      <c r="BF271" s="119">
        <v>3.6</v>
      </c>
      <c r="BG271" s="49" t="s">
        <v>1</v>
      </c>
      <c r="BH271" s="49" t="s">
        <v>1383</v>
      </c>
      <c r="BI271" s="1"/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 t="shared" si="1178"/>
        <v>71</v>
      </c>
      <c r="BW271" s="71" t="str">
        <f t="shared" si="1179"/>
        <v>-</v>
      </c>
      <c r="BX271" s="72">
        <f t="shared" si="1180"/>
        <v>108</v>
      </c>
      <c r="BY271" s="71">
        <f t="shared" si="1181"/>
        <v>138</v>
      </c>
      <c r="BZ271" s="72">
        <f t="shared" si="1182"/>
        <v>144</v>
      </c>
      <c r="CA271" s="71" t="str">
        <f t="shared" si="1183"/>
        <v>-</v>
      </c>
      <c r="CB271" s="72">
        <f t="shared" si="1184"/>
        <v>183</v>
      </c>
      <c r="CC271" s="71">
        <f t="shared" si="1185"/>
        <v>226</v>
      </c>
      <c r="CD271" s="72">
        <f t="shared" si="1186"/>
        <v>235</v>
      </c>
      <c r="CE271" s="71">
        <f t="shared" si="1187"/>
        <v>278</v>
      </c>
      <c r="CF271" s="72">
        <f t="shared" si="1188"/>
        <v>322</v>
      </c>
      <c r="CG271" s="71">
        <f t="shared" si="1189"/>
        <v>349</v>
      </c>
      <c r="CH271" s="70">
        <f t="shared" si="1190"/>
        <v>103</v>
      </c>
      <c r="CI271" s="71" t="str">
        <f t="shared" si="1191"/>
        <v>-</v>
      </c>
      <c r="CJ271" s="72">
        <f t="shared" si="1192"/>
        <v>137</v>
      </c>
      <c r="CK271" s="72">
        <f t="shared" si="1193"/>
        <v>143</v>
      </c>
      <c r="CL271" s="72">
        <f t="shared" si="1194"/>
        <v>179</v>
      </c>
      <c r="CM271" s="72" t="str">
        <f t="shared" si="1195"/>
        <v>-</v>
      </c>
      <c r="CN271" s="72">
        <f t="shared" si="1196"/>
        <v>211</v>
      </c>
      <c r="CO271" s="72">
        <f t="shared" si="1197"/>
        <v>228</v>
      </c>
      <c r="CP271" s="72">
        <f t="shared" si="1198"/>
        <v>269</v>
      </c>
      <c r="CQ271" s="72">
        <f t="shared" si="1199"/>
        <v>317</v>
      </c>
      <c r="CR271" s="72">
        <f t="shared" si="1200"/>
        <v>348</v>
      </c>
      <c r="CS271" s="72">
        <f t="shared" si="1201"/>
        <v>359</v>
      </c>
      <c r="CT271" s="23" t="e">
        <f t="shared" si="1202"/>
        <v>#VALUE!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si="1175"/>
        <v>par2_human_5NJ6</v>
      </c>
      <c r="B272" s="3" t="s">
        <v>356</v>
      </c>
      <c r="C272" s="3" t="s">
        <v>1405</v>
      </c>
      <c r="D272" s="3" t="str">
        <f>IFERROR(MID(VLOOKUP($B272,Seqs!$A:$B,2,0),E272,1),"")</f>
        <v>G</v>
      </c>
      <c r="E272" s="3">
        <v>71</v>
      </c>
      <c r="F272" s="3" t="str">
        <f>IFERROR(MID(VLOOKUP($B272,Seqs!$A:$B,2,0),G272,1),"")</f>
        <v>R</v>
      </c>
      <c r="G272" s="3">
        <v>103</v>
      </c>
      <c r="H272" s="3" t="str">
        <f>IFERROR(MID(VLOOKUP($B272,Seqs!$A:$B,2,0),I272,1),"")</f>
        <v/>
      </c>
      <c r="I272" s="23" t="s">
        <v>23</v>
      </c>
      <c r="J272" s="3" t="str">
        <f>IFERROR(MID(VLOOKUP($B272,Seqs!$A:$B,2,0),K272,1),"")</f>
        <v/>
      </c>
      <c r="K272" s="23" t="s">
        <v>23</v>
      </c>
      <c r="L272" s="3" t="str">
        <f>IFERROR(MID(VLOOKUP($B272,Seqs!$A:$B,2,0),M272,1),"")</f>
        <v>H</v>
      </c>
      <c r="M272" s="3">
        <v>108</v>
      </c>
      <c r="N272" s="3" t="str">
        <f>IFERROR(MID(VLOOKUP($B272,Seqs!$A:$B,2,0),O272,1),"")</f>
        <v>H</v>
      </c>
      <c r="O272" s="3">
        <v>137</v>
      </c>
      <c r="P272" s="3" t="str">
        <f>IFERROR(MID(VLOOKUP($B272,Seqs!$A:$B,2,0),Q272,1),"")</f>
        <v>G</v>
      </c>
      <c r="Q272" s="3">
        <v>138</v>
      </c>
      <c r="R272" s="3" t="str">
        <f>IFERROR(MID(VLOOKUP($B272,Seqs!$A:$B,2,0),S272,1),"")</f>
        <v>Y</v>
      </c>
      <c r="S272" s="3">
        <v>143</v>
      </c>
      <c r="T272" s="3" t="str">
        <f>IFERROR(MID(VLOOKUP($B272,Seqs!$A:$B,2,0),U272,1),"")</f>
        <v>G</v>
      </c>
      <c r="U272" s="3">
        <v>144</v>
      </c>
      <c r="V272" s="3" t="str">
        <f>IFERROR(MID(VLOOKUP($B272,Seqs!$A:$B,2,0),W272,1),"")</f>
        <v>N</v>
      </c>
      <c r="W272" s="3">
        <v>179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H</v>
      </c>
      <c r="AC272" s="3">
        <v>183</v>
      </c>
      <c r="AD272" s="3" t="str">
        <f>IFERROR(MID(VLOOKUP($B272,Seqs!$A:$B,2,0),AE272,1),"")</f>
        <v>V</v>
      </c>
      <c r="AE272" s="3">
        <v>211</v>
      </c>
      <c r="AF272" s="3" t="str">
        <f>IFERROR(MID(VLOOKUP($B272,Seqs!$A:$B,2,0),AG272,1),"")</f>
        <v>C</v>
      </c>
      <c r="AG272" s="3">
        <v>226</v>
      </c>
      <c r="AH272" s="3" t="str">
        <f>IFERROR(MID(VLOOKUP($B272,Seqs!$A:$B,2,0),AI272,1),"")</f>
        <v>D</v>
      </c>
      <c r="AI272" s="3">
        <v>228</v>
      </c>
      <c r="AJ272" s="3" t="str">
        <f>IFERROR(MID(VLOOKUP($B272,Seqs!$A:$B,2,0),AK272,1),"")</f>
        <v>L</v>
      </c>
      <c r="AK272" s="3">
        <v>235</v>
      </c>
      <c r="AL272" s="3" t="str">
        <f>IFERROR(MID(VLOOKUP($B272,Seqs!$A:$B,2,0),AM272,1),"")</f>
        <v>L</v>
      </c>
      <c r="AM272" s="3">
        <v>269</v>
      </c>
      <c r="AN272" s="3" t="str">
        <f>IFERROR(MID(VLOOKUP($B272,Seqs!$A:$B,2,0),AO272,1),"")</f>
        <v>S</v>
      </c>
      <c r="AO272" s="3">
        <v>278</v>
      </c>
      <c r="AP272" s="3" t="str">
        <f>IFERROR(MID(VLOOKUP($B272,Seqs!$A:$B,2,0),AQ272,1),"")</f>
        <v>Q</v>
      </c>
      <c r="AQ272" s="3">
        <v>317</v>
      </c>
      <c r="AR272" s="3" t="str">
        <f>IFERROR(MID(VLOOKUP($B272,Seqs!$A:$B,2,0),AS272,1),"")</f>
        <v>V</v>
      </c>
      <c r="AS272" s="3">
        <v>322</v>
      </c>
      <c r="AT272" s="3" t="str">
        <f>IFERROR(MID(VLOOKUP($B272,Seqs!$A:$B,2,0),AU272,1),"")</f>
        <v>S</v>
      </c>
      <c r="AU272" s="3">
        <v>348</v>
      </c>
      <c r="AV272" s="3" t="str">
        <f>IFERROR(MID(VLOOKUP($B272,Seqs!$A:$B,2,0),AW272,1),"")</f>
        <v>H</v>
      </c>
      <c r="AW272" s="3">
        <v>349</v>
      </c>
      <c r="AX272" s="3" t="str">
        <f>IFERROR(MID(VLOOKUP($B272,Seqs!$A:$B,2,0),AY272,1),"")</f>
        <v>L</v>
      </c>
      <c r="AY272" s="3">
        <v>359</v>
      </c>
      <c r="AZ272" s="77" t="str">
        <f>VLOOKUP(B272,Classification!A:D,2,0)</f>
        <v>A</v>
      </c>
      <c r="BA272" s="94" t="str">
        <f>VLOOKUP(B272,Classification!A:D,4,0)</f>
        <v>Proteinase-activated</v>
      </c>
      <c r="BB272" s="27" t="b">
        <f t="shared" si="1176"/>
        <v>1</v>
      </c>
      <c r="BC272" s="23">
        <f t="shared" si="1177"/>
        <v>252</v>
      </c>
      <c r="BD272" s="2" t="s">
        <v>23</v>
      </c>
      <c r="BE272" s="3" t="s">
        <v>1438</v>
      </c>
      <c r="BF272" s="119">
        <v>4</v>
      </c>
      <c r="BG272" s="49" t="s">
        <v>1</v>
      </c>
      <c r="BH272" s="49" t="s">
        <v>1383</v>
      </c>
      <c r="BI272" s="1"/>
      <c r="BJ272" s="70" t="s">
        <v>1293</v>
      </c>
      <c r="BK272" s="57" t="s">
        <v>1293</v>
      </c>
      <c r="BL272" s="57" t="s">
        <v>1293</v>
      </c>
      <c r="BM272" s="57" t="s">
        <v>1293</v>
      </c>
      <c r="BN272" s="57" t="s">
        <v>1293</v>
      </c>
      <c r="BO272" s="57" t="s">
        <v>1293</v>
      </c>
      <c r="BP272" s="57" t="s">
        <v>1293</v>
      </c>
      <c r="BQ272" s="57" t="s">
        <v>1293</v>
      </c>
      <c r="BR272" s="57" t="s">
        <v>1293</v>
      </c>
      <c r="BS272" s="57" t="s">
        <v>1293</v>
      </c>
      <c r="BT272" s="57" t="s">
        <v>1293</v>
      </c>
      <c r="BU272" s="57" t="s">
        <v>1293</v>
      </c>
      <c r="BV272" s="70">
        <f t="shared" si="1178"/>
        <v>71</v>
      </c>
      <c r="BW272" s="71" t="str">
        <f t="shared" si="1179"/>
        <v>-</v>
      </c>
      <c r="BX272" s="72">
        <f t="shared" si="1180"/>
        <v>108</v>
      </c>
      <c r="BY272" s="71">
        <f t="shared" si="1181"/>
        <v>138</v>
      </c>
      <c r="BZ272" s="72">
        <f t="shared" si="1182"/>
        <v>144</v>
      </c>
      <c r="CA272" s="71" t="str">
        <f t="shared" si="1183"/>
        <v>-</v>
      </c>
      <c r="CB272" s="72">
        <f t="shared" si="1184"/>
        <v>183</v>
      </c>
      <c r="CC272" s="71">
        <f t="shared" si="1185"/>
        <v>226</v>
      </c>
      <c r="CD272" s="72">
        <f t="shared" si="1186"/>
        <v>235</v>
      </c>
      <c r="CE272" s="71">
        <f t="shared" si="1187"/>
        <v>278</v>
      </c>
      <c r="CF272" s="72">
        <f t="shared" si="1188"/>
        <v>322</v>
      </c>
      <c r="CG272" s="71">
        <f t="shared" si="1189"/>
        <v>349</v>
      </c>
      <c r="CH272" s="70">
        <f t="shared" si="1190"/>
        <v>103</v>
      </c>
      <c r="CI272" s="71" t="str">
        <f t="shared" si="1191"/>
        <v>-</v>
      </c>
      <c r="CJ272" s="72">
        <f t="shared" si="1192"/>
        <v>137</v>
      </c>
      <c r="CK272" s="72">
        <f t="shared" si="1193"/>
        <v>143</v>
      </c>
      <c r="CL272" s="72">
        <f t="shared" si="1194"/>
        <v>179</v>
      </c>
      <c r="CM272" s="72" t="str">
        <f t="shared" si="1195"/>
        <v>-</v>
      </c>
      <c r="CN272" s="72">
        <f t="shared" si="1196"/>
        <v>211</v>
      </c>
      <c r="CO272" s="72">
        <f t="shared" si="1197"/>
        <v>228</v>
      </c>
      <c r="CP272" s="72">
        <f t="shared" si="1198"/>
        <v>269</v>
      </c>
      <c r="CQ272" s="72">
        <f t="shared" si="1199"/>
        <v>317</v>
      </c>
      <c r="CR272" s="72">
        <f t="shared" si="1200"/>
        <v>348</v>
      </c>
      <c r="CS272" s="72">
        <f t="shared" si="1201"/>
        <v>359</v>
      </c>
      <c r="CT272" s="23" t="e">
        <f t="shared" si="1202"/>
        <v>#VALUE!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29" x14ac:dyDescent="0.2">
      <c r="A273" s="3" t="str">
        <f t="shared" ref="A273" si="1203">CONCATENATE(B273,"_",C273)</f>
        <v>pd2r2_human__wt</v>
      </c>
      <c r="B273" s="3" t="s">
        <v>360</v>
      </c>
      <c r="C273" s="3" t="s">
        <v>100</v>
      </c>
      <c r="D273" s="3" t="str">
        <f>IFERROR(MID(VLOOKUP($B273,Seqs!$A:$B,2,0),E273,1),"")</f>
        <v>D</v>
      </c>
      <c r="E273" s="3">
        <v>32</v>
      </c>
      <c r="F273" s="3" t="str">
        <f>IFERROR(MID(VLOOKUP($B273,Seqs!$A:$B,2,0),G273,1),"")</f>
        <v>R</v>
      </c>
      <c r="G273" s="3">
        <v>60</v>
      </c>
      <c r="H273" s="3" t="str">
        <f>IFERROR(MID(VLOOKUP($B273,Seqs!$A:$B,2,0),I273,1),"")</f>
        <v/>
      </c>
      <c r="I273" s="23" t="s">
        <v>23</v>
      </c>
      <c r="J273" s="3" t="str">
        <f>IFERROR(MID(VLOOKUP($B273,Seqs!$A:$B,2,0),K273,1),"")</f>
        <v/>
      </c>
      <c r="K273" s="23" t="s">
        <v>23</v>
      </c>
      <c r="L273" s="3" t="str">
        <f>IFERROR(MID(VLOOKUP($B273,Seqs!$A:$B,2,0),M273,1),"")</f>
        <v>T</v>
      </c>
      <c r="M273" s="3">
        <v>64</v>
      </c>
      <c r="N273" s="3" t="str">
        <f>IFERROR(MID(VLOOKUP($B273,Seqs!$A:$B,2,0),O273,1),"")</f>
        <v>G</v>
      </c>
      <c r="O273" s="3">
        <v>94</v>
      </c>
      <c r="P273" s="3" t="str">
        <f>IFERROR(MID(VLOOKUP($B273,Seqs!$A:$B,2,0),Q273,1),"")</f>
        <v>S</v>
      </c>
      <c r="Q273" s="3">
        <v>96</v>
      </c>
      <c r="R273" s="3" t="str">
        <f>IFERROR(MID(VLOOKUP($B273,Seqs!$A:$B,2,0),S273,1),"")</f>
        <v>L</v>
      </c>
      <c r="S273" s="3">
        <v>99</v>
      </c>
      <c r="T273" s="3" t="str">
        <f>IFERROR(MID(VLOOKUP($B273,Seqs!$A:$B,2,0),U273,1),"")</f>
        <v>G</v>
      </c>
      <c r="U273" s="3">
        <v>100</v>
      </c>
      <c r="V273" s="3" t="str">
        <f>IFERROR(MID(VLOOKUP($B273,Seqs!$A:$B,2,0),W273,1),"")</f>
        <v>R</v>
      </c>
      <c r="W273" s="3">
        <v>135</v>
      </c>
      <c r="X273" s="3" t="str">
        <f>IFERROR(MID(VLOOKUP($B273,Seqs!$A:$B,2,0),Y273,1),"")</f>
        <v>P</v>
      </c>
      <c r="Y273" s="3">
        <v>136</v>
      </c>
      <c r="Z273" s="3" t="str">
        <f>IFERROR(MID(VLOOKUP($B273,Seqs!$A:$B,2,0),AA273,1),"")</f>
        <v>R</v>
      </c>
      <c r="AA273" s="3">
        <v>143</v>
      </c>
      <c r="AB273" s="3" t="str">
        <f>IFERROR(MID(VLOOKUP($B273,Seqs!$A:$B,2,0),AC273,1),"")</f>
        <v>T</v>
      </c>
      <c r="AC273" s="3">
        <v>144</v>
      </c>
      <c r="AD273" s="3" t="str">
        <f>IFERROR(MID(VLOOKUP($B273,Seqs!$A:$B,2,0),AE273,1),"")</f>
        <v>R</v>
      </c>
      <c r="AE273" s="3">
        <v>170</v>
      </c>
      <c r="AF273" s="3" t="str">
        <f>IFERROR(MID(VLOOKUP($B273,Seqs!$A:$B,2,0),AG273,1),"")</f>
        <v>C</v>
      </c>
      <c r="AG273" s="3">
        <v>182</v>
      </c>
      <c r="AH273" s="3" t="str">
        <f>IFERROR(MID(VLOOKUP($B273,Seqs!$A:$B,2,0),AI273,1),"")</f>
        <v>Y</v>
      </c>
      <c r="AI273" s="3">
        <v>184</v>
      </c>
      <c r="AJ273" s="3" t="str">
        <f>IFERROR(MID(VLOOKUP($B273,Seqs!$A:$B,2,0),AK273,1),"")</f>
        <v>D</v>
      </c>
      <c r="AK273" s="3">
        <v>194</v>
      </c>
      <c r="AL273" s="3" t="str">
        <f>IFERROR(MID(VLOOKUP($B273,Seqs!$A:$B,2,0),AM273,1),"")</f>
        <v>R</v>
      </c>
      <c r="AM273" s="3">
        <v>236</v>
      </c>
      <c r="AN273" s="3" t="str">
        <f>IFERROR(MID(VLOOKUP($B273,Seqs!$A:$B,2,0),AO273,1),"")</f>
        <v>P</v>
      </c>
      <c r="AO273" s="3">
        <v>241</v>
      </c>
      <c r="AP273" s="3" t="str">
        <f>IFERROR(MID(VLOOKUP($B273,Seqs!$A:$B,2,0),AQ273,1),"")</f>
        <v>A</v>
      </c>
      <c r="AQ273" s="3">
        <v>272</v>
      </c>
      <c r="AR273" s="3" t="str">
        <f>IFERROR(MID(VLOOKUP($B273,Seqs!$A:$B,2,0),AS273,1),"")</f>
        <v>L</v>
      </c>
      <c r="AS273" s="3">
        <v>278</v>
      </c>
      <c r="AT273" s="3" t="str">
        <f>IFERROR(MID(VLOOKUP($B273,Seqs!$A:$B,2,0),AU273,1),"")</f>
        <v>T</v>
      </c>
      <c r="AU273" s="3">
        <v>307</v>
      </c>
      <c r="AV273" s="3" t="str">
        <f>IFERROR(MID(VLOOKUP($B273,Seqs!$A:$B,2,0),AW273,1),"")</f>
        <v>C</v>
      </c>
      <c r="AW273" s="3">
        <v>308</v>
      </c>
      <c r="AX273" s="3" t="str">
        <f>IFERROR(MID(VLOOKUP($B273,Seqs!$A:$B,2,0),AY273,1),"")</f>
        <v>S</v>
      </c>
      <c r="AY273" s="3">
        <v>325</v>
      </c>
      <c r="AZ273" s="77" t="str">
        <f>VLOOKUP(B273,Classification!A:D,2,0)</f>
        <v>A</v>
      </c>
      <c r="BA273" s="94" t="str">
        <f>VLOOKUP(B273,Classification!A:D,4,0)</f>
        <v>Prostanoid</v>
      </c>
      <c r="BB273" s="27" t="b">
        <f t="shared" ref="BB273" si="1204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 t="shared" ref="BC273" si="1205">_xlfn.AGGREGATE(9,6,CH273:CS273)-_xlfn.AGGREGATE(9,6,BV273:CG273)+12</f>
        <v>262</v>
      </c>
      <c r="BD273" s="2" t="s">
        <v>23</v>
      </c>
      <c r="BE273" s="3" t="s">
        <v>23</v>
      </c>
      <c r="BF273" s="119" t="s">
        <v>23</v>
      </c>
      <c r="BG273" s="49" t="s">
        <v>23</v>
      </c>
      <c r="BH273" s="49" t="s">
        <v>23</v>
      </c>
      <c r="BI273" s="1"/>
      <c r="BJ273" s="70" t="s">
        <v>1293</v>
      </c>
      <c r="BK273" s="57" t="s">
        <v>1293</v>
      </c>
      <c r="BL273" s="57" t="s">
        <v>1293</v>
      </c>
      <c r="BM273" s="57" t="s">
        <v>1293</v>
      </c>
      <c r="BN273" s="57" t="s">
        <v>1293</v>
      </c>
      <c r="BO273" s="57" t="s">
        <v>1293</v>
      </c>
      <c r="BP273" s="57" t="s">
        <v>1293</v>
      </c>
      <c r="BQ273" s="57" t="s">
        <v>1293</v>
      </c>
      <c r="BR273" s="57" t="s">
        <v>1293</v>
      </c>
      <c r="BS273" s="57" t="s">
        <v>1293</v>
      </c>
      <c r="BT273" s="57" t="s">
        <v>1293</v>
      </c>
      <c r="BU273" s="57" t="s">
        <v>1293</v>
      </c>
      <c r="BV273" s="70">
        <f t="shared" ref="BV273" si="1206">E273</f>
        <v>32</v>
      </c>
      <c r="BW273" s="71" t="str">
        <f t="shared" ref="BW273" si="1207">I273</f>
        <v>-</v>
      </c>
      <c r="BX273" s="72">
        <f t="shared" ref="BX273" si="1208">M273</f>
        <v>64</v>
      </c>
      <c r="BY273" s="71">
        <f t="shared" ref="BY273" si="1209">Q273</f>
        <v>96</v>
      </c>
      <c r="BZ273" s="72">
        <f t="shared" ref="BZ273" si="1210">U273</f>
        <v>100</v>
      </c>
      <c r="CA273" s="71">
        <f t="shared" ref="CA273" si="1211">Y273</f>
        <v>136</v>
      </c>
      <c r="CB273" s="72">
        <f t="shared" ref="CB273" si="1212">AC273</f>
        <v>144</v>
      </c>
      <c r="CC273" s="71">
        <f t="shared" ref="CC273" si="1213">AG273</f>
        <v>182</v>
      </c>
      <c r="CD273" s="72">
        <f t="shared" ref="CD273" si="1214">AK273</f>
        <v>194</v>
      </c>
      <c r="CE273" s="71">
        <f t="shared" ref="CE273" si="1215">AO273</f>
        <v>241</v>
      </c>
      <c r="CF273" s="72">
        <f t="shared" ref="CF273" si="1216">AS273</f>
        <v>278</v>
      </c>
      <c r="CG273" s="71">
        <f t="shared" ref="CG273" si="1217">AW273</f>
        <v>308</v>
      </c>
      <c r="CH273" s="70">
        <f t="shared" ref="CH273" si="1218">G273</f>
        <v>60</v>
      </c>
      <c r="CI273" s="71" t="str">
        <f t="shared" ref="CI273" si="1219">K273</f>
        <v>-</v>
      </c>
      <c r="CJ273" s="72">
        <f t="shared" ref="CJ273" si="1220">O273</f>
        <v>94</v>
      </c>
      <c r="CK273" s="72">
        <f t="shared" ref="CK273" si="1221">S273</f>
        <v>99</v>
      </c>
      <c r="CL273" s="72">
        <f t="shared" ref="CL273" si="1222">W273</f>
        <v>135</v>
      </c>
      <c r="CM273" s="72">
        <f t="shared" ref="CM273" si="1223">AA273</f>
        <v>143</v>
      </c>
      <c r="CN273" s="72">
        <f t="shared" ref="CN273" si="1224">AE273</f>
        <v>170</v>
      </c>
      <c r="CO273" s="72">
        <f t="shared" ref="CO273" si="1225">AI273</f>
        <v>184</v>
      </c>
      <c r="CP273" s="72">
        <f t="shared" ref="CP273" si="1226">AM273</f>
        <v>236</v>
      </c>
      <c r="CQ273" s="72">
        <f t="shared" ref="CQ273" si="1227">AQ273</f>
        <v>272</v>
      </c>
      <c r="CR273" s="72">
        <f t="shared" ref="CR273" si="1228">AU273</f>
        <v>307</v>
      </c>
      <c r="CS273" s="72">
        <f t="shared" ref="CS273" si="1229">AY273</f>
        <v>325</v>
      </c>
      <c r="CT273" s="23" t="e">
        <f t="shared" ref="CT273" si="1230">M273-K273</f>
        <v>#VALUE!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x14ac:dyDescent="0.2">
      <c r="A274" s="3" t="str">
        <f t="shared" ref="A274" si="1231">CONCATENATE(B274,"_",C274)</f>
        <v>pd2r2_human_6D26</v>
      </c>
      <c r="B274" s="3" t="s">
        <v>360</v>
      </c>
      <c r="C274" s="3" t="s">
        <v>1535</v>
      </c>
      <c r="D274" s="3" t="str">
        <f>IFERROR(MID(VLOOKUP($B274,Seqs!$A:$B,2,0),E274,1),"")</f>
        <v>D</v>
      </c>
      <c r="E274" s="3">
        <v>32</v>
      </c>
      <c r="F274" s="3" t="str">
        <f>IFERROR(MID(VLOOKUP($B274,Seqs!$A:$B,2,0),G274,1),"")</f>
        <v>R</v>
      </c>
      <c r="G274" s="3">
        <v>60</v>
      </c>
      <c r="H274" s="3" t="str">
        <f>IFERROR(MID(VLOOKUP($B274,Seqs!$A:$B,2,0),I274,1),"")</f>
        <v/>
      </c>
      <c r="I274" s="23" t="s">
        <v>23</v>
      </c>
      <c r="J274" s="3" t="str">
        <f>IFERROR(MID(VLOOKUP($B274,Seqs!$A:$B,2,0),K274,1),"")</f>
        <v/>
      </c>
      <c r="K274" s="23" t="s">
        <v>23</v>
      </c>
      <c r="L274" s="3" t="str">
        <f>IFERROR(MID(VLOOKUP($B274,Seqs!$A:$B,2,0),M274,1),"")</f>
        <v>T</v>
      </c>
      <c r="M274" s="3">
        <v>64</v>
      </c>
      <c r="N274" s="3" t="str">
        <f>IFERROR(MID(VLOOKUP($B274,Seqs!$A:$B,2,0),O274,1),"")</f>
        <v>G</v>
      </c>
      <c r="O274" s="3">
        <v>94</v>
      </c>
      <c r="P274" s="3" t="str">
        <f>IFERROR(MID(VLOOKUP($B274,Seqs!$A:$B,2,0),Q274,1),"")</f>
        <v>S</v>
      </c>
      <c r="Q274" s="3">
        <v>96</v>
      </c>
      <c r="R274" s="3" t="str">
        <f>IFERROR(MID(VLOOKUP($B274,Seqs!$A:$B,2,0),S274,1),"")</f>
        <v>L</v>
      </c>
      <c r="S274" s="3">
        <v>99</v>
      </c>
      <c r="T274" s="3" t="str">
        <f>IFERROR(MID(VLOOKUP($B274,Seqs!$A:$B,2,0),U274,1),"")</f>
        <v>T</v>
      </c>
      <c r="U274" s="3">
        <v>101</v>
      </c>
      <c r="V274" s="3" t="str">
        <f>IFERROR(MID(VLOOKUP($B274,Seqs!$A:$B,2,0),W274,1),"")</f>
        <v>R</v>
      </c>
      <c r="W274" s="3">
        <v>135</v>
      </c>
      <c r="X274" s="3" t="str">
        <f>IFERROR(MID(VLOOKUP($B274,Seqs!$A:$B,2,0),Y274,1),"")</f>
        <v>P</v>
      </c>
      <c r="Y274" s="3">
        <v>136</v>
      </c>
      <c r="Z274" s="3" t="str">
        <f>IFERROR(MID(VLOOKUP($B274,Seqs!$A:$B,2,0),AA274,1),"")</f>
        <v>R</v>
      </c>
      <c r="AA274" s="3">
        <v>143</v>
      </c>
      <c r="AB274" s="3" t="str">
        <f>IFERROR(MID(VLOOKUP($B274,Seqs!$A:$B,2,0),AC274,1),"")</f>
        <v>T</v>
      </c>
      <c r="AC274" s="3">
        <v>144</v>
      </c>
      <c r="AD274" s="3" t="str">
        <f>IFERROR(MID(VLOOKUP($B274,Seqs!$A:$B,2,0),AE274,1),"")</f>
        <v>R</v>
      </c>
      <c r="AE274" s="3">
        <v>170</v>
      </c>
      <c r="AF274" s="3" t="str">
        <f>IFERROR(MID(VLOOKUP($B274,Seqs!$A:$B,2,0),AG274,1),"")</f>
        <v>C</v>
      </c>
      <c r="AG274" s="3">
        <v>182</v>
      </c>
      <c r="AH274" s="3" t="str">
        <f>IFERROR(MID(VLOOKUP($B274,Seqs!$A:$B,2,0),AI274,1),"")</f>
        <v>Y</v>
      </c>
      <c r="AI274" s="3">
        <v>184</v>
      </c>
      <c r="AJ274" s="3" t="str">
        <f>IFERROR(MID(VLOOKUP($B274,Seqs!$A:$B,2,0),AK274,1),"")</f>
        <v>D</v>
      </c>
      <c r="AK274" s="3">
        <v>194</v>
      </c>
      <c r="AL274" s="3" t="str">
        <f>IFERROR(MID(VLOOKUP($B274,Seqs!$A:$B,2,0),AM274,1),"")</f>
        <v>R</v>
      </c>
      <c r="AM274" s="3">
        <v>236</v>
      </c>
      <c r="AN274" s="3" t="str">
        <f>IFERROR(MID(VLOOKUP($B274,Seqs!$A:$B,2,0),AO274,1),"")</f>
        <v/>
      </c>
      <c r="AO274" s="3">
        <v>2244</v>
      </c>
      <c r="AP274" s="3" t="str">
        <f>IFERROR(MID(VLOOKUP($B274,Seqs!$A:$B,2,0),AQ274,1),"")</f>
        <v/>
      </c>
      <c r="AQ274" s="3">
        <v>2271</v>
      </c>
      <c r="AR274" s="3" t="str">
        <f>IFERROR(MID(VLOOKUP($B274,Seqs!$A:$B,2,0),AS274,1),"")</f>
        <v/>
      </c>
      <c r="AS274" s="3">
        <v>2278</v>
      </c>
      <c r="AT274" s="3" t="str">
        <f>IFERROR(MID(VLOOKUP($B274,Seqs!$A:$B,2,0),AU274,1),"")</f>
        <v/>
      </c>
      <c r="AU274" s="3">
        <v>2307</v>
      </c>
      <c r="AV274" s="3" t="str">
        <f>IFERROR(MID(VLOOKUP($B274,Seqs!$A:$B,2,0),AW274,1),"")</f>
        <v/>
      </c>
      <c r="AW274" s="3">
        <v>2308</v>
      </c>
      <c r="AX274" s="3" t="str">
        <f>IFERROR(MID(VLOOKUP($B274,Seqs!$A:$B,2,0),AY274,1),"")</f>
        <v/>
      </c>
      <c r="AY274" s="3">
        <v>2325</v>
      </c>
      <c r="AZ274" s="77" t="str">
        <f>VLOOKUP(B274,Classification!A:D,2,0)</f>
        <v>A</v>
      </c>
      <c r="BA274" s="94" t="str">
        <f>VLOOKUP(B274,Classification!A:D,4,0)</f>
        <v>Prostanoid</v>
      </c>
      <c r="BB274" s="27" t="b">
        <f t="shared" ref="BB274" si="1232"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 t="shared" ref="BC274" si="1233">_xlfn.AGGREGATE(9,6,CH274:CS274)-_xlfn.AGGREGATE(9,6,BV274:CG274)+12</f>
        <v>257</v>
      </c>
      <c r="BD274" s="2" t="s">
        <v>23</v>
      </c>
      <c r="BE274" s="3" t="s">
        <v>1380</v>
      </c>
      <c r="BF274" s="119">
        <v>2.8</v>
      </c>
      <c r="BG274" s="49" t="s">
        <v>1</v>
      </c>
      <c r="BH274" s="49" t="s">
        <v>1</v>
      </c>
      <c r="BI274" s="1"/>
      <c r="BJ274" s="70" t="s">
        <v>1293</v>
      </c>
      <c r="BK274" s="57" t="s">
        <v>1293</v>
      </c>
      <c r="BL274" s="57" t="s">
        <v>1293</v>
      </c>
      <c r="BM274" s="57" t="s">
        <v>1293</v>
      </c>
      <c r="BN274" s="57" t="s">
        <v>1293</v>
      </c>
      <c r="BO274" s="57" t="s">
        <v>1293</v>
      </c>
      <c r="BP274" s="57" t="s">
        <v>1293</v>
      </c>
      <c r="BQ274" s="57" t="s">
        <v>1293</v>
      </c>
      <c r="BR274" s="57" t="s">
        <v>1293</v>
      </c>
      <c r="BS274" s="57" t="s">
        <v>1293</v>
      </c>
      <c r="BT274" s="57" t="s">
        <v>1293</v>
      </c>
      <c r="BU274" s="57" t="s">
        <v>1293</v>
      </c>
      <c r="BV274" s="70">
        <f t="shared" ref="BV274" si="1234">E274</f>
        <v>32</v>
      </c>
      <c r="BW274" s="71" t="str">
        <f t="shared" ref="BW274" si="1235">I274</f>
        <v>-</v>
      </c>
      <c r="BX274" s="72">
        <f t="shared" ref="BX274" si="1236">M274</f>
        <v>64</v>
      </c>
      <c r="BY274" s="71">
        <f t="shared" ref="BY274" si="1237">Q274</f>
        <v>96</v>
      </c>
      <c r="BZ274" s="72">
        <f t="shared" ref="BZ274" si="1238">U274</f>
        <v>101</v>
      </c>
      <c r="CA274" s="71">
        <f t="shared" ref="CA274" si="1239">Y274</f>
        <v>136</v>
      </c>
      <c r="CB274" s="72">
        <f t="shared" ref="CB274" si="1240">AC274</f>
        <v>144</v>
      </c>
      <c r="CC274" s="71">
        <f t="shared" ref="CC274" si="1241">AG274</f>
        <v>182</v>
      </c>
      <c r="CD274" s="72">
        <f t="shared" ref="CD274" si="1242">AK274</f>
        <v>194</v>
      </c>
      <c r="CE274" s="71">
        <f t="shared" ref="CE274" si="1243">AO274</f>
        <v>2244</v>
      </c>
      <c r="CF274" s="72">
        <f t="shared" ref="CF274" si="1244">AS274</f>
        <v>2278</v>
      </c>
      <c r="CG274" s="71">
        <f t="shared" ref="CG274" si="1245">AW274</f>
        <v>2308</v>
      </c>
      <c r="CH274" s="70">
        <f t="shared" ref="CH274" si="1246">G274</f>
        <v>60</v>
      </c>
      <c r="CI274" s="71" t="str">
        <f t="shared" ref="CI274" si="1247">K274</f>
        <v>-</v>
      </c>
      <c r="CJ274" s="72">
        <f t="shared" ref="CJ274" si="1248">O274</f>
        <v>94</v>
      </c>
      <c r="CK274" s="72">
        <f t="shared" ref="CK274" si="1249">S274</f>
        <v>99</v>
      </c>
      <c r="CL274" s="72">
        <f t="shared" ref="CL274" si="1250">W274</f>
        <v>135</v>
      </c>
      <c r="CM274" s="72">
        <f t="shared" ref="CM274" si="1251">AA274</f>
        <v>143</v>
      </c>
      <c r="CN274" s="72">
        <f t="shared" ref="CN274" si="1252">AE274</f>
        <v>170</v>
      </c>
      <c r="CO274" s="72">
        <f t="shared" ref="CO274" si="1253">AI274</f>
        <v>184</v>
      </c>
      <c r="CP274" s="72">
        <f t="shared" ref="CP274" si="1254">AM274</f>
        <v>236</v>
      </c>
      <c r="CQ274" s="72">
        <f t="shared" ref="CQ274" si="1255">AQ274</f>
        <v>2271</v>
      </c>
      <c r="CR274" s="72">
        <f t="shared" ref="CR274" si="1256">AU274</f>
        <v>2307</v>
      </c>
      <c r="CS274" s="72">
        <f t="shared" ref="CS274" si="1257">AY274</f>
        <v>2325</v>
      </c>
      <c r="CT274" s="23" t="e">
        <f t="shared" ref="CT274" si="1258">M274-K274</f>
        <v>#VALUE!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 t="shared" ref="A275" si="1259">CONCATENATE(B275,"_",C275)</f>
        <v>pd2r2_human_6D27</v>
      </c>
      <c r="B275" s="3" t="s">
        <v>360</v>
      </c>
      <c r="C275" s="3" t="s">
        <v>1565</v>
      </c>
      <c r="D275" s="3" t="str">
        <f>IFERROR(MID(VLOOKUP($B275,Seqs!$A:$B,2,0),E275,1),"")</f>
        <v>D</v>
      </c>
      <c r="E275" s="3">
        <v>32</v>
      </c>
      <c r="F275" s="3" t="str">
        <f>IFERROR(MID(VLOOKUP($B275,Seqs!$A:$B,2,0),G275,1),"")</f>
        <v>R</v>
      </c>
      <c r="G275" s="3">
        <v>60</v>
      </c>
      <c r="H275" s="3" t="str">
        <f>IFERROR(MID(VLOOKUP($B275,Seqs!$A:$B,2,0),I275,1),"")</f>
        <v/>
      </c>
      <c r="I275" s="23" t="s">
        <v>23</v>
      </c>
      <c r="J275" s="3" t="str">
        <f>IFERROR(MID(VLOOKUP($B275,Seqs!$A:$B,2,0),K275,1),"")</f>
        <v/>
      </c>
      <c r="K275" s="23" t="s">
        <v>23</v>
      </c>
      <c r="L275" s="3" t="str">
        <f>IFERROR(MID(VLOOKUP($B275,Seqs!$A:$B,2,0),M275,1),"")</f>
        <v>T</v>
      </c>
      <c r="M275" s="3">
        <v>64</v>
      </c>
      <c r="N275" s="3" t="str">
        <f>IFERROR(MID(VLOOKUP($B275,Seqs!$A:$B,2,0),O275,1),"")</f>
        <v>G</v>
      </c>
      <c r="O275" s="3">
        <v>94</v>
      </c>
      <c r="P275" s="3" t="str">
        <f>IFERROR(MID(VLOOKUP($B275,Seqs!$A:$B,2,0),Q275,1),"")</f>
        <v>S</v>
      </c>
      <c r="Q275" s="3">
        <v>96</v>
      </c>
      <c r="R275" s="3" t="str">
        <f>IFERROR(MID(VLOOKUP($B275,Seqs!$A:$B,2,0),S275,1),"")</f>
        <v>L</v>
      </c>
      <c r="S275" s="3">
        <v>99</v>
      </c>
      <c r="T275" s="3" t="str">
        <f>IFERROR(MID(VLOOKUP($B275,Seqs!$A:$B,2,0),U275,1),"")</f>
        <v>T</v>
      </c>
      <c r="U275" s="3">
        <v>101</v>
      </c>
      <c r="V275" s="3" t="str">
        <f>IFERROR(MID(VLOOKUP($B275,Seqs!$A:$B,2,0),W275,1),"")</f>
        <v>R</v>
      </c>
      <c r="W275" s="3">
        <v>135</v>
      </c>
      <c r="X275" s="3" t="str">
        <f>IFERROR(MID(VLOOKUP($B275,Seqs!$A:$B,2,0),Y275,1),"")</f>
        <v>P</v>
      </c>
      <c r="Y275" s="3">
        <v>136</v>
      </c>
      <c r="Z275" s="3" t="str">
        <f>IFERROR(MID(VLOOKUP($B275,Seqs!$A:$B,2,0),AA275,1),"")</f>
        <v>R</v>
      </c>
      <c r="AA275" s="3">
        <v>143</v>
      </c>
      <c r="AB275" s="3" t="str">
        <f>IFERROR(MID(VLOOKUP($B275,Seqs!$A:$B,2,0),AC275,1),"")</f>
        <v>T</v>
      </c>
      <c r="AC275" s="3">
        <v>144</v>
      </c>
      <c r="AD275" s="3" t="str">
        <f>IFERROR(MID(VLOOKUP($B275,Seqs!$A:$B,2,0),AE275,1),"")</f>
        <v>R</v>
      </c>
      <c r="AE275" s="3">
        <v>170</v>
      </c>
      <c r="AF275" s="3" t="str">
        <f>IFERROR(MID(VLOOKUP($B275,Seqs!$A:$B,2,0),AG275,1),"")</f>
        <v>C</v>
      </c>
      <c r="AG275" s="3">
        <v>182</v>
      </c>
      <c r="AH275" s="3" t="str">
        <f>IFERROR(MID(VLOOKUP($B275,Seqs!$A:$B,2,0),AI275,1),"")</f>
        <v>Y</v>
      </c>
      <c r="AI275" s="3">
        <v>184</v>
      </c>
      <c r="AJ275" s="3" t="str">
        <f>IFERROR(MID(VLOOKUP($B275,Seqs!$A:$B,2,0),AK275,1),"")</f>
        <v>D</v>
      </c>
      <c r="AK275" s="3">
        <v>194</v>
      </c>
      <c r="AL275" s="3" t="str">
        <f>IFERROR(MID(VLOOKUP($B275,Seqs!$A:$B,2,0),AM275,1),"")</f>
        <v>R</v>
      </c>
      <c r="AM275" s="3">
        <v>236</v>
      </c>
      <c r="AN275" s="3" t="str">
        <f>IFERROR(MID(VLOOKUP($B275,Seqs!$A:$B,2,0),AO275,1),"")</f>
        <v/>
      </c>
      <c r="AO275" s="3">
        <v>2244</v>
      </c>
      <c r="AP275" s="3" t="str">
        <f>IFERROR(MID(VLOOKUP($B275,Seqs!$A:$B,2,0),AQ275,1),"")</f>
        <v/>
      </c>
      <c r="AQ275" s="3">
        <v>2271</v>
      </c>
      <c r="AR275" s="3" t="str">
        <f>IFERROR(MID(VLOOKUP($B275,Seqs!$A:$B,2,0),AS275,1),"")</f>
        <v/>
      </c>
      <c r="AS275" s="3">
        <v>2278</v>
      </c>
      <c r="AT275" s="3" t="str">
        <f>IFERROR(MID(VLOOKUP($B275,Seqs!$A:$B,2,0),AU275,1),"")</f>
        <v/>
      </c>
      <c r="AU275" s="3">
        <v>2307</v>
      </c>
      <c r="AV275" s="3" t="str">
        <f>IFERROR(MID(VLOOKUP($B275,Seqs!$A:$B,2,0),AW275,1),"")</f>
        <v/>
      </c>
      <c r="AW275" s="3">
        <v>2308</v>
      </c>
      <c r="AX275" s="3" t="str">
        <f>IFERROR(MID(VLOOKUP($B275,Seqs!$A:$B,2,0),AY275,1),"")</f>
        <v/>
      </c>
      <c r="AY275" s="3">
        <v>2325</v>
      </c>
      <c r="AZ275" s="77" t="str">
        <f>VLOOKUP(B275,Classification!A:D,2,0)</f>
        <v>A</v>
      </c>
      <c r="BA275" s="94" t="str">
        <f>VLOOKUP(B275,Classification!A:D,4,0)</f>
        <v>Prostanoid</v>
      </c>
      <c r="BB275" s="27" t="b">
        <f t="shared" ref="BB275" si="1260"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23">
        <f t="shared" ref="BC275" si="1261">_xlfn.AGGREGATE(9,6,CH275:CS275)-_xlfn.AGGREGATE(9,6,BV275:CG275)+12</f>
        <v>257</v>
      </c>
      <c r="BD275" s="2" t="s">
        <v>1382</v>
      </c>
      <c r="BE275" s="3" t="s">
        <v>1380</v>
      </c>
      <c r="BF275" s="119">
        <v>4.74</v>
      </c>
      <c r="BG275" s="49" t="s">
        <v>1</v>
      </c>
      <c r="BH275" s="49" t="s">
        <v>1</v>
      </c>
      <c r="BI275" s="1"/>
      <c r="BJ275" s="70" t="s">
        <v>1293</v>
      </c>
      <c r="BK275" s="57" t="s">
        <v>1293</v>
      </c>
      <c r="BL275" s="57" t="s">
        <v>1293</v>
      </c>
      <c r="BM275" s="57" t="s">
        <v>1293</v>
      </c>
      <c r="BN275" s="57" t="s">
        <v>1293</v>
      </c>
      <c r="BO275" s="57" t="s">
        <v>1293</v>
      </c>
      <c r="BP275" s="57" t="s">
        <v>1293</v>
      </c>
      <c r="BQ275" s="57" t="s">
        <v>1293</v>
      </c>
      <c r="BR275" s="57" t="s">
        <v>1293</v>
      </c>
      <c r="BS275" s="57" t="s">
        <v>1293</v>
      </c>
      <c r="BT275" s="57" t="s">
        <v>1293</v>
      </c>
      <c r="BU275" s="57" t="s">
        <v>1293</v>
      </c>
      <c r="BV275" s="70">
        <f t="shared" ref="BV275" si="1262">E275</f>
        <v>32</v>
      </c>
      <c r="BW275" s="71" t="str">
        <f t="shared" ref="BW275" si="1263">I275</f>
        <v>-</v>
      </c>
      <c r="BX275" s="72">
        <f t="shared" ref="BX275" si="1264">M275</f>
        <v>64</v>
      </c>
      <c r="BY275" s="71">
        <f t="shared" ref="BY275" si="1265">Q275</f>
        <v>96</v>
      </c>
      <c r="BZ275" s="72">
        <f t="shared" ref="BZ275" si="1266">U275</f>
        <v>101</v>
      </c>
      <c r="CA275" s="71">
        <f t="shared" ref="CA275" si="1267">Y275</f>
        <v>136</v>
      </c>
      <c r="CB275" s="72">
        <f t="shared" ref="CB275" si="1268">AC275</f>
        <v>144</v>
      </c>
      <c r="CC275" s="71">
        <f t="shared" ref="CC275" si="1269">AG275</f>
        <v>182</v>
      </c>
      <c r="CD275" s="72">
        <f t="shared" ref="CD275" si="1270">AK275</f>
        <v>194</v>
      </c>
      <c r="CE275" s="71">
        <f t="shared" ref="CE275" si="1271">AO275</f>
        <v>2244</v>
      </c>
      <c r="CF275" s="72">
        <f t="shared" ref="CF275" si="1272">AS275</f>
        <v>2278</v>
      </c>
      <c r="CG275" s="71">
        <f t="shared" ref="CG275" si="1273">AW275</f>
        <v>2308</v>
      </c>
      <c r="CH275" s="70">
        <f t="shared" ref="CH275" si="1274">G275</f>
        <v>60</v>
      </c>
      <c r="CI275" s="71" t="str">
        <f t="shared" ref="CI275" si="1275">K275</f>
        <v>-</v>
      </c>
      <c r="CJ275" s="72">
        <f t="shared" ref="CJ275" si="1276">O275</f>
        <v>94</v>
      </c>
      <c r="CK275" s="72">
        <f t="shared" ref="CK275" si="1277">S275</f>
        <v>99</v>
      </c>
      <c r="CL275" s="72">
        <f t="shared" ref="CL275" si="1278">W275</f>
        <v>135</v>
      </c>
      <c r="CM275" s="72">
        <f t="shared" ref="CM275" si="1279">AA275</f>
        <v>143</v>
      </c>
      <c r="CN275" s="72">
        <f t="shared" ref="CN275" si="1280">AE275</f>
        <v>170</v>
      </c>
      <c r="CO275" s="72">
        <f t="shared" ref="CO275" si="1281">AI275</f>
        <v>184</v>
      </c>
      <c r="CP275" s="72">
        <f t="shared" ref="CP275" si="1282">AM275</f>
        <v>236</v>
      </c>
      <c r="CQ275" s="72">
        <f t="shared" ref="CQ275" si="1283">AQ275</f>
        <v>2271</v>
      </c>
      <c r="CR275" s="72">
        <f t="shared" ref="CR275" si="1284">AU275</f>
        <v>2307</v>
      </c>
      <c r="CS275" s="72">
        <f t="shared" ref="CS275" si="1285">AY275</f>
        <v>2325</v>
      </c>
      <c r="CT275" s="23" t="e">
        <f t="shared" ref="CT275" si="1286">M275-K275</f>
        <v>#VALUE!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s="12" customFormat="1" x14ac:dyDescent="0.2">
      <c r="A276" s="9" t="str">
        <f t="shared" ref="A276:A278" si="1287">CONCATENATE(B276,"_",C276)</f>
        <v>pe2r3_human__wt</v>
      </c>
      <c r="B276" s="9" t="s">
        <v>363</v>
      </c>
      <c r="C276" s="9" t="s">
        <v>100</v>
      </c>
      <c r="D276" s="9" t="str">
        <f>IFERROR(MID(VLOOKUP($B276,Seqs!$A:$B,2,0),E276,1),"")</f>
        <v>V</v>
      </c>
      <c r="E276" s="9">
        <v>52</v>
      </c>
      <c r="F276" s="9" t="str">
        <f>IFERROR(MID(VLOOKUP($B276,Seqs!$A:$B,2,0),G276,1),"")</f>
        <v>R</v>
      </c>
      <c r="G276" s="9">
        <v>78</v>
      </c>
      <c r="H276" s="9" t="str">
        <f>IFERROR(MID(VLOOKUP($B276,Seqs!$A:$B,2,0),I276,1),"")</f>
        <v/>
      </c>
      <c r="I276" s="109" t="s">
        <v>23</v>
      </c>
      <c r="J276" s="9" t="str">
        <f>IFERROR(MID(VLOOKUP($B276,Seqs!$A:$B,2,0),K276,1),"")</f>
        <v/>
      </c>
      <c r="K276" s="109" t="s">
        <v>23</v>
      </c>
      <c r="L276" s="9" t="str">
        <f>IFERROR(MID(VLOOKUP($B276,Seqs!$A:$B,2,0),M276,1),"")</f>
        <v>K</v>
      </c>
      <c r="M276" s="9">
        <v>85</v>
      </c>
      <c r="N276" s="9" t="str">
        <f>IFERROR(MID(VLOOKUP($B276,Seqs!$A:$B,2,0),O276,1),"")</f>
        <v>K</v>
      </c>
      <c r="O276" s="9">
        <v>117</v>
      </c>
      <c r="P276" s="9" t="str">
        <f>IFERROR(MID(VLOOKUP($B276,Seqs!$A:$B,2,0),Q276,1),"")</f>
        <v>Q</v>
      </c>
      <c r="Q276" s="9">
        <v>118</v>
      </c>
      <c r="R276" s="9" t="str">
        <f>IFERROR(MID(VLOOKUP($B276,Seqs!$A:$B,2,0),S276,1),"")</f>
        <v>S</v>
      </c>
      <c r="S276" s="9">
        <v>126</v>
      </c>
      <c r="T276" s="9" t="str">
        <f>IFERROR(MID(VLOOKUP($B276,Seqs!$A:$B,2,0),U276,1),"")</f>
        <v>G</v>
      </c>
      <c r="U276" s="9">
        <v>127</v>
      </c>
      <c r="V276" s="9" t="str">
        <f>IFERROR(MID(VLOOKUP($B276,Seqs!$A:$B,2,0),W276,1),"")</f>
        <v>A</v>
      </c>
      <c r="W276" s="9">
        <v>161</v>
      </c>
      <c r="X276" s="9" t="str">
        <f>IFERROR(MID(VLOOKUP($B276,Seqs!$A:$B,2,0),Y276,1),"")</f>
        <v>P</v>
      </c>
      <c r="Y276" s="9">
        <v>162</v>
      </c>
      <c r="Z276" s="9" t="str">
        <f>IFERROR(MID(VLOOKUP($B276,Seqs!$A:$B,2,0),AA276,1),"")</f>
        <v>M</v>
      </c>
      <c r="AA276" s="9">
        <v>169</v>
      </c>
      <c r="AB276" s="9" t="str">
        <f>IFERROR(MID(VLOOKUP($B276,Seqs!$A:$B,2,0),AC276,1),"")</f>
        <v>K</v>
      </c>
      <c r="AC276" s="9">
        <v>170</v>
      </c>
      <c r="AD276" s="9" t="str">
        <f>IFERROR(MID(VLOOKUP($B276,Seqs!$A:$B,2,0),AE276,1),"")</f>
        <v>G</v>
      </c>
      <c r="AE276" s="9">
        <v>195</v>
      </c>
      <c r="AF276" s="9" t="str">
        <f>IFERROR(MID(VLOOKUP($B276,Seqs!$A:$B,2,0),AG276,1),"")</f>
        <v>C</v>
      </c>
      <c r="AG276" s="9">
        <v>208</v>
      </c>
      <c r="AH276" s="9" t="str">
        <f>IFERROR(MID(VLOOKUP($B276,Seqs!$A:$B,2,0),AI276,1),"")</f>
        <v>I</v>
      </c>
      <c r="AI276" s="9">
        <v>210</v>
      </c>
      <c r="AJ276" s="9" t="str">
        <f>IFERROR(MID(VLOOKUP($B276,Seqs!$A:$B,2,0),AK276,1),"")</f>
        <v>W</v>
      </c>
      <c r="AK276" s="9">
        <v>225</v>
      </c>
      <c r="AL276" s="9" t="str">
        <f>IFERROR(MID(VLOOKUP($B276,Seqs!$A:$B,2,0),AM276,1),"")</f>
        <v>T</v>
      </c>
      <c r="AM276" s="9">
        <v>265</v>
      </c>
      <c r="AN276" s="9" t="str">
        <f>IFERROR(MID(VLOOKUP($B276,Seqs!$A:$B,2,0),AO276,1),"")</f>
        <v>A</v>
      </c>
      <c r="AO276" s="9">
        <v>271</v>
      </c>
      <c r="AP276" s="9" t="str">
        <f>IFERROR(MID(VLOOKUP($B276,Seqs!$A:$B,2,0),AQ276,1),"")</f>
        <v>S</v>
      </c>
      <c r="AQ276" s="9">
        <v>311</v>
      </c>
      <c r="AR276" s="9" t="str">
        <f>IFERROR(MID(VLOOKUP($B276,Seqs!$A:$B,2,0),AS276,1),"")</f>
        <v>T</v>
      </c>
      <c r="AS276" s="9">
        <v>317</v>
      </c>
      <c r="AT276" s="9" t="str">
        <f>IFERROR(MID(VLOOKUP($B276,Seqs!$A:$B,2,0),AU276,1),"")</f>
        <v>Y</v>
      </c>
      <c r="AU276" s="9">
        <v>346</v>
      </c>
      <c r="AV276" s="9" t="str">
        <f>IFERROR(MID(VLOOKUP($B276,Seqs!$A:$B,2,0),AW276,1),"")</f>
        <v>L</v>
      </c>
      <c r="AW276" s="9">
        <v>347</v>
      </c>
      <c r="AX276" s="9" t="str">
        <f>IFERROR(MID(VLOOKUP($B276,Seqs!$A:$B,2,0),AY276,1),"")</f>
        <v>S</v>
      </c>
      <c r="AY276" s="9">
        <v>369</v>
      </c>
      <c r="AZ276" s="110" t="str">
        <f>VLOOKUP(B276,Classification!A:D,2,0)</f>
        <v>A</v>
      </c>
      <c r="BA276" s="98" t="str">
        <f>VLOOKUP(B276,Classification!A:D,4,0)</f>
        <v>Prostanoid</v>
      </c>
      <c r="BB276" s="36" t="b">
        <f t="shared" ref="BB276:BB278" si="1288"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109">
        <f t="shared" ref="BC276:BC278" si="1289">_xlfn.AGGREGATE(9,6,CH276:CS276)-_xlfn.AGGREGATE(9,6,BV276:CG276)+12</f>
        <v>277</v>
      </c>
      <c r="BD276" s="40" t="s">
        <v>23</v>
      </c>
      <c r="BE276" s="9" t="s">
        <v>23</v>
      </c>
      <c r="BF276" s="120" t="s">
        <v>23</v>
      </c>
      <c r="BG276" s="51" t="s">
        <v>23</v>
      </c>
      <c r="BH276" s="51" t="s">
        <v>23</v>
      </c>
      <c r="BJ276" s="111" t="s">
        <v>1293</v>
      </c>
      <c r="BK276" s="112" t="s">
        <v>1293</v>
      </c>
      <c r="BL276" s="112" t="s">
        <v>1293</v>
      </c>
      <c r="BM276" s="112" t="s">
        <v>1293</v>
      </c>
      <c r="BN276" s="112" t="s">
        <v>1293</v>
      </c>
      <c r="BO276" s="112" t="s">
        <v>1293</v>
      </c>
      <c r="BP276" s="112" t="s">
        <v>1293</v>
      </c>
      <c r="BQ276" s="112" t="s">
        <v>1293</v>
      </c>
      <c r="BR276" s="112" t="s">
        <v>1293</v>
      </c>
      <c r="BS276" s="112" t="s">
        <v>1293</v>
      </c>
      <c r="BT276" s="112" t="s">
        <v>1293</v>
      </c>
      <c r="BU276" s="112" t="s">
        <v>1293</v>
      </c>
      <c r="BV276" s="111">
        <f t="shared" ref="BV276:BV278" si="1290">E276</f>
        <v>52</v>
      </c>
      <c r="BW276" s="113" t="str">
        <f t="shared" ref="BW276:BW278" si="1291">I276</f>
        <v>-</v>
      </c>
      <c r="BX276" s="114">
        <f t="shared" ref="BX276:BX278" si="1292">M276</f>
        <v>85</v>
      </c>
      <c r="BY276" s="113">
        <f t="shared" ref="BY276:BY278" si="1293">Q276</f>
        <v>118</v>
      </c>
      <c r="BZ276" s="114">
        <f t="shared" ref="BZ276:BZ278" si="1294">U276</f>
        <v>127</v>
      </c>
      <c r="CA276" s="113">
        <f t="shared" ref="CA276:CA278" si="1295">Y276</f>
        <v>162</v>
      </c>
      <c r="CB276" s="114">
        <f t="shared" ref="CB276:CB278" si="1296">AC276</f>
        <v>170</v>
      </c>
      <c r="CC276" s="113">
        <f t="shared" ref="CC276:CC278" si="1297">AG276</f>
        <v>208</v>
      </c>
      <c r="CD276" s="114">
        <f t="shared" ref="CD276:CD278" si="1298">AK276</f>
        <v>225</v>
      </c>
      <c r="CE276" s="113">
        <f t="shared" ref="CE276:CE278" si="1299">AO276</f>
        <v>271</v>
      </c>
      <c r="CF276" s="114">
        <f t="shared" ref="CF276:CF278" si="1300">AS276</f>
        <v>317</v>
      </c>
      <c r="CG276" s="113">
        <f t="shared" ref="CG276:CG278" si="1301">AW276</f>
        <v>347</v>
      </c>
      <c r="CH276" s="111">
        <f t="shared" ref="CH276:CH278" si="1302">G276</f>
        <v>78</v>
      </c>
      <c r="CI276" s="113" t="str">
        <f t="shared" ref="CI276:CI278" si="1303">K276</f>
        <v>-</v>
      </c>
      <c r="CJ276" s="114">
        <f t="shared" ref="CJ276:CJ278" si="1304">O276</f>
        <v>117</v>
      </c>
      <c r="CK276" s="114">
        <f t="shared" ref="CK276:CK278" si="1305">S276</f>
        <v>126</v>
      </c>
      <c r="CL276" s="114">
        <f t="shared" ref="CL276:CL278" si="1306">W276</f>
        <v>161</v>
      </c>
      <c r="CM276" s="114">
        <f t="shared" ref="CM276:CM278" si="1307">AA276</f>
        <v>169</v>
      </c>
      <c r="CN276" s="114">
        <f t="shared" ref="CN276:CN278" si="1308">AE276</f>
        <v>195</v>
      </c>
      <c r="CO276" s="114">
        <f t="shared" ref="CO276:CO278" si="1309">AI276</f>
        <v>210</v>
      </c>
      <c r="CP276" s="114">
        <f t="shared" ref="CP276:CP278" si="1310">AM276</f>
        <v>265</v>
      </c>
      <c r="CQ276" s="114">
        <f t="shared" ref="CQ276:CQ278" si="1311">AQ276</f>
        <v>311</v>
      </c>
      <c r="CR276" s="114">
        <f t="shared" ref="CR276:CR278" si="1312">AU276</f>
        <v>346</v>
      </c>
      <c r="CS276" s="114">
        <f t="shared" ref="CS276:CS278" si="1313">AY276</f>
        <v>369</v>
      </c>
      <c r="CT276" s="109" t="e">
        <f t="shared" ref="CT276:CT278" si="1314">M276-K276</f>
        <v>#VALUE!</v>
      </c>
    </row>
    <row r="277" spans="1:1029" s="12" customFormat="1" x14ac:dyDescent="0.2">
      <c r="A277" s="9" t="str">
        <f t="shared" ref="A277" si="1315">CONCATENATE(B277,"_",C277)</f>
        <v>pe2r3_human_6AK3</v>
      </c>
      <c r="B277" s="9" t="s">
        <v>363</v>
      </c>
      <c r="C277" s="9" t="s">
        <v>1561</v>
      </c>
      <c r="D277" s="9" t="str">
        <f>IFERROR(MID(VLOOKUP($B277,Seqs!$A:$B,2,0),E277,1),"")</f>
        <v>V</v>
      </c>
      <c r="E277" s="9">
        <v>52</v>
      </c>
      <c r="F277" s="9" t="str">
        <f>IFERROR(MID(VLOOKUP($B277,Seqs!$A:$B,2,0),G277,1),"")</f>
        <v>Y</v>
      </c>
      <c r="G277" s="9">
        <v>77</v>
      </c>
      <c r="H277" s="9" t="str">
        <f>IFERROR(MID(VLOOKUP($B277,Seqs!$A:$B,2,0),I277,1),"")</f>
        <v/>
      </c>
      <c r="I277" s="109" t="s">
        <v>23</v>
      </c>
      <c r="J277" s="9" t="str">
        <f>IFERROR(MID(VLOOKUP($B277,Seqs!$A:$B,2,0),K277,1),"")</f>
        <v/>
      </c>
      <c r="K277" s="109" t="s">
        <v>23</v>
      </c>
      <c r="L277" s="9" t="str">
        <f>IFERROR(MID(VLOOKUP($B277,Seqs!$A:$B,2,0),M277,1),"")</f>
        <v>K</v>
      </c>
      <c r="M277" s="9">
        <v>86</v>
      </c>
      <c r="N277" s="9" t="str">
        <f>IFERROR(MID(VLOOKUP($B277,Seqs!$A:$B,2,0),O277,1),"")</f>
        <v>K</v>
      </c>
      <c r="O277" s="9">
        <v>117</v>
      </c>
      <c r="P277" s="9" t="str">
        <f>IFERROR(MID(VLOOKUP($B277,Seqs!$A:$B,2,0),Q277,1),"")</f>
        <v/>
      </c>
      <c r="Q277" s="9" t="s">
        <v>23</v>
      </c>
      <c r="R277" s="9" t="str">
        <f>IFERROR(MID(VLOOKUP($B277,Seqs!$A:$B,2,0),S277,1),"")</f>
        <v/>
      </c>
      <c r="S277" s="9" t="s">
        <v>23</v>
      </c>
      <c r="T277" s="9" t="str">
        <f>IFERROR(MID(VLOOKUP($B277,Seqs!$A:$B,2,0),U277,1),"")</f>
        <v>G</v>
      </c>
      <c r="U277" s="9">
        <v>127</v>
      </c>
      <c r="V277" s="9" t="str">
        <f>IFERROR(MID(VLOOKUP($B277,Seqs!$A:$B,2,0),W277,1),"")</f>
        <v>A</v>
      </c>
      <c r="W277" s="9">
        <v>161</v>
      </c>
      <c r="X277" s="9" t="str">
        <f>IFERROR(MID(VLOOKUP($B277,Seqs!$A:$B,2,0),Y277,1),"")</f>
        <v>P</v>
      </c>
      <c r="Y277" s="9">
        <v>162</v>
      </c>
      <c r="Z277" s="9" t="str">
        <f>IFERROR(MID(VLOOKUP($B277,Seqs!$A:$B,2,0),AA277,1),"")</f>
        <v>M</v>
      </c>
      <c r="AA277" s="9">
        <v>169</v>
      </c>
      <c r="AB277" s="9" t="str">
        <f>IFERROR(MID(VLOOKUP($B277,Seqs!$A:$B,2,0),AC277,1),"")</f>
        <v>K</v>
      </c>
      <c r="AC277" s="9">
        <v>170</v>
      </c>
      <c r="AD277" s="9" t="str">
        <f>IFERROR(MID(VLOOKUP($B277,Seqs!$A:$B,2,0),AE277,1),"")</f>
        <v>G</v>
      </c>
      <c r="AE277" s="9">
        <v>195</v>
      </c>
      <c r="AF277" s="9" t="str">
        <f>IFERROR(MID(VLOOKUP($B277,Seqs!$A:$B,2,0),AG277,1),"")</f>
        <v>C</v>
      </c>
      <c r="AG277" s="9">
        <v>208</v>
      </c>
      <c r="AH277" s="9" t="str">
        <f>IFERROR(MID(VLOOKUP($B277,Seqs!$A:$B,2,0),AI277,1),"")</f>
        <v>I</v>
      </c>
      <c r="AI277" s="9">
        <v>210</v>
      </c>
      <c r="AJ277" s="9" t="str">
        <f>IFERROR(MID(VLOOKUP($B277,Seqs!$A:$B,2,0),AK277,1),"")</f>
        <v>G</v>
      </c>
      <c r="AK277" s="9">
        <v>226</v>
      </c>
      <c r="AL277" s="9" t="str">
        <f>IFERROR(MID(VLOOKUP($B277,Seqs!$A:$B,2,0),AM277,1),"")</f>
        <v>A</v>
      </c>
      <c r="AM277" s="9">
        <v>264</v>
      </c>
      <c r="AN277" s="9" t="str">
        <f>IFERROR(MID(VLOOKUP($B277,Seqs!$A:$B,2,0),AO277,1),"")</f>
        <v>A</v>
      </c>
      <c r="AO277" s="9">
        <v>271</v>
      </c>
      <c r="AP277" s="9" t="str">
        <f>IFERROR(MID(VLOOKUP($B277,Seqs!$A:$B,2,0),AQ277,1),"")</f>
        <v>F</v>
      </c>
      <c r="AQ277" s="9">
        <v>307</v>
      </c>
      <c r="AR277" s="9" t="str">
        <f>IFERROR(MID(VLOOKUP($B277,Seqs!$A:$B,2,0),AS277,1),"")</f>
        <v>K</v>
      </c>
      <c r="AS277" s="9">
        <v>323</v>
      </c>
      <c r="AT277" s="9" t="str">
        <f>IFERROR(MID(VLOOKUP($B277,Seqs!$A:$B,2,0),AU277,1),"")</f>
        <v>Y</v>
      </c>
      <c r="AU277" s="9">
        <v>346</v>
      </c>
      <c r="AV277" s="9" t="str">
        <f>IFERROR(MID(VLOOKUP($B277,Seqs!$A:$B,2,0),AW277,1),"")</f>
        <v>L</v>
      </c>
      <c r="AW277" s="9">
        <v>347</v>
      </c>
      <c r="AX277" s="9" t="str">
        <f>IFERROR(MID(VLOOKUP($B277,Seqs!$A:$B,2,0),AY277,1),"")</f>
        <v>L</v>
      </c>
      <c r="AY277" s="9">
        <v>353</v>
      </c>
      <c r="AZ277" s="110" t="str">
        <f>VLOOKUP(B277,Classification!A:D,2,0)</f>
        <v>A</v>
      </c>
      <c r="BA277" s="98" t="str">
        <f>VLOOKUP(B277,Classification!A:D,4,0)</f>
        <v>Prostanoid</v>
      </c>
      <c r="BB277" s="36" t="b">
        <f t="shared" ref="BB277" si="1316"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109">
        <f t="shared" ref="BC277" si="1317">_xlfn.AGGREGATE(9,6,CH277:CS277)-_xlfn.AGGREGATE(9,6,BV277:CG277)+12</f>
        <v>239</v>
      </c>
      <c r="BD277" s="40" t="s">
        <v>1381</v>
      </c>
      <c r="BE277" s="9" t="s">
        <v>1297</v>
      </c>
      <c r="BF277" s="120">
        <v>2.9</v>
      </c>
      <c r="BG277" s="51" t="s">
        <v>1287</v>
      </c>
      <c r="BH277" s="51" t="s">
        <v>1287</v>
      </c>
      <c r="BJ277" s="111" t="s">
        <v>1293</v>
      </c>
      <c r="BK277" s="112" t="s">
        <v>1293</v>
      </c>
      <c r="BL277" s="112" t="s">
        <v>1293</v>
      </c>
      <c r="BM277" s="112" t="s">
        <v>1293</v>
      </c>
      <c r="BN277" s="112" t="s">
        <v>1293</v>
      </c>
      <c r="BO277" s="112" t="s">
        <v>1293</v>
      </c>
      <c r="BP277" s="112" t="s">
        <v>1293</v>
      </c>
      <c r="BQ277" s="112" t="s">
        <v>1293</v>
      </c>
      <c r="BR277" s="112" t="s">
        <v>1293</v>
      </c>
      <c r="BS277" s="112" t="s">
        <v>1293</v>
      </c>
      <c r="BT277" s="112" t="s">
        <v>1293</v>
      </c>
      <c r="BU277" s="112" t="s">
        <v>1293</v>
      </c>
      <c r="BV277" s="111">
        <f t="shared" ref="BV277" si="1318">E277</f>
        <v>52</v>
      </c>
      <c r="BW277" s="113" t="str">
        <f t="shared" ref="BW277" si="1319">I277</f>
        <v>-</v>
      </c>
      <c r="BX277" s="114">
        <f t="shared" ref="BX277" si="1320">M277</f>
        <v>86</v>
      </c>
      <c r="BY277" s="113" t="str">
        <f t="shared" ref="BY277" si="1321">Q277</f>
        <v>-</v>
      </c>
      <c r="BZ277" s="114">
        <f t="shared" ref="BZ277" si="1322">U277</f>
        <v>127</v>
      </c>
      <c r="CA277" s="113">
        <f t="shared" ref="CA277" si="1323">Y277</f>
        <v>162</v>
      </c>
      <c r="CB277" s="114">
        <f t="shared" ref="CB277" si="1324">AC277</f>
        <v>170</v>
      </c>
      <c r="CC277" s="113">
        <f t="shared" ref="CC277" si="1325">AG277</f>
        <v>208</v>
      </c>
      <c r="CD277" s="114">
        <f t="shared" ref="CD277" si="1326">AK277</f>
        <v>226</v>
      </c>
      <c r="CE277" s="113">
        <f t="shared" ref="CE277" si="1327">AO277</f>
        <v>271</v>
      </c>
      <c r="CF277" s="114">
        <f t="shared" ref="CF277" si="1328">AS277</f>
        <v>323</v>
      </c>
      <c r="CG277" s="113">
        <f t="shared" ref="CG277" si="1329">AW277</f>
        <v>347</v>
      </c>
      <c r="CH277" s="111">
        <f t="shared" ref="CH277" si="1330">G277</f>
        <v>77</v>
      </c>
      <c r="CI277" s="113" t="str">
        <f t="shared" ref="CI277" si="1331">K277</f>
        <v>-</v>
      </c>
      <c r="CJ277" s="114">
        <f t="shared" ref="CJ277" si="1332">O277</f>
        <v>117</v>
      </c>
      <c r="CK277" s="114" t="str">
        <f t="shared" ref="CK277" si="1333">S277</f>
        <v>-</v>
      </c>
      <c r="CL277" s="114">
        <f t="shared" ref="CL277" si="1334">W277</f>
        <v>161</v>
      </c>
      <c r="CM277" s="114">
        <f t="shared" ref="CM277" si="1335">AA277</f>
        <v>169</v>
      </c>
      <c r="CN277" s="114">
        <f t="shared" ref="CN277" si="1336">AE277</f>
        <v>195</v>
      </c>
      <c r="CO277" s="114">
        <f t="shared" ref="CO277" si="1337">AI277</f>
        <v>210</v>
      </c>
      <c r="CP277" s="114">
        <f t="shared" ref="CP277" si="1338">AM277</f>
        <v>264</v>
      </c>
      <c r="CQ277" s="114">
        <f t="shared" ref="CQ277" si="1339">AQ277</f>
        <v>307</v>
      </c>
      <c r="CR277" s="114">
        <f t="shared" ref="CR277" si="1340">AU277</f>
        <v>346</v>
      </c>
      <c r="CS277" s="114">
        <f t="shared" ref="CS277" si="1341">AY277</f>
        <v>353</v>
      </c>
      <c r="CT277" s="109" t="e">
        <f t="shared" ref="CT277" si="1342">M277-K277</f>
        <v>#VALUE!</v>
      </c>
    </row>
    <row r="278" spans="1:1029" s="12" customFormat="1" x14ac:dyDescent="0.2">
      <c r="A278" s="9" t="str">
        <f t="shared" si="1287"/>
        <v>pe2r3_human_6M9T</v>
      </c>
      <c r="B278" s="9" t="s">
        <v>363</v>
      </c>
      <c r="C278" s="9" t="s">
        <v>1560</v>
      </c>
      <c r="D278" s="9" t="str">
        <f>IFERROR(MID(VLOOKUP($B278,Seqs!$A:$B,2,0),E278,1),"")</f>
        <v>V</v>
      </c>
      <c r="E278" s="9">
        <v>52</v>
      </c>
      <c r="F278" s="9" t="str">
        <f>IFERROR(MID(VLOOKUP($B278,Seqs!$A:$B,2,0),G278,1),"")</f>
        <v>R</v>
      </c>
      <c r="G278" s="9">
        <v>78</v>
      </c>
      <c r="H278" s="9" t="str">
        <f>IFERROR(MID(VLOOKUP($B278,Seqs!$A:$B,2,0),I278,1),"")</f>
        <v/>
      </c>
      <c r="I278" s="109" t="s">
        <v>23</v>
      </c>
      <c r="J278" s="9" t="str">
        <f>IFERROR(MID(VLOOKUP($B278,Seqs!$A:$B,2,0),K278,1),"")</f>
        <v/>
      </c>
      <c r="K278" s="109" t="s">
        <v>23</v>
      </c>
      <c r="L278" s="9" t="str">
        <f>IFERROR(MID(VLOOKUP($B278,Seqs!$A:$B,2,0),M278,1),"")</f>
        <v>K</v>
      </c>
      <c r="M278" s="9">
        <v>85</v>
      </c>
      <c r="N278" s="9" t="str">
        <f>IFERROR(MID(VLOOKUP($B278,Seqs!$A:$B,2,0),O278,1),"")</f>
        <v>K</v>
      </c>
      <c r="O278" s="9">
        <v>117</v>
      </c>
      <c r="P278" s="9" t="str">
        <f>IFERROR(MID(VLOOKUP($B278,Seqs!$A:$B,2,0),Q278,1),"")</f>
        <v>Q</v>
      </c>
      <c r="Q278" s="9">
        <v>118</v>
      </c>
      <c r="R278" s="9" t="str">
        <f>IFERROR(MID(VLOOKUP($B278,Seqs!$A:$B,2,0),S278,1),"")</f>
        <v>S</v>
      </c>
      <c r="S278" s="9">
        <v>126</v>
      </c>
      <c r="T278" s="9" t="str">
        <f>IFERROR(MID(VLOOKUP($B278,Seqs!$A:$B,2,0),U278,1),"")</f>
        <v>G</v>
      </c>
      <c r="U278" s="9">
        <v>127</v>
      </c>
      <c r="V278" s="9" t="str">
        <f>IFERROR(MID(VLOOKUP($B278,Seqs!$A:$B,2,0),W278,1),"")</f>
        <v>A</v>
      </c>
      <c r="W278" s="9">
        <v>161</v>
      </c>
      <c r="X278" s="9" t="str">
        <f>IFERROR(MID(VLOOKUP($B278,Seqs!$A:$B,2,0),Y278,1),"")</f>
        <v>P</v>
      </c>
      <c r="Y278" s="9">
        <v>162</v>
      </c>
      <c r="Z278" s="9" t="str">
        <f>IFERROR(MID(VLOOKUP($B278,Seqs!$A:$B,2,0),AA278,1),"")</f>
        <v>M</v>
      </c>
      <c r="AA278" s="9">
        <v>169</v>
      </c>
      <c r="AB278" s="9" t="str">
        <f>IFERROR(MID(VLOOKUP($B278,Seqs!$A:$B,2,0),AC278,1),"")</f>
        <v>K</v>
      </c>
      <c r="AC278" s="9">
        <v>170</v>
      </c>
      <c r="AD278" s="9" t="str">
        <f>IFERROR(MID(VLOOKUP($B278,Seqs!$A:$B,2,0),AE278,1),"")</f>
        <v>G</v>
      </c>
      <c r="AE278" s="9">
        <v>195</v>
      </c>
      <c r="AF278" s="9" t="str">
        <f>IFERROR(MID(VLOOKUP($B278,Seqs!$A:$B,2,0),AG278,1),"")</f>
        <v>C</v>
      </c>
      <c r="AG278" s="9">
        <v>208</v>
      </c>
      <c r="AH278" s="9" t="str">
        <f>IFERROR(MID(VLOOKUP($B278,Seqs!$A:$B,2,0),AI278,1),"")</f>
        <v>I</v>
      </c>
      <c r="AI278" s="9">
        <v>210</v>
      </c>
      <c r="AJ278" s="9" t="str">
        <f>IFERROR(MID(VLOOKUP($B278,Seqs!$A:$B,2,0),AK278,1),"")</f>
        <v>W</v>
      </c>
      <c r="AK278" s="9">
        <v>225</v>
      </c>
      <c r="AL278" s="9" t="str">
        <f>IFERROR(MID(VLOOKUP($B278,Seqs!$A:$B,2,0),AM278,1),"")</f>
        <v>S</v>
      </c>
      <c r="AM278" s="9">
        <v>258</v>
      </c>
      <c r="AN278" s="9" t="str">
        <f>IFERROR(MID(VLOOKUP($B278,Seqs!$A:$B,2,0),AO278,1),"")</f>
        <v>R</v>
      </c>
      <c r="AO278" s="9">
        <v>275</v>
      </c>
      <c r="AP278" s="9" t="str">
        <f>IFERROR(MID(VLOOKUP($B278,Seqs!$A:$B,2,0),AQ278,1),"")</f>
        <v>F</v>
      </c>
      <c r="AQ278" s="9">
        <v>307</v>
      </c>
      <c r="AR278" s="9" t="str">
        <f>IFERROR(MID(VLOOKUP($B278,Seqs!$A:$B,2,0),AS278,1),"")</f>
        <v>K</v>
      </c>
      <c r="AS278" s="9">
        <v>323</v>
      </c>
      <c r="AT278" s="9" t="str">
        <f>IFERROR(MID(VLOOKUP($B278,Seqs!$A:$B,2,0),AU278,1),"")</f>
        <v>Y</v>
      </c>
      <c r="AU278" s="9">
        <v>346</v>
      </c>
      <c r="AV278" s="9" t="str">
        <f>IFERROR(MID(VLOOKUP($B278,Seqs!$A:$B,2,0),AW278,1),"")</f>
        <v>L</v>
      </c>
      <c r="AW278" s="9">
        <v>347</v>
      </c>
      <c r="AX278" s="9" t="str">
        <f>IFERROR(MID(VLOOKUP($B278,Seqs!$A:$B,2,0),AY278,1),"")</f>
        <v>L</v>
      </c>
      <c r="AY278" s="9">
        <v>353</v>
      </c>
      <c r="AZ278" s="110" t="str">
        <f>VLOOKUP(B278,Classification!A:D,2,0)</f>
        <v>A</v>
      </c>
      <c r="BA278" s="98" t="str">
        <f>VLOOKUP(B278,Classification!A:D,4,0)</f>
        <v>Prostanoid</v>
      </c>
      <c r="BB278" s="36" t="b">
        <f t="shared" si="1288"/>
        <v>1</v>
      </c>
      <c r="BC278" s="109">
        <f t="shared" si="1289"/>
        <v>240</v>
      </c>
      <c r="BD278" s="40" t="s">
        <v>1439</v>
      </c>
      <c r="BE278" s="9" t="s">
        <v>1483</v>
      </c>
      <c r="BF278" s="120">
        <v>2.5</v>
      </c>
      <c r="BG278" s="51" t="s">
        <v>1</v>
      </c>
      <c r="BH278" s="51" t="s">
        <v>1</v>
      </c>
      <c r="BJ278" s="111" t="s">
        <v>1293</v>
      </c>
      <c r="BK278" s="112" t="s">
        <v>1293</v>
      </c>
      <c r="BL278" s="112" t="s">
        <v>1293</v>
      </c>
      <c r="BM278" s="112" t="s">
        <v>1293</v>
      </c>
      <c r="BN278" s="112" t="s">
        <v>1293</v>
      </c>
      <c r="BO278" s="112" t="s">
        <v>1293</v>
      </c>
      <c r="BP278" s="112" t="s">
        <v>1293</v>
      </c>
      <c r="BQ278" s="112" t="s">
        <v>1293</v>
      </c>
      <c r="BR278" s="112" t="s">
        <v>1293</v>
      </c>
      <c r="BS278" s="112" t="s">
        <v>1293</v>
      </c>
      <c r="BT278" s="112" t="s">
        <v>1293</v>
      </c>
      <c r="BU278" s="112" t="s">
        <v>1293</v>
      </c>
      <c r="BV278" s="111">
        <f t="shared" si="1290"/>
        <v>52</v>
      </c>
      <c r="BW278" s="113" t="str">
        <f t="shared" si="1291"/>
        <v>-</v>
      </c>
      <c r="BX278" s="114">
        <f t="shared" si="1292"/>
        <v>85</v>
      </c>
      <c r="BY278" s="113">
        <f t="shared" si="1293"/>
        <v>118</v>
      </c>
      <c r="BZ278" s="114">
        <f t="shared" si="1294"/>
        <v>127</v>
      </c>
      <c r="CA278" s="113">
        <f t="shared" si="1295"/>
        <v>162</v>
      </c>
      <c r="CB278" s="114">
        <f t="shared" si="1296"/>
        <v>170</v>
      </c>
      <c r="CC278" s="113">
        <f t="shared" si="1297"/>
        <v>208</v>
      </c>
      <c r="CD278" s="114">
        <f t="shared" si="1298"/>
        <v>225</v>
      </c>
      <c r="CE278" s="113">
        <f t="shared" si="1299"/>
        <v>275</v>
      </c>
      <c r="CF278" s="114">
        <f t="shared" si="1300"/>
        <v>323</v>
      </c>
      <c r="CG278" s="113">
        <f t="shared" si="1301"/>
        <v>347</v>
      </c>
      <c r="CH278" s="111">
        <f t="shared" si="1302"/>
        <v>78</v>
      </c>
      <c r="CI278" s="113" t="str">
        <f t="shared" si="1303"/>
        <v>-</v>
      </c>
      <c r="CJ278" s="114">
        <f t="shared" si="1304"/>
        <v>117</v>
      </c>
      <c r="CK278" s="114">
        <f t="shared" si="1305"/>
        <v>126</v>
      </c>
      <c r="CL278" s="114">
        <f t="shared" si="1306"/>
        <v>161</v>
      </c>
      <c r="CM278" s="114">
        <f t="shared" si="1307"/>
        <v>169</v>
      </c>
      <c r="CN278" s="114">
        <f t="shared" si="1308"/>
        <v>195</v>
      </c>
      <c r="CO278" s="114">
        <f t="shared" si="1309"/>
        <v>210</v>
      </c>
      <c r="CP278" s="114">
        <f t="shared" si="1310"/>
        <v>258</v>
      </c>
      <c r="CQ278" s="114">
        <f t="shared" si="1311"/>
        <v>307</v>
      </c>
      <c r="CR278" s="114">
        <f t="shared" si="1312"/>
        <v>346</v>
      </c>
      <c r="CS278" s="114">
        <f t="shared" si="1313"/>
        <v>353</v>
      </c>
      <c r="CT278" s="109" t="e">
        <f t="shared" si="1314"/>
        <v>#VALUE!</v>
      </c>
    </row>
    <row r="279" spans="1:1029" x14ac:dyDescent="0.2">
      <c r="A279" s="9" t="str">
        <f t="shared" ref="A279" si="1343">CONCATENATE(B279,"_",C279)</f>
        <v>pe2r4_human__wt</v>
      </c>
      <c r="B279" s="9" t="s">
        <v>364</v>
      </c>
      <c r="C279" s="9" t="s">
        <v>100</v>
      </c>
      <c r="D279" s="9" t="str">
        <f>IFERROR(MID(VLOOKUP($B279,Seqs!$A:$B,2,0),E279,1),"")</f>
        <v>N</v>
      </c>
      <c r="E279" s="9">
        <v>18</v>
      </c>
      <c r="F279" s="9" t="str">
        <f>IFERROR(MID(VLOOKUP($B279,Seqs!$A:$B,2,0),G279,1),"")</f>
        <v>C</v>
      </c>
      <c r="G279" s="9">
        <v>43</v>
      </c>
      <c r="H279" s="9" t="str">
        <f>IFERROR(MID(VLOOKUP($B279,Seqs!$A:$B,2,0),I279,1),"")</f>
        <v/>
      </c>
      <c r="I279" s="109" t="s">
        <v>23</v>
      </c>
      <c r="J279" s="9" t="str">
        <f>IFERROR(MID(VLOOKUP($B279,Seqs!$A:$B,2,0),K279,1),"")</f>
        <v/>
      </c>
      <c r="K279" s="109" t="s">
        <v>23</v>
      </c>
      <c r="L279" s="9" t="str">
        <f>IFERROR(MID(VLOOKUP($B279,Seqs!$A:$B,2,0),M279,1),"")</f>
        <v>E</v>
      </c>
      <c r="M279" s="9">
        <v>51</v>
      </c>
      <c r="N279" s="9" t="str">
        <f>IFERROR(MID(VLOOKUP($B279,Seqs!$A:$B,2,0),O279,1),"")</f>
        <v>K</v>
      </c>
      <c r="O279" s="9">
        <v>82</v>
      </c>
      <c r="P279" s="9" t="str">
        <f>IFERROR(MID(VLOOKUP($B279,Seqs!$A:$B,2,0),Q279,1),"")</f>
        <v>Q</v>
      </c>
      <c r="Q279" s="9">
        <v>84</v>
      </c>
      <c r="R279" s="9" t="str">
        <f>IFERROR(MID(VLOOKUP($B279,Seqs!$A:$B,2,0),S279,1),"")</f>
        <v>G</v>
      </c>
      <c r="S279" s="9">
        <v>87</v>
      </c>
      <c r="T279" s="9" t="str">
        <f>IFERROR(MID(VLOOKUP($B279,Seqs!$A:$B,2,0),U279,1),"")</f>
        <v>G</v>
      </c>
      <c r="U279" s="9">
        <v>88</v>
      </c>
      <c r="V279" s="9" t="str">
        <f>IFERROR(MID(VLOOKUP($B279,Seqs!$A:$B,2,0),W279,1),"")</f>
        <v>H</v>
      </c>
      <c r="W279" s="9">
        <v>123</v>
      </c>
      <c r="X279" s="9" t="str">
        <f>IFERROR(MID(VLOOKUP($B279,Seqs!$A:$B,2,0),Y279,1),"")</f>
        <v>A</v>
      </c>
      <c r="Y279" s="9">
        <v>124</v>
      </c>
      <c r="Z279" s="9" t="str">
        <f>IFERROR(MID(VLOOKUP($B279,Seqs!$A:$B,2,0),AA279,1),"")</f>
        <v>V</v>
      </c>
      <c r="AA279" s="9">
        <v>131</v>
      </c>
      <c r="AB279" s="9" t="str">
        <f>IFERROR(MID(VLOOKUP($B279,Seqs!$A:$B,2,0),AC279,1),"")</f>
        <v>D</v>
      </c>
      <c r="AC279" s="9">
        <v>132</v>
      </c>
      <c r="AD279" s="9" t="str">
        <f>IFERROR(MID(VLOOKUP($B279,Seqs!$A:$B,2,0),AE279,1),"")</f>
        <v>G</v>
      </c>
      <c r="AE279" s="9">
        <v>157</v>
      </c>
      <c r="AF279" s="9" t="str">
        <f>IFERROR(MID(VLOOKUP($B279,Seqs!$A:$B,2,0),AG279,1),"")</f>
        <v>C</v>
      </c>
      <c r="AG279" s="9">
        <v>170</v>
      </c>
      <c r="AH279" s="9" t="str">
        <f>IFERROR(MID(VLOOKUP($B279,Seqs!$A:$B,2,0),AI279,1),"")</f>
        <v>I</v>
      </c>
      <c r="AI279" s="9">
        <v>172</v>
      </c>
      <c r="AJ279" s="9" t="str">
        <f>IFERROR(MID(VLOOKUP($B279,Seqs!$A:$B,2,0),AK279,1),"")</f>
        <v>V</v>
      </c>
      <c r="AK279" s="9">
        <v>178</v>
      </c>
      <c r="AL279" s="9" t="str">
        <f>IFERROR(MID(VLOOKUP($B279,Seqs!$A:$B,2,0),AM279,1),"")</f>
        <v>L</v>
      </c>
      <c r="AM279" s="9">
        <v>223</v>
      </c>
      <c r="AN279" s="9" t="str">
        <f>IFERROR(MID(VLOOKUP($B279,Seqs!$A:$B,2,0),AO279,1),"")</f>
        <v>R</v>
      </c>
      <c r="AO279" s="9">
        <v>261</v>
      </c>
      <c r="AP279" s="9" t="str">
        <f>IFERROR(MID(VLOOKUP($B279,Seqs!$A:$B,2,0),AQ279,1),"")</f>
        <v>Y</v>
      </c>
      <c r="AQ279" s="9">
        <v>298</v>
      </c>
      <c r="AR279" s="9" t="str">
        <f>IFERROR(MID(VLOOKUP($B279,Seqs!$A:$B,2,0),AS279,1),"")</f>
        <v>N</v>
      </c>
      <c r="AS279" s="9">
        <v>309</v>
      </c>
      <c r="AT279" s="9" t="str">
        <f>IFERROR(MID(VLOOKUP($B279,Seqs!$A:$B,2,0),AU279,1),"")</f>
        <v>L</v>
      </c>
      <c r="AU279" s="9">
        <v>332</v>
      </c>
      <c r="AV279" s="9" t="str">
        <f>IFERROR(MID(VLOOKUP($B279,Seqs!$A:$B,2,0),AW279,1),"")</f>
        <v>R</v>
      </c>
      <c r="AW279" s="9">
        <v>333</v>
      </c>
      <c r="AX279" s="9" t="str">
        <f>IFERROR(MID(VLOOKUP($B279,Seqs!$A:$B,2,0),AY279,1),"")</f>
        <v>C</v>
      </c>
      <c r="AY279" s="9">
        <v>346</v>
      </c>
      <c r="AZ279" s="110" t="str">
        <f>VLOOKUP(B279,Classification!A:D,2,0)</f>
        <v>A</v>
      </c>
      <c r="BA279" s="98" t="str">
        <f>VLOOKUP(B279,Classification!A:D,4,0)</f>
        <v>Prostanoid</v>
      </c>
      <c r="BB279" s="36" t="b">
        <f t="shared" ref="BB279" si="1344"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109">
        <f t="shared" ref="BC279" si="1345">_xlfn.AGGREGATE(9,6,CH279:CS279)-_xlfn.AGGREGATE(9,6,BV279:CG279)+12</f>
        <v>258</v>
      </c>
      <c r="BD279" s="40" t="s">
        <v>23</v>
      </c>
      <c r="BE279" s="9" t="s">
        <v>23</v>
      </c>
      <c r="BF279" s="120" t="s">
        <v>23</v>
      </c>
      <c r="BG279" s="51" t="s">
        <v>23</v>
      </c>
      <c r="BH279" s="51" t="s">
        <v>23</v>
      </c>
      <c r="BI279" s="12"/>
      <c r="BJ279" s="111" t="s">
        <v>1293</v>
      </c>
      <c r="BK279" s="112" t="s">
        <v>1293</v>
      </c>
      <c r="BL279" s="112" t="s">
        <v>1293</v>
      </c>
      <c r="BM279" s="112" t="s">
        <v>1293</v>
      </c>
      <c r="BN279" s="112" t="s">
        <v>1293</v>
      </c>
      <c r="BO279" s="112" t="s">
        <v>1293</v>
      </c>
      <c r="BP279" s="112" t="s">
        <v>1293</v>
      </c>
      <c r="BQ279" s="112" t="s">
        <v>1293</v>
      </c>
      <c r="BR279" s="112" t="s">
        <v>1293</v>
      </c>
      <c r="BS279" s="112" t="s">
        <v>1293</v>
      </c>
      <c r="BT279" s="112" t="s">
        <v>1293</v>
      </c>
      <c r="BU279" s="112" t="s">
        <v>1293</v>
      </c>
      <c r="BV279" s="111">
        <f t="shared" ref="BV279" si="1346">E279</f>
        <v>18</v>
      </c>
      <c r="BW279" s="113" t="str">
        <f t="shared" ref="BW279" si="1347">I279</f>
        <v>-</v>
      </c>
      <c r="BX279" s="114">
        <f t="shared" ref="BX279" si="1348">M279</f>
        <v>51</v>
      </c>
      <c r="BY279" s="113">
        <f t="shared" ref="BY279" si="1349">Q279</f>
        <v>84</v>
      </c>
      <c r="BZ279" s="114">
        <f t="shared" ref="BZ279" si="1350">U279</f>
        <v>88</v>
      </c>
      <c r="CA279" s="113">
        <f t="shared" ref="CA279" si="1351">Y279</f>
        <v>124</v>
      </c>
      <c r="CB279" s="114">
        <f t="shared" ref="CB279" si="1352">AC279</f>
        <v>132</v>
      </c>
      <c r="CC279" s="113">
        <f t="shared" ref="CC279" si="1353">AG279</f>
        <v>170</v>
      </c>
      <c r="CD279" s="114">
        <f t="shared" ref="CD279" si="1354">AK279</f>
        <v>178</v>
      </c>
      <c r="CE279" s="113">
        <f t="shared" ref="CE279" si="1355">AO279</f>
        <v>261</v>
      </c>
      <c r="CF279" s="114">
        <f t="shared" ref="CF279" si="1356">AS279</f>
        <v>309</v>
      </c>
      <c r="CG279" s="113">
        <f t="shared" ref="CG279" si="1357">AW279</f>
        <v>333</v>
      </c>
      <c r="CH279" s="111">
        <f t="shared" ref="CH279" si="1358">G279</f>
        <v>43</v>
      </c>
      <c r="CI279" s="113" t="str">
        <f t="shared" ref="CI279" si="1359">K279</f>
        <v>-</v>
      </c>
      <c r="CJ279" s="114">
        <f t="shared" ref="CJ279" si="1360">O279</f>
        <v>82</v>
      </c>
      <c r="CK279" s="114">
        <f t="shared" ref="CK279" si="1361">S279</f>
        <v>87</v>
      </c>
      <c r="CL279" s="114">
        <f t="shared" ref="CL279" si="1362">W279</f>
        <v>123</v>
      </c>
      <c r="CM279" s="114">
        <f t="shared" ref="CM279" si="1363">AA279</f>
        <v>131</v>
      </c>
      <c r="CN279" s="114">
        <f t="shared" ref="CN279" si="1364">AE279</f>
        <v>157</v>
      </c>
      <c r="CO279" s="114">
        <f t="shared" ref="CO279" si="1365">AI279</f>
        <v>172</v>
      </c>
      <c r="CP279" s="114">
        <f t="shared" ref="CP279" si="1366">AM279</f>
        <v>223</v>
      </c>
      <c r="CQ279" s="114">
        <f t="shared" ref="CQ279" si="1367">AQ279</f>
        <v>298</v>
      </c>
      <c r="CR279" s="114">
        <f t="shared" ref="CR279" si="1368">AU279</f>
        <v>332</v>
      </c>
      <c r="CS279" s="114">
        <f t="shared" ref="CS279" si="1369">AY279</f>
        <v>346</v>
      </c>
      <c r="CT279" s="109" t="e">
        <f t="shared" ref="CT279" si="1370">M279-K279</f>
        <v>#VALUE!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9" t="str">
        <f>CONCATENATE(B280,"_",C280)</f>
        <v>pe2r4_human_5YWY</v>
      </c>
      <c r="B280" s="9" t="s">
        <v>364</v>
      </c>
      <c r="C280" s="9" t="s">
        <v>1557</v>
      </c>
      <c r="D280" s="9" t="str">
        <f>IFERROR(MID(VLOOKUP($B280,Seqs!$A:$B,2,0),E280,1),"")</f>
        <v>N</v>
      </c>
      <c r="E280" s="9">
        <v>18</v>
      </c>
      <c r="F280" s="9" t="str">
        <f>IFERROR(MID(VLOOKUP($B280,Seqs!$A:$B,2,0),G280,1),"")</f>
        <v>C</v>
      </c>
      <c r="G280" s="9">
        <v>43</v>
      </c>
      <c r="H280" s="9" t="str">
        <f>IFERROR(MID(VLOOKUP($B280,Seqs!$A:$B,2,0),I280,1),"")</f>
        <v/>
      </c>
      <c r="I280" s="109" t="s">
        <v>23</v>
      </c>
      <c r="J280" s="9" t="str">
        <f>IFERROR(MID(VLOOKUP($B280,Seqs!$A:$B,2,0),K280,1),"")</f>
        <v/>
      </c>
      <c r="K280" s="109" t="s">
        <v>23</v>
      </c>
      <c r="L280" s="9" t="str">
        <f>IFERROR(MID(VLOOKUP($B280,Seqs!$A:$B,2,0),M280,1),"")</f>
        <v>E</v>
      </c>
      <c r="M280" s="9">
        <v>51</v>
      </c>
      <c r="N280" s="9" t="str">
        <f>IFERROR(MID(VLOOKUP($B280,Seqs!$A:$B,2,0),O280,1),"")</f>
        <v>K</v>
      </c>
      <c r="O280" s="9">
        <v>82</v>
      </c>
      <c r="P280" s="9" t="str">
        <f>IFERROR(MID(VLOOKUP($B280,Seqs!$A:$B,2,0),Q280,1),"")</f>
        <v>Q</v>
      </c>
      <c r="Q280" s="9">
        <v>84</v>
      </c>
      <c r="R280" s="9" t="str">
        <f>IFERROR(MID(VLOOKUP($B280,Seqs!$A:$B,2,0),S280,1),"")</f>
        <v>G</v>
      </c>
      <c r="S280" s="9">
        <v>87</v>
      </c>
      <c r="T280" s="9" t="str">
        <f>IFERROR(MID(VLOOKUP($B280,Seqs!$A:$B,2,0),U280,1),"")</f>
        <v>G</v>
      </c>
      <c r="U280" s="9">
        <v>88</v>
      </c>
      <c r="V280" s="9" t="str">
        <f>IFERROR(MID(VLOOKUP($B280,Seqs!$A:$B,2,0),W280,1),"")</f>
        <v>H</v>
      </c>
      <c r="W280" s="9">
        <v>123</v>
      </c>
      <c r="X280" s="9" t="str">
        <f>IFERROR(MID(VLOOKUP($B280,Seqs!$A:$B,2,0),Y280,1),"")</f>
        <v>A</v>
      </c>
      <c r="Y280" s="9">
        <v>124</v>
      </c>
      <c r="Z280" s="9" t="str">
        <f>IFERROR(MID(VLOOKUP($B280,Seqs!$A:$B,2,0),AA280,1),"")</f>
        <v>V</v>
      </c>
      <c r="AA280" s="9">
        <v>131</v>
      </c>
      <c r="AB280" s="9" t="str">
        <f>IFERROR(MID(VLOOKUP($B280,Seqs!$A:$B,2,0),AC280,1),"")</f>
        <v>D</v>
      </c>
      <c r="AC280" s="9">
        <v>132</v>
      </c>
      <c r="AD280" s="9" t="str">
        <f>IFERROR(MID(VLOOKUP($B280,Seqs!$A:$B,2,0),AE280,1),"")</f>
        <v>G</v>
      </c>
      <c r="AE280" s="9">
        <v>157</v>
      </c>
      <c r="AF280" s="9" t="str">
        <f>IFERROR(MID(VLOOKUP($B280,Seqs!$A:$B,2,0),AG280,1),"")</f>
        <v>C</v>
      </c>
      <c r="AG280" s="9">
        <v>170</v>
      </c>
      <c r="AH280" s="9" t="str">
        <f>IFERROR(MID(VLOOKUP($B280,Seqs!$A:$B,2,0),AI280,1),"")</f>
        <v>I</v>
      </c>
      <c r="AI280" s="9">
        <v>172</v>
      </c>
      <c r="AJ280" s="9" t="str">
        <f>IFERROR(MID(VLOOKUP($B280,Seqs!$A:$B,2,0),AK280,1),"")</f>
        <v>V</v>
      </c>
      <c r="AK280" s="9">
        <v>178</v>
      </c>
      <c r="AL280" s="9" t="str">
        <f>IFERROR(MID(VLOOKUP($B280,Seqs!$A:$B,2,0),AM280,1),"")</f>
        <v>H</v>
      </c>
      <c r="AM280" s="9">
        <v>214</v>
      </c>
      <c r="AN280" s="9" t="str">
        <f>IFERROR(MID(VLOOKUP($B280,Seqs!$A:$B,2,0),AO280,1),"")</f>
        <v>A</v>
      </c>
      <c r="AO280" s="9">
        <v>266</v>
      </c>
      <c r="AP280" s="9" t="str">
        <f>IFERROR(MID(VLOOKUP($B280,Seqs!$A:$B,2,0),AQ280,1),"")</f>
        <v>Y</v>
      </c>
      <c r="AQ280" s="9">
        <v>298</v>
      </c>
      <c r="AR280" s="9" t="str">
        <f>IFERROR(MID(VLOOKUP($B280,Seqs!$A:$B,2,0),AS280,1),"")</f>
        <v>N</v>
      </c>
      <c r="AS280" s="9">
        <v>309</v>
      </c>
      <c r="AT280" s="9" t="str">
        <f>IFERROR(MID(VLOOKUP($B280,Seqs!$A:$B,2,0),AU280,1),"")</f>
        <v>L</v>
      </c>
      <c r="AU280" s="9">
        <v>332</v>
      </c>
      <c r="AV280" s="9" t="str">
        <f>IFERROR(MID(VLOOKUP($B280,Seqs!$A:$B,2,0),AW280,1),"")</f>
        <v>R</v>
      </c>
      <c r="AW280" s="9">
        <v>333</v>
      </c>
      <c r="AX280" s="9" t="str">
        <f>IFERROR(MID(VLOOKUP($B280,Seqs!$A:$B,2,0),AY280,1),"")</f>
        <v>I</v>
      </c>
      <c r="AY280" s="9">
        <v>344</v>
      </c>
      <c r="AZ280" s="110" t="str">
        <f>VLOOKUP(B280,Classification!A:D,2,0)</f>
        <v>A</v>
      </c>
      <c r="BA280" s="98" t="str">
        <f>VLOOKUP(B280,Classification!A:D,4,0)</f>
        <v>Prostanoid</v>
      </c>
      <c r="BB280" s="36" t="b">
        <f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109">
        <f>_xlfn.AGGREGATE(9,6,CH280:CS280)-_xlfn.AGGREGATE(9,6,BV280:CG280)+12</f>
        <v>242</v>
      </c>
      <c r="BD280" s="40" t="s">
        <v>1382</v>
      </c>
      <c r="BE280" s="9" t="s">
        <v>1380</v>
      </c>
      <c r="BF280" s="120">
        <v>3.2</v>
      </c>
      <c r="BG280" s="51" t="s">
        <v>1</v>
      </c>
      <c r="BH280" s="51" t="s">
        <v>1</v>
      </c>
      <c r="BI280" s="12"/>
      <c r="BJ280" s="111" t="s">
        <v>1293</v>
      </c>
      <c r="BK280" s="112" t="s">
        <v>1293</v>
      </c>
      <c r="BL280" s="112" t="s">
        <v>1293</v>
      </c>
      <c r="BM280" s="112" t="s">
        <v>1293</v>
      </c>
      <c r="BN280" s="112" t="s">
        <v>1293</v>
      </c>
      <c r="BO280" s="112" t="s">
        <v>1293</v>
      </c>
      <c r="BP280" s="112" t="s">
        <v>1293</v>
      </c>
      <c r="BQ280" s="112" t="s">
        <v>1293</v>
      </c>
      <c r="BR280" s="112" t="s">
        <v>1293</v>
      </c>
      <c r="BS280" s="112" t="s">
        <v>1293</v>
      </c>
      <c r="BT280" s="112" t="s">
        <v>1293</v>
      </c>
      <c r="BU280" s="112" t="s">
        <v>1293</v>
      </c>
      <c r="BV280" s="111">
        <f>E280</f>
        <v>18</v>
      </c>
      <c r="BW280" s="113" t="str">
        <f>I280</f>
        <v>-</v>
      </c>
      <c r="BX280" s="114">
        <f>M280</f>
        <v>51</v>
      </c>
      <c r="BY280" s="113">
        <f>Q280</f>
        <v>84</v>
      </c>
      <c r="BZ280" s="114">
        <f>U280</f>
        <v>88</v>
      </c>
      <c r="CA280" s="113">
        <f>Y280</f>
        <v>124</v>
      </c>
      <c r="CB280" s="114">
        <f>AC280</f>
        <v>132</v>
      </c>
      <c r="CC280" s="113">
        <f>AG280</f>
        <v>170</v>
      </c>
      <c r="CD280" s="114">
        <f>AK280</f>
        <v>178</v>
      </c>
      <c r="CE280" s="113">
        <f>AO280</f>
        <v>266</v>
      </c>
      <c r="CF280" s="114">
        <f>AS280</f>
        <v>309</v>
      </c>
      <c r="CG280" s="113">
        <f>AW280</f>
        <v>333</v>
      </c>
      <c r="CH280" s="111">
        <f>G280</f>
        <v>43</v>
      </c>
      <c r="CI280" s="113" t="str">
        <f>K280</f>
        <v>-</v>
      </c>
      <c r="CJ280" s="114">
        <f>O280</f>
        <v>82</v>
      </c>
      <c r="CK280" s="114">
        <f>S280</f>
        <v>87</v>
      </c>
      <c r="CL280" s="114">
        <f>W280</f>
        <v>123</v>
      </c>
      <c r="CM280" s="114">
        <f>AA280</f>
        <v>131</v>
      </c>
      <c r="CN280" s="114">
        <f>AE280</f>
        <v>157</v>
      </c>
      <c r="CO280" s="114">
        <f>AI280</f>
        <v>172</v>
      </c>
      <c r="CP280" s="114">
        <f>AM280</f>
        <v>214</v>
      </c>
      <c r="CQ280" s="114">
        <f>AQ280</f>
        <v>298</v>
      </c>
      <c r="CR280" s="114">
        <f>AU280</f>
        <v>332</v>
      </c>
      <c r="CS280" s="114">
        <f>AY280</f>
        <v>344</v>
      </c>
      <c r="CT280" s="109" t="e">
        <f>M280-K280</f>
        <v>#VALUE!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9" t="str">
        <f>CONCATENATE(B281,"_",C281)</f>
        <v>pe2r4_human_5YHL</v>
      </c>
      <c r="B281" s="9" t="s">
        <v>364</v>
      </c>
      <c r="C281" s="9" t="s">
        <v>1559</v>
      </c>
      <c r="D281" s="9" t="str">
        <f>IFERROR(MID(VLOOKUP($B281,Seqs!$A:$B,2,0),E281,1),"")</f>
        <v>N</v>
      </c>
      <c r="E281" s="9">
        <v>18</v>
      </c>
      <c r="F281" s="9" t="str">
        <f>IFERROR(MID(VLOOKUP($B281,Seqs!$A:$B,2,0),G281,1),"")</f>
        <v>C</v>
      </c>
      <c r="G281" s="9">
        <v>43</v>
      </c>
      <c r="H281" s="9" t="str">
        <f>IFERROR(MID(VLOOKUP($B281,Seqs!$A:$B,2,0),I281,1),"")</f>
        <v/>
      </c>
      <c r="I281" s="109" t="s">
        <v>23</v>
      </c>
      <c r="J281" s="9" t="str">
        <f>IFERROR(MID(VLOOKUP($B281,Seqs!$A:$B,2,0),K281,1),"")</f>
        <v/>
      </c>
      <c r="K281" s="109" t="s">
        <v>23</v>
      </c>
      <c r="L281" s="9" t="str">
        <f>IFERROR(MID(VLOOKUP($B281,Seqs!$A:$B,2,0),M281,1),"")</f>
        <v>E</v>
      </c>
      <c r="M281" s="9">
        <v>51</v>
      </c>
      <c r="N281" s="9" t="str">
        <f>IFERROR(MID(VLOOKUP($B281,Seqs!$A:$B,2,0),O281,1),"")</f>
        <v>K</v>
      </c>
      <c r="O281" s="9">
        <v>82</v>
      </c>
      <c r="P281" s="9" t="str">
        <f>IFERROR(MID(VLOOKUP($B281,Seqs!$A:$B,2,0),Q281,1),"")</f>
        <v>Q</v>
      </c>
      <c r="Q281" s="9">
        <v>84</v>
      </c>
      <c r="R281" s="9" t="str">
        <f>IFERROR(MID(VLOOKUP($B281,Seqs!$A:$B,2,0),S281,1),"")</f>
        <v>G</v>
      </c>
      <c r="S281" s="9">
        <v>87</v>
      </c>
      <c r="T281" s="9" t="str">
        <f>IFERROR(MID(VLOOKUP($B281,Seqs!$A:$B,2,0),U281,1),"")</f>
        <v>G</v>
      </c>
      <c r="U281" s="9">
        <v>88</v>
      </c>
      <c r="V281" s="9" t="str">
        <f>IFERROR(MID(VLOOKUP($B281,Seqs!$A:$B,2,0),W281,1),"")</f>
        <v>H</v>
      </c>
      <c r="W281" s="9">
        <v>123</v>
      </c>
      <c r="X281" s="9" t="str">
        <f>IFERROR(MID(VLOOKUP($B281,Seqs!$A:$B,2,0),Y281,1),"")</f>
        <v>A</v>
      </c>
      <c r="Y281" s="9">
        <v>124</v>
      </c>
      <c r="Z281" s="9" t="str">
        <f>IFERROR(MID(VLOOKUP($B281,Seqs!$A:$B,2,0),AA281,1),"")</f>
        <v>V</v>
      </c>
      <c r="AA281" s="9">
        <v>131</v>
      </c>
      <c r="AB281" s="9" t="str">
        <f>IFERROR(MID(VLOOKUP($B281,Seqs!$A:$B,2,0),AC281,1),"")</f>
        <v>D</v>
      </c>
      <c r="AC281" s="9">
        <v>132</v>
      </c>
      <c r="AD281" s="9" t="str">
        <f>IFERROR(MID(VLOOKUP($B281,Seqs!$A:$B,2,0),AE281,1),"")</f>
        <v>G</v>
      </c>
      <c r="AE281" s="9">
        <v>157</v>
      </c>
      <c r="AF281" s="9" t="str">
        <f>IFERROR(MID(VLOOKUP($B281,Seqs!$A:$B,2,0),AG281,1),"")</f>
        <v>C</v>
      </c>
      <c r="AG281" s="9">
        <v>170</v>
      </c>
      <c r="AH281" s="9" t="str">
        <f>IFERROR(MID(VLOOKUP($B281,Seqs!$A:$B,2,0),AI281,1),"")</f>
        <v>I</v>
      </c>
      <c r="AI281" s="9">
        <v>172</v>
      </c>
      <c r="AJ281" s="9" t="str">
        <f>IFERROR(MID(VLOOKUP($B281,Seqs!$A:$B,2,0),AK281,1),"")</f>
        <v>V</v>
      </c>
      <c r="AK281" s="9">
        <v>178</v>
      </c>
      <c r="AL281" s="9" t="str">
        <f>IFERROR(MID(VLOOKUP($B281,Seqs!$A:$B,2,0),AM281,1),"")</f>
        <v>H</v>
      </c>
      <c r="AM281" s="9">
        <v>214</v>
      </c>
      <c r="AN281" s="9" t="str">
        <f>IFERROR(MID(VLOOKUP($B281,Seqs!$A:$B,2,0),AO281,1),"")</f>
        <v>A</v>
      </c>
      <c r="AO281" s="9">
        <v>266</v>
      </c>
      <c r="AP281" s="9" t="str">
        <f>IFERROR(MID(VLOOKUP($B281,Seqs!$A:$B,2,0),AQ281,1),"")</f>
        <v>Y</v>
      </c>
      <c r="AQ281" s="9">
        <v>298</v>
      </c>
      <c r="AR281" s="9" t="str">
        <f>IFERROR(MID(VLOOKUP($B281,Seqs!$A:$B,2,0),AS281,1),"")</f>
        <v>N</v>
      </c>
      <c r="AS281" s="9">
        <v>309</v>
      </c>
      <c r="AT281" s="9" t="str">
        <f>IFERROR(MID(VLOOKUP($B281,Seqs!$A:$B,2,0),AU281,1),"")</f>
        <v>L</v>
      </c>
      <c r="AU281" s="9">
        <v>332</v>
      </c>
      <c r="AV281" s="9" t="str">
        <f>IFERROR(MID(VLOOKUP($B281,Seqs!$A:$B,2,0),AW281,1),"")</f>
        <v>R</v>
      </c>
      <c r="AW281" s="9">
        <v>333</v>
      </c>
      <c r="AX281" s="9" t="str">
        <f>IFERROR(MID(VLOOKUP($B281,Seqs!$A:$B,2,0),AY281,1),"")</f>
        <v>I</v>
      </c>
      <c r="AY281" s="9">
        <v>344</v>
      </c>
      <c r="AZ281" s="110" t="str">
        <f>VLOOKUP(B281,Classification!A:D,2,0)</f>
        <v>A</v>
      </c>
      <c r="BA281" s="98" t="str">
        <f>VLOOKUP(B281,Classification!A:D,4,0)</f>
        <v>Prostanoid</v>
      </c>
      <c r="BB281" s="36" t="b">
        <f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109">
        <f>_xlfn.AGGREGATE(9,6,CH281:CS281)-_xlfn.AGGREGATE(9,6,BV281:CG281)+12</f>
        <v>242</v>
      </c>
      <c r="BD281" s="40" t="s">
        <v>23</v>
      </c>
      <c r="BE281" s="9" t="s">
        <v>1380</v>
      </c>
      <c r="BF281" s="120">
        <v>4.2</v>
      </c>
      <c r="BG281" s="51" t="s">
        <v>1</v>
      </c>
      <c r="BH281" s="51" t="s">
        <v>1</v>
      </c>
      <c r="BI281" s="12"/>
      <c r="BJ281" s="111" t="s">
        <v>1293</v>
      </c>
      <c r="BK281" s="112" t="s">
        <v>1293</v>
      </c>
      <c r="BL281" s="112" t="s">
        <v>1293</v>
      </c>
      <c r="BM281" s="112" t="s">
        <v>1293</v>
      </c>
      <c r="BN281" s="112" t="s">
        <v>1293</v>
      </c>
      <c r="BO281" s="112" t="s">
        <v>1293</v>
      </c>
      <c r="BP281" s="112" t="s">
        <v>1293</v>
      </c>
      <c r="BQ281" s="112" t="s">
        <v>1293</v>
      </c>
      <c r="BR281" s="112" t="s">
        <v>1293</v>
      </c>
      <c r="BS281" s="112" t="s">
        <v>1293</v>
      </c>
      <c r="BT281" s="112" t="s">
        <v>1293</v>
      </c>
      <c r="BU281" s="112" t="s">
        <v>1293</v>
      </c>
      <c r="BV281" s="111">
        <f>E281</f>
        <v>18</v>
      </c>
      <c r="BW281" s="113" t="str">
        <f>I281</f>
        <v>-</v>
      </c>
      <c r="BX281" s="114">
        <f>M281</f>
        <v>51</v>
      </c>
      <c r="BY281" s="113">
        <f>Q281</f>
        <v>84</v>
      </c>
      <c r="BZ281" s="114">
        <f>U281</f>
        <v>88</v>
      </c>
      <c r="CA281" s="113">
        <f>Y281</f>
        <v>124</v>
      </c>
      <c r="CB281" s="114">
        <f>AC281</f>
        <v>132</v>
      </c>
      <c r="CC281" s="113">
        <f>AG281</f>
        <v>170</v>
      </c>
      <c r="CD281" s="114">
        <f>AK281</f>
        <v>178</v>
      </c>
      <c r="CE281" s="113">
        <f>AO281</f>
        <v>266</v>
      </c>
      <c r="CF281" s="114">
        <f>AS281</f>
        <v>309</v>
      </c>
      <c r="CG281" s="113">
        <f>AW281</f>
        <v>333</v>
      </c>
      <c r="CH281" s="111">
        <f>G281</f>
        <v>43</v>
      </c>
      <c r="CI281" s="113" t="str">
        <f>K281</f>
        <v>-</v>
      </c>
      <c r="CJ281" s="114">
        <f>O281</f>
        <v>82</v>
      </c>
      <c r="CK281" s="114">
        <f>S281</f>
        <v>87</v>
      </c>
      <c r="CL281" s="114">
        <f>W281</f>
        <v>123</v>
      </c>
      <c r="CM281" s="114">
        <f>AA281</f>
        <v>131</v>
      </c>
      <c r="CN281" s="114">
        <f>AE281</f>
        <v>157</v>
      </c>
      <c r="CO281" s="114">
        <f>AI281</f>
        <v>172</v>
      </c>
      <c r="CP281" s="114">
        <f>AM281</f>
        <v>214</v>
      </c>
      <c r="CQ281" s="114">
        <f>AQ281</f>
        <v>298</v>
      </c>
      <c r="CR281" s="114">
        <f>AU281</f>
        <v>332</v>
      </c>
      <c r="CS281" s="114">
        <f>AY281</f>
        <v>344</v>
      </c>
      <c r="CT281" s="109" t="e">
        <f>M281-K281</f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>CONCATENATE(B282,"_",C282)</f>
        <v>ptafr_human__wt</v>
      </c>
      <c r="B282" s="3" t="s">
        <v>371</v>
      </c>
      <c r="C282" s="3" t="s">
        <v>100</v>
      </c>
      <c r="D282" s="3" t="str">
        <f>IFERROR(MID(VLOOKUP($B282,Seqs!$A:$B,2,0),E282,1),"")</f>
        <v>D</v>
      </c>
      <c r="E282" s="3">
        <v>10</v>
      </c>
      <c r="F282" s="3" t="str">
        <f>IFERROR(MID(VLOOKUP($B282,Seqs!$A:$B,2,0),G282,1),"")</f>
        <v>Y</v>
      </c>
      <c r="G282" s="3">
        <v>44</v>
      </c>
      <c r="H282" s="3" t="str">
        <f>IFERROR(MID(VLOOKUP($B282,Seqs!$A:$B,2,0),I282,1),"")</f>
        <v/>
      </c>
      <c r="I282" s="23" t="s">
        <v>23</v>
      </c>
      <c r="J282" s="3" t="str">
        <f>IFERROR(MID(VLOOKUP($B282,Seqs!$A:$B,2,0),K282,1),"")</f>
        <v/>
      </c>
      <c r="K282" s="23" t="s">
        <v>23</v>
      </c>
      <c r="L282" s="3" t="str">
        <f>IFERROR(MID(VLOOKUP($B282,Seqs!$A:$B,2,0),M282,1),"")</f>
        <v>F</v>
      </c>
      <c r="M282" s="3">
        <v>49</v>
      </c>
      <c r="N282" s="3" t="str">
        <f>IFERROR(MID(VLOOKUP($B282,Seqs!$A:$B,2,0),O282,1),"")</f>
        <v>Q</v>
      </c>
      <c r="O282" s="3">
        <v>80</v>
      </c>
      <c r="P282" s="3" t="str">
        <f>IFERROR(MID(VLOOKUP($B282,Seqs!$A:$B,2,0),Q282,1),"")</f>
        <v>N</v>
      </c>
      <c r="Q282" s="3">
        <v>82</v>
      </c>
      <c r="R282" s="3" t="str">
        <f>IFERROR(MID(VLOOKUP($B282,Seqs!$A:$B,2,0),S282,1),"")</f>
        <v>L</v>
      </c>
      <c r="S282" s="3">
        <v>85</v>
      </c>
      <c r="T282" s="3" t="str">
        <f>IFERROR(MID(VLOOKUP($B282,Seqs!$A:$B,2,0),U282,1),"")</f>
        <v>P</v>
      </c>
      <c r="U282" s="3">
        <v>86</v>
      </c>
      <c r="V282" s="3" t="str">
        <f>IFERROR(MID(VLOOKUP($B282,Seqs!$A:$B,2,0),W282,1),"")</f>
        <v>R</v>
      </c>
      <c r="W282" s="3">
        <v>121</v>
      </c>
      <c r="X282" s="3" t="str">
        <f>IFERROR(MID(VLOOKUP($B282,Seqs!$A:$B,2,0),Y282,1),"")</f>
        <v>P</v>
      </c>
      <c r="Y282" s="3">
        <v>122</v>
      </c>
      <c r="Z282" s="3" t="str">
        <f>IFERROR(MID(VLOOKUP($B282,Seqs!$A:$B,2,0),AA282,1),"")</f>
        <v>N</v>
      </c>
      <c r="AA282" s="3">
        <v>129</v>
      </c>
      <c r="AB282" s="3" t="str">
        <f>IFERROR(MID(VLOOKUP($B282,Seqs!$A:$B,2,0),AC282,1),"")</f>
        <v>T</v>
      </c>
      <c r="AC282" s="3">
        <v>130</v>
      </c>
      <c r="AD282" s="3" t="str">
        <f>IFERROR(MID(VLOOKUP($B282,Seqs!$A:$B,2,0),AE282,1),"")</f>
        <v>L</v>
      </c>
      <c r="AE282" s="3">
        <v>155</v>
      </c>
      <c r="AF282" s="3" t="str">
        <f>IFERROR(MID(VLOOKUP($B282,Seqs!$A:$B,2,0),AG282,1),"")</f>
        <v>C</v>
      </c>
      <c r="AG282" s="3">
        <v>173</v>
      </c>
      <c r="AH282" s="3" t="str">
        <f>IFERROR(MID(VLOOKUP($B282,Seqs!$A:$B,2,0),AI282,1),"")</f>
        <v>E</v>
      </c>
      <c r="AI282" s="3">
        <v>175</v>
      </c>
      <c r="AJ282" s="3" t="str">
        <f>IFERROR(MID(VLOOKUP($B282,Seqs!$A:$B,2,0),AK282,1),"")</f>
        <v>S</v>
      </c>
      <c r="AK282" s="3">
        <v>181</v>
      </c>
      <c r="AL282" s="3" t="str">
        <f>IFERROR(MID(VLOOKUP($B282,Seqs!$A:$B,2,0),AM282,1),"")</f>
        <v>Q</v>
      </c>
      <c r="AM282" s="3">
        <v>216</v>
      </c>
      <c r="AN282" s="3" t="str">
        <f>IFERROR(MID(VLOOKUP($B282,Seqs!$A:$B,2,0),AO282,1),"")</f>
        <v>Q</v>
      </c>
      <c r="AO282" s="3">
        <v>221</v>
      </c>
      <c r="AP282" s="3" t="str">
        <f>IFERROR(MID(VLOOKUP($B282,Seqs!$A:$B,2,0),AQ282,1),"")</f>
        <v>G</v>
      </c>
      <c r="AQ282" s="3">
        <v>261</v>
      </c>
      <c r="AR282" s="3" t="str">
        <f>IFERROR(MID(VLOOKUP($B282,Seqs!$A:$B,2,0),AS282,1),"")</f>
        <v>D</v>
      </c>
      <c r="AS282" s="3">
        <v>264</v>
      </c>
      <c r="AT282" s="3" t="str">
        <f>IFERROR(MID(VLOOKUP($B282,Seqs!$A:$B,2,0),AU282,1),"")</f>
        <v>K</v>
      </c>
      <c r="AU282" s="3">
        <v>299</v>
      </c>
      <c r="AV282" s="3" t="str">
        <f>IFERROR(MID(VLOOKUP($B282,Seqs!$A:$B,2,0),AW282,1),"")</f>
        <v>F</v>
      </c>
      <c r="AW282" s="3">
        <v>300</v>
      </c>
      <c r="AX282" s="3" t="str">
        <f>IFERROR(MID(VLOOKUP($B282,Seqs!$A:$B,2,0),AY282,1),"")</f>
        <v>S</v>
      </c>
      <c r="AY282" s="3">
        <v>313</v>
      </c>
      <c r="AZ282" s="77" t="str">
        <f>VLOOKUP(B282,Classification!A:D,2,0)</f>
        <v>A</v>
      </c>
      <c r="BA282" s="94" t="str">
        <f>VLOOKUP(B282,Classification!A:D,4,0)</f>
        <v>Platelet-activatingfactor</v>
      </c>
      <c r="BB282" s="27" t="b">
        <f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>_xlfn.AGGREGATE(9,6,CH282:CS282)-_xlfn.AGGREGATE(9,6,BV282:CG282)+12</f>
        <v>272</v>
      </c>
      <c r="BD282" s="2" t="s">
        <v>23</v>
      </c>
      <c r="BE282" s="3" t="s">
        <v>23</v>
      </c>
      <c r="BF282" s="119" t="s">
        <v>23</v>
      </c>
      <c r="BG282" s="49" t="s">
        <v>1383</v>
      </c>
      <c r="BH282" s="49" t="s">
        <v>1383</v>
      </c>
      <c r="BI282" s="1"/>
      <c r="BJ282" s="70" t="s">
        <v>1293</v>
      </c>
      <c r="BK282" s="57" t="s">
        <v>1293</v>
      </c>
      <c r="BL282" s="57" t="s">
        <v>1293</v>
      </c>
      <c r="BM282" s="57" t="s">
        <v>1293</v>
      </c>
      <c r="BN282" s="57" t="s">
        <v>1293</v>
      </c>
      <c r="BO282" s="57" t="s">
        <v>1293</v>
      </c>
      <c r="BP282" s="57" t="s">
        <v>1293</v>
      </c>
      <c r="BQ282" s="57" t="s">
        <v>1293</v>
      </c>
      <c r="BR282" s="57" t="s">
        <v>1293</v>
      </c>
      <c r="BS282" s="57" t="s">
        <v>1293</v>
      </c>
      <c r="BT282" s="57" t="s">
        <v>1293</v>
      </c>
      <c r="BU282" s="57" t="s">
        <v>1293</v>
      </c>
      <c r="BV282" s="70">
        <f>E282</f>
        <v>10</v>
      </c>
      <c r="BW282" s="71" t="str">
        <f>I282</f>
        <v>-</v>
      </c>
      <c r="BX282" s="72">
        <f>M282</f>
        <v>49</v>
      </c>
      <c r="BY282" s="71">
        <f>Q282</f>
        <v>82</v>
      </c>
      <c r="BZ282" s="72">
        <f>U282</f>
        <v>86</v>
      </c>
      <c r="CA282" s="71">
        <f>Y282</f>
        <v>122</v>
      </c>
      <c r="CB282" s="72">
        <f>AC282</f>
        <v>130</v>
      </c>
      <c r="CC282" s="71">
        <f>AG282</f>
        <v>173</v>
      </c>
      <c r="CD282" s="72">
        <f>AK282</f>
        <v>181</v>
      </c>
      <c r="CE282" s="71">
        <f>AO282</f>
        <v>221</v>
      </c>
      <c r="CF282" s="72">
        <f>AS282</f>
        <v>264</v>
      </c>
      <c r="CG282" s="71">
        <f>AW282</f>
        <v>300</v>
      </c>
      <c r="CH282" s="70">
        <f>G282</f>
        <v>44</v>
      </c>
      <c r="CI282" s="71" t="str">
        <f>K282</f>
        <v>-</v>
      </c>
      <c r="CJ282" s="72">
        <f>O282</f>
        <v>80</v>
      </c>
      <c r="CK282" s="72">
        <f>S282</f>
        <v>85</v>
      </c>
      <c r="CL282" s="72">
        <f>W282</f>
        <v>121</v>
      </c>
      <c r="CM282" s="72">
        <f>AA282</f>
        <v>129</v>
      </c>
      <c r="CN282" s="72">
        <f>AE282</f>
        <v>155</v>
      </c>
      <c r="CO282" s="72">
        <f>AI282</f>
        <v>175</v>
      </c>
      <c r="CP282" s="72">
        <f>AM282</f>
        <v>216</v>
      </c>
      <c r="CQ282" s="72">
        <f>AQ282</f>
        <v>261</v>
      </c>
      <c r="CR282" s="72">
        <f>AU282</f>
        <v>299</v>
      </c>
      <c r="CS282" s="72">
        <f>AY282</f>
        <v>313</v>
      </c>
      <c r="CT282" s="23" t="e">
        <f>M282-K282</f>
        <v>#VALUE!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>CONCATENATE(B283,"_",C283)</f>
        <v>ptafr_human_5ZKP</v>
      </c>
      <c r="B283" s="3" t="s">
        <v>371</v>
      </c>
      <c r="C283" s="3" t="s">
        <v>1520</v>
      </c>
      <c r="D283" s="3" t="str">
        <f>IFERROR(MID(VLOOKUP($B283,Seqs!$A:$B,2,0),E283,1),"")</f>
        <v>S</v>
      </c>
      <c r="E283" s="3">
        <v>11</v>
      </c>
      <c r="F283" s="3" t="str">
        <f>IFERROR(MID(VLOOKUP($B283,Seqs!$A:$B,2,0),G283,1),"")</f>
        <v>Y</v>
      </c>
      <c r="G283" s="3">
        <v>44</v>
      </c>
      <c r="H283" s="3" t="str">
        <f>IFERROR(MID(VLOOKUP($B283,Seqs!$A:$B,2,0),I283,1),"")</f>
        <v/>
      </c>
      <c r="I283" s="23" t="s">
        <v>23</v>
      </c>
      <c r="J283" s="3" t="str">
        <f>IFERROR(MID(VLOOKUP($B283,Seqs!$A:$B,2,0),K283,1),"")</f>
        <v/>
      </c>
      <c r="K283" s="23" t="s">
        <v>23</v>
      </c>
      <c r="L283" s="3" t="str">
        <f>IFERROR(MID(VLOOKUP($B283,Seqs!$A:$B,2,0),M283,1),"")</f>
        <v>F</v>
      </c>
      <c r="M283" s="3">
        <v>49</v>
      </c>
      <c r="N283" s="3" t="str">
        <f>IFERROR(MID(VLOOKUP($B283,Seqs!$A:$B,2,0),O283,1),"")</f>
        <v>Q</v>
      </c>
      <c r="O283" s="3">
        <v>80</v>
      </c>
      <c r="P283" s="3" t="str">
        <f>IFERROR(MID(VLOOKUP($B283,Seqs!$A:$B,2,0),Q283,1),"")</f>
        <v>N</v>
      </c>
      <c r="Q283" s="3">
        <v>82</v>
      </c>
      <c r="R283" s="3" t="str">
        <f>IFERROR(MID(VLOOKUP($B283,Seqs!$A:$B,2,0),S283,1),"")</f>
        <v>L</v>
      </c>
      <c r="S283" s="3">
        <v>85</v>
      </c>
      <c r="T283" s="3" t="str">
        <f>IFERROR(MID(VLOOKUP($B283,Seqs!$A:$B,2,0),U283,1),"")</f>
        <v>P</v>
      </c>
      <c r="U283" s="3">
        <v>86</v>
      </c>
      <c r="V283" s="3" t="str">
        <f>IFERROR(MID(VLOOKUP($B283,Seqs!$A:$B,2,0),W283,1),"")</f>
        <v>T</v>
      </c>
      <c r="W283" s="3">
        <v>120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I</v>
      </c>
      <c r="AC283" s="3">
        <v>141</v>
      </c>
      <c r="AD283" s="3" t="str">
        <f>IFERROR(MID(VLOOKUP($B283,Seqs!$A:$B,2,0),AE283,1),"")</f>
        <v>L</v>
      </c>
      <c r="AE283" s="3">
        <v>155</v>
      </c>
      <c r="AF283" s="3" t="str">
        <f>IFERROR(MID(VLOOKUP($B283,Seqs!$A:$B,2,0),AG283,1),"")</f>
        <v>C</v>
      </c>
      <c r="AG283" s="3">
        <v>173</v>
      </c>
      <c r="AH283" s="3" t="str">
        <f>IFERROR(MID(VLOOKUP($B283,Seqs!$A:$B,2,0),AI283,1),"")</f>
        <v>E</v>
      </c>
      <c r="AI283" s="3">
        <v>175</v>
      </c>
      <c r="AJ283" s="3" t="str">
        <f>IFERROR(MID(VLOOKUP($B283,Seqs!$A:$B,2,0),AK283,1),"")</f>
        <v>P</v>
      </c>
      <c r="AK283" s="3">
        <v>183</v>
      </c>
      <c r="AL283" s="3" t="str">
        <f>IFERROR(MID(VLOOKUP($B283,Seqs!$A:$B,2,0),AM283,1),"")</f>
        <v>L</v>
      </c>
      <c r="AM283" s="3">
        <v>214</v>
      </c>
      <c r="AN283" s="3" t="str">
        <f>IFERROR(MID(VLOOKUP($B283,Seqs!$A:$B,2,0),AO283,1),"")</f>
        <v>A</v>
      </c>
      <c r="AO283" s="3">
        <v>224</v>
      </c>
      <c r="AP283" s="3" t="str">
        <f>IFERROR(MID(VLOOKUP($B283,Seqs!$A:$B,2,0),AQ283,1),"")</f>
        <v>G</v>
      </c>
      <c r="AQ283" s="3">
        <v>261</v>
      </c>
      <c r="AR283" s="3" t="str">
        <f>IFERROR(MID(VLOOKUP($B283,Seqs!$A:$B,2,0),AS283,1),"")</f>
        <v>D</v>
      </c>
      <c r="AS283" s="3">
        <v>264</v>
      </c>
      <c r="AT283" s="3" t="str">
        <f>IFERROR(MID(VLOOKUP($B283,Seqs!$A:$B,2,0),AU283,1),"")</f>
        <v>K</v>
      </c>
      <c r="AU283" s="3">
        <v>299</v>
      </c>
      <c r="AV283" s="3" t="str">
        <f>IFERROR(MID(VLOOKUP($B283,Seqs!$A:$B,2,0),AW283,1),"")</f>
        <v>F</v>
      </c>
      <c r="AW283" s="3">
        <v>300</v>
      </c>
      <c r="AX283" s="3" t="str">
        <f>IFERROR(MID(VLOOKUP($B283,Seqs!$A:$B,2,0),AY283,1),"")</f>
        <v>S</v>
      </c>
      <c r="AY283" s="3">
        <v>313</v>
      </c>
      <c r="AZ283" s="77" t="str">
        <f>VLOOKUP(B283,Classification!A:D,2,0)</f>
        <v>A</v>
      </c>
      <c r="BA283" s="94" t="str">
        <f>VLOOKUP(B283,Classification!A:D,4,0)</f>
        <v>Platelet-activatingfactor</v>
      </c>
      <c r="BB283" s="27" t="b">
        <f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>_xlfn.AGGREGATE(9,6,CH283:CS283)-_xlfn.AGGREGATE(9,6,BV283:CG283)+12</f>
        <v>245</v>
      </c>
      <c r="BD283" s="2" t="s">
        <v>1381</v>
      </c>
      <c r="BE283" s="3" t="s">
        <v>1297</v>
      </c>
      <c r="BF283" s="119">
        <v>2.81</v>
      </c>
      <c r="BG283" s="49" t="s">
        <v>1</v>
      </c>
      <c r="BH283" s="49" t="s">
        <v>1</v>
      </c>
      <c r="BI283" s="1"/>
      <c r="BJ283" s="70" t="s">
        <v>1293</v>
      </c>
      <c r="BK283" s="57" t="s">
        <v>1293</v>
      </c>
      <c r="BL283" s="57" t="s">
        <v>1293</v>
      </c>
      <c r="BM283" s="57" t="s">
        <v>1293</v>
      </c>
      <c r="BN283" s="57" t="s">
        <v>1293</v>
      </c>
      <c r="BO283" s="57" t="s">
        <v>1293</v>
      </c>
      <c r="BP283" s="57" t="s">
        <v>1293</v>
      </c>
      <c r="BQ283" s="57" t="s">
        <v>1293</v>
      </c>
      <c r="BR283" s="57" t="s">
        <v>1293</v>
      </c>
      <c r="BS283" s="57" t="s">
        <v>1293</v>
      </c>
      <c r="BT283" s="57" t="s">
        <v>1293</v>
      </c>
      <c r="BU283" s="57" t="s">
        <v>1293</v>
      </c>
      <c r="BV283" s="70">
        <f>E283</f>
        <v>11</v>
      </c>
      <c r="BW283" s="71" t="str">
        <f>I283</f>
        <v>-</v>
      </c>
      <c r="BX283" s="72">
        <f>M283</f>
        <v>49</v>
      </c>
      <c r="BY283" s="71">
        <f>Q283</f>
        <v>82</v>
      </c>
      <c r="BZ283" s="72">
        <f>U283</f>
        <v>86</v>
      </c>
      <c r="CA283" s="71" t="str">
        <f>Y283</f>
        <v>-</v>
      </c>
      <c r="CB283" s="72">
        <f>AC283</f>
        <v>141</v>
      </c>
      <c r="CC283" s="71">
        <f>AG283</f>
        <v>173</v>
      </c>
      <c r="CD283" s="72">
        <f>AK283</f>
        <v>183</v>
      </c>
      <c r="CE283" s="71">
        <f>AO283</f>
        <v>224</v>
      </c>
      <c r="CF283" s="72">
        <f>AS283</f>
        <v>264</v>
      </c>
      <c r="CG283" s="71">
        <f>AW283</f>
        <v>300</v>
      </c>
      <c r="CH283" s="70">
        <f>G283</f>
        <v>44</v>
      </c>
      <c r="CI283" s="71" t="str">
        <f>K283</f>
        <v>-</v>
      </c>
      <c r="CJ283" s="72">
        <f>O283</f>
        <v>80</v>
      </c>
      <c r="CK283" s="72">
        <f>S283</f>
        <v>85</v>
      </c>
      <c r="CL283" s="72">
        <f>W283</f>
        <v>120</v>
      </c>
      <c r="CM283" s="72" t="str">
        <f>AA283</f>
        <v>-</v>
      </c>
      <c r="CN283" s="72">
        <f>AE283</f>
        <v>155</v>
      </c>
      <c r="CO283" s="72">
        <f>AI283</f>
        <v>175</v>
      </c>
      <c r="CP283" s="72">
        <f>AM283</f>
        <v>214</v>
      </c>
      <c r="CQ283" s="72">
        <f>AQ283</f>
        <v>261</v>
      </c>
      <c r="CR283" s="72">
        <f>AU283</f>
        <v>299</v>
      </c>
      <c r="CS283" s="72">
        <f>AY283</f>
        <v>313</v>
      </c>
      <c r="CT283" s="23" t="e">
        <f>M283-K283</f>
        <v>#VALUE!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>CONCATENATE(B284,"_",C284)</f>
        <v>ptafr_human_5ZKQ</v>
      </c>
      <c r="B284" s="3" t="s">
        <v>371</v>
      </c>
      <c r="C284" s="3" t="s">
        <v>1522</v>
      </c>
      <c r="D284" s="3" t="str">
        <f>IFERROR(MID(VLOOKUP($B284,Seqs!$A:$B,2,0),E284,1),"")</f>
        <v>D</v>
      </c>
      <c r="E284" s="3">
        <v>10</v>
      </c>
      <c r="F284" s="3" t="str">
        <f>IFERROR(MID(VLOOKUP($B284,Seqs!$A:$B,2,0),G284,1),"")</f>
        <v>L</v>
      </c>
      <c r="G284" s="3">
        <v>43</v>
      </c>
      <c r="H284" s="3" t="str">
        <f>IFERROR(MID(VLOOKUP($B284,Seqs!$A:$B,2,0),I284,1),"")</f>
        <v/>
      </c>
      <c r="I284" s="23" t="s">
        <v>23</v>
      </c>
      <c r="J284" s="3" t="str">
        <f>IFERROR(MID(VLOOKUP($B284,Seqs!$A:$B,2,0),K284,1),"")</f>
        <v/>
      </c>
      <c r="K284" s="23" t="s">
        <v>23</v>
      </c>
      <c r="L284" s="3" t="str">
        <f>IFERROR(MID(VLOOKUP($B284,Seqs!$A:$B,2,0),M284,1),"")</f>
        <v>F</v>
      </c>
      <c r="M284" s="3">
        <v>49</v>
      </c>
      <c r="N284" s="3" t="str">
        <f>IFERROR(MID(VLOOKUP($B284,Seqs!$A:$B,2,0),O284,1),"")</f>
        <v>Q</v>
      </c>
      <c r="O284" s="3">
        <v>80</v>
      </c>
      <c r="P284" s="3" t="str">
        <f>IFERROR(MID(VLOOKUP($B284,Seqs!$A:$B,2,0),Q284,1),"")</f>
        <v>N</v>
      </c>
      <c r="Q284" s="3">
        <v>82</v>
      </c>
      <c r="R284" s="3" t="str">
        <f>IFERROR(MID(VLOOKUP($B284,Seqs!$A:$B,2,0),S284,1),"")</f>
        <v>L</v>
      </c>
      <c r="S284" s="3">
        <v>85</v>
      </c>
      <c r="T284" s="3" t="str">
        <f>IFERROR(MID(VLOOKUP($B284,Seqs!$A:$B,2,0),U284,1),"")</f>
        <v>P</v>
      </c>
      <c r="U284" s="3">
        <v>86</v>
      </c>
      <c r="V284" s="3" t="str">
        <f>IFERROR(MID(VLOOKUP($B284,Seqs!$A:$B,2,0),W284,1),"")</f>
        <v>R</v>
      </c>
      <c r="W284" s="3">
        <v>121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T</v>
      </c>
      <c r="AC284" s="3">
        <v>130</v>
      </c>
      <c r="AD284" s="3" t="str">
        <f>IFERROR(MID(VLOOKUP($B284,Seqs!$A:$B,2,0),AE284,1),"")</f>
        <v>I</v>
      </c>
      <c r="AE284" s="3">
        <v>154</v>
      </c>
      <c r="AF284" s="3" t="str">
        <f>IFERROR(MID(VLOOKUP($B284,Seqs!$A:$B,2,0),AG284,1),"")</f>
        <v>C</v>
      </c>
      <c r="AG284" s="3">
        <v>173</v>
      </c>
      <c r="AH284" s="3" t="str">
        <f>IFERROR(MID(VLOOKUP($B284,Seqs!$A:$B,2,0),AI284,1),"")</f>
        <v>E</v>
      </c>
      <c r="AI284" s="3">
        <v>175</v>
      </c>
      <c r="AJ284" s="3" t="str">
        <f>IFERROR(MID(VLOOKUP($B284,Seqs!$A:$B,2,0),AK284,1),"")</f>
        <v>S</v>
      </c>
      <c r="AK284" s="3">
        <v>181</v>
      </c>
      <c r="AL284" s="3" t="str">
        <f>IFERROR(MID(VLOOKUP($B284,Seqs!$A:$B,2,0),AM284,1),"")</f>
        <v>M</v>
      </c>
      <c r="AM284" s="3">
        <v>215</v>
      </c>
      <c r="AN284" s="3" t="str">
        <f>IFERROR(MID(VLOOKUP($B284,Seqs!$A:$B,2,0),AO284,1),"")</f>
        <v>K</v>
      </c>
      <c r="AO284" s="3">
        <v>227</v>
      </c>
      <c r="AP284" s="3" t="str">
        <f>IFERROR(MID(VLOOKUP($B284,Seqs!$A:$B,2,0),AQ284,1),"")</f>
        <v>G</v>
      </c>
      <c r="AQ284" s="3">
        <v>261</v>
      </c>
      <c r="AR284" s="3" t="str">
        <f>IFERROR(MID(VLOOKUP($B284,Seqs!$A:$B,2,0),AS284,1),"")</f>
        <v>D</v>
      </c>
      <c r="AS284" s="3">
        <v>264</v>
      </c>
      <c r="AT284" s="3" t="str">
        <f>IFERROR(MID(VLOOKUP($B284,Seqs!$A:$B,2,0),AU284,1),"")</f>
        <v>T</v>
      </c>
      <c r="AU284" s="3">
        <v>297</v>
      </c>
      <c r="AV284" s="3" t="str">
        <f>IFERROR(MID(VLOOKUP($B284,Seqs!$A:$B,2,0),AW284,1),"")</f>
        <v/>
      </c>
      <c r="AW284" s="3" t="s">
        <v>23</v>
      </c>
      <c r="AX284" s="3" t="str">
        <f>IFERROR(MID(VLOOKUP($B284,Seqs!$A:$B,2,0),AY284,1),"")</f>
        <v/>
      </c>
      <c r="AY284" s="3" t="s">
        <v>23</v>
      </c>
      <c r="AZ284" s="77" t="str">
        <f>VLOOKUP(B284,Classification!A:D,2,0)</f>
        <v>A</v>
      </c>
      <c r="BA284" s="94" t="str">
        <f>VLOOKUP(B284,Classification!A:D,4,0)</f>
        <v>Platelet-activatingfactor</v>
      </c>
      <c r="BB284" s="27" t="b">
        <f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>_xlfn.AGGREGATE(9,6,CH284:CS284)-_xlfn.AGGREGATE(9,6,BV284:CG284)+12</f>
        <v>241</v>
      </c>
      <c r="BD284" s="2" t="s">
        <v>1439</v>
      </c>
      <c r="BE284" s="3" t="s">
        <v>1438</v>
      </c>
      <c r="BF284" s="119">
        <v>2.9</v>
      </c>
      <c r="BG284" s="49" t="s">
        <v>1287</v>
      </c>
      <c r="BH284" s="49" t="s">
        <v>1287</v>
      </c>
      <c r="BI284" s="1"/>
      <c r="BJ284" s="70" t="s">
        <v>1293</v>
      </c>
      <c r="BK284" s="57" t="s">
        <v>1293</v>
      </c>
      <c r="BL284" s="57" t="s">
        <v>1293</v>
      </c>
      <c r="BM284" s="57" t="s">
        <v>1293</v>
      </c>
      <c r="BN284" s="57" t="s">
        <v>1293</v>
      </c>
      <c r="BO284" s="57" t="s">
        <v>1293</v>
      </c>
      <c r="BP284" s="57" t="s">
        <v>1293</v>
      </c>
      <c r="BQ284" s="57" t="s">
        <v>1293</v>
      </c>
      <c r="BR284" s="57" t="s">
        <v>1293</v>
      </c>
      <c r="BS284" s="57" t="s">
        <v>1293</v>
      </c>
      <c r="BT284" s="57" t="s">
        <v>1293</v>
      </c>
      <c r="BU284" s="57" t="s">
        <v>1293</v>
      </c>
      <c r="BV284" s="70">
        <f>E284</f>
        <v>10</v>
      </c>
      <c r="BW284" s="71" t="str">
        <f>I284</f>
        <v>-</v>
      </c>
      <c r="BX284" s="72">
        <f>M284</f>
        <v>49</v>
      </c>
      <c r="BY284" s="71">
        <f>Q284</f>
        <v>82</v>
      </c>
      <c r="BZ284" s="72">
        <f>U284</f>
        <v>86</v>
      </c>
      <c r="CA284" s="71" t="str">
        <f>Y284</f>
        <v>-</v>
      </c>
      <c r="CB284" s="72">
        <f>AC284</f>
        <v>130</v>
      </c>
      <c r="CC284" s="71">
        <f>AG284</f>
        <v>173</v>
      </c>
      <c r="CD284" s="72">
        <f>AK284</f>
        <v>181</v>
      </c>
      <c r="CE284" s="71">
        <f>AO284</f>
        <v>227</v>
      </c>
      <c r="CF284" s="72">
        <f>AS284</f>
        <v>264</v>
      </c>
      <c r="CG284" s="71" t="str">
        <f>AW284</f>
        <v>-</v>
      </c>
      <c r="CH284" s="70">
        <f>G284</f>
        <v>43</v>
      </c>
      <c r="CI284" s="71" t="str">
        <f>K284</f>
        <v>-</v>
      </c>
      <c r="CJ284" s="72">
        <f>O284</f>
        <v>80</v>
      </c>
      <c r="CK284" s="72">
        <f>S284</f>
        <v>85</v>
      </c>
      <c r="CL284" s="72">
        <f>W284</f>
        <v>121</v>
      </c>
      <c r="CM284" s="72" t="str">
        <f>AA284</f>
        <v>-</v>
      </c>
      <c r="CN284" s="72">
        <f>AE284</f>
        <v>154</v>
      </c>
      <c r="CO284" s="72">
        <f>AI284</f>
        <v>175</v>
      </c>
      <c r="CP284" s="72">
        <f>AM284</f>
        <v>215</v>
      </c>
      <c r="CQ284" s="72">
        <f>AQ284</f>
        <v>261</v>
      </c>
      <c r="CR284" s="72">
        <f>AU284</f>
        <v>297</v>
      </c>
      <c r="CS284" s="72" t="str">
        <f>AY284</f>
        <v>-</v>
      </c>
      <c r="CT284" s="23" t="e">
        <f>M284-K284</f>
        <v>#VALUE!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si="1175"/>
        <v>q08bg4_danre__wt</v>
      </c>
      <c r="B285" s="3" t="s">
        <v>1450</v>
      </c>
      <c r="C285" s="3" t="s">
        <v>100</v>
      </c>
      <c r="D285" s="3" t="str">
        <f>IFERROR(MID(VLOOKUP($B285,Seqs!$A:$B,2,0),E285,1),"")</f>
        <v>K</v>
      </c>
      <c r="E285" s="3">
        <v>26</v>
      </c>
      <c r="F285" s="3" t="str">
        <f>IFERROR(MID(VLOOKUP($B285,Seqs!$A:$B,2,0),G285,1),"")</f>
        <v>S</v>
      </c>
      <c r="G285" s="3">
        <v>55</v>
      </c>
      <c r="H285" s="3" t="str">
        <f>IFERROR(MID(VLOOKUP($B285,Seqs!$A:$B,2,0),I285,1),"")</f>
        <v>L</v>
      </c>
      <c r="I285" s="23">
        <v>56</v>
      </c>
      <c r="J285" s="3" t="str">
        <f>IFERROR(MID(VLOOKUP($B285,Seqs!$A:$B,2,0),K285,1),"")</f>
        <v>R</v>
      </c>
      <c r="K285" s="23">
        <v>59</v>
      </c>
      <c r="L285" s="3" t="str">
        <f>IFERROR(MID(VLOOKUP($B285,Seqs!$A:$B,2,0),M285,1),"")</f>
        <v>N</v>
      </c>
      <c r="M285" s="3">
        <v>60</v>
      </c>
      <c r="N285" s="3" t="str">
        <f>IFERROR(MID(VLOOKUP($B285,Seqs!$A:$B,2,0),O285,1),"")</f>
        <v>Q</v>
      </c>
      <c r="O285" s="3">
        <v>89</v>
      </c>
      <c r="P285" s="3" t="str">
        <f>IFERROR(MID(VLOOKUP($B285,Seqs!$A:$B,2,0),Q285,1),"")</f>
        <v>N</v>
      </c>
      <c r="Q285" s="3">
        <v>91</v>
      </c>
      <c r="R285" s="3" t="str">
        <f>IFERROR(MID(VLOOKUP($B285,Seqs!$A:$B,2,0),S285,1),"")</f>
        <v>F</v>
      </c>
      <c r="S285" s="3">
        <v>94</v>
      </c>
      <c r="T285" s="3" t="str">
        <f>IFERROR(MID(VLOOKUP($B285,Seqs!$A:$B,2,0),U285,1),"")</f>
        <v>G</v>
      </c>
      <c r="U285" s="3">
        <v>95</v>
      </c>
      <c r="V285" s="3" t="str">
        <f>IFERROR(MID(VLOOKUP($B285,Seqs!$A:$B,2,0),W285,1),"")</f>
        <v>Y</v>
      </c>
      <c r="W285" s="3">
        <v>130</v>
      </c>
      <c r="X285" s="3" t="str">
        <f>IFERROR(MID(VLOOKUP($B285,Seqs!$A:$B,2,0),Y285,1),"")</f>
        <v>P</v>
      </c>
      <c r="Y285" s="3">
        <v>131</v>
      </c>
      <c r="Z285" s="3" t="str">
        <f>IFERROR(MID(VLOOKUP($B285,Seqs!$A:$B,2,0),AA285,1),"")</f>
        <v>R</v>
      </c>
      <c r="AA285" s="3">
        <v>138</v>
      </c>
      <c r="AB285" s="3" t="str">
        <f>IFERROR(MID(VLOOKUP($B285,Seqs!$A:$B,2,0),AC285,1),"")</f>
        <v>T</v>
      </c>
      <c r="AC285" s="3">
        <v>139</v>
      </c>
      <c r="AD285" s="3" t="str">
        <f>IFERROR(MID(VLOOKUP($B285,Seqs!$A:$B,2,0),AE285,1),"")</f>
        <v>N</v>
      </c>
      <c r="AE285" s="3">
        <v>166</v>
      </c>
      <c r="AF285" s="3" t="str">
        <f>IFERROR(MID(VLOOKUP($B285,Seqs!$A:$B,2,0),AG285,1),"")</f>
        <v>C</v>
      </c>
      <c r="AG285" s="3">
        <v>178</v>
      </c>
      <c r="AH285" s="3" t="str">
        <f>IFERROR(MID(VLOOKUP($B285,Seqs!$A:$B,2,0),AI285,1),"")</f>
        <v>E</v>
      </c>
      <c r="AI285" s="3">
        <v>180</v>
      </c>
      <c r="AJ285" s="3" t="str">
        <f>IFERROR(MID(VLOOKUP($B285,Seqs!$A:$B,2,0),AK285,1),"")</f>
        <v>W</v>
      </c>
      <c r="AK285" s="3">
        <v>187</v>
      </c>
      <c r="AL285" s="3" t="str">
        <f>IFERROR(MID(VLOOKUP($B285,Seqs!$A:$B,2,0),AM285,1),"")</f>
        <v>P</v>
      </c>
      <c r="AM285" s="3">
        <v>224</v>
      </c>
      <c r="AN285" s="3" t="str">
        <f>IFERROR(MID(VLOOKUP($B285,Seqs!$A:$B,2,0),AO285,1),"")</f>
        <v>R</v>
      </c>
      <c r="AO285" s="3">
        <v>229</v>
      </c>
      <c r="AP285" s="3" t="str">
        <f>IFERROR(MID(VLOOKUP($B285,Seqs!$A:$B,2,0),AQ285,1),"")</f>
        <v>N</v>
      </c>
      <c r="AQ285" s="3">
        <v>269</v>
      </c>
      <c r="AR285" s="3" t="str">
        <f>IFERROR(MID(VLOOKUP($B285,Seqs!$A:$B,2,0),AS285,1),"")</f>
        <v>G</v>
      </c>
      <c r="AS285" s="3">
        <v>273</v>
      </c>
      <c r="AT285" s="3" t="str">
        <f>IFERROR(MID(VLOOKUP($B285,Seqs!$A:$B,2,0),AU285,1),"")</f>
        <v>T</v>
      </c>
      <c r="AU285" s="3">
        <v>305</v>
      </c>
      <c r="AV285" s="3" t="str">
        <f>IFERROR(MID(VLOOKUP($B285,Seqs!$A:$B,2,0),AW285,1),"")</f>
        <v>S</v>
      </c>
      <c r="AW285" s="3">
        <v>306</v>
      </c>
      <c r="AX285" s="3" t="str">
        <f>IFERROR(MID(VLOOKUP($B285,Seqs!$A:$B,2,0),AY285,1),"")</f>
        <v>G</v>
      </c>
      <c r="AY285" s="3">
        <v>320</v>
      </c>
      <c r="AZ285" s="77" t="str">
        <f>VLOOKUP(B285,Classification!A:D,2,0)</f>
        <v>A</v>
      </c>
      <c r="BA285" s="94" t="str">
        <f>VLOOKUP(B285,Classification!A:D,4,0)</f>
        <v>Lysophospholipid(LPA)</v>
      </c>
      <c r="BB285" s="27" t="b">
        <f t="shared" si="1176"/>
        <v>1</v>
      </c>
      <c r="BC285" s="23">
        <f t="shared" si="1177"/>
        <v>270</v>
      </c>
      <c r="BD285" s="2" t="s">
        <v>23</v>
      </c>
      <c r="BE285" s="3" t="s">
        <v>23</v>
      </c>
      <c r="BF285" s="119" t="s">
        <v>23</v>
      </c>
      <c r="BG285" s="49" t="s">
        <v>1</v>
      </c>
      <c r="BH285" s="49" t="s">
        <v>1383</v>
      </c>
      <c r="BI285" s="1"/>
      <c r="BJ285" s="70" t="s">
        <v>1293</v>
      </c>
      <c r="BK285" s="57" t="s">
        <v>1293</v>
      </c>
      <c r="BL285" s="57" t="s">
        <v>1293</v>
      </c>
      <c r="BM285" s="57" t="s">
        <v>1293</v>
      </c>
      <c r="BN285" s="57" t="s">
        <v>1293</v>
      </c>
      <c r="BO285" s="57" t="s">
        <v>1293</v>
      </c>
      <c r="BP285" s="57" t="s">
        <v>1293</v>
      </c>
      <c r="BQ285" s="57" t="s">
        <v>1293</v>
      </c>
      <c r="BR285" s="57" t="s">
        <v>1293</v>
      </c>
      <c r="BS285" s="57" t="s">
        <v>1293</v>
      </c>
      <c r="BT285" s="57" t="s">
        <v>1293</v>
      </c>
      <c r="BU285" s="57" t="s">
        <v>1293</v>
      </c>
      <c r="BV285" s="70">
        <f t="shared" si="1178"/>
        <v>26</v>
      </c>
      <c r="BW285" s="71">
        <f t="shared" si="1179"/>
        <v>56</v>
      </c>
      <c r="BX285" s="72">
        <f t="shared" si="1180"/>
        <v>60</v>
      </c>
      <c r="BY285" s="71">
        <f t="shared" si="1181"/>
        <v>91</v>
      </c>
      <c r="BZ285" s="72">
        <f t="shared" si="1182"/>
        <v>95</v>
      </c>
      <c r="CA285" s="71">
        <f t="shared" si="1183"/>
        <v>131</v>
      </c>
      <c r="CB285" s="72">
        <f t="shared" si="1184"/>
        <v>139</v>
      </c>
      <c r="CC285" s="71">
        <f t="shared" si="1185"/>
        <v>178</v>
      </c>
      <c r="CD285" s="72">
        <f t="shared" si="1186"/>
        <v>187</v>
      </c>
      <c r="CE285" s="71">
        <f t="shared" si="1187"/>
        <v>229</v>
      </c>
      <c r="CF285" s="72">
        <f t="shared" si="1188"/>
        <v>273</v>
      </c>
      <c r="CG285" s="71">
        <f t="shared" si="1189"/>
        <v>306</v>
      </c>
      <c r="CH285" s="70">
        <f t="shared" si="1190"/>
        <v>55</v>
      </c>
      <c r="CI285" s="71">
        <f t="shared" si="1191"/>
        <v>59</v>
      </c>
      <c r="CJ285" s="72">
        <f t="shared" si="1192"/>
        <v>89</v>
      </c>
      <c r="CK285" s="72">
        <f t="shared" si="1193"/>
        <v>94</v>
      </c>
      <c r="CL285" s="72">
        <f t="shared" si="1194"/>
        <v>130</v>
      </c>
      <c r="CM285" s="72">
        <f t="shared" si="1195"/>
        <v>138</v>
      </c>
      <c r="CN285" s="72">
        <f t="shared" si="1196"/>
        <v>166</v>
      </c>
      <c r="CO285" s="72">
        <f t="shared" si="1197"/>
        <v>180</v>
      </c>
      <c r="CP285" s="72">
        <f t="shared" si="1198"/>
        <v>224</v>
      </c>
      <c r="CQ285" s="72">
        <f t="shared" si="1199"/>
        <v>269</v>
      </c>
      <c r="CR285" s="72">
        <f t="shared" si="1200"/>
        <v>305</v>
      </c>
      <c r="CS285" s="72">
        <f t="shared" si="1201"/>
        <v>320</v>
      </c>
      <c r="CT285" s="23">
        <f t="shared" si="1202"/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si="1175"/>
        <v>q08bg4_danre_5XSZ</v>
      </c>
      <c r="B286" s="3" t="s">
        <v>1450</v>
      </c>
      <c r="C286" s="3" t="s">
        <v>1452</v>
      </c>
      <c r="D286" s="3" t="str">
        <f>IFERROR(MID(VLOOKUP($B286,Seqs!$A:$B,2,0),E286,1),"")</f>
        <v>K</v>
      </c>
      <c r="E286" s="3">
        <v>26</v>
      </c>
      <c r="F286" s="3" t="str">
        <f>IFERROR(MID(VLOOKUP($B286,Seqs!$A:$B,2,0),G286,1),"")</f>
        <v>S</v>
      </c>
      <c r="G286" s="3">
        <v>55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N</v>
      </c>
      <c r="M286" s="3">
        <v>60</v>
      </c>
      <c r="N286" s="3" t="str">
        <f>IFERROR(MID(VLOOKUP($B286,Seqs!$A:$B,2,0),O286,1),"")</f>
        <v>Q</v>
      </c>
      <c r="O286" s="3">
        <v>89</v>
      </c>
      <c r="P286" s="3" t="str">
        <f>IFERROR(MID(VLOOKUP($B286,Seqs!$A:$B,2,0),Q286,1),"")</f>
        <v>N</v>
      </c>
      <c r="Q286" s="3">
        <v>91</v>
      </c>
      <c r="R286" s="3" t="str">
        <f>IFERROR(MID(VLOOKUP($B286,Seqs!$A:$B,2,0),S286,1),"")</f>
        <v>F</v>
      </c>
      <c r="S286" s="3">
        <v>94</v>
      </c>
      <c r="T286" s="3" t="str">
        <f>IFERROR(MID(VLOOKUP($B286,Seqs!$A:$B,2,0),U286,1),"")</f>
        <v>G</v>
      </c>
      <c r="U286" s="3">
        <v>95</v>
      </c>
      <c r="V286" s="3" t="str">
        <f>IFERROR(MID(VLOOKUP($B286,Seqs!$A:$B,2,0),W286,1),"")</f>
        <v>Y</v>
      </c>
      <c r="W286" s="3">
        <v>130</v>
      </c>
      <c r="X286" s="3" t="str">
        <f>IFERROR(MID(VLOOKUP($B286,Seqs!$A:$B,2,0),Y286,1),"")</f>
        <v>P</v>
      </c>
      <c r="Y286" s="3">
        <v>131</v>
      </c>
      <c r="Z286" s="3" t="str">
        <f>IFERROR(MID(VLOOKUP($B286,Seqs!$A:$B,2,0),AA286,1),"")</f>
        <v>R</v>
      </c>
      <c r="AA286" s="3">
        <v>138</v>
      </c>
      <c r="AB286" s="3" t="str">
        <f>IFERROR(MID(VLOOKUP($B286,Seqs!$A:$B,2,0),AC286,1),"")</f>
        <v>T</v>
      </c>
      <c r="AC286" s="3">
        <v>139</v>
      </c>
      <c r="AD286" s="3" t="str">
        <f>IFERROR(MID(VLOOKUP($B286,Seqs!$A:$B,2,0),AE286,1),"")</f>
        <v>N</v>
      </c>
      <c r="AE286" s="3">
        <v>166</v>
      </c>
      <c r="AF286" s="3" t="str">
        <f>IFERROR(MID(VLOOKUP($B286,Seqs!$A:$B,2,0),AG286,1),"")</f>
        <v>C</v>
      </c>
      <c r="AG286" s="3">
        <v>178</v>
      </c>
      <c r="AH286" s="3" t="str">
        <f>IFERROR(MID(VLOOKUP($B286,Seqs!$A:$B,2,0),AI286,1),"")</f>
        <v>F</v>
      </c>
      <c r="AI286" s="3">
        <v>179</v>
      </c>
      <c r="AJ286" s="3" t="str">
        <f>IFERROR(MID(VLOOKUP($B286,Seqs!$A:$B,2,0),AK286,1),"")</f>
        <v>W</v>
      </c>
      <c r="AK286" s="3">
        <v>187</v>
      </c>
      <c r="AL286" s="3" t="str">
        <f>IFERROR(MID(VLOOKUP($B286,Seqs!$A:$B,2,0),AM286,1),"")</f>
        <v>R</v>
      </c>
      <c r="AM286" s="3">
        <v>223</v>
      </c>
      <c r="AN286" s="3" t="str">
        <f>IFERROR(MID(VLOOKUP($B286,Seqs!$A:$B,2,0),AO286,1),"")</f>
        <v>N</v>
      </c>
      <c r="AO286" s="3">
        <v>234</v>
      </c>
      <c r="AP286" s="3" t="str">
        <f>IFERROR(MID(VLOOKUP($B286,Seqs!$A:$B,2,0),AQ286,1),"")</f>
        <v>N</v>
      </c>
      <c r="AQ286" s="3">
        <v>269</v>
      </c>
      <c r="AR286" s="3" t="str">
        <f>IFERROR(MID(VLOOKUP($B286,Seqs!$A:$B,2,0),AS286,1),"")</f>
        <v>G</v>
      </c>
      <c r="AS286" s="3">
        <v>273</v>
      </c>
      <c r="AT286" s="3" t="str">
        <f>IFERROR(MID(VLOOKUP($B286,Seqs!$A:$B,2,0),AU286,1),"")</f>
        <v>T</v>
      </c>
      <c r="AU286" s="3">
        <v>308</v>
      </c>
      <c r="AV286" s="3" t="str">
        <f>IFERROR(MID(VLOOKUP($B286,Seqs!$A:$B,2,0),AW286,1),"")</f>
        <v/>
      </c>
      <c r="AW286" s="3" t="s">
        <v>23</v>
      </c>
      <c r="AX286" s="3" t="str">
        <f>IFERROR(MID(VLOOKUP($B286,Seqs!$A:$B,2,0),AY286,1),"")</f>
        <v/>
      </c>
      <c r="AY286" s="3" t="s">
        <v>23</v>
      </c>
      <c r="AZ286" s="77" t="str">
        <f>VLOOKUP(B286,Classification!A:D,2,0)</f>
        <v>A</v>
      </c>
      <c r="BA286" s="94" t="str">
        <f>VLOOKUP(B286,Classification!A:D,4,0)</f>
        <v>Lysophospholipid(LPA)</v>
      </c>
      <c r="BB286" s="27" t="b">
        <f t="shared" si="1176"/>
        <v>1</v>
      </c>
      <c r="BC286" s="23">
        <f t="shared" si="1177"/>
        <v>249</v>
      </c>
      <c r="BD286" s="2" t="s">
        <v>1381</v>
      </c>
      <c r="BE286" s="3" t="s">
        <v>1297</v>
      </c>
      <c r="BF286" s="119">
        <v>3.2</v>
      </c>
      <c r="BG286" s="49" t="s">
        <v>1</v>
      </c>
      <c r="BH286" s="49" t="s">
        <v>1383</v>
      </c>
      <c r="BI286" s="1"/>
      <c r="BJ286" s="70" t="s">
        <v>1293</v>
      </c>
      <c r="BK286" s="57" t="s">
        <v>1293</v>
      </c>
      <c r="BL286" s="57" t="s">
        <v>1293</v>
      </c>
      <c r="BM286" s="57" t="s">
        <v>1293</v>
      </c>
      <c r="BN286" s="57" t="s">
        <v>1293</v>
      </c>
      <c r="BO286" s="57" t="s">
        <v>1293</v>
      </c>
      <c r="BP286" s="57" t="s">
        <v>1293</v>
      </c>
      <c r="BQ286" s="57" t="s">
        <v>1293</v>
      </c>
      <c r="BR286" s="57" t="s">
        <v>1293</v>
      </c>
      <c r="BS286" s="57" t="s">
        <v>1293</v>
      </c>
      <c r="BT286" s="57" t="s">
        <v>1293</v>
      </c>
      <c r="BU286" s="57" t="s">
        <v>1293</v>
      </c>
      <c r="BV286" s="70">
        <f t="shared" si="1178"/>
        <v>26</v>
      </c>
      <c r="BW286" s="71" t="str">
        <f t="shared" si="1179"/>
        <v>-</v>
      </c>
      <c r="BX286" s="72">
        <f t="shared" si="1180"/>
        <v>60</v>
      </c>
      <c r="BY286" s="71">
        <f t="shared" si="1181"/>
        <v>91</v>
      </c>
      <c r="BZ286" s="72">
        <f t="shared" si="1182"/>
        <v>95</v>
      </c>
      <c r="CA286" s="71">
        <f t="shared" si="1183"/>
        <v>131</v>
      </c>
      <c r="CB286" s="72">
        <f t="shared" si="1184"/>
        <v>139</v>
      </c>
      <c r="CC286" s="71">
        <f t="shared" si="1185"/>
        <v>178</v>
      </c>
      <c r="CD286" s="72">
        <f t="shared" si="1186"/>
        <v>187</v>
      </c>
      <c r="CE286" s="71">
        <f t="shared" si="1187"/>
        <v>234</v>
      </c>
      <c r="CF286" s="72">
        <f t="shared" si="1188"/>
        <v>273</v>
      </c>
      <c r="CG286" s="71" t="str">
        <f t="shared" si="1189"/>
        <v>-</v>
      </c>
      <c r="CH286" s="70">
        <f t="shared" si="1190"/>
        <v>55</v>
      </c>
      <c r="CI286" s="71" t="str">
        <f t="shared" si="1191"/>
        <v>-</v>
      </c>
      <c r="CJ286" s="72">
        <f t="shared" si="1192"/>
        <v>89</v>
      </c>
      <c r="CK286" s="72">
        <f t="shared" si="1193"/>
        <v>94</v>
      </c>
      <c r="CL286" s="72">
        <f t="shared" si="1194"/>
        <v>130</v>
      </c>
      <c r="CM286" s="72">
        <f t="shared" si="1195"/>
        <v>138</v>
      </c>
      <c r="CN286" s="72">
        <f t="shared" si="1196"/>
        <v>166</v>
      </c>
      <c r="CO286" s="72">
        <f t="shared" si="1197"/>
        <v>179</v>
      </c>
      <c r="CP286" s="72">
        <f t="shared" si="1198"/>
        <v>223</v>
      </c>
      <c r="CQ286" s="72">
        <f t="shared" si="1199"/>
        <v>269</v>
      </c>
      <c r="CR286" s="72">
        <f t="shared" si="1200"/>
        <v>308</v>
      </c>
      <c r="CS286" s="72" t="str">
        <f t="shared" si="1201"/>
        <v>-</v>
      </c>
      <c r="CT286" s="23" t="e">
        <f t="shared" si="1202"/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 t="shared" si="1175"/>
        <v>q9wtk1_cavpo__wt</v>
      </c>
      <c r="B287" s="3" t="s">
        <v>1462</v>
      </c>
      <c r="C287" s="3" t="s">
        <v>100</v>
      </c>
      <c r="D287" s="3" t="str">
        <f>IFERROR(MID(VLOOKUP($B287,Seqs!$A:$B,2,0),E287,1),"")</f>
        <v>T</v>
      </c>
      <c r="E287" s="3">
        <v>17</v>
      </c>
      <c r="F287" s="3" t="str">
        <f>IFERROR(MID(VLOOKUP($B287,Seqs!$A:$B,2,0),G287,1),"")</f>
        <v>R</v>
      </c>
      <c r="G287" s="3">
        <v>48</v>
      </c>
      <c r="H287" s="3" t="str">
        <f>IFERROR(MID(VLOOKUP($B287,Seqs!$A:$B,2,0),I287,1),"")</f>
        <v>M</v>
      </c>
      <c r="I287" s="23">
        <v>49</v>
      </c>
      <c r="J287" s="3" t="str">
        <f>IFERROR(MID(VLOOKUP($B287,Seqs!$A:$B,2,0),K287,1),"")</f>
        <v>R</v>
      </c>
      <c r="K287" s="23">
        <v>52</v>
      </c>
      <c r="L287" s="3" t="str">
        <f>IFERROR(MID(VLOOKUP($B287,Seqs!$A:$B,2,0),M287,1),"")</f>
        <v>S</v>
      </c>
      <c r="M287" s="3">
        <v>53</v>
      </c>
      <c r="N287" s="3" t="str">
        <f>IFERROR(MID(VLOOKUP($B287,Seqs!$A:$B,2,0),O287,1),"")</f>
        <v>H</v>
      </c>
      <c r="O287" s="3">
        <v>83</v>
      </c>
      <c r="P287" s="3" t="str">
        <f>IFERROR(MID(VLOOKUP($B287,Seqs!$A:$B,2,0),Q287,1),"")</f>
        <v>T</v>
      </c>
      <c r="Q287" s="3">
        <v>84</v>
      </c>
      <c r="R287" s="3" t="str">
        <f>IFERROR(MID(VLOOKUP($B287,Seqs!$A:$B,2,0),S287,1),"")</f>
        <v>F</v>
      </c>
      <c r="S287" s="3">
        <v>87</v>
      </c>
      <c r="T287" s="3" t="str">
        <f>IFERROR(MID(VLOOKUP($B287,Seqs!$A:$B,2,0),U287,1),"")</f>
        <v>K</v>
      </c>
      <c r="U287" s="3">
        <v>88</v>
      </c>
      <c r="V287" s="3" t="str">
        <f>IFERROR(MID(VLOOKUP($B287,Seqs!$A:$B,2,0),W287,1),"")</f>
        <v>S</v>
      </c>
      <c r="W287" s="3">
        <v>123</v>
      </c>
      <c r="X287" s="3" t="str">
        <f>IFERROR(MID(VLOOKUP($B287,Seqs!$A:$B,2,0),Y287,1),"")</f>
        <v>P</v>
      </c>
      <c r="Y287" s="3">
        <v>124</v>
      </c>
      <c r="Z287" s="3" t="str">
        <f>IFERROR(MID(VLOOKUP($B287,Seqs!$A:$B,2,0),AA287,1),"")</f>
        <v>R</v>
      </c>
      <c r="AA287" s="3">
        <v>131</v>
      </c>
      <c r="AB287" s="3" t="str">
        <f>IFERROR(MID(VLOOKUP($B287,Seqs!$A:$B,2,0),AC287,1),"")</f>
        <v>T</v>
      </c>
      <c r="AC287" s="3">
        <v>132</v>
      </c>
      <c r="AD287" s="3" t="str">
        <f>IFERROR(MID(VLOOKUP($B287,Seqs!$A:$B,2,0),AE287,1),"")</f>
        <v>R</v>
      </c>
      <c r="AE287" s="3">
        <v>158</v>
      </c>
      <c r="AF287" s="3" t="str">
        <f>IFERROR(MID(VLOOKUP($B287,Seqs!$A:$B,2,0),AG287,1),"")</f>
        <v>C</v>
      </c>
      <c r="AG287" s="3">
        <v>170</v>
      </c>
      <c r="AH287" s="3" t="str">
        <f>IFERROR(MID(VLOOKUP($B287,Seqs!$A:$B,2,0),AI287,1),"")</f>
        <v>A</v>
      </c>
      <c r="AI287" s="3">
        <v>172</v>
      </c>
      <c r="AJ287" s="3" t="str">
        <f>IFERROR(MID(VLOOKUP($B287,Seqs!$A:$B,2,0),AK287,1),"")</f>
        <v>S</v>
      </c>
      <c r="AK287" s="3">
        <v>176</v>
      </c>
      <c r="AL287" s="3" t="str">
        <f>IFERROR(MID(VLOOKUP($B287,Seqs!$A:$B,2,0),AM287,1),"")</f>
        <v>R</v>
      </c>
      <c r="AM287" s="3">
        <v>213</v>
      </c>
      <c r="AN287" s="3" t="str">
        <f>IFERROR(MID(VLOOKUP($B287,Seqs!$A:$B,2,0),AO287,1),"")</f>
        <v>R</v>
      </c>
      <c r="AO287" s="3">
        <v>218</v>
      </c>
      <c r="AP287" s="3" t="str">
        <f>IFERROR(MID(VLOOKUP($B287,Seqs!$A:$B,2,0),AQ287,1),"")</f>
        <v>A</v>
      </c>
      <c r="AQ287" s="3">
        <v>252</v>
      </c>
      <c r="AR287" s="3" t="str">
        <f>IFERROR(MID(VLOOKUP($B287,Seqs!$A:$B,2,0),AS287,1),"")</f>
        <v>L</v>
      </c>
      <c r="AS287" s="3">
        <v>255</v>
      </c>
      <c r="AT287" s="3" t="str">
        <f>IFERROR(MID(VLOOKUP($B287,Seqs!$A:$B,2,0),AU287,1),"")</f>
        <v>A</v>
      </c>
      <c r="AU287" s="3">
        <v>287</v>
      </c>
      <c r="AV287" s="3" t="str">
        <f>IFERROR(MID(VLOOKUP($B287,Seqs!$A:$B,2,0),AW287,1),"")</f>
        <v>G</v>
      </c>
      <c r="AW287" s="3">
        <v>288</v>
      </c>
      <c r="AX287" s="3" t="str">
        <f>IFERROR(MID(VLOOKUP($B287,Seqs!$A:$B,2,0),AY287,1),"")</f>
        <v>K</v>
      </c>
      <c r="AY287" s="3">
        <v>302</v>
      </c>
      <c r="AZ287" s="77" t="str">
        <f>VLOOKUP(B287,Classification!A:D,2,0)</f>
        <v>A</v>
      </c>
      <c r="BA287" s="94" t="str">
        <f>VLOOKUP(B287,Classification!A:D,4,0)</f>
        <v>Leukotriene</v>
      </c>
      <c r="BB287" s="27" t="b">
        <f t="shared" si="1176"/>
        <v>1</v>
      </c>
      <c r="BC287" s="23">
        <f t="shared" si="1177"/>
        <v>266</v>
      </c>
      <c r="BD287" s="2" t="s">
        <v>23</v>
      </c>
      <c r="BE287" s="3" t="s">
        <v>23</v>
      </c>
      <c r="BF287" s="119" t="s">
        <v>23</v>
      </c>
      <c r="BG287" s="49" t="s">
        <v>1</v>
      </c>
      <c r="BH287" s="49" t="s">
        <v>1</v>
      </c>
      <c r="BI287" s="1"/>
      <c r="BJ287" s="70" t="s">
        <v>1293</v>
      </c>
      <c r="BK287" s="57" t="s">
        <v>1293</v>
      </c>
      <c r="BL287" s="57" t="s">
        <v>1293</v>
      </c>
      <c r="BM287" s="57" t="s">
        <v>1293</v>
      </c>
      <c r="BN287" s="57" t="s">
        <v>1293</v>
      </c>
      <c r="BO287" s="57" t="s">
        <v>1293</v>
      </c>
      <c r="BP287" s="57" t="s">
        <v>1293</v>
      </c>
      <c r="BQ287" s="57" t="s">
        <v>1293</v>
      </c>
      <c r="BR287" s="57" t="s">
        <v>1293</v>
      </c>
      <c r="BS287" s="57" t="s">
        <v>1293</v>
      </c>
      <c r="BT287" s="57" t="s">
        <v>1293</v>
      </c>
      <c r="BU287" s="57" t="s">
        <v>1293</v>
      </c>
      <c r="BV287" s="70">
        <f t="shared" si="1178"/>
        <v>17</v>
      </c>
      <c r="BW287" s="71">
        <f t="shared" si="1179"/>
        <v>49</v>
      </c>
      <c r="BX287" s="72">
        <f t="shared" si="1180"/>
        <v>53</v>
      </c>
      <c r="BY287" s="71">
        <f t="shared" si="1181"/>
        <v>84</v>
      </c>
      <c r="BZ287" s="72">
        <f t="shared" si="1182"/>
        <v>88</v>
      </c>
      <c r="CA287" s="71">
        <f t="shared" si="1183"/>
        <v>124</v>
      </c>
      <c r="CB287" s="72">
        <f t="shared" si="1184"/>
        <v>132</v>
      </c>
      <c r="CC287" s="71">
        <f t="shared" si="1185"/>
        <v>170</v>
      </c>
      <c r="CD287" s="72">
        <f t="shared" si="1186"/>
        <v>176</v>
      </c>
      <c r="CE287" s="71">
        <f t="shared" si="1187"/>
        <v>218</v>
      </c>
      <c r="CF287" s="72">
        <f t="shared" si="1188"/>
        <v>255</v>
      </c>
      <c r="CG287" s="71">
        <f t="shared" si="1189"/>
        <v>288</v>
      </c>
      <c r="CH287" s="70">
        <f t="shared" si="1190"/>
        <v>48</v>
      </c>
      <c r="CI287" s="71">
        <f t="shared" si="1191"/>
        <v>52</v>
      </c>
      <c r="CJ287" s="72">
        <f t="shared" si="1192"/>
        <v>83</v>
      </c>
      <c r="CK287" s="72">
        <f t="shared" si="1193"/>
        <v>87</v>
      </c>
      <c r="CL287" s="72">
        <f t="shared" si="1194"/>
        <v>123</v>
      </c>
      <c r="CM287" s="72">
        <f t="shared" si="1195"/>
        <v>131</v>
      </c>
      <c r="CN287" s="72">
        <f t="shared" si="1196"/>
        <v>158</v>
      </c>
      <c r="CO287" s="72">
        <f t="shared" si="1197"/>
        <v>172</v>
      </c>
      <c r="CP287" s="72">
        <f t="shared" si="1198"/>
        <v>213</v>
      </c>
      <c r="CQ287" s="72">
        <f t="shared" si="1199"/>
        <v>252</v>
      </c>
      <c r="CR287" s="72">
        <f t="shared" si="1200"/>
        <v>287</v>
      </c>
      <c r="CS287" s="72">
        <f t="shared" si="1201"/>
        <v>302</v>
      </c>
      <c r="CT287" s="23">
        <f t="shared" si="1202"/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 t="shared" si="1175"/>
        <v>q9wtk1_cavpo_5X33</v>
      </c>
      <c r="B288" s="3" t="s">
        <v>1462</v>
      </c>
      <c r="C288" s="3" t="s">
        <v>1463</v>
      </c>
      <c r="D288" s="3" t="str">
        <f>IFERROR(MID(VLOOKUP($B288,Seqs!$A:$B,2,0),E288,1),"")</f>
        <v>T</v>
      </c>
      <c r="E288" s="3">
        <v>17</v>
      </c>
      <c r="F288" s="3" t="str">
        <f>IFERROR(MID(VLOOKUP($B288,Seqs!$A:$B,2,0),G288,1),"")</f>
        <v>R</v>
      </c>
      <c r="G288" s="3">
        <v>48</v>
      </c>
      <c r="H288" s="3" t="str">
        <f>IFERROR(MID(VLOOKUP($B288,Seqs!$A:$B,2,0),I288,1),"")</f>
        <v/>
      </c>
      <c r="I288" s="23" t="s">
        <v>23</v>
      </c>
      <c r="J288" s="3" t="str">
        <f>IFERROR(MID(VLOOKUP($B288,Seqs!$A:$B,2,0),K288,1),"")</f>
        <v/>
      </c>
      <c r="K288" s="23" t="s">
        <v>23</v>
      </c>
      <c r="L288" s="3" t="str">
        <f>IFERROR(MID(VLOOKUP($B288,Seqs!$A:$B,2,0),M288,1),"")</f>
        <v>S</v>
      </c>
      <c r="M288" s="3">
        <v>53</v>
      </c>
      <c r="N288" s="3" t="str">
        <f>IFERROR(MID(VLOOKUP($B288,Seqs!$A:$B,2,0),O288,1),"")</f>
        <v>H</v>
      </c>
      <c r="O288" s="3">
        <v>83</v>
      </c>
      <c r="P288" s="3" t="str">
        <f>IFERROR(MID(VLOOKUP($B288,Seqs!$A:$B,2,0),Q288,1),"")</f>
        <v>T</v>
      </c>
      <c r="Q288" s="3">
        <v>84</v>
      </c>
      <c r="R288" s="3" t="str">
        <f>IFERROR(MID(VLOOKUP($B288,Seqs!$A:$B,2,0),S288,1),"")</f>
        <v>F</v>
      </c>
      <c r="S288" s="3">
        <v>87</v>
      </c>
      <c r="T288" s="3" t="str">
        <f>IFERROR(MID(VLOOKUP($B288,Seqs!$A:$B,2,0),U288,1),"")</f>
        <v>K</v>
      </c>
      <c r="U288" s="3">
        <v>88</v>
      </c>
      <c r="V288" s="3" t="str">
        <f>IFERROR(MID(VLOOKUP($B288,Seqs!$A:$B,2,0),W288,1),"")</f>
        <v>S</v>
      </c>
      <c r="W288" s="3">
        <v>123</v>
      </c>
      <c r="X288" s="3" t="str">
        <f>IFERROR(MID(VLOOKUP($B288,Seqs!$A:$B,2,0),Y288,1),"")</f>
        <v>P</v>
      </c>
      <c r="Y288" s="3">
        <v>124</v>
      </c>
      <c r="Z288" s="3" t="str">
        <f>IFERROR(MID(VLOOKUP($B288,Seqs!$A:$B,2,0),AA288,1),"")</f>
        <v>R</v>
      </c>
      <c r="AA288" s="3">
        <v>131</v>
      </c>
      <c r="AB288" s="3" t="str">
        <f>IFERROR(MID(VLOOKUP($B288,Seqs!$A:$B,2,0),AC288,1),"")</f>
        <v>T</v>
      </c>
      <c r="AC288" s="3">
        <v>132</v>
      </c>
      <c r="AD288" s="3" t="str">
        <f>IFERROR(MID(VLOOKUP($B288,Seqs!$A:$B,2,0),AE288,1),"")</f>
        <v>R</v>
      </c>
      <c r="AE288" s="3">
        <v>158</v>
      </c>
      <c r="AF288" s="3" t="str">
        <f>IFERROR(MID(VLOOKUP($B288,Seqs!$A:$B,2,0),AG288,1),"")</f>
        <v>C</v>
      </c>
      <c r="AG288" s="3">
        <v>170</v>
      </c>
      <c r="AH288" s="3" t="str">
        <f>IFERROR(MID(VLOOKUP($B288,Seqs!$A:$B,2,0),AI288,1),"")</f>
        <v>A</v>
      </c>
      <c r="AI288" s="3">
        <v>172</v>
      </c>
      <c r="AJ288" s="3" t="str">
        <f>IFERROR(MID(VLOOKUP($B288,Seqs!$A:$B,2,0),AK288,1),"")</f>
        <v>S</v>
      </c>
      <c r="AK288" s="3">
        <v>176</v>
      </c>
      <c r="AL288" s="3" t="str">
        <f>IFERROR(MID(VLOOKUP($B288,Seqs!$A:$B,2,0),AM288,1),"")</f>
        <v>R</v>
      </c>
      <c r="AM288" s="3">
        <v>213</v>
      </c>
      <c r="AN288" s="3" t="str">
        <f>IFERROR(MID(VLOOKUP($B288,Seqs!$A:$B,2,0),AO288,1),"")</f>
        <v>I</v>
      </c>
      <c r="AO288" s="3">
        <v>227</v>
      </c>
      <c r="AP288" s="3" t="str">
        <f>IFERROR(MID(VLOOKUP($B288,Seqs!$A:$B,2,0),AQ288,1),"")</f>
        <v>R</v>
      </c>
      <c r="AQ288" s="3">
        <v>249</v>
      </c>
      <c r="AR288" s="3" t="str">
        <f>IFERROR(MID(VLOOKUP($B288,Seqs!$A:$B,2,0),AS288,1),"")</f>
        <v>Q</v>
      </c>
      <c r="AS288" s="3">
        <v>261</v>
      </c>
      <c r="AT288" s="3" t="str">
        <f>IFERROR(MID(VLOOKUP($B288,Seqs!$A:$B,2,0),AU288,1),"")</f>
        <v>S</v>
      </c>
      <c r="AU288" s="3">
        <v>278</v>
      </c>
      <c r="AV288" s="3" t="str">
        <f>IFERROR(MID(VLOOKUP($B288,Seqs!$A:$B,2,0),AW288,1),"")</f>
        <v/>
      </c>
      <c r="AW288" s="3" t="s">
        <v>23</v>
      </c>
      <c r="AX288" s="3" t="str">
        <f>IFERROR(MID(VLOOKUP($B288,Seqs!$A:$B,2,0),AY288,1),"")</f>
        <v/>
      </c>
      <c r="AY288" s="3" t="s">
        <v>23</v>
      </c>
      <c r="AZ288" s="77" t="str">
        <f>VLOOKUP(B288,Classification!A:D,2,0)</f>
        <v>A</v>
      </c>
      <c r="BA288" s="94" t="str">
        <f>VLOOKUP(B288,Classification!A:D,4,0)</f>
        <v>Leukotriene</v>
      </c>
      <c r="BB288" s="27" t="b">
        <f t="shared" si="1176"/>
        <v>1</v>
      </c>
      <c r="BC288" s="23">
        <f t="shared" si="1177"/>
        <v>222</v>
      </c>
      <c r="BD288" s="2" t="s">
        <v>1382</v>
      </c>
      <c r="BE288" s="3" t="s">
        <v>1380</v>
      </c>
      <c r="BF288" s="119">
        <v>3.7</v>
      </c>
      <c r="BG288" s="49" t="s">
        <v>1</v>
      </c>
      <c r="BH288" s="49" t="s">
        <v>1383</v>
      </c>
      <c r="BI288" s="1"/>
      <c r="BJ288" s="70" t="s">
        <v>1293</v>
      </c>
      <c r="BK288" s="57" t="s">
        <v>1293</v>
      </c>
      <c r="BL288" s="57" t="s">
        <v>1293</v>
      </c>
      <c r="BM288" s="57" t="s">
        <v>1293</v>
      </c>
      <c r="BN288" s="57" t="s">
        <v>1293</v>
      </c>
      <c r="BO288" s="57" t="s">
        <v>1293</v>
      </c>
      <c r="BP288" s="57" t="s">
        <v>1293</v>
      </c>
      <c r="BQ288" s="57" t="s">
        <v>1293</v>
      </c>
      <c r="BR288" s="57" t="s">
        <v>1293</v>
      </c>
      <c r="BS288" s="57" t="s">
        <v>1293</v>
      </c>
      <c r="BT288" s="57" t="s">
        <v>1293</v>
      </c>
      <c r="BU288" s="57" t="s">
        <v>1293</v>
      </c>
      <c r="BV288" s="70">
        <f t="shared" si="1178"/>
        <v>17</v>
      </c>
      <c r="BW288" s="71" t="str">
        <f t="shared" si="1179"/>
        <v>-</v>
      </c>
      <c r="BX288" s="72">
        <f t="shared" si="1180"/>
        <v>53</v>
      </c>
      <c r="BY288" s="71">
        <f t="shared" si="1181"/>
        <v>84</v>
      </c>
      <c r="BZ288" s="72">
        <f t="shared" si="1182"/>
        <v>88</v>
      </c>
      <c r="CA288" s="71">
        <f t="shared" si="1183"/>
        <v>124</v>
      </c>
      <c r="CB288" s="72">
        <f t="shared" si="1184"/>
        <v>132</v>
      </c>
      <c r="CC288" s="71">
        <f t="shared" si="1185"/>
        <v>170</v>
      </c>
      <c r="CD288" s="72">
        <f t="shared" si="1186"/>
        <v>176</v>
      </c>
      <c r="CE288" s="71">
        <f t="shared" si="1187"/>
        <v>227</v>
      </c>
      <c r="CF288" s="72">
        <f t="shared" si="1188"/>
        <v>261</v>
      </c>
      <c r="CG288" s="71" t="str">
        <f t="shared" si="1189"/>
        <v>-</v>
      </c>
      <c r="CH288" s="70">
        <f t="shared" si="1190"/>
        <v>48</v>
      </c>
      <c r="CI288" s="71" t="str">
        <f t="shared" si="1191"/>
        <v>-</v>
      </c>
      <c r="CJ288" s="72">
        <f t="shared" si="1192"/>
        <v>83</v>
      </c>
      <c r="CK288" s="72">
        <f t="shared" si="1193"/>
        <v>87</v>
      </c>
      <c r="CL288" s="72">
        <f t="shared" si="1194"/>
        <v>123</v>
      </c>
      <c r="CM288" s="72">
        <f t="shared" si="1195"/>
        <v>131</v>
      </c>
      <c r="CN288" s="72">
        <f t="shared" si="1196"/>
        <v>158</v>
      </c>
      <c r="CO288" s="72">
        <f t="shared" si="1197"/>
        <v>172</v>
      </c>
      <c r="CP288" s="72">
        <f t="shared" si="1198"/>
        <v>213</v>
      </c>
      <c r="CQ288" s="72">
        <f t="shared" si="1199"/>
        <v>249</v>
      </c>
      <c r="CR288" s="72">
        <f t="shared" si="1200"/>
        <v>278</v>
      </c>
      <c r="CS288" s="72" t="str">
        <f t="shared" si="1201"/>
        <v>-</v>
      </c>
      <c r="CT288" s="23" t="e">
        <f t="shared" si="1202"/>
        <v>#VALUE!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 t="shared" si="1117"/>
        <v>s1pr1_human__wt</v>
      </c>
      <c r="B289" s="3" t="s">
        <v>104</v>
      </c>
      <c r="C289" s="3" t="s">
        <v>100</v>
      </c>
      <c r="D289" s="3" t="str">
        <f>IFERROR(MID(VLOOKUP($B289,Seqs!$A:$B,2,0),E289,1),"")</f>
        <v>E</v>
      </c>
      <c r="E289" s="3">
        <v>42</v>
      </c>
      <c r="F289" s="3" t="str">
        <f>IFERROR(MID(VLOOKUP($B289,Seqs!$A:$B,2,0),G289,1),"")</f>
        <v>T</v>
      </c>
      <c r="G289" s="3">
        <v>73</v>
      </c>
      <c r="H289" s="3" t="str">
        <f>IFERROR(MID(VLOOKUP($B289,Seqs!$A:$B,2,0),I289,1),"")</f>
        <v>K</v>
      </c>
      <c r="I289" s="23">
        <v>74</v>
      </c>
      <c r="J289" s="3" t="str">
        <f>IFERROR(MID(VLOOKUP($B289,Seqs!$A:$B,2,0),K289,1),"")</f>
        <v>H</v>
      </c>
      <c r="K289" s="23">
        <v>77</v>
      </c>
      <c r="L289" s="3" t="str">
        <f>IFERROR(MID(VLOOKUP($B289,Seqs!$A:$B,2,0),M289,1),"")</f>
        <v>R</v>
      </c>
      <c r="M289" s="3">
        <v>78</v>
      </c>
      <c r="N289" s="3" t="str">
        <f>IFERROR(MID(VLOOKUP($B289,Seqs!$A:$B,2,0),O289,1),"")</f>
        <v>L</v>
      </c>
      <c r="O289" s="3">
        <v>104</v>
      </c>
      <c r="P289" s="3" t="str">
        <f>IFERROR(MID(VLOOKUP($B289,Seqs!$A:$B,2,0),Q289,1),"")</f>
        <v>G</v>
      </c>
      <c r="Q289" s="3">
        <v>106</v>
      </c>
      <c r="R289" s="3" t="str">
        <f>IFERROR(MID(VLOOKUP($B289,Seqs!$A:$B,2,0),S289,1),"")</f>
        <v>L</v>
      </c>
      <c r="S289" s="3">
        <v>112</v>
      </c>
      <c r="T289" s="3" t="str">
        <f>IFERROR(MID(VLOOKUP($B289,Seqs!$A:$B,2,0),U289,1),"")</f>
        <v>T</v>
      </c>
      <c r="U289" s="3">
        <v>113</v>
      </c>
      <c r="V289" s="3" t="str">
        <f>IFERROR(MID(VLOOKUP($B289,Seqs!$A:$B,2,0),W289,1),"")</f>
        <v>K</v>
      </c>
      <c r="W289" s="105">
        <v>148</v>
      </c>
      <c r="X289" s="3" t="str">
        <f>IFERROR(MID(VLOOKUP($B289,Seqs!$A:$B,2,0),Y289,1),"")</f>
        <v>M</v>
      </c>
      <c r="Y289" s="105">
        <v>149</v>
      </c>
      <c r="Z289" s="3" t="str">
        <f>IFERROR(MID(VLOOKUP($B289,Seqs!$A:$B,2,0),AA289,1),"")</f>
        <v>S</v>
      </c>
      <c r="AA289" s="105">
        <v>155</v>
      </c>
      <c r="AB289" s="3" t="str">
        <f>IFERROR(MID(VLOOKUP($B289,Seqs!$A:$B,2,0),AC289,1),"")</f>
        <v>N</v>
      </c>
      <c r="AC289" s="105">
        <v>156</v>
      </c>
      <c r="AD289" s="3" t="str">
        <f>IFERROR(MID(VLOOKUP($B289,Seqs!$A:$B,2,0),AE289,1),"")</f>
        <v>G</v>
      </c>
      <c r="AE289" s="3">
        <v>181</v>
      </c>
      <c r="AF289" s="3" t="str">
        <f>IFERROR(MID(VLOOKUP($B289,Seqs!$A:$B,2,0),AG289,1),"")</f>
        <v/>
      </c>
      <c r="AG289" s="3" t="s">
        <v>23</v>
      </c>
      <c r="AH289" s="3" t="str">
        <f>IFERROR(MID(VLOOKUP($B289,Seqs!$A:$B,2,0),AI289,1),"")</f>
        <v/>
      </c>
      <c r="AI289" s="3" t="s">
        <v>23</v>
      </c>
      <c r="AJ289" s="3" t="str">
        <f>IFERROR(MID(VLOOKUP($B289,Seqs!$A:$B,2,0),AK289,1),"")</f>
        <v>H</v>
      </c>
      <c r="AK289" s="3">
        <v>199</v>
      </c>
      <c r="AL289" s="3" t="str">
        <f>IFERROR(MID(VLOOKUP($B289,Seqs!$A:$B,2,0),AM289,1),"")</f>
        <v>T</v>
      </c>
      <c r="AM289" s="3">
        <v>236</v>
      </c>
      <c r="AN289" s="3" t="str">
        <f>IFERROR(MID(VLOOKUP($B289,Seqs!$A:$B,2,0),AO289,1),"")</f>
        <v>S</v>
      </c>
      <c r="AO289" s="3">
        <v>245</v>
      </c>
      <c r="AP289" s="3" t="str">
        <f>IFERROR(MID(VLOOKUP($B289,Seqs!$A:$B,2,0),AQ289,1),"")</f>
        <v>C</v>
      </c>
      <c r="AQ289" s="3">
        <v>282</v>
      </c>
      <c r="AR289" s="3" t="str">
        <f>IFERROR(MID(VLOOKUP($B289,Seqs!$A:$B,2,0),AS289,1),"")</f>
        <v>D</v>
      </c>
      <c r="AS289" s="3">
        <v>288</v>
      </c>
      <c r="AT289" s="3" t="str">
        <f>IFERROR(MID(VLOOKUP($B289,Seqs!$A:$B,2,0),AU289,1),"")</f>
        <v>T</v>
      </c>
      <c r="AU289" s="3">
        <v>314</v>
      </c>
      <c r="AV289" s="3" t="str">
        <f>IFERROR(MID(VLOOKUP($B289,Seqs!$A:$B,2,0),AW289,1),"")</f>
        <v>N</v>
      </c>
      <c r="AW289" s="3">
        <v>315</v>
      </c>
      <c r="AX289" s="3" t="str">
        <f>IFERROR(MID(VLOOKUP($B289,Seqs!$A:$B,2,0),AY289,1),"")</f>
        <v>S</v>
      </c>
      <c r="AY289" s="3">
        <v>327</v>
      </c>
      <c r="AZ289" s="77" t="str">
        <f>VLOOKUP(B289,Classification!A:D,2,0)</f>
        <v>A</v>
      </c>
      <c r="BA289" s="94" t="str">
        <f>VLOOKUP(B289,Classification!A:D,4,0)</f>
        <v>Lysophospholipid(S1P)</v>
      </c>
      <c r="BB289" s="27" t="b">
        <f t="shared" si="1118"/>
        <v>1</v>
      </c>
      <c r="BC289" s="23">
        <f t="shared" si="1091"/>
        <v>256</v>
      </c>
      <c r="BD289" s="56" t="s">
        <v>23</v>
      </c>
      <c r="BE289" s="3" t="s">
        <v>23</v>
      </c>
      <c r="BF289" s="119" t="s">
        <v>23</v>
      </c>
      <c r="BG289" s="49" t="s">
        <v>1378</v>
      </c>
      <c r="BH289" s="49" t="s">
        <v>1383</v>
      </c>
      <c r="BI289" s="1"/>
      <c r="BJ289" s="70" t="s">
        <v>1293</v>
      </c>
      <c r="BK289" s="57" t="s">
        <v>1293</v>
      </c>
      <c r="BL289" s="57" t="s">
        <v>1293</v>
      </c>
      <c r="BM289" s="57" t="s">
        <v>1293</v>
      </c>
      <c r="BN289" s="57" t="s">
        <v>1293</v>
      </c>
      <c r="BO289" s="57" t="s">
        <v>1293</v>
      </c>
      <c r="BP289" s="57" t="s">
        <v>1293</v>
      </c>
      <c r="BQ289" s="57" t="s">
        <v>1293</v>
      </c>
      <c r="BR289" s="57" t="s">
        <v>1293</v>
      </c>
      <c r="BS289" s="57" t="s">
        <v>1293</v>
      </c>
      <c r="BT289" s="57" t="s">
        <v>1293</v>
      </c>
      <c r="BU289" s="57" t="s">
        <v>1293</v>
      </c>
      <c r="BV289" s="70">
        <f t="shared" si="1092"/>
        <v>42</v>
      </c>
      <c r="BW289" s="71">
        <f t="shared" si="1093"/>
        <v>74</v>
      </c>
      <c r="BX289" s="72">
        <f t="shared" si="1094"/>
        <v>78</v>
      </c>
      <c r="BY289" s="71">
        <f t="shared" si="1095"/>
        <v>106</v>
      </c>
      <c r="BZ289" s="72">
        <f t="shared" si="1096"/>
        <v>113</v>
      </c>
      <c r="CA289" s="71">
        <f t="shared" si="1097"/>
        <v>149</v>
      </c>
      <c r="CB289" s="72">
        <f t="shared" si="1098"/>
        <v>156</v>
      </c>
      <c r="CC289" s="71" t="str">
        <f t="shared" si="1099"/>
        <v>-</v>
      </c>
      <c r="CD289" s="72">
        <f t="shared" si="1100"/>
        <v>199</v>
      </c>
      <c r="CE289" s="71">
        <f t="shared" si="1101"/>
        <v>245</v>
      </c>
      <c r="CF289" s="72">
        <f t="shared" si="1102"/>
        <v>288</v>
      </c>
      <c r="CG289" s="71">
        <f t="shared" si="1103"/>
        <v>315</v>
      </c>
      <c r="CH289" s="70">
        <f t="shared" si="1104"/>
        <v>73</v>
      </c>
      <c r="CI289" s="71">
        <f t="shared" si="1105"/>
        <v>77</v>
      </c>
      <c r="CJ289" s="72">
        <f t="shared" si="1106"/>
        <v>104</v>
      </c>
      <c r="CK289" s="72">
        <f t="shared" si="1107"/>
        <v>112</v>
      </c>
      <c r="CL289" s="72">
        <f t="shared" si="1108"/>
        <v>148</v>
      </c>
      <c r="CM289" s="72">
        <f t="shared" si="1109"/>
        <v>155</v>
      </c>
      <c r="CN289" s="72">
        <f t="shared" si="1110"/>
        <v>181</v>
      </c>
      <c r="CO289" s="72" t="str">
        <f t="shared" si="1111"/>
        <v>-</v>
      </c>
      <c r="CP289" s="72">
        <f t="shared" si="1112"/>
        <v>236</v>
      </c>
      <c r="CQ289" s="72">
        <f t="shared" si="1113"/>
        <v>282</v>
      </c>
      <c r="CR289" s="72">
        <f t="shared" si="1114"/>
        <v>314</v>
      </c>
      <c r="CS289" s="72">
        <f t="shared" si="1115"/>
        <v>327</v>
      </c>
      <c r="CT289" s="23">
        <f t="shared" si="1116"/>
        <v>1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 t="shared" si="1117"/>
        <v>s1pr1_human_3V2Y</v>
      </c>
      <c r="B290" s="3" t="s">
        <v>104</v>
      </c>
      <c r="C290" s="3" t="s">
        <v>94</v>
      </c>
      <c r="D290" s="3" t="str">
        <f>IFERROR(MID(VLOOKUP($B290,Seqs!$A:$B,2,0),E290,1),"")</f>
        <v>E</v>
      </c>
      <c r="E290" s="3">
        <v>42</v>
      </c>
      <c r="F290" s="3" t="str">
        <f>IFERROR(MID(VLOOKUP($B290,Seqs!$A:$B,2,0),G290,1),"")</f>
        <v>T</v>
      </c>
      <c r="G290" s="3">
        <v>73</v>
      </c>
      <c r="H290" s="3" t="str">
        <f>IFERROR(MID(VLOOKUP($B290,Seqs!$A:$B,2,0),I290,1),"")</f>
        <v>K</v>
      </c>
      <c r="I290" s="23">
        <v>74</v>
      </c>
      <c r="J290" s="3" t="str">
        <f>IFERROR(MID(VLOOKUP($B290,Seqs!$A:$B,2,0),K290,1),"")</f>
        <v>H</v>
      </c>
      <c r="K290" s="23">
        <v>77</v>
      </c>
      <c r="L290" s="3" t="str">
        <f>IFERROR(MID(VLOOKUP($B290,Seqs!$A:$B,2,0),M290,1),"")</f>
        <v>R</v>
      </c>
      <c r="M290" s="3">
        <v>78</v>
      </c>
      <c r="N290" s="3" t="str">
        <f>IFERROR(MID(VLOOKUP($B290,Seqs!$A:$B,2,0),O290,1),"")</f>
        <v>L</v>
      </c>
      <c r="O290" s="3">
        <v>104</v>
      </c>
      <c r="P290" s="3" t="str">
        <f>IFERROR(MID(VLOOKUP($B290,Seqs!$A:$B,2,0),Q290,1),"")</f>
        <v>G</v>
      </c>
      <c r="Q290" s="3">
        <v>106</v>
      </c>
      <c r="R290" s="3" t="str">
        <f>IFERROR(MID(VLOOKUP($B290,Seqs!$A:$B,2,0),S290,1),"")</f>
        <v>L</v>
      </c>
      <c r="S290" s="3">
        <v>112</v>
      </c>
      <c r="T290" s="3" t="str">
        <f>IFERROR(MID(VLOOKUP($B290,Seqs!$A:$B,2,0),U290,1),"")</f>
        <v>T</v>
      </c>
      <c r="U290" s="3">
        <v>113</v>
      </c>
      <c r="V290" s="3" t="str">
        <f>IFERROR(MID(VLOOKUP($B290,Seqs!$A:$B,2,0),W290,1),"")</f>
        <v>T</v>
      </c>
      <c r="W290" s="105">
        <v>145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N</v>
      </c>
      <c r="AC290" s="105">
        <v>156</v>
      </c>
      <c r="AD290" s="3" t="str">
        <f>IFERROR(MID(VLOOKUP($B290,Seqs!$A:$B,2,0),AE290,1),"")</f>
        <v>G</v>
      </c>
      <c r="AE290" s="3">
        <v>181</v>
      </c>
      <c r="AF290" s="3" t="str">
        <f>IFERROR(MID(VLOOKUP($B290,Seqs!$A:$B,2,0),AG290,1),"")</f>
        <v/>
      </c>
      <c r="AG290" s="3" t="s">
        <v>23</v>
      </c>
      <c r="AH290" s="3" t="str">
        <f>IFERROR(MID(VLOOKUP($B290,Seqs!$A:$B,2,0),AI290,1),"")</f>
        <v/>
      </c>
      <c r="AI290" s="3" t="s">
        <v>23</v>
      </c>
      <c r="AJ290" s="3" t="str">
        <f>IFERROR(MID(VLOOKUP($B290,Seqs!$A:$B,2,0),AK290,1),"")</f>
        <v>H</v>
      </c>
      <c r="AK290" s="3">
        <v>199</v>
      </c>
      <c r="AL290" s="3" t="str">
        <f>IFERROR(MID(VLOOKUP($B290,Seqs!$A:$B,2,0),AM290,1),"")</f>
        <v>R</v>
      </c>
      <c r="AM290" s="3">
        <v>231</v>
      </c>
      <c r="AN290" s="3" t="str">
        <f>IFERROR(MID(VLOOKUP($B290,Seqs!$A:$B,2,0),AO290,1),"")</f>
        <v>S</v>
      </c>
      <c r="AO290" s="3">
        <v>251</v>
      </c>
      <c r="AP290" s="3" t="str">
        <f>IFERROR(MID(VLOOKUP($B290,Seqs!$A:$B,2,0),AQ290,1),"")</f>
        <v>C</v>
      </c>
      <c r="AQ290" s="3">
        <v>282</v>
      </c>
      <c r="AR290" s="3" t="str">
        <f>IFERROR(MID(VLOOKUP($B290,Seqs!$A:$B,2,0),AS290,1),"")</f>
        <v>D</v>
      </c>
      <c r="AS290" s="3">
        <v>288</v>
      </c>
      <c r="AT290" s="3" t="str">
        <f>IFERROR(MID(VLOOKUP($B290,Seqs!$A:$B,2,0),AU290,1),"")</f>
        <v>T</v>
      </c>
      <c r="AU290" s="3">
        <v>314</v>
      </c>
      <c r="AV290" s="3" t="str">
        <f>IFERROR(MID(VLOOKUP($B290,Seqs!$A:$B,2,0),AW290,1),"")</f>
        <v>N</v>
      </c>
      <c r="AW290" s="3">
        <v>315</v>
      </c>
      <c r="AX290" s="3" t="str">
        <f>IFERROR(MID(VLOOKUP($B290,Seqs!$A:$B,2,0),AY290,1),"")</f>
        <v>I</v>
      </c>
      <c r="AY290" s="3">
        <v>323</v>
      </c>
      <c r="AZ290" s="77" t="str">
        <f>VLOOKUP(B290,Classification!A:D,2,0)</f>
        <v>A</v>
      </c>
      <c r="BA290" s="94" t="str">
        <f>VLOOKUP(B290,Classification!A:D,4,0)</f>
        <v>Lysophospholipid(S1P)</v>
      </c>
      <c r="BB290" s="27" t="b">
        <f t="shared" si="1118"/>
        <v>1</v>
      </c>
      <c r="BC290" s="23">
        <f t="shared" si="1091"/>
        <v>232</v>
      </c>
      <c r="BD290" s="2" t="s">
        <v>1382</v>
      </c>
      <c r="BE290" s="3" t="s">
        <v>1380</v>
      </c>
      <c r="BF290" s="119">
        <v>2.8</v>
      </c>
      <c r="BG290" s="49" t="s">
        <v>1383</v>
      </c>
      <c r="BH290" s="49" t="s">
        <v>1383</v>
      </c>
      <c r="BI290" s="1"/>
      <c r="BJ290" s="70" t="s">
        <v>1293</v>
      </c>
      <c r="BK290" s="57" t="s">
        <v>1293</v>
      </c>
      <c r="BL290" s="57" t="s">
        <v>1293</v>
      </c>
      <c r="BM290" s="57" t="s">
        <v>1293</v>
      </c>
      <c r="BN290" s="57" t="s">
        <v>1293</v>
      </c>
      <c r="BO290" s="57" t="s">
        <v>1293</v>
      </c>
      <c r="BP290" s="57" t="s">
        <v>1293</v>
      </c>
      <c r="BQ290" s="57" t="s">
        <v>1293</v>
      </c>
      <c r="BR290" s="57" t="s">
        <v>1293</v>
      </c>
      <c r="BS290" s="57" t="s">
        <v>1293</v>
      </c>
      <c r="BT290" s="57" t="s">
        <v>1293</v>
      </c>
      <c r="BU290" s="57" t="s">
        <v>1293</v>
      </c>
      <c r="BV290" s="70">
        <f t="shared" si="1092"/>
        <v>42</v>
      </c>
      <c r="BW290" s="71">
        <f t="shared" si="1093"/>
        <v>74</v>
      </c>
      <c r="BX290" s="72">
        <f t="shared" si="1094"/>
        <v>78</v>
      </c>
      <c r="BY290" s="71">
        <f t="shared" si="1095"/>
        <v>106</v>
      </c>
      <c r="BZ290" s="72">
        <f t="shared" si="1096"/>
        <v>113</v>
      </c>
      <c r="CA290" s="71" t="str">
        <f t="shared" si="1097"/>
        <v>-</v>
      </c>
      <c r="CB290" s="72">
        <f t="shared" si="1098"/>
        <v>156</v>
      </c>
      <c r="CC290" s="71" t="str">
        <f t="shared" si="1099"/>
        <v>-</v>
      </c>
      <c r="CD290" s="72">
        <f t="shared" si="1100"/>
        <v>199</v>
      </c>
      <c r="CE290" s="71">
        <f t="shared" si="1101"/>
        <v>251</v>
      </c>
      <c r="CF290" s="72">
        <f t="shared" si="1102"/>
        <v>288</v>
      </c>
      <c r="CG290" s="71">
        <f t="shared" si="1103"/>
        <v>315</v>
      </c>
      <c r="CH290" s="70">
        <f t="shared" si="1104"/>
        <v>73</v>
      </c>
      <c r="CI290" s="71">
        <f t="shared" si="1105"/>
        <v>77</v>
      </c>
      <c r="CJ290" s="72">
        <f t="shared" si="1106"/>
        <v>104</v>
      </c>
      <c r="CK290" s="72">
        <f t="shared" si="1107"/>
        <v>112</v>
      </c>
      <c r="CL290" s="72">
        <f t="shared" si="1108"/>
        <v>145</v>
      </c>
      <c r="CM290" s="72" t="str">
        <f t="shared" si="1109"/>
        <v>-</v>
      </c>
      <c r="CN290" s="72">
        <f t="shared" si="1110"/>
        <v>181</v>
      </c>
      <c r="CO290" s="72" t="str">
        <f t="shared" si="1111"/>
        <v>-</v>
      </c>
      <c r="CP290" s="72">
        <f t="shared" si="1112"/>
        <v>231</v>
      </c>
      <c r="CQ290" s="72">
        <f t="shared" si="1113"/>
        <v>282</v>
      </c>
      <c r="CR290" s="72">
        <f t="shared" si="1114"/>
        <v>314</v>
      </c>
      <c r="CS290" s="72">
        <f t="shared" si="1115"/>
        <v>323</v>
      </c>
      <c r="CT290" s="23">
        <f t="shared" si="1116"/>
        <v>1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 t="shared" si="1117"/>
        <v>us28_hcmva__wt</v>
      </c>
      <c r="B291" s="3" t="s">
        <v>924</v>
      </c>
      <c r="C291" s="3" t="s">
        <v>100</v>
      </c>
      <c r="D291" s="3" t="str">
        <f>IFERROR(MID(VLOOKUP($B291,Seqs!$A:$B,2,0),E291,1),"")</f>
        <v>F</v>
      </c>
      <c r="E291" s="105">
        <v>25</v>
      </c>
      <c r="F291" s="3" t="str">
        <f>IFERROR(MID(VLOOKUP($B291,Seqs!$A:$B,2,0),G291,1),"")</f>
        <v>R</v>
      </c>
      <c r="G291" s="3">
        <v>61</v>
      </c>
      <c r="H291" s="3" t="str">
        <f>IFERROR(MID(VLOOKUP($B291,Seqs!$A:$B,2,0),I291,1),"")</f>
        <v>R</v>
      </c>
      <c r="I291" s="23">
        <v>62</v>
      </c>
      <c r="J291" s="3" t="str">
        <f>IFERROR(MID(VLOOKUP($B291,Seqs!$A:$B,2,0),K291,1),"")</f>
        <v>Q</v>
      </c>
      <c r="K291" s="23">
        <v>65</v>
      </c>
      <c r="L291" s="3" t="str">
        <f>IFERROR(MID(VLOOKUP($B291,Seqs!$A:$B,2,0),M291,1),"")</f>
        <v>C</v>
      </c>
      <c r="M291" s="3">
        <v>66</v>
      </c>
      <c r="N291" s="3" t="str">
        <f>IFERROR(MID(VLOOKUP($B291,Seqs!$A:$B,2,0),O291,1),"")</f>
        <v>D</v>
      </c>
      <c r="O291" s="3">
        <v>95</v>
      </c>
      <c r="P291" s="3" t="str">
        <f>IFERROR(MID(VLOOKUP($B291,Seqs!$A:$B,2,0),Q291,1),"")</f>
        <v/>
      </c>
      <c r="Q291" s="3" t="s">
        <v>23</v>
      </c>
      <c r="R291" s="3" t="str">
        <f>IFERROR(MID(VLOOKUP($B291,Seqs!$A:$B,2,0),S291,1),"")</f>
        <v/>
      </c>
      <c r="S291" s="3" t="s">
        <v>23</v>
      </c>
      <c r="T291" s="3" t="str">
        <f>IFERROR(MID(VLOOKUP($B291,Seqs!$A:$B,2,0),U291,1),"")</f>
        <v>A</v>
      </c>
      <c r="U291" s="105">
        <v>100</v>
      </c>
      <c r="V291" s="3" t="str">
        <f>IFERROR(MID(VLOOKUP($B291,Seqs!$A:$B,2,0),W291,1),"")</f>
        <v>V</v>
      </c>
      <c r="W291" s="105">
        <v>134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P</v>
      </c>
      <c r="AC291" s="9">
        <v>140</v>
      </c>
      <c r="AD291" s="3" t="str">
        <f>IFERROR(MID(VLOOKUP($B291,Seqs!$A:$B,2,0),AE291,1),"")</f>
        <v>M</v>
      </c>
      <c r="AE291" s="105">
        <v>164</v>
      </c>
      <c r="AF291" s="3" t="str">
        <f>IFERROR(MID(VLOOKUP($B291,Seqs!$A:$B,2,0),AG291,1),"")</f>
        <v>C</v>
      </c>
      <c r="AG291" s="3">
        <v>173</v>
      </c>
      <c r="AH291" s="3" t="str">
        <f>IFERROR(MID(VLOOKUP($B291,Seqs!$A:$B,2,0),AI291,1),"")</f>
        <v>T</v>
      </c>
      <c r="AI291" s="3">
        <v>175</v>
      </c>
      <c r="AJ291" s="3" t="str">
        <f>IFERROR(MID(VLOOKUP($B291,Seqs!$A:$B,2,0),AK291,1),"")</f>
        <v>S</v>
      </c>
      <c r="AK291" s="105">
        <v>183</v>
      </c>
      <c r="AL291" s="3" t="str">
        <f>IFERROR(MID(VLOOKUP($B291,Seqs!$A:$B,2,0),AM291,1),"")</f>
        <v>S</v>
      </c>
      <c r="AM291" s="3">
        <v>218</v>
      </c>
      <c r="AN291" s="3" t="str">
        <f>IFERROR(MID(VLOOKUP($B291,Seqs!$A:$B,2,0),AO291,1),"")</f>
        <v>H</v>
      </c>
      <c r="AO291" s="3">
        <v>222</v>
      </c>
      <c r="AP291" s="3" t="str">
        <f>IFERROR(MID(VLOOKUP($B291,Seqs!$A:$B,2,0),AQ291,1),"")</f>
        <v>K</v>
      </c>
      <c r="AQ291" s="3">
        <v>257</v>
      </c>
      <c r="AR291" s="3" t="str">
        <f>IFERROR(MID(VLOOKUP($B291,Seqs!$A:$B,2,0),AS291,1),"")</f>
        <v>S</v>
      </c>
      <c r="AS291" s="3">
        <v>262</v>
      </c>
      <c r="AT291" s="3" t="str">
        <f>IFERROR(MID(VLOOKUP($B291,Seqs!$A:$B,2,0),AU291,1),"")</f>
        <v>V</v>
      </c>
      <c r="AU291" s="3">
        <v>294</v>
      </c>
      <c r="AV291" s="3" t="str">
        <f>IFERROR(MID(VLOOKUP($B291,Seqs!$A:$B,2,0),AW291,1),"")</f>
        <v>G</v>
      </c>
      <c r="AW291" s="3">
        <v>295</v>
      </c>
      <c r="AX291" s="3" t="str">
        <f>IFERROR(MID(VLOOKUP($B291,Seqs!$A:$B,2,0),AY291,1),"")</f>
        <v>R</v>
      </c>
      <c r="AY291" s="3">
        <v>310</v>
      </c>
      <c r="AZ291" s="77" t="str">
        <f>VLOOKUP(B291,Classification!A:D,2,0)</f>
        <v>A</v>
      </c>
      <c r="BA291" s="94" t="str">
        <f>VLOOKUP(B291,Classification!A:D,4,0)</f>
        <v>Chemokine</v>
      </c>
      <c r="BB291" s="27" t="b">
        <f t="shared" si="1118"/>
        <v>1</v>
      </c>
      <c r="BC291" s="23">
        <f t="shared" si="1091"/>
        <v>257</v>
      </c>
      <c r="BD291" s="56" t="s">
        <v>23</v>
      </c>
      <c r="BE291" s="3" t="s">
        <v>23</v>
      </c>
      <c r="BF291" s="119" t="s">
        <v>23</v>
      </c>
      <c r="BG291" s="49" t="s">
        <v>1378</v>
      </c>
      <c r="BH291" s="49" t="s">
        <v>1383</v>
      </c>
      <c r="BI291" s="1"/>
      <c r="BJ291" s="70" t="s">
        <v>1293</v>
      </c>
      <c r="BK291" s="57" t="s">
        <v>1293</v>
      </c>
      <c r="BL291" s="57" t="s">
        <v>1293</v>
      </c>
      <c r="BM291" s="57" t="s">
        <v>1293</v>
      </c>
      <c r="BN291" s="57" t="s">
        <v>1293</v>
      </c>
      <c r="BO291" s="57" t="s">
        <v>1293</v>
      </c>
      <c r="BP291" s="57" t="s">
        <v>1293</v>
      </c>
      <c r="BQ291" s="57" t="s">
        <v>1293</v>
      </c>
      <c r="BR291" s="57" t="s">
        <v>1293</v>
      </c>
      <c r="BS291" s="57" t="s">
        <v>1293</v>
      </c>
      <c r="BT291" s="57" t="s">
        <v>1293</v>
      </c>
      <c r="BU291" s="57" t="s">
        <v>1293</v>
      </c>
      <c r="BV291" s="70">
        <f t="shared" si="1092"/>
        <v>25</v>
      </c>
      <c r="BW291" s="71">
        <f t="shared" si="1093"/>
        <v>62</v>
      </c>
      <c r="BX291" s="72">
        <f t="shared" si="1094"/>
        <v>66</v>
      </c>
      <c r="BY291" s="71" t="str">
        <f t="shared" si="1095"/>
        <v>-</v>
      </c>
      <c r="BZ291" s="72">
        <f t="shared" si="1096"/>
        <v>100</v>
      </c>
      <c r="CA291" s="71" t="str">
        <f t="shared" si="1097"/>
        <v>-</v>
      </c>
      <c r="CB291" s="72">
        <f t="shared" si="1098"/>
        <v>140</v>
      </c>
      <c r="CC291" s="71">
        <f t="shared" si="1099"/>
        <v>173</v>
      </c>
      <c r="CD291" s="72">
        <f t="shared" si="1100"/>
        <v>183</v>
      </c>
      <c r="CE291" s="71">
        <f t="shared" si="1101"/>
        <v>222</v>
      </c>
      <c r="CF291" s="72">
        <f t="shared" si="1102"/>
        <v>262</v>
      </c>
      <c r="CG291" s="71">
        <f t="shared" si="1103"/>
        <v>295</v>
      </c>
      <c r="CH291" s="70">
        <f t="shared" si="1104"/>
        <v>61</v>
      </c>
      <c r="CI291" s="71">
        <f t="shared" si="1105"/>
        <v>65</v>
      </c>
      <c r="CJ291" s="72">
        <f t="shared" si="1106"/>
        <v>95</v>
      </c>
      <c r="CK291" s="72" t="str">
        <f t="shared" si="1107"/>
        <v>-</v>
      </c>
      <c r="CL291" s="72">
        <f t="shared" si="1108"/>
        <v>134</v>
      </c>
      <c r="CM291" s="72" t="str">
        <f t="shared" si="1109"/>
        <v>-</v>
      </c>
      <c r="CN291" s="72">
        <f t="shared" si="1110"/>
        <v>164</v>
      </c>
      <c r="CO291" s="72">
        <f t="shared" si="1111"/>
        <v>175</v>
      </c>
      <c r="CP291" s="72">
        <f t="shared" si="1112"/>
        <v>218</v>
      </c>
      <c r="CQ291" s="72">
        <f t="shared" si="1113"/>
        <v>257</v>
      </c>
      <c r="CR291" s="72">
        <f t="shared" si="1114"/>
        <v>294</v>
      </c>
      <c r="CS291" s="72">
        <f t="shared" si="1115"/>
        <v>310</v>
      </c>
      <c r="CT291" s="23">
        <f t="shared" si="1116"/>
        <v>1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 t="shared" si="1117"/>
        <v>us28_hcmva_4XT1</v>
      </c>
      <c r="B292" s="3" t="s">
        <v>924</v>
      </c>
      <c r="C292" s="3" t="s">
        <v>1124</v>
      </c>
      <c r="D292" s="3" t="str">
        <f>IFERROR(MID(VLOOKUP($B292,Seqs!$A:$B,2,0),E292,1),"")</f>
        <v>F</v>
      </c>
      <c r="E292" s="105">
        <v>25</v>
      </c>
      <c r="F292" s="3" t="str">
        <f>IFERROR(MID(VLOOKUP($B292,Seqs!$A:$B,2,0),G292,1),"")</f>
        <v>R</v>
      </c>
      <c r="G292" s="3">
        <v>61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C</v>
      </c>
      <c r="M292" s="3">
        <v>66</v>
      </c>
      <c r="N292" s="3" t="str">
        <f>IFERROR(MID(VLOOKUP($B292,Seqs!$A:$B,2,0),O292,1),"")</f>
        <v>D</v>
      </c>
      <c r="O292" s="3">
        <v>95</v>
      </c>
      <c r="P292" s="3" t="str">
        <f>IFERROR(MID(VLOOKUP($B292,Seqs!$A:$B,2,0),Q292,1),"")</f>
        <v/>
      </c>
      <c r="Q292" s="3" t="s">
        <v>23</v>
      </c>
      <c r="R292" s="3" t="str">
        <f>IFERROR(MID(VLOOKUP($B292,Seqs!$A:$B,2,0),S292,1),"")</f>
        <v/>
      </c>
      <c r="S292" s="3" t="s">
        <v>23</v>
      </c>
      <c r="T292" s="3" t="str">
        <f>IFERROR(MID(VLOOKUP($B292,Seqs!$A:$B,2,0),U292,1),"")</f>
        <v>P</v>
      </c>
      <c r="U292" s="3">
        <v>103</v>
      </c>
      <c r="V292" s="3" t="str">
        <f>IFERROR(MID(VLOOKUP($B292,Seqs!$A:$B,2,0),W292,1),"")</f>
        <v>V</v>
      </c>
      <c r="W292" s="105">
        <v>134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P</v>
      </c>
      <c r="AC292" s="9">
        <v>140</v>
      </c>
      <c r="AD292" s="3" t="str">
        <f>IFERROR(MID(VLOOKUP($B292,Seqs!$A:$B,2,0),AE292,1),"")</f>
        <v>M</v>
      </c>
      <c r="AE292" s="105">
        <v>164</v>
      </c>
      <c r="AF292" s="3" t="str">
        <f>IFERROR(MID(VLOOKUP($B292,Seqs!$A:$B,2,0),AG292,1),"")</f>
        <v>C</v>
      </c>
      <c r="AG292" s="3">
        <v>173</v>
      </c>
      <c r="AH292" s="3" t="str">
        <f>IFERROR(MID(VLOOKUP($B292,Seqs!$A:$B,2,0),AI292,1),"")</f>
        <v>T</v>
      </c>
      <c r="AI292" s="3">
        <v>175</v>
      </c>
      <c r="AJ292" s="3" t="str">
        <f>IFERROR(MID(VLOOKUP($B292,Seqs!$A:$B,2,0),AK292,1),"")</f>
        <v>S</v>
      </c>
      <c r="AK292" s="105">
        <v>183</v>
      </c>
      <c r="AL292" s="3" t="str">
        <f>IFERROR(MID(VLOOKUP($B292,Seqs!$A:$B,2,0),AM292,1),"")</f>
        <v>S</v>
      </c>
      <c r="AM292" s="3">
        <v>218</v>
      </c>
      <c r="AN292" s="3" t="str">
        <f>IFERROR(MID(VLOOKUP($B292,Seqs!$A:$B,2,0),AO292,1),"")</f>
        <v>H</v>
      </c>
      <c r="AO292" s="3">
        <v>222</v>
      </c>
      <c r="AP292" s="3" t="str">
        <f>IFERROR(MID(VLOOKUP($B292,Seqs!$A:$B,2,0),AQ292,1),"")</f>
        <v>K</v>
      </c>
      <c r="AQ292" s="3">
        <v>257</v>
      </c>
      <c r="AR292" s="3" t="str">
        <f>IFERROR(MID(VLOOKUP($B292,Seqs!$A:$B,2,0),AS292,1),"")</f>
        <v>C</v>
      </c>
      <c r="AS292" s="3">
        <v>263</v>
      </c>
      <c r="AT292" s="3" t="str">
        <f>IFERROR(MID(VLOOKUP($B292,Seqs!$A:$B,2,0),AU292,1),"")</f>
        <v>V</v>
      </c>
      <c r="AU292" s="3">
        <v>294</v>
      </c>
      <c r="AV292" s="3" t="str">
        <f>IFERROR(MID(VLOOKUP($B292,Seqs!$A:$B,2,0),AW292,1),"")</f>
        <v>G</v>
      </c>
      <c r="AW292" s="3">
        <v>295</v>
      </c>
      <c r="AX292" s="3" t="str">
        <f>IFERROR(MID(VLOOKUP($B292,Seqs!$A:$B,2,0),AY292,1),"")</f>
        <v>R</v>
      </c>
      <c r="AY292" s="3">
        <v>310</v>
      </c>
      <c r="AZ292" s="77" t="str">
        <f>VLOOKUP(B292,Classification!A:D,2,0)</f>
        <v>A</v>
      </c>
      <c r="BA292" s="94" t="str">
        <f>VLOOKUP(B292,Classification!A:D,4,0)</f>
        <v>Chemokine</v>
      </c>
      <c r="BB292" s="27" t="b">
        <f t="shared" si="1118"/>
        <v>1</v>
      </c>
      <c r="BC292" s="23">
        <f t="shared" si="1091"/>
        <v>250</v>
      </c>
      <c r="BD292" s="4" t="s">
        <v>1381</v>
      </c>
      <c r="BE292" s="3" t="s">
        <v>1297</v>
      </c>
      <c r="BF292" s="119">
        <v>2.89</v>
      </c>
      <c r="BG292" s="49" t="s">
        <v>1383</v>
      </c>
      <c r="BH292" s="49" t="s">
        <v>1383</v>
      </c>
      <c r="BI292" s="1"/>
      <c r="BJ292" s="70" t="s">
        <v>1293</v>
      </c>
      <c r="BK292" s="57" t="s">
        <v>1293</v>
      </c>
      <c r="BL292" s="57" t="s">
        <v>1293</v>
      </c>
      <c r="BM292" s="57" t="s">
        <v>1293</v>
      </c>
      <c r="BN292" s="57" t="s">
        <v>1293</v>
      </c>
      <c r="BO292" s="57" t="s">
        <v>1293</v>
      </c>
      <c r="BP292" s="57" t="s">
        <v>1293</v>
      </c>
      <c r="BQ292" s="57" t="s">
        <v>1293</v>
      </c>
      <c r="BR292" s="57" t="s">
        <v>1293</v>
      </c>
      <c r="BS292" s="57" t="s">
        <v>1293</v>
      </c>
      <c r="BT292" s="57" t="s">
        <v>1293</v>
      </c>
      <c r="BU292" s="57" t="s">
        <v>1293</v>
      </c>
      <c r="BV292" s="70">
        <f t="shared" si="1092"/>
        <v>25</v>
      </c>
      <c r="BW292" s="71" t="str">
        <f t="shared" si="1093"/>
        <v>-</v>
      </c>
      <c r="BX292" s="72">
        <f t="shared" si="1094"/>
        <v>66</v>
      </c>
      <c r="BY292" s="71" t="str">
        <f t="shared" si="1095"/>
        <v>-</v>
      </c>
      <c r="BZ292" s="72">
        <f t="shared" si="1096"/>
        <v>103</v>
      </c>
      <c r="CA292" s="71" t="str">
        <f t="shared" si="1097"/>
        <v>-</v>
      </c>
      <c r="CB292" s="72">
        <f t="shared" si="1098"/>
        <v>140</v>
      </c>
      <c r="CC292" s="71">
        <f t="shared" si="1099"/>
        <v>173</v>
      </c>
      <c r="CD292" s="72">
        <f t="shared" si="1100"/>
        <v>183</v>
      </c>
      <c r="CE292" s="71">
        <f t="shared" si="1101"/>
        <v>222</v>
      </c>
      <c r="CF292" s="72">
        <f t="shared" si="1102"/>
        <v>263</v>
      </c>
      <c r="CG292" s="71">
        <f t="shared" si="1103"/>
        <v>295</v>
      </c>
      <c r="CH292" s="70">
        <f t="shared" si="1104"/>
        <v>61</v>
      </c>
      <c r="CI292" s="71" t="str">
        <f t="shared" si="1105"/>
        <v>-</v>
      </c>
      <c r="CJ292" s="72">
        <f t="shared" si="1106"/>
        <v>95</v>
      </c>
      <c r="CK292" s="72" t="str">
        <f t="shared" si="1107"/>
        <v>-</v>
      </c>
      <c r="CL292" s="72">
        <f t="shared" si="1108"/>
        <v>134</v>
      </c>
      <c r="CM292" s="72" t="str">
        <f t="shared" si="1109"/>
        <v>-</v>
      </c>
      <c r="CN292" s="72">
        <f t="shared" si="1110"/>
        <v>164</v>
      </c>
      <c r="CO292" s="72">
        <f t="shared" si="1111"/>
        <v>175</v>
      </c>
      <c r="CP292" s="72">
        <f t="shared" si="1112"/>
        <v>218</v>
      </c>
      <c r="CQ292" s="72">
        <f t="shared" si="1113"/>
        <v>257</v>
      </c>
      <c r="CR292" s="72">
        <f t="shared" si="1114"/>
        <v>294</v>
      </c>
      <c r="CS292" s="72">
        <f t="shared" si="1115"/>
        <v>310</v>
      </c>
      <c r="CT292" s="23" t="e">
        <f t="shared" si="1116"/>
        <v>#VALUE!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si="1117"/>
        <v>us28_hcmva_4XT3</v>
      </c>
      <c r="B293" s="2" t="s">
        <v>924</v>
      </c>
      <c r="C293" s="3" t="s">
        <v>1377</v>
      </c>
      <c r="D293" s="3" t="str">
        <f>IFERROR(MID(VLOOKUP($B293,Seqs!$A:$B,2,0),E293,1),"")</f>
        <v>F</v>
      </c>
      <c r="E293" s="105">
        <v>25</v>
      </c>
      <c r="F293" s="3" t="str">
        <f>IFERROR(MID(VLOOKUP($B293,Seqs!$A:$B,2,0),G293,1),"")</f>
        <v>R</v>
      </c>
      <c r="G293" s="105">
        <v>62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C</v>
      </c>
      <c r="M293" s="3">
        <v>66</v>
      </c>
      <c r="N293" s="3" t="str">
        <f>IFERROR(MID(VLOOKUP($B293,Seqs!$A:$B,2,0),O293,1),"")</f>
        <v>D</v>
      </c>
      <c r="O293" s="3">
        <v>95</v>
      </c>
      <c r="P293" s="3" t="str">
        <f>IFERROR(MID(VLOOKUP($B293,Seqs!$A:$B,2,0),Q293,1),"")</f>
        <v/>
      </c>
      <c r="Q293" s="3" t="s">
        <v>23</v>
      </c>
      <c r="R293" s="3" t="str">
        <f>IFERROR(MID(VLOOKUP($B293,Seqs!$A:$B,2,0),S293,1),"")</f>
        <v/>
      </c>
      <c r="S293" s="3" t="s">
        <v>23</v>
      </c>
      <c r="T293" s="3" t="str">
        <f>IFERROR(MID(VLOOKUP($B293,Seqs!$A:$B,2,0),U293,1),"")</f>
        <v>P</v>
      </c>
      <c r="U293" s="3">
        <v>103</v>
      </c>
      <c r="V293" s="3" t="str">
        <f>IFERROR(MID(VLOOKUP($B293,Seqs!$A:$B,2,0),W293,1),"")</f>
        <v>V</v>
      </c>
      <c r="W293" s="105">
        <v>134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P</v>
      </c>
      <c r="AC293" s="9">
        <v>140</v>
      </c>
      <c r="AD293" s="3" t="str">
        <f>IFERROR(MID(VLOOKUP($B293,Seqs!$A:$B,2,0),AE293,1),"")</f>
        <v>M</v>
      </c>
      <c r="AE293" s="105">
        <v>164</v>
      </c>
      <c r="AF293" s="3" t="str">
        <f>IFERROR(MID(VLOOKUP($B293,Seqs!$A:$B,2,0),AG293,1),"")</f>
        <v>C</v>
      </c>
      <c r="AG293" s="3">
        <v>173</v>
      </c>
      <c r="AH293" s="3" t="str">
        <f>IFERROR(MID(VLOOKUP($B293,Seqs!$A:$B,2,0),AI293,1),"")</f>
        <v>T</v>
      </c>
      <c r="AI293" s="3">
        <v>175</v>
      </c>
      <c r="AJ293" s="3" t="str">
        <f>IFERROR(MID(VLOOKUP($B293,Seqs!$A:$B,2,0),AK293,1),"")</f>
        <v>S</v>
      </c>
      <c r="AK293" s="105">
        <v>183</v>
      </c>
      <c r="AL293" s="3" t="str">
        <f>IFERROR(MID(VLOOKUP($B293,Seqs!$A:$B,2,0),AM293,1),"")</f>
        <v>S</v>
      </c>
      <c r="AM293" s="3">
        <v>218</v>
      </c>
      <c r="AN293" s="3" t="str">
        <f>IFERROR(MID(VLOOKUP($B293,Seqs!$A:$B,2,0),AO293,1),"")</f>
        <v>H</v>
      </c>
      <c r="AO293" s="3">
        <v>222</v>
      </c>
      <c r="AP293" s="3" t="str">
        <f>IFERROR(MID(VLOOKUP($B293,Seqs!$A:$B,2,0),AQ293,1),"")</f>
        <v>K</v>
      </c>
      <c r="AQ293" s="3">
        <v>257</v>
      </c>
      <c r="AR293" s="3" t="str">
        <f>IFERROR(MID(VLOOKUP($B293,Seqs!$A:$B,2,0),AS293,1),"")</f>
        <v>C</v>
      </c>
      <c r="AS293" s="3">
        <v>263</v>
      </c>
      <c r="AT293" s="3" t="str">
        <f>IFERROR(MID(VLOOKUP($B293,Seqs!$A:$B,2,0),AU293,1),"")</f>
        <v>V</v>
      </c>
      <c r="AU293" s="3">
        <v>294</v>
      </c>
      <c r="AV293" s="3" t="str">
        <f>IFERROR(MID(VLOOKUP($B293,Seqs!$A:$B,2,0),AW293,1),"")</f>
        <v/>
      </c>
      <c r="AW293" s="3" t="s">
        <v>23</v>
      </c>
      <c r="AX293" s="3" t="str">
        <f>IFERROR(MID(VLOOKUP($B293,Seqs!$A:$B,2,0),AY293,1),"")</f>
        <v/>
      </c>
      <c r="AY293" s="3" t="s">
        <v>23</v>
      </c>
      <c r="AZ293" s="77" t="str">
        <f>VLOOKUP(B293,Classification!A:D,2,0)</f>
        <v>A</v>
      </c>
      <c r="BA293" s="94" t="str">
        <f>VLOOKUP(B293,Classification!A:D,4,0)</f>
        <v>Chemokine</v>
      </c>
      <c r="BB293" s="27" t="b">
        <f t="shared" ref="BB293:BB301" si="1371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23">
        <f t="shared" ref="BC293:BC301" si="1372">_xlfn.AGGREGATE(9,6,CH293:CS293)-_xlfn.AGGREGATE(9,6,BV293:CG293)+12</f>
        <v>236</v>
      </c>
      <c r="BD293" s="4" t="s">
        <v>23</v>
      </c>
      <c r="BE293" s="3" t="s">
        <v>1297</v>
      </c>
      <c r="BF293" s="119">
        <v>3.8</v>
      </c>
      <c r="BG293" s="49" t="s">
        <v>1383</v>
      </c>
      <c r="BH293" s="49" t="s">
        <v>1383</v>
      </c>
      <c r="BI293" s="1"/>
      <c r="BJ293" s="70" t="s">
        <v>1293</v>
      </c>
      <c r="BK293" s="57" t="s">
        <v>1293</v>
      </c>
      <c r="BL293" s="57" t="s">
        <v>1293</v>
      </c>
      <c r="BM293" s="57" t="s">
        <v>1293</v>
      </c>
      <c r="BN293" s="57" t="s">
        <v>1293</v>
      </c>
      <c r="BO293" s="57" t="s">
        <v>1293</v>
      </c>
      <c r="BP293" s="57" t="s">
        <v>1293</v>
      </c>
      <c r="BQ293" s="57" t="s">
        <v>1293</v>
      </c>
      <c r="BR293" s="57" t="s">
        <v>1293</v>
      </c>
      <c r="BS293" s="57" t="s">
        <v>1293</v>
      </c>
      <c r="BT293" s="57" t="s">
        <v>1293</v>
      </c>
      <c r="BU293" s="57" t="s">
        <v>1293</v>
      </c>
      <c r="BV293" s="70">
        <f t="shared" ref="BV293:BV301" si="1373">E293</f>
        <v>25</v>
      </c>
      <c r="BW293" s="71" t="str">
        <f t="shared" ref="BW293:BW301" si="1374">I293</f>
        <v>-</v>
      </c>
      <c r="BX293" s="72">
        <f t="shared" ref="BX293:BX301" si="1375">M293</f>
        <v>66</v>
      </c>
      <c r="BY293" s="71" t="str">
        <f t="shared" ref="BY293:BY301" si="1376">Q293</f>
        <v>-</v>
      </c>
      <c r="BZ293" s="72">
        <f t="shared" ref="BZ293:BZ301" si="1377">U293</f>
        <v>103</v>
      </c>
      <c r="CA293" s="71" t="str">
        <f t="shared" ref="CA293:CA301" si="1378">Y293</f>
        <v>-</v>
      </c>
      <c r="CB293" s="72">
        <f t="shared" ref="CB293:CB301" si="1379">AC293</f>
        <v>140</v>
      </c>
      <c r="CC293" s="71">
        <f t="shared" ref="CC293:CC301" si="1380">AG293</f>
        <v>173</v>
      </c>
      <c r="CD293" s="72">
        <f t="shared" ref="CD293:CD301" si="1381">AK293</f>
        <v>183</v>
      </c>
      <c r="CE293" s="71">
        <f t="shared" ref="CE293:CE301" si="1382">AO293</f>
        <v>222</v>
      </c>
      <c r="CF293" s="72">
        <f t="shared" ref="CF293:CF301" si="1383">AS293</f>
        <v>263</v>
      </c>
      <c r="CG293" s="71" t="str">
        <f t="shared" ref="CG293:CG301" si="1384">AW293</f>
        <v>-</v>
      </c>
      <c r="CH293" s="70">
        <f t="shared" ref="CH293:CH301" si="1385">G293</f>
        <v>62</v>
      </c>
      <c r="CI293" s="71" t="str">
        <f t="shared" ref="CI293:CI301" si="1386">K293</f>
        <v>-</v>
      </c>
      <c r="CJ293" s="72">
        <f t="shared" ref="CJ293:CJ301" si="1387">O293</f>
        <v>95</v>
      </c>
      <c r="CK293" s="72" t="str">
        <f t="shared" ref="CK293:CK301" si="1388">S293</f>
        <v>-</v>
      </c>
      <c r="CL293" s="72">
        <f t="shared" ref="CL293:CL301" si="1389">W293</f>
        <v>134</v>
      </c>
      <c r="CM293" s="72" t="str">
        <f t="shared" ref="CM293:CM301" si="1390">AA293</f>
        <v>-</v>
      </c>
      <c r="CN293" s="72">
        <f t="shared" ref="CN293:CN301" si="1391">AE293</f>
        <v>164</v>
      </c>
      <c r="CO293" s="72">
        <f t="shared" ref="CO293:CO301" si="1392">AI293</f>
        <v>175</v>
      </c>
      <c r="CP293" s="72">
        <f t="shared" ref="CP293:CP301" si="1393">AM293</f>
        <v>218</v>
      </c>
      <c r="CQ293" s="72">
        <f t="shared" ref="CQ293:CQ301" si="1394">AQ293</f>
        <v>257</v>
      </c>
      <c r="CR293" s="72">
        <f t="shared" ref="CR293:CR301" si="1395">AU293</f>
        <v>294</v>
      </c>
      <c r="CS293" s="72" t="str">
        <f t="shared" ref="CS293:CS301" si="1396">AY293</f>
        <v>-</v>
      </c>
      <c r="CT293" s="23" t="e">
        <f t="shared" ref="CT293:CT301" si="1397">M293-K293</f>
        <v>#VALUE!</v>
      </c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"/>
      <c r="PA293" s="6"/>
      <c r="PB293" s="6"/>
      <c r="PC293" s="6"/>
      <c r="PD293" s="6"/>
      <c r="PE293" s="6"/>
      <c r="PF293" s="6"/>
      <c r="PG293" s="6"/>
      <c r="PH293" s="6"/>
      <c r="PI293" s="6"/>
      <c r="PJ293" s="6"/>
      <c r="PK293" s="6"/>
      <c r="PL293" s="6"/>
      <c r="PM293" s="6"/>
      <c r="PN293" s="6"/>
      <c r="PO293" s="6"/>
      <c r="PP293" s="6"/>
      <c r="PQ293" s="6"/>
      <c r="PR293" s="6"/>
      <c r="PS293" s="6"/>
      <c r="PT293" s="6"/>
      <c r="PU293" s="6"/>
      <c r="PV293" s="6"/>
      <c r="PW293" s="6"/>
      <c r="PX293" s="6"/>
      <c r="PY293" s="6"/>
      <c r="PZ293" s="6"/>
      <c r="QA293" s="6"/>
      <c r="QB293" s="6"/>
      <c r="QC293" s="6"/>
      <c r="QD293" s="6"/>
      <c r="QE293" s="6"/>
      <c r="QF293" s="6"/>
      <c r="QG293" s="6"/>
      <c r="QH293" s="6"/>
      <c r="QI293" s="6"/>
      <c r="QJ293" s="6"/>
      <c r="QK293" s="6"/>
      <c r="QL293" s="6"/>
      <c r="QM293" s="6"/>
      <c r="QN293" s="6"/>
      <c r="QO293" s="6"/>
      <c r="QP293" s="6"/>
      <c r="QQ293" s="6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  <c r="SC293" s="6"/>
      <c r="SD293" s="6"/>
      <c r="SE293" s="6"/>
      <c r="SF293" s="6"/>
      <c r="SG293" s="6"/>
      <c r="SH293" s="6"/>
      <c r="SI293" s="6"/>
      <c r="SJ293" s="6"/>
      <c r="SK293" s="6"/>
      <c r="SL293" s="6"/>
      <c r="SM293" s="6"/>
      <c r="SN293" s="6"/>
      <c r="SO293" s="6"/>
      <c r="SP293" s="6"/>
      <c r="SQ293" s="6"/>
      <c r="SR293" s="6"/>
      <c r="SS293" s="6"/>
      <c r="ST293" s="6"/>
      <c r="SU293" s="6"/>
      <c r="SV293" s="6"/>
      <c r="SW293" s="6"/>
      <c r="SX293" s="6"/>
      <c r="SY293" s="6"/>
      <c r="SZ293" s="6"/>
      <c r="TA293" s="6"/>
      <c r="TB293" s="6"/>
      <c r="TC293" s="6"/>
      <c r="TD293" s="6"/>
      <c r="TE293" s="6"/>
      <c r="TF293" s="6"/>
      <c r="TG293" s="6"/>
      <c r="TH293" s="6"/>
      <c r="TI293" s="6"/>
      <c r="TJ293" s="6"/>
      <c r="TK293" s="6"/>
      <c r="TL293" s="6"/>
      <c r="TM293" s="6"/>
      <c r="TN293" s="6"/>
      <c r="TO293" s="6"/>
      <c r="TP293" s="6"/>
      <c r="TQ293" s="6"/>
      <c r="TR293" s="6"/>
      <c r="TS293" s="6"/>
      <c r="TT293" s="6"/>
      <c r="TU293" s="6"/>
      <c r="TV293" s="6"/>
      <c r="TW293" s="6"/>
      <c r="TX293" s="6"/>
      <c r="TY293" s="6"/>
      <c r="TZ293" s="6"/>
      <c r="UA293" s="6"/>
      <c r="UB293" s="6"/>
      <c r="UC293" s="6"/>
      <c r="UD293" s="6"/>
      <c r="UE293" s="6"/>
      <c r="UF293" s="6"/>
      <c r="UG293" s="6"/>
      <c r="UH293" s="6"/>
      <c r="UI293" s="6"/>
      <c r="UJ293" s="6"/>
      <c r="UK293" s="6"/>
      <c r="UL293" s="6"/>
      <c r="UM293" s="6"/>
      <c r="UN293" s="6"/>
      <c r="UO293" s="6"/>
      <c r="UP293" s="6"/>
      <c r="UQ293" s="6"/>
      <c r="UR293" s="6"/>
      <c r="US293" s="6"/>
      <c r="UT293" s="6"/>
      <c r="UU293" s="6"/>
      <c r="UV293" s="6"/>
      <c r="UW293" s="6"/>
      <c r="UX293" s="6"/>
      <c r="UY293" s="6"/>
      <c r="UZ293" s="6"/>
      <c r="VA293" s="6"/>
      <c r="VB293" s="6"/>
      <c r="VC293" s="6"/>
      <c r="VD293" s="6"/>
      <c r="VE293" s="6"/>
      <c r="VF293" s="6"/>
      <c r="VG293" s="6"/>
      <c r="VH293" s="6"/>
      <c r="VI293" s="6"/>
      <c r="VJ293" s="6"/>
      <c r="VK293" s="6"/>
      <c r="VL293" s="6"/>
      <c r="VM293" s="6"/>
      <c r="VN293" s="6"/>
      <c r="VO293" s="6"/>
      <c r="VP293" s="6"/>
      <c r="VQ293" s="6"/>
      <c r="VR293" s="6"/>
      <c r="VS293" s="6"/>
      <c r="VT293" s="6"/>
      <c r="VU293" s="6"/>
      <c r="VV293" s="6"/>
      <c r="VW293" s="6"/>
      <c r="VX293" s="6"/>
      <c r="VY293" s="6"/>
      <c r="VZ293" s="6"/>
      <c r="WA293" s="6"/>
      <c r="WB293" s="6"/>
      <c r="WC293" s="6"/>
      <c r="WD293" s="6"/>
      <c r="WE293" s="6"/>
      <c r="WF293" s="6"/>
      <c r="WG293" s="6"/>
      <c r="WH293" s="6"/>
      <c r="WI293" s="6"/>
      <c r="WJ293" s="6"/>
      <c r="WK293" s="6"/>
      <c r="WL293" s="6"/>
      <c r="WM293" s="6"/>
      <c r="WN293" s="6"/>
      <c r="WO293" s="6"/>
      <c r="WP293" s="6"/>
      <c r="WQ293" s="6"/>
      <c r="WR293" s="6"/>
      <c r="WS293" s="6"/>
      <c r="WT293" s="6"/>
      <c r="WU293" s="6"/>
      <c r="WV293" s="6"/>
      <c r="WW293" s="6"/>
      <c r="WX293" s="6"/>
      <c r="WY293" s="6"/>
      <c r="WZ293" s="6"/>
      <c r="XA293" s="6"/>
      <c r="XB293" s="6"/>
      <c r="XC293" s="6"/>
      <c r="XD293" s="6"/>
      <c r="XE293" s="6"/>
      <c r="XF293" s="6"/>
      <c r="XG293" s="6"/>
      <c r="XH293" s="6"/>
      <c r="XI293" s="6"/>
      <c r="XJ293" s="6"/>
      <c r="XK293" s="6"/>
      <c r="XL293" s="6"/>
      <c r="XM293" s="6"/>
      <c r="XN293" s="6"/>
      <c r="XO293" s="6"/>
      <c r="XP293" s="6"/>
      <c r="XQ293" s="6"/>
      <c r="XR293" s="6"/>
      <c r="XS293" s="6"/>
      <c r="XT293" s="6"/>
      <c r="XU293" s="6"/>
      <c r="XV293" s="6"/>
      <c r="XW293" s="6"/>
      <c r="XX293" s="6"/>
      <c r="XY293" s="6"/>
      <c r="XZ293" s="6"/>
      <c r="YA293" s="6"/>
      <c r="YB293" s="6"/>
      <c r="YC293" s="6"/>
      <c r="YD293" s="6"/>
      <c r="YE293" s="6"/>
      <c r="YF293" s="6"/>
      <c r="YG293" s="6"/>
      <c r="YH293" s="6"/>
      <c r="YI293" s="6"/>
      <c r="YJ293" s="6"/>
      <c r="YK293" s="6"/>
      <c r="YL293" s="6"/>
      <c r="YM293" s="6"/>
      <c r="YN293" s="6"/>
      <c r="YO293" s="6"/>
      <c r="YP293" s="6"/>
      <c r="YQ293" s="6"/>
      <c r="YR293" s="6"/>
      <c r="YS293" s="6"/>
      <c r="YT293" s="6"/>
      <c r="YU293" s="6"/>
      <c r="YV293" s="6"/>
      <c r="YW293" s="6"/>
      <c r="YX293" s="6"/>
      <c r="YY293" s="6"/>
      <c r="YZ293" s="6"/>
      <c r="ZA293" s="6"/>
      <c r="ZB293" s="6"/>
      <c r="ZC293" s="6"/>
      <c r="ZD293" s="6"/>
      <c r="ZE293" s="6"/>
      <c r="ZF293" s="6"/>
      <c r="ZG293" s="6"/>
      <c r="ZH293" s="6"/>
      <c r="ZI293" s="6"/>
      <c r="ZJ293" s="6"/>
      <c r="ZK293" s="6"/>
      <c r="ZL293" s="6"/>
      <c r="ZM293" s="6"/>
      <c r="ZN293" s="6"/>
      <c r="ZO293" s="6"/>
      <c r="ZP293" s="6"/>
      <c r="ZQ293" s="6"/>
      <c r="ZR293" s="6"/>
      <c r="ZS293" s="6"/>
      <c r="ZT293" s="6"/>
      <c r="ZU293" s="6"/>
      <c r="ZV293" s="6"/>
      <c r="ZW293" s="6"/>
      <c r="ZX293" s="6"/>
      <c r="ZY293" s="6"/>
      <c r="ZZ293" s="6"/>
      <c r="AAA293" s="6"/>
      <c r="AAB293" s="6"/>
      <c r="AAC293" s="6"/>
      <c r="AAD293" s="6"/>
      <c r="AAE293" s="6"/>
      <c r="AAF293" s="6"/>
      <c r="AAG293" s="6"/>
      <c r="AAH293" s="6"/>
      <c r="AAI293" s="6"/>
      <c r="AAJ293" s="6"/>
      <c r="AAK293" s="6"/>
      <c r="AAL293" s="6"/>
      <c r="AAM293" s="6"/>
      <c r="AAN293" s="6"/>
      <c r="AAO293" s="6"/>
      <c r="AAP293" s="6"/>
      <c r="AAQ293" s="6"/>
      <c r="AAR293" s="6"/>
      <c r="AAS293" s="6"/>
      <c r="AAT293" s="6"/>
      <c r="AAU293" s="6"/>
      <c r="AAV293" s="6"/>
      <c r="AAW293" s="6"/>
      <c r="AAX293" s="6"/>
      <c r="AAY293" s="6"/>
      <c r="AAZ293" s="6"/>
      <c r="ABA293" s="6"/>
      <c r="ABB293" s="6"/>
      <c r="ABC293" s="6"/>
      <c r="ABD293" s="6"/>
      <c r="ABE293" s="6"/>
      <c r="ABF293" s="6"/>
      <c r="ABG293" s="6"/>
      <c r="ABH293" s="6"/>
      <c r="ABI293" s="6"/>
      <c r="ABJ293" s="6"/>
      <c r="ABK293" s="6"/>
      <c r="ABL293" s="6"/>
      <c r="ABM293" s="6"/>
      <c r="ABN293" s="6"/>
      <c r="ABO293" s="6"/>
      <c r="ABP293" s="6"/>
      <c r="ABQ293" s="6"/>
      <c r="ABR293" s="6"/>
      <c r="ABS293" s="6"/>
      <c r="ABT293" s="6"/>
      <c r="ABU293" s="6"/>
      <c r="ABV293" s="6"/>
      <c r="ABW293" s="6"/>
      <c r="ABX293" s="6"/>
      <c r="ABY293" s="6"/>
      <c r="ABZ293" s="6"/>
      <c r="ACA293" s="6"/>
      <c r="ACB293" s="6"/>
      <c r="ACC293" s="6"/>
      <c r="ACD293" s="6"/>
      <c r="ACE293" s="6"/>
      <c r="ACF293" s="6"/>
      <c r="ACG293" s="6"/>
      <c r="ACH293" s="6"/>
      <c r="ACI293" s="6"/>
      <c r="ACJ293" s="6"/>
      <c r="ACK293" s="6"/>
      <c r="ACL293" s="6"/>
      <c r="ACM293" s="6"/>
      <c r="ACN293" s="6"/>
      <c r="ACO293" s="6"/>
      <c r="ACP293" s="6"/>
      <c r="ACQ293" s="6"/>
      <c r="ACR293" s="6"/>
      <c r="ACS293" s="6"/>
      <c r="ACT293" s="6"/>
      <c r="ACU293" s="6"/>
      <c r="ACV293" s="6"/>
      <c r="ACW293" s="6"/>
      <c r="ACX293" s="6"/>
      <c r="ACY293" s="6"/>
      <c r="ACZ293" s="6"/>
      <c r="ADA293" s="6"/>
      <c r="ADB293" s="6"/>
      <c r="ADC293" s="6"/>
      <c r="ADD293" s="6"/>
      <c r="ADE293" s="6"/>
      <c r="ADF293" s="6"/>
      <c r="ADG293" s="6"/>
      <c r="ADH293" s="6"/>
      <c r="ADI293" s="6"/>
      <c r="ADJ293" s="6"/>
      <c r="ADK293" s="6"/>
      <c r="ADL293" s="6"/>
      <c r="ADM293" s="6"/>
      <c r="ADN293" s="6"/>
      <c r="ADO293" s="6"/>
      <c r="ADP293" s="6"/>
      <c r="ADQ293" s="6"/>
      <c r="ADR293" s="6"/>
      <c r="ADS293" s="6"/>
      <c r="ADT293" s="6"/>
      <c r="ADU293" s="6"/>
      <c r="ADV293" s="6"/>
      <c r="ADW293" s="6"/>
      <c r="ADX293" s="6"/>
      <c r="ADY293" s="6"/>
      <c r="ADZ293" s="6"/>
      <c r="AEA293" s="6"/>
      <c r="AEB293" s="6"/>
      <c r="AEC293" s="6"/>
      <c r="AED293" s="6"/>
      <c r="AEE293" s="6"/>
      <c r="AEF293" s="6"/>
      <c r="AEG293" s="6"/>
      <c r="AEH293" s="6"/>
      <c r="AEI293" s="6"/>
      <c r="AEJ293" s="6"/>
      <c r="AEK293" s="6"/>
      <c r="AEL293" s="6"/>
      <c r="AEM293" s="6"/>
      <c r="AEN293" s="6"/>
      <c r="AEO293" s="6"/>
      <c r="AEP293" s="6"/>
      <c r="AEQ293" s="6"/>
      <c r="AER293" s="6"/>
      <c r="AES293" s="6"/>
      <c r="AET293" s="6"/>
      <c r="AEU293" s="6"/>
      <c r="AEV293" s="6"/>
      <c r="AEW293" s="6"/>
      <c r="AEX293" s="6"/>
      <c r="AEY293" s="6"/>
      <c r="AEZ293" s="6"/>
      <c r="AFA293" s="6"/>
      <c r="AFB293" s="6"/>
      <c r="AFC293" s="6"/>
      <c r="AFD293" s="6"/>
      <c r="AFE293" s="6"/>
      <c r="AFF293" s="6"/>
      <c r="AFG293" s="6"/>
      <c r="AFH293" s="6"/>
      <c r="AFI293" s="6"/>
      <c r="AFJ293" s="6"/>
      <c r="AFK293" s="6"/>
      <c r="AFL293" s="6"/>
      <c r="AFM293" s="6"/>
      <c r="AFN293" s="6"/>
      <c r="AFO293" s="6"/>
      <c r="AFP293" s="6"/>
      <c r="AFQ293" s="6"/>
      <c r="AFR293" s="6"/>
      <c r="AFS293" s="6"/>
      <c r="AFT293" s="6"/>
      <c r="AFU293" s="6"/>
      <c r="AFV293" s="6"/>
      <c r="AFW293" s="6"/>
      <c r="AFX293" s="6"/>
      <c r="AFY293" s="6"/>
      <c r="AFZ293" s="6"/>
      <c r="AGA293" s="6"/>
      <c r="AGB293" s="6"/>
      <c r="AGC293" s="6"/>
      <c r="AGD293" s="6"/>
      <c r="AGE293" s="6"/>
      <c r="AGF293" s="6"/>
      <c r="AGG293" s="6"/>
      <c r="AGH293" s="6"/>
      <c r="AGI293" s="6"/>
      <c r="AGJ293" s="6"/>
      <c r="AGK293" s="6"/>
      <c r="AGL293" s="6"/>
      <c r="AGM293" s="6"/>
      <c r="AGN293" s="6"/>
      <c r="AGO293" s="6"/>
      <c r="AGP293" s="6"/>
      <c r="AGQ293" s="6"/>
      <c r="AGR293" s="6"/>
      <c r="AGS293" s="6"/>
      <c r="AGT293" s="6"/>
      <c r="AGU293" s="6"/>
      <c r="AGV293" s="6"/>
      <c r="AGW293" s="6"/>
      <c r="AGX293" s="6"/>
      <c r="AGY293" s="6"/>
      <c r="AGZ293" s="6"/>
      <c r="AHA293" s="6"/>
      <c r="AHB293" s="6"/>
      <c r="AHC293" s="6"/>
      <c r="AHD293" s="6"/>
      <c r="AHE293" s="6"/>
      <c r="AHF293" s="6"/>
      <c r="AHG293" s="6"/>
      <c r="AHH293" s="6"/>
      <c r="AHI293" s="6"/>
      <c r="AHJ293" s="6"/>
      <c r="AHK293" s="6"/>
      <c r="AHL293" s="6"/>
      <c r="AHM293" s="6"/>
      <c r="AHN293" s="6"/>
      <c r="AHO293" s="6"/>
      <c r="AHP293" s="6"/>
      <c r="AHQ293" s="6"/>
      <c r="AHR293" s="6"/>
      <c r="AHS293" s="6"/>
      <c r="AHT293" s="6"/>
      <c r="AHU293" s="6"/>
      <c r="AHV293" s="6"/>
      <c r="AHW293" s="6"/>
      <c r="AHX293" s="6"/>
      <c r="AHY293" s="6"/>
      <c r="AHZ293" s="6"/>
      <c r="AIA293" s="6"/>
      <c r="AIB293" s="6"/>
      <c r="AIC293" s="6"/>
      <c r="AID293" s="6"/>
      <c r="AIE293" s="6"/>
      <c r="AIF293" s="6"/>
      <c r="AIG293" s="6"/>
      <c r="AIH293" s="6"/>
      <c r="AII293" s="6"/>
      <c r="AIJ293" s="6"/>
      <c r="AIK293" s="6"/>
      <c r="AIL293" s="6"/>
      <c r="AIM293" s="6"/>
      <c r="AIN293" s="6"/>
      <c r="AIO293" s="6"/>
      <c r="AIP293" s="6"/>
      <c r="AIQ293" s="6"/>
      <c r="AIR293" s="6"/>
      <c r="AIS293" s="6"/>
      <c r="AIT293" s="6"/>
      <c r="AIU293" s="6"/>
      <c r="AIV293" s="6"/>
      <c r="AIW293" s="6"/>
      <c r="AIX293" s="6"/>
      <c r="AIY293" s="6"/>
      <c r="AIZ293" s="6"/>
      <c r="AJA293" s="6"/>
      <c r="AJB293" s="6"/>
      <c r="AJC293" s="6"/>
      <c r="AJD293" s="6"/>
      <c r="AJE293" s="6"/>
      <c r="AJF293" s="6"/>
      <c r="AJG293" s="6"/>
      <c r="AJH293" s="6"/>
      <c r="AJI293" s="6"/>
      <c r="AJJ293" s="6"/>
      <c r="AJK293" s="6"/>
      <c r="AJL293" s="6"/>
      <c r="AJM293" s="6"/>
      <c r="AJN293" s="6"/>
      <c r="AJO293" s="6"/>
      <c r="AJP293" s="6"/>
      <c r="AJQ293" s="6"/>
      <c r="AJR293" s="6"/>
      <c r="AJS293" s="6"/>
      <c r="AJT293" s="6"/>
      <c r="AJU293" s="6"/>
      <c r="AJV293" s="6"/>
      <c r="AJW293" s="6"/>
      <c r="AJX293" s="6"/>
      <c r="AJY293" s="6"/>
      <c r="AJZ293" s="6"/>
      <c r="AKA293" s="6"/>
      <c r="AKB293" s="6"/>
      <c r="AKC293" s="6"/>
      <c r="AKD293" s="6"/>
      <c r="AKE293" s="6"/>
      <c r="AKF293" s="6"/>
      <c r="AKG293" s="6"/>
      <c r="AKH293" s="6"/>
      <c r="AKI293" s="6"/>
      <c r="AKJ293" s="6"/>
      <c r="AKK293" s="6"/>
      <c r="AKL293" s="6"/>
      <c r="AKM293" s="6"/>
      <c r="AKN293" s="6"/>
      <c r="AKO293" s="6"/>
      <c r="AKP293" s="6"/>
      <c r="AKQ293" s="6"/>
      <c r="AKR293" s="6"/>
      <c r="AKS293" s="6"/>
      <c r="AKT293" s="6"/>
      <c r="AKU293" s="6"/>
      <c r="AKV293" s="6"/>
      <c r="AKW293" s="6"/>
      <c r="AKX293" s="6"/>
      <c r="AKY293" s="6"/>
      <c r="AKZ293" s="6"/>
      <c r="ALA293" s="6"/>
      <c r="ALB293" s="6"/>
      <c r="ALC293" s="6"/>
      <c r="ALD293" s="6"/>
      <c r="ALE293" s="6"/>
      <c r="ALF293" s="6"/>
      <c r="ALG293" s="6"/>
      <c r="ALH293" s="6"/>
      <c r="ALI293" s="6"/>
      <c r="ALJ293" s="6"/>
      <c r="ALK293" s="6"/>
      <c r="ALL293" s="6"/>
      <c r="ALM293" s="6"/>
      <c r="ALN293" s="6"/>
      <c r="ALO293" s="6"/>
      <c r="ALP293" s="6"/>
      <c r="ALQ293" s="6"/>
      <c r="ALR293" s="6"/>
      <c r="ALS293" s="6"/>
      <c r="ALT293" s="6"/>
      <c r="ALU293" s="6"/>
      <c r="ALV293" s="6"/>
      <c r="ALW293" s="6"/>
      <c r="ALX293" s="6"/>
      <c r="ALY293" s="6"/>
      <c r="ALZ293" s="6"/>
      <c r="AMA293" s="6"/>
      <c r="AMB293" s="6"/>
      <c r="AMC293" s="6"/>
      <c r="AMD293" s="6"/>
      <c r="AME293" s="6"/>
      <c r="AMF293" s="6"/>
      <c r="AMG293" s="6"/>
      <c r="AMH293" s="6"/>
      <c r="AMI293" s="6"/>
      <c r="AMJ293" s="6"/>
      <c r="AMK293" s="6"/>
      <c r="AML293" s="6"/>
      <c r="AMM293" s="6"/>
      <c r="AMN293" s="6"/>
      <c r="AMO293" s="6"/>
      <c r="AMP293" s="6"/>
    </row>
    <row r="294" spans="1:1030" x14ac:dyDescent="0.2">
      <c r="A294" s="9" t="str">
        <f t="shared" ref="A294:A304" si="1398">CONCATENATE(B294,"_",C294)</f>
        <v>q80km9_hcmv__wt</v>
      </c>
      <c r="B294" s="40" t="s">
        <v>1523</v>
      </c>
      <c r="C294" s="9" t="s">
        <v>100</v>
      </c>
      <c r="D294" s="9" t="str">
        <f>IFERROR(MID(VLOOKUP($B294,Seqs!$A:$B,2,0),E294,1),"")</f>
        <v>F</v>
      </c>
      <c r="E294" s="9">
        <v>25</v>
      </c>
      <c r="F294" s="9" t="str">
        <f>IFERROR(MID(VLOOKUP($B294,Seqs!$A:$B,2,0),G294,1),"")</f>
        <v>R</v>
      </c>
      <c r="G294" s="9">
        <v>61</v>
      </c>
      <c r="H294" s="9" t="str">
        <f>IFERROR(MID(VLOOKUP($B294,Seqs!$A:$B,2,0),I294,1),"")</f>
        <v>R</v>
      </c>
      <c r="I294" s="109">
        <v>62</v>
      </c>
      <c r="J294" s="9" t="str">
        <f>IFERROR(MID(VLOOKUP($B294,Seqs!$A:$B,2,0),K294,1),"")</f>
        <v>Q</v>
      </c>
      <c r="K294" s="109">
        <v>65</v>
      </c>
      <c r="L294" s="9" t="str">
        <f>IFERROR(MID(VLOOKUP($B294,Seqs!$A:$B,2,0),M294,1),"")</f>
        <v>C</v>
      </c>
      <c r="M294" s="9">
        <v>66</v>
      </c>
      <c r="N294" s="9" t="str">
        <f>IFERROR(MID(VLOOKUP($B294,Seqs!$A:$B,2,0),O294,1),"")</f>
        <v>D</v>
      </c>
      <c r="O294" s="9">
        <v>95</v>
      </c>
      <c r="P294" s="9" t="str">
        <f>IFERROR(MID(VLOOKUP($B294,Seqs!$A:$B,2,0),Q294,1),"")</f>
        <v/>
      </c>
      <c r="Q294" s="9" t="s">
        <v>23</v>
      </c>
      <c r="R294" s="9" t="str">
        <f>IFERROR(MID(VLOOKUP($B294,Seqs!$A:$B,2,0),S294,1),"")</f>
        <v/>
      </c>
      <c r="S294" s="9" t="s">
        <v>23</v>
      </c>
      <c r="T294" s="9" t="str">
        <f>IFERROR(MID(VLOOKUP($B294,Seqs!$A:$B,2,0),U294,1),"")</f>
        <v>A</v>
      </c>
      <c r="U294" s="9">
        <v>100</v>
      </c>
      <c r="V294" s="9" t="str">
        <f>IFERROR(MID(VLOOKUP($B294,Seqs!$A:$B,2,0),W294,1),"")</f>
        <v>V</v>
      </c>
      <c r="W294" s="9">
        <v>134</v>
      </c>
      <c r="X294" s="9" t="str">
        <f>IFERROR(MID(VLOOKUP($B294,Seqs!$A:$B,2,0),Y294,1),"")</f>
        <v/>
      </c>
      <c r="Y294" s="9" t="s">
        <v>23</v>
      </c>
      <c r="Z294" s="9" t="str">
        <f>IFERROR(MID(VLOOKUP($B294,Seqs!$A:$B,2,0),AA294,1),"")</f>
        <v/>
      </c>
      <c r="AA294" s="9" t="s">
        <v>23</v>
      </c>
      <c r="AB294" s="9" t="str">
        <f>IFERROR(MID(VLOOKUP($B294,Seqs!$A:$B,2,0),AC294,1),"")</f>
        <v>P</v>
      </c>
      <c r="AC294" s="9">
        <v>140</v>
      </c>
      <c r="AD294" s="9" t="str">
        <f>IFERROR(MID(VLOOKUP($B294,Seqs!$A:$B,2,0),AE294,1),"")</f>
        <v>M</v>
      </c>
      <c r="AE294" s="9">
        <v>164</v>
      </c>
      <c r="AF294" s="9" t="str">
        <f>IFERROR(MID(VLOOKUP($B294,Seqs!$A:$B,2,0),AG294,1),"")</f>
        <v>C</v>
      </c>
      <c r="AG294" s="9">
        <v>173</v>
      </c>
      <c r="AH294" s="9" t="str">
        <f>IFERROR(MID(VLOOKUP($B294,Seqs!$A:$B,2,0),AI294,1),"")</f>
        <v>T</v>
      </c>
      <c r="AI294" s="9">
        <v>175</v>
      </c>
      <c r="AJ294" s="9" t="str">
        <f>IFERROR(MID(VLOOKUP($B294,Seqs!$A:$B,2,0),AK294,1),"")</f>
        <v>S</v>
      </c>
      <c r="AK294" s="9">
        <v>183</v>
      </c>
      <c r="AL294" s="9" t="str">
        <f>IFERROR(MID(VLOOKUP($B294,Seqs!$A:$B,2,0),AM294,1),"")</f>
        <v>S</v>
      </c>
      <c r="AM294" s="9">
        <v>218</v>
      </c>
      <c r="AN294" s="9" t="str">
        <f>IFERROR(MID(VLOOKUP($B294,Seqs!$A:$B,2,0),AO294,1),"")</f>
        <v>H</v>
      </c>
      <c r="AO294" s="9">
        <v>222</v>
      </c>
      <c r="AP294" s="9" t="str">
        <f>IFERROR(MID(VLOOKUP($B294,Seqs!$A:$B,2,0),AQ294,1),"")</f>
        <v>K</v>
      </c>
      <c r="AQ294" s="9">
        <v>257</v>
      </c>
      <c r="AR294" s="9" t="str">
        <f>IFERROR(MID(VLOOKUP($B294,Seqs!$A:$B,2,0),AS294,1),"")</f>
        <v>S</v>
      </c>
      <c r="AS294" s="9">
        <v>262</v>
      </c>
      <c r="AT294" s="9" t="str">
        <f>IFERROR(MID(VLOOKUP($B294,Seqs!$A:$B,2,0),AU294,1),"")</f>
        <v>V</v>
      </c>
      <c r="AU294" s="9">
        <v>294</v>
      </c>
      <c r="AV294" s="9" t="str">
        <f>IFERROR(MID(VLOOKUP($B294,Seqs!$A:$B,2,0),AW294,1),"")</f>
        <v>G</v>
      </c>
      <c r="AW294" s="9">
        <v>295</v>
      </c>
      <c r="AX294" s="9" t="str">
        <f>IFERROR(MID(VLOOKUP($B294,Seqs!$A:$B,2,0),AY294,1),"")</f>
        <v>R</v>
      </c>
      <c r="AY294" s="9">
        <v>310</v>
      </c>
      <c r="AZ294" s="110" t="str">
        <f>VLOOKUP(B294,Classification!A:D,2,0)</f>
        <v>A</v>
      </c>
      <c r="BA294" s="98" t="str">
        <f>VLOOKUP(B294,Classification!A:D,4,0)</f>
        <v>Chemokine</v>
      </c>
      <c r="BB294" s="36" t="b">
        <f t="shared" si="1371"/>
        <v>1</v>
      </c>
      <c r="BC294" s="109">
        <f t="shared" si="1372"/>
        <v>257</v>
      </c>
      <c r="BD294" s="11" t="s">
        <v>23</v>
      </c>
      <c r="BE294" s="9" t="s">
        <v>23</v>
      </c>
      <c r="BF294" s="120" t="s">
        <v>23</v>
      </c>
      <c r="BG294" s="51" t="s">
        <v>1383</v>
      </c>
      <c r="BH294" s="51" t="s">
        <v>1383</v>
      </c>
      <c r="BI294" s="12"/>
      <c r="BJ294" s="111" t="s">
        <v>1293</v>
      </c>
      <c r="BK294" s="112" t="s">
        <v>1293</v>
      </c>
      <c r="BL294" s="112" t="s">
        <v>1293</v>
      </c>
      <c r="BM294" s="112" t="s">
        <v>1293</v>
      </c>
      <c r="BN294" s="112" t="s">
        <v>1293</v>
      </c>
      <c r="BO294" s="112" t="s">
        <v>1293</v>
      </c>
      <c r="BP294" s="112" t="s">
        <v>1293</v>
      </c>
      <c r="BQ294" s="112" t="s">
        <v>1293</v>
      </c>
      <c r="BR294" s="112" t="s">
        <v>1293</v>
      </c>
      <c r="BS294" s="112" t="s">
        <v>1293</v>
      </c>
      <c r="BT294" s="112" t="s">
        <v>1293</v>
      </c>
      <c r="BU294" s="112" t="s">
        <v>1293</v>
      </c>
      <c r="BV294" s="111">
        <f t="shared" si="1373"/>
        <v>25</v>
      </c>
      <c r="BW294" s="113">
        <f t="shared" si="1374"/>
        <v>62</v>
      </c>
      <c r="BX294" s="114">
        <f t="shared" si="1375"/>
        <v>66</v>
      </c>
      <c r="BY294" s="113" t="str">
        <f t="shared" si="1376"/>
        <v>-</v>
      </c>
      <c r="BZ294" s="114">
        <f t="shared" si="1377"/>
        <v>100</v>
      </c>
      <c r="CA294" s="113" t="str">
        <f t="shared" si="1378"/>
        <v>-</v>
      </c>
      <c r="CB294" s="114">
        <f t="shared" si="1379"/>
        <v>140</v>
      </c>
      <c r="CC294" s="113">
        <f t="shared" si="1380"/>
        <v>173</v>
      </c>
      <c r="CD294" s="114">
        <f t="shared" si="1381"/>
        <v>183</v>
      </c>
      <c r="CE294" s="113">
        <f t="shared" si="1382"/>
        <v>222</v>
      </c>
      <c r="CF294" s="114">
        <f t="shared" si="1383"/>
        <v>262</v>
      </c>
      <c r="CG294" s="113">
        <f t="shared" si="1384"/>
        <v>295</v>
      </c>
      <c r="CH294" s="111">
        <f t="shared" si="1385"/>
        <v>61</v>
      </c>
      <c r="CI294" s="113">
        <f t="shared" si="1386"/>
        <v>65</v>
      </c>
      <c r="CJ294" s="114">
        <f t="shared" si="1387"/>
        <v>95</v>
      </c>
      <c r="CK294" s="114" t="str">
        <f t="shared" si="1388"/>
        <v>-</v>
      </c>
      <c r="CL294" s="114">
        <f t="shared" si="1389"/>
        <v>134</v>
      </c>
      <c r="CM294" s="114" t="str">
        <f t="shared" si="1390"/>
        <v>-</v>
      </c>
      <c r="CN294" s="114">
        <f t="shared" si="1391"/>
        <v>164</v>
      </c>
      <c r="CO294" s="114">
        <f t="shared" si="1392"/>
        <v>175</v>
      </c>
      <c r="CP294" s="114">
        <f t="shared" si="1393"/>
        <v>218</v>
      </c>
      <c r="CQ294" s="114">
        <f t="shared" si="1394"/>
        <v>257</v>
      </c>
      <c r="CR294" s="114">
        <f t="shared" si="1395"/>
        <v>294</v>
      </c>
      <c r="CS294" s="114">
        <f t="shared" si="1396"/>
        <v>310</v>
      </c>
      <c r="CT294" s="109">
        <f t="shared" si="1397"/>
        <v>1</v>
      </c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  <c r="SG294" s="6"/>
      <c r="SH294" s="6"/>
      <c r="SI294" s="6"/>
      <c r="SJ294" s="6"/>
      <c r="SK294" s="6"/>
      <c r="SL294" s="6"/>
      <c r="SM294" s="6"/>
      <c r="SN294" s="6"/>
      <c r="SO294" s="6"/>
      <c r="SP294" s="6"/>
      <c r="SQ294" s="6"/>
      <c r="SR294" s="6"/>
      <c r="SS294" s="6"/>
      <c r="ST294" s="6"/>
      <c r="SU294" s="6"/>
      <c r="SV294" s="6"/>
      <c r="SW294" s="6"/>
      <c r="SX294" s="6"/>
      <c r="SY294" s="6"/>
      <c r="SZ294" s="6"/>
      <c r="TA294" s="6"/>
      <c r="TB294" s="6"/>
      <c r="TC294" s="6"/>
      <c r="TD294" s="6"/>
      <c r="TE294" s="6"/>
      <c r="TF294" s="6"/>
      <c r="TG294" s="6"/>
      <c r="TH294" s="6"/>
      <c r="TI294" s="6"/>
      <c r="TJ294" s="6"/>
      <c r="TK294" s="6"/>
      <c r="TL294" s="6"/>
      <c r="TM294" s="6"/>
      <c r="TN294" s="6"/>
      <c r="TO294" s="6"/>
      <c r="TP294" s="6"/>
      <c r="TQ294" s="6"/>
      <c r="TR294" s="6"/>
      <c r="TS294" s="6"/>
      <c r="TT294" s="6"/>
      <c r="TU294" s="6"/>
      <c r="TV294" s="6"/>
      <c r="TW294" s="6"/>
      <c r="TX294" s="6"/>
      <c r="TY294" s="6"/>
      <c r="TZ294" s="6"/>
      <c r="UA294" s="6"/>
      <c r="UB294" s="6"/>
      <c r="UC294" s="6"/>
      <c r="UD294" s="6"/>
      <c r="UE294" s="6"/>
      <c r="UF294" s="6"/>
      <c r="UG294" s="6"/>
      <c r="UH294" s="6"/>
      <c r="UI294" s="6"/>
      <c r="UJ294" s="6"/>
      <c r="UK294" s="6"/>
      <c r="UL294" s="6"/>
      <c r="UM294" s="6"/>
      <c r="UN294" s="6"/>
      <c r="UO294" s="6"/>
      <c r="UP294" s="6"/>
      <c r="UQ294" s="6"/>
      <c r="UR294" s="6"/>
      <c r="US294" s="6"/>
      <c r="UT294" s="6"/>
      <c r="UU294" s="6"/>
      <c r="UV294" s="6"/>
      <c r="UW294" s="6"/>
      <c r="UX294" s="6"/>
      <c r="UY294" s="6"/>
      <c r="UZ294" s="6"/>
      <c r="VA294" s="6"/>
      <c r="VB294" s="6"/>
      <c r="VC294" s="6"/>
      <c r="VD294" s="6"/>
      <c r="VE294" s="6"/>
      <c r="VF294" s="6"/>
      <c r="VG294" s="6"/>
      <c r="VH294" s="6"/>
      <c r="VI294" s="6"/>
      <c r="VJ294" s="6"/>
      <c r="VK294" s="6"/>
      <c r="VL294" s="6"/>
      <c r="VM294" s="6"/>
      <c r="VN294" s="6"/>
      <c r="VO294" s="6"/>
      <c r="VP294" s="6"/>
      <c r="VQ294" s="6"/>
      <c r="VR294" s="6"/>
      <c r="VS294" s="6"/>
      <c r="VT294" s="6"/>
      <c r="VU294" s="6"/>
      <c r="VV294" s="6"/>
      <c r="VW294" s="6"/>
      <c r="VX294" s="6"/>
      <c r="VY294" s="6"/>
      <c r="VZ294" s="6"/>
      <c r="WA294" s="6"/>
      <c r="WB294" s="6"/>
      <c r="WC294" s="6"/>
      <c r="WD294" s="6"/>
      <c r="WE294" s="6"/>
      <c r="WF294" s="6"/>
      <c r="WG294" s="6"/>
      <c r="WH294" s="6"/>
      <c r="WI294" s="6"/>
      <c r="WJ294" s="6"/>
      <c r="WK294" s="6"/>
      <c r="WL294" s="6"/>
      <c r="WM294" s="6"/>
      <c r="WN294" s="6"/>
      <c r="WO294" s="6"/>
      <c r="WP294" s="6"/>
      <c r="WQ294" s="6"/>
      <c r="WR294" s="6"/>
      <c r="WS294" s="6"/>
      <c r="WT294" s="6"/>
      <c r="WU294" s="6"/>
      <c r="WV294" s="6"/>
      <c r="WW294" s="6"/>
      <c r="WX294" s="6"/>
      <c r="WY294" s="6"/>
      <c r="WZ294" s="6"/>
      <c r="XA294" s="6"/>
      <c r="XB294" s="6"/>
      <c r="XC294" s="6"/>
      <c r="XD294" s="6"/>
      <c r="XE294" s="6"/>
      <c r="XF294" s="6"/>
      <c r="XG294" s="6"/>
      <c r="XH294" s="6"/>
      <c r="XI294" s="6"/>
      <c r="XJ294" s="6"/>
      <c r="XK294" s="6"/>
      <c r="XL294" s="6"/>
      <c r="XM294" s="6"/>
      <c r="XN294" s="6"/>
      <c r="XO294" s="6"/>
      <c r="XP294" s="6"/>
      <c r="XQ294" s="6"/>
      <c r="XR294" s="6"/>
      <c r="XS294" s="6"/>
      <c r="XT294" s="6"/>
      <c r="XU294" s="6"/>
      <c r="XV294" s="6"/>
      <c r="XW294" s="6"/>
      <c r="XX294" s="6"/>
      <c r="XY294" s="6"/>
      <c r="XZ294" s="6"/>
      <c r="YA294" s="6"/>
      <c r="YB294" s="6"/>
      <c r="YC294" s="6"/>
      <c r="YD294" s="6"/>
      <c r="YE294" s="6"/>
      <c r="YF294" s="6"/>
      <c r="YG294" s="6"/>
      <c r="YH294" s="6"/>
      <c r="YI294" s="6"/>
      <c r="YJ294" s="6"/>
      <c r="YK294" s="6"/>
      <c r="YL294" s="6"/>
      <c r="YM294" s="6"/>
      <c r="YN294" s="6"/>
      <c r="YO294" s="6"/>
      <c r="YP294" s="6"/>
      <c r="YQ294" s="6"/>
      <c r="YR294" s="6"/>
      <c r="YS294" s="6"/>
      <c r="YT294" s="6"/>
      <c r="YU294" s="6"/>
      <c r="YV294" s="6"/>
      <c r="YW294" s="6"/>
      <c r="YX294" s="6"/>
      <c r="YY294" s="6"/>
      <c r="YZ294" s="6"/>
      <c r="ZA294" s="6"/>
      <c r="ZB294" s="6"/>
      <c r="ZC294" s="6"/>
      <c r="ZD294" s="6"/>
      <c r="ZE294" s="6"/>
      <c r="ZF294" s="6"/>
      <c r="ZG294" s="6"/>
      <c r="ZH294" s="6"/>
      <c r="ZI294" s="6"/>
      <c r="ZJ294" s="6"/>
      <c r="ZK294" s="6"/>
      <c r="ZL294" s="6"/>
      <c r="ZM294" s="6"/>
      <c r="ZN294" s="6"/>
      <c r="ZO294" s="6"/>
      <c r="ZP294" s="6"/>
      <c r="ZQ294" s="6"/>
      <c r="ZR294" s="6"/>
      <c r="ZS294" s="6"/>
      <c r="ZT294" s="6"/>
      <c r="ZU294" s="6"/>
      <c r="ZV294" s="6"/>
      <c r="ZW294" s="6"/>
      <c r="ZX294" s="6"/>
      <c r="ZY294" s="6"/>
      <c r="ZZ294" s="6"/>
      <c r="AAA294" s="6"/>
      <c r="AAB294" s="6"/>
      <c r="AAC294" s="6"/>
      <c r="AAD294" s="6"/>
      <c r="AAE294" s="6"/>
      <c r="AAF294" s="6"/>
      <c r="AAG294" s="6"/>
      <c r="AAH294" s="6"/>
      <c r="AAI294" s="6"/>
      <c r="AAJ294" s="6"/>
      <c r="AAK294" s="6"/>
      <c r="AAL294" s="6"/>
      <c r="AAM294" s="6"/>
      <c r="AAN294" s="6"/>
      <c r="AAO294" s="6"/>
      <c r="AAP294" s="6"/>
      <c r="AAQ294" s="6"/>
      <c r="AAR294" s="6"/>
      <c r="AAS294" s="6"/>
      <c r="AAT294" s="6"/>
      <c r="AAU294" s="6"/>
      <c r="AAV294" s="6"/>
      <c r="AAW294" s="6"/>
      <c r="AAX294" s="6"/>
      <c r="AAY294" s="6"/>
      <c r="AAZ294" s="6"/>
      <c r="ABA294" s="6"/>
      <c r="ABB294" s="6"/>
      <c r="ABC294" s="6"/>
      <c r="ABD294" s="6"/>
      <c r="ABE294" s="6"/>
      <c r="ABF294" s="6"/>
      <c r="ABG294" s="6"/>
      <c r="ABH294" s="6"/>
      <c r="ABI294" s="6"/>
      <c r="ABJ294" s="6"/>
      <c r="ABK294" s="6"/>
      <c r="ABL294" s="6"/>
      <c r="ABM294" s="6"/>
      <c r="ABN294" s="6"/>
      <c r="ABO294" s="6"/>
      <c r="ABP294" s="6"/>
      <c r="ABQ294" s="6"/>
      <c r="ABR294" s="6"/>
      <c r="ABS294" s="6"/>
      <c r="ABT294" s="6"/>
      <c r="ABU294" s="6"/>
      <c r="ABV294" s="6"/>
      <c r="ABW294" s="6"/>
      <c r="ABX294" s="6"/>
      <c r="ABY294" s="6"/>
      <c r="ABZ294" s="6"/>
      <c r="ACA294" s="6"/>
      <c r="ACB294" s="6"/>
      <c r="ACC294" s="6"/>
      <c r="ACD294" s="6"/>
      <c r="ACE294" s="6"/>
      <c r="ACF294" s="6"/>
      <c r="ACG294" s="6"/>
      <c r="ACH294" s="6"/>
      <c r="ACI294" s="6"/>
      <c r="ACJ294" s="6"/>
      <c r="ACK294" s="6"/>
      <c r="ACL294" s="6"/>
      <c r="ACM294" s="6"/>
      <c r="ACN294" s="6"/>
      <c r="ACO294" s="6"/>
      <c r="ACP294" s="6"/>
      <c r="ACQ294" s="6"/>
      <c r="ACR294" s="6"/>
      <c r="ACS294" s="6"/>
      <c r="ACT294" s="6"/>
      <c r="ACU294" s="6"/>
      <c r="ACV294" s="6"/>
      <c r="ACW294" s="6"/>
      <c r="ACX294" s="6"/>
      <c r="ACY294" s="6"/>
      <c r="ACZ294" s="6"/>
      <c r="ADA294" s="6"/>
      <c r="ADB294" s="6"/>
      <c r="ADC294" s="6"/>
      <c r="ADD294" s="6"/>
      <c r="ADE294" s="6"/>
      <c r="ADF294" s="6"/>
      <c r="ADG294" s="6"/>
      <c r="ADH294" s="6"/>
      <c r="ADI294" s="6"/>
      <c r="ADJ294" s="6"/>
      <c r="ADK294" s="6"/>
      <c r="ADL294" s="6"/>
      <c r="ADM294" s="6"/>
      <c r="ADN294" s="6"/>
      <c r="ADO294" s="6"/>
      <c r="ADP294" s="6"/>
      <c r="ADQ294" s="6"/>
      <c r="ADR294" s="6"/>
      <c r="ADS294" s="6"/>
      <c r="ADT294" s="6"/>
      <c r="ADU294" s="6"/>
      <c r="ADV294" s="6"/>
      <c r="ADW294" s="6"/>
      <c r="ADX294" s="6"/>
      <c r="ADY294" s="6"/>
      <c r="ADZ294" s="6"/>
      <c r="AEA294" s="6"/>
      <c r="AEB294" s="6"/>
      <c r="AEC294" s="6"/>
      <c r="AED294" s="6"/>
      <c r="AEE294" s="6"/>
      <c r="AEF294" s="6"/>
      <c r="AEG294" s="6"/>
      <c r="AEH294" s="6"/>
      <c r="AEI294" s="6"/>
      <c r="AEJ294" s="6"/>
      <c r="AEK294" s="6"/>
      <c r="AEL294" s="6"/>
      <c r="AEM294" s="6"/>
      <c r="AEN294" s="6"/>
      <c r="AEO294" s="6"/>
      <c r="AEP294" s="6"/>
      <c r="AEQ294" s="6"/>
      <c r="AER294" s="6"/>
      <c r="AES294" s="6"/>
      <c r="AET294" s="6"/>
      <c r="AEU294" s="6"/>
      <c r="AEV294" s="6"/>
      <c r="AEW294" s="6"/>
      <c r="AEX294" s="6"/>
      <c r="AEY294" s="6"/>
      <c r="AEZ294" s="6"/>
      <c r="AFA294" s="6"/>
      <c r="AFB294" s="6"/>
      <c r="AFC294" s="6"/>
      <c r="AFD294" s="6"/>
      <c r="AFE294" s="6"/>
      <c r="AFF294" s="6"/>
      <c r="AFG294" s="6"/>
      <c r="AFH294" s="6"/>
      <c r="AFI294" s="6"/>
      <c r="AFJ294" s="6"/>
      <c r="AFK294" s="6"/>
      <c r="AFL294" s="6"/>
      <c r="AFM294" s="6"/>
      <c r="AFN294" s="6"/>
      <c r="AFO294" s="6"/>
      <c r="AFP294" s="6"/>
      <c r="AFQ294" s="6"/>
      <c r="AFR294" s="6"/>
      <c r="AFS294" s="6"/>
      <c r="AFT294" s="6"/>
      <c r="AFU294" s="6"/>
      <c r="AFV294" s="6"/>
      <c r="AFW294" s="6"/>
      <c r="AFX294" s="6"/>
      <c r="AFY294" s="6"/>
      <c r="AFZ294" s="6"/>
      <c r="AGA294" s="6"/>
      <c r="AGB294" s="6"/>
      <c r="AGC294" s="6"/>
      <c r="AGD294" s="6"/>
      <c r="AGE294" s="6"/>
      <c r="AGF294" s="6"/>
      <c r="AGG294" s="6"/>
      <c r="AGH294" s="6"/>
      <c r="AGI294" s="6"/>
      <c r="AGJ294" s="6"/>
      <c r="AGK294" s="6"/>
      <c r="AGL294" s="6"/>
      <c r="AGM294" s="6"/>
      <c r="AGN294" s="6"/>
      <c r="AGO294" s="6"/>
      <c r="AGP294" s="6"/>
      <c r="AGQ294" s="6"/>
      <c r="AGR294" s="6"/>
      <c r="AGS294" s="6"/>
      <c r="AGT294" s="6"/>
      <c r="AGU294" s="6"/>
      <c r="AGV294" s="6"/>
      <c r="AGW294" s="6"/>
      <c r="AGX294" s="6"/>
      <c r="AGY294" s="6"/>
      <c r="AGZ294" s="6"/>
      <c r="AHA294" s="6"/>
      <c r="AHB294" s="6"/>
      <c r="AHC294" s="6"/>
      <c r="AHD294" s="6"/>
      <c r="AHE294" s="6"/>
      <c r="AHF294" s="6"/>
      <c r="AHG294" s="6"/>
      <c r="AHH294" s="6"/>
      <c r="AHI294" s="6"/>
      <c r="AHJ294" s="6"/>
      <c r="AHK294" s="6"/>
      <c r="AHL294" s="6"/>
      <c r="AHM294" s="6"/>
      <c r="AHN294" s="6"/>
      <c r="AHO294" s="6"/>
      <c r="AHP294" s="6"/>
      <c r="AHQ294" s="6"/>
      <c r="AHR294" s="6"/>
      <c r="AHS294" s="6"/>
      <c r="AHT294" s="6"/>
      <c r="AHU294" s="6"/>
      <c r="AHV294" s="6"/>
      <c r="AHW294" s="6"/>
      <c r="AHX294" s="6"/>
      <c r="AHY294" s="6"/>
      <c r="AHZ294" s="6"/>
      <c r="AIA294" s="6"/>
      <c r="AIB294" s="6"/>
      <c r="AIC294" s="6"/>
      <c r="AID294" s="6"/>
      <c r="AIE294" s="6"/>
      <c r="AIF294" s="6"/>
      <c r="AIG294" s="6"/>
      <c r="AIH294" s="6"/>
      <c r="AII294" s="6"/>
      <c r="AIJ294" s="6"/>
      <c r="AIK294" s="6"/>
      <c r="AIL294" s="6"/>
      <c r="AIM294" s="6"/>
      <c r="AIN294" s="6"/>
      <c r="AIO294" s="6"/>
      <c r="AIP294" s="6"/>
      <c r="AIQ294" s="6"/>
      <c r="AIR294" s="6"/>
      <c r="AIS294" s="6"/>
      <c r="AIT294" s="6"/>
      <c r="AIU294" s="6"/>
      <c r="AIV294" s="6"/>
      <c r="AIW294" s="6"/>
      <c r="AIX294" s="6"/>
      <c r="AIY294" s="6"/>
      <c r="AIZ294" s="6"/>
      <c r="AJA294" s="6"/>
      <c r="AJB294" s="6"/>
      <c r="AJC294" s="6"/>
      <c r="AJD294" s="6"/>
      <c r="AJE294" s="6"/>
      <c r="AJF294" s="6"/>
      <c r="AJG294" s="6"/>
      <c r="AJH294" s="6"/>
      <c r="AJI294" s="6"/>
      <c r="AJJ294" s="6"/>
      <c r="AJK294" s="6"/>
      <c r="AJL294" s="6"/>
      <c r="AJM294" s="6"/>
      <c r="AJN294" s="6"/>
      <c r="AJO294" s="6"/>
      <c r="AJP294" s="6"/>
      <c r="AJQ294" s="6"/>
      <c r="AJR294" s="6"/>
      <c r="AJS294" s="6"/>
      <c r="AJT294" s="6"/>
      <c r="AJU294" s="6"/>
      <c r="AJV294" s="6"/>
      <c r="AJW294" s="6"/>
      <c r="AJX294" s="6"/>
      <c r="AJY294" s="6"/>
      <c r="AJZ294" s="6"/>
      <c r="AKA294" s="6"/>
      <c r="AKB294" s="6"/>
      <c r="AKC294" s="6"/>
      <c r="AKD294" s="6"/>
      <c r="AKE294" s="6"/>
      <c r="AKF294" s="6"/>
      <c r="AKG294" s="6"/>
      <c r="AKH294" s="6"/>
      <c r="AKI294" s="6"/>
      <c r="AKJ294" s="6"/>
      <c r="AKK294" s="6"/>
      <c r="AKL294" s="6"/>
      <c r="AKM294" s="6"/>
      <c r="AKN294" s="6"/>
      <c r="AKO294" s="6"/>
      <c r="AKP294" s="6"/>
      <c r="AKQ294" s="6"/>
      <c r="AKR294" s="6"/>
      <c r="AKS294" s="6"/>
      <c r="AKT294" s="6"/>
      <c r="AKU294" s="6"/>
      <c r="AKV294" s="6"/>
      <c r="AKW294" s="6"/>
      <c r="AKX294" s="6"/>
      <c r="AKY294" s="6"/>
      <c r="AKZ294" s="6"/>
      <c r="ALA294" s="6"/>
      <c r="ALB294" s="6"/>
      <c r="ALC294" s="6"/>
      <c r="ALD294" s="6"/>
      <c r="ALE294" s="6"/>
      <c r="ALF294" s="6"/>
      <c r="ALG294" s="6"/>
      <c r="ALH294" s="6"/>
      <c r="ALI294" s="6"/>
      <c r="ALJ294" s="6"/>
      <c r="ALK294" s="6"/>
      <c r="ALL294" s="6"/>
      <c r="ALM294" s="6"/>
      <c r="ALN294" s="6"/>
      <c r="ALO294" s="6"/>
      <c r="ALP294" s="6"/>
      <c r="ALQ294" s="6"/>
      <c r="ALR294" s="6"/>
      <c r="ALS294" s="6"/>
      <c r="ALT294" s="6"/>
      <c r="ALU294" s="6"/>
      <c r="ALV294" s="6"/>
      <c r="ALW294" s="6"/>
      <c r="ALX294" s="6"/>
      <c r="ALY294" s="6"/>
      <c r="ALZ294" s="6"/>
      <c r="AMA294" s="6"/>
      <c r="AMB294" s="6"/>
      <c r="AMC294" s="6"/>
      <c r="AMD294" s="6"/>
      <c r="AME294" s="6"/>
      <c r="AMF294" s="6"/>
      <c r="AMG294" s="6"/>
      <c r="AMH294" s="6"/>
      <c r="AMI294" s="6"/>
      <c r="AMJ294" s="6"/>
      <c r="AMK294" s="6"/>
      <c r="AML294" s="6"/>
      <c r="AMM294" s="6"/>
      <c r="AMN294" s="6"/>
      <c r="AMO294" s="6"/>
      <c r="AMP294" s="6"/>
    </row>
    <row r="295" spans="1:1030" x14ac:dyDescent="0.2">
      <c r="A295" s="9" t="str">
        <f t="shared" si="1398"/>
        <v>q80km9_hcmv_5WB1</v>
      </c>
      <c r="B295" s="40" t="s">
        <v>1523</v>
      </c>
      <c r="C295" s="9" t="s">
        <v>1525</v>
      </c>
      <c r="D295" s="9" t="str">
        <f>IFERROR(MID(VLOOKUP($B295,Seqs!$A:$B,2,0),E295,1),"")</f>
        <v>F</v>
      </c>
      <c r="E295" s="9">
        <v>25</v>
      </c>
      <c r="F295" s="9" t="str">
        <f>IFERROR(MID(VLOOKUP($B295,Seqs!$A:$B,2,0),G295,1),"")</f>
        <v>W</v>
      </c>
      <c r="G295" s="9">
        <v>60</v>
      </c>
      <c r="H295" s="9" t="str">
        <f>IFERROR(MID(VLOOKUP($B295,Seqs!$A:$B,2,0),I295,1),"")</f>
        <v/>
      </c>
      <c r="I295" s="109" t="s">
        <v>23</v>
      </c>
      <c r="J295" s="9" t="str">
        <f>IFERROR(MID(VLOOKUP($B295,Seqs!$A:$B,2,0),K295,1),"")</f>
        <v/>
      </c>
      <c r="K295" s="109" t="s">
        <v>23</v>
      </c>
      <c r="L295" s="9" t="str">
        <f>IFERROR(MID(VLOOKUP($B295,Seqs!$A:$B,2,0),M295,1),"")</f>
        <v>C</v>
      </c>
      <c r="M295" s="9">
        <v>66</v>
      </c>
      <c r="N295" s="9" t="str">
        <f>IFERROR(MID(VLOOKUP($B295,Seqs!$A:$B,2,0),O295,1),"")</f>
        <v>D</v>
      </c>
      <c r="O295" s="9">
        <v>95</v>
      </c>
      <c r="P295" s="9" t="str">
        <f>IFERROR(MID(VLOOKUP($B295,Seqs!$A:$B,2,0),Q295,1),"")</f>
        <v/>
      </c>
      <c r="Q295" s="9" t="s">
        <v>23</v>
      </c>
      <c r="R295" s="9" t="str">
        <f>IFERROR(MID(VLOOKUP($B295,Seqs!$A:$B,2,0),S295,1),"")</f>
        <v/>
      </c>
      <c r="S295" s="9" t="s">
        <v>23</v>
      </c>
      <c r="T295" s="9" t="str">
        <f>IFERROR(MID(VLOOKUP($B295,Seqs!$A:$B,2,0),U295,1),"")</f>
        <v>A</v>
      </c>
      <c r="U295" s="9">
        <v>100</v>
      </c>
      <c r="V295" s="9" t="str">
        <f>IFERROR(MID(VLOOKUP($B295,Seqs!$A:$B,2,0),W295,1),"")</f>
        <v>V</v>
      </c>
      <c r="W295" s="9">
        <v>134</v>
      </c>
      <c r="X295" s="9" t="str">
        <f>IFERROR(MID(VLOOKUP($B295,Seqs!$A:$B,2,0),Y295,1),"")</f>
        <v/>
      </c>
      <c r="Y295" s="9" t="s">
        <v>23</v>
      </c>
      <c r="Z295" s="9" t="str">
        <f>IFERROR(MID(VLOOKUP($B295,Seqs!$A:$B,2,0),AA295,1),"")</f>
        <v/>
      </c>
      <c r="AA295" s="9" t="s">
        <v>23</v>
      </c>
      <c r="AB295" s="9" t="str">
        <f>IFERROR(MID(VLOOKUP($B295,Seqs!$A:$B,2,0),AC295,1),"")</f>
        <v>P</v>
      </c>
      <c r="AC295" s="9">
        <v>140</v>
      </c>
      <c r="AD295" s="9" t="str">
        <f>IFERROR(MID(VLOOKUP($B295,Seqs!$A:$B,2,0),AE295,1),"")</f>
        <v>M</v>
      </c>
      <c r="AE295" s="9">
        <v>164</v>
      </c>
      <c r="AF295" s="9" t="str">
        <f>IFERROR(MID(VLOOKUP($B295,Seqs!$A:$B,2,0),AG295,1),"")</f>
        <v>C</v>
      </c>
      <c r="AG295" s="9">
        <v>173</v>
      </c>
      <c r="AH295" s="9" t="str">
        <f>IFERROR(MID(VLOOKUP($B295,Seqs!$A:$B,2,0),AI295,1),"")</f>
        <v>T</v>
      </c>
      <c r="AI295" s="9">
        <v>175</v>
      </c>
      <c r="AJ295" s="9" t="str">
        <f>IFERROR(MID(VLOOKUP($B295,Seqs!$A:$B,2,0),AK295,1),"")</f>
        <v>S</v>
      </c>
      <c r="AK295" s="9">
        <v>183</v>
      </c>
      <c r="AL295" s="9" t="str">
        <f>IFERROR(MID(VLOOKUP($B295,Seqs!$A:$B,2,0),AM295,1),"")</f>
        <v>S</v>
      </c>
      <c r="AM295" s="9">
        <v>218</v>
      </c>
      <c r="AN295" s="9" t="str">
        <f>IFERROR(MID(VLOOKUP($B295,Seqs!$A:$B,2,0),AO295,1),"")</f>
        <v>H</v>
      </c>
      <c r="AO295" s="9">
        <v>222</v>
      </c>
      <c r="AP295" s="9" t="str">
        <f>IFERROR(MID(VLOOKUP($B295,Seqs!$A:$B,2,0),AQ295,1),"")</f>
        <v>K</v>
      </c>
      <c r="AQ295" s="9">
        <v>257</v>
      </c>
      <c r="AR295" s="9" t="str">
        <f>IFERROR(MID(VLOOKUP($B295,Seqs!$A:$B,2,0),AS295,1),"")</f>
        <v>S</v>
      </c>
      <c r="AS295" s="9">
        <v>262</v>
      </c>
      <c r="AT295" s="9" t="str">
        <f>IFERROR(MID(VLOOKUP($B295,Seqs!$A:$B,2,0),AU295,1),"")</f>
        <v>V</v>
      </c>
      <c r="AU295" s="9">
        <v>294</v>
      </c>
      <c r="AV295" s="9" t="str">
        <f>IFERROR(MID(VLOOKUP($B295,Seqs!$A:$B,2,0),AW295,1),"")</f>
        <v>G</v>
      </c>
      <c r="AW295" s="9">
        <v>295</v>
      </c>
      <c r="AX295" s="9" t="str">
        <f>IFERROR(MID(VLOOKUP($B295,Seqs!$A:$B,2,0),AY295,1),"")</f>
        <v>R</v>
      </c>
      <c r="AY295" s="9">
        <v>310</v>
      </c>
      <c r="AZ295" s="110" t="str">
        <f>VLOOKUP(B295,Classification!A:D,2,0)</f>
        <v>A</v>
      </c>
      <c r="BA295" s="98" t="str">
        <f>VLOOKUP(B295,Classification!A:D,4,0)</f>
        <v>Chemokine</v>
      </c>
      <c r="BB295" s="36" t="b">
        <f t="shared" si="1371"/>
        <v>1</v>
      </c>
      <c r="BC295" s="109">
        <f t="shared" si="1372"/>
        <v>253</v>
      </c>
      <c r="BD295" s="11" t="s">
        <v>1381</v>
      </c>
      <c r="BE295" s="9" t="s">
        <v>1297</v>
      </c>
      <c r="BF295" s="120">
        <v>3.51</v>
      </c>
      <c r="BG295" s="51" t="s">
        <v>1</v>
      </c>
      <c r="BH295" s="51" t="s">
        <v>1</v>
      </c>
      <c r="BI295" s="12"/>
      <c r="BJ295" s="111" t="s">
        <v>1293</v>
      </c>
      <c r="BK295" s="112" t="s">
        <v>1293</v>
      </c>
      <c r="BL295" s="112" t="s">
        <v>1293</v>
      </c>
      <c r="BM295" s="112" t="s">
        <v>1293</v>
      </c>
      <c r="BN295" s="112" t="s">
        <v>1293</v>
      </c>
      <c r="BO295" s="112" t="s">
        <v>1293</v>
      </c>
      <c r="BP295" s="112" t="s">
        <v>1293</v>
      </c>
      <c r="BQ295" s="112" t="s">
        <v>1293</v>
      </c>
      <c r="BR295" s="112" t="s">
        <v>1293</v>
      </c>
      <c r="BS295" s="112" t="s">
        <v>1293</v>
      </c>
      <c r="BT295" s="112" t="s">
        <v>1293</v>
      </c>
      <c r="BU295" s="112" t="s">
        <v>1293</v>
      </c>
      <c r="BV295" s="111">
        <f t="shared" si="1373"/>
        <v>25</v>
      </c>
      <c r="BW295" s="113" t="str">
        <f t="shared" si="1374"/>
        <v>-</v>
      </c>
      <c r="BX295" s="114">
        <f t="shared" si="1375"/>
        <v>66</v>
      </c>
      <c r="BY295" s="113" t="str">
        <f t="shared" si="1376"/>
        <v>-</v>
      </c>
      <c r="BZ295" s="114">
        <f t="shared" si="1377"/>
        <v>100</v>
      </c>
      <c r="CA295" s="113" t="str">
        <f t="shared" si="1378"/>
        <v>-</v>
      </c>
      <c r="CB295" s="114">
        <f t="shared" si="1379"/>
        <v>140</v>
      </c>
      <c r="CC295" s="113">
        <f t="shared" si="1380"/>
        <v>173</v>
      </c>
      <c r="CD295" s="114">
        <f t="shared" si="1381"/>
        <v>183</v>
      </c>
      <c r="CE295" s="113">
        <f t="shared" si="1382"/>
        <v>222</v>
      </c>
      <c r="CF295" s="114">
        <f t="shared" si="1383"/>
        <v>262</v>
      </c>
      <c r="CG295" s="113">
        <f t="shared" si="1384"/>
        <v>295</v>
      </c>
      <c r="CH295" s="111">
        <f t="shared" si="1385"/>
        <v>60</v>
      </c>
      <c r="CI295" s="113" t="str">
        <f t="shared" si="1386"/>
        <v>-</v>
      </c>
      <c r="CJ295" s="114">
        <f t="shared" si="1387"/>
        <v>95</v>
      </c>
      <c r="CK295" s="114" t="str">
        <f t="shared" si="1388"/>
        <v>-</v>
      </c>
      <c r="CL295" s="114">
        <f t="shared" si="1389"/>
        <v>134</v>
      </c>
      <c r="CM295" s="114" t="str">
        <f t="shared" si="1390"/>
        <v>-</v>
      </c>
      <c r="CN295" s="114">
        <f t="shared" si="1391"/>
        <v>164</v>
      </c>
      <c r="CO295" s="114">
        <f t="shared" si="1392"/>
        <v>175</v>
      </c>
      <c r="CP295" s="114">
        <f t="shared" si="1393"/>
        <v>218</v>
      </c>
      <c r="CQ295" s="114">
        <f t="shared" si="1394"/>
        <v>257</v>
      </c>
      <c r="CR295" s="114">
        <f t="shared" si="1395"/>
        <v>294</v>
      </c>
      <c r="CS295" s="114">
        <f t="shared" si="1396"/>
        <v>310</v>
      </c>
      <c r="CT295" s="109" t="e">
        <f t="shared" si="1397"/>
        <v>#VALUE!</v>
      </c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"/>
      <c r="PA295" s="6"/>
      <c r="PB295" s="6"/>
      <c r="PC295" s="6"/>
      <c r="PD295" s="6"/>
      <c r="PE295" s="6"/>
      <c r="PF295" s="6"/>
      <c r="PG295" s="6"/>
      <c r="PH295" s="6"/>
      <c r="PI295" s="6"/>
      <c r="PJ295" s="6"/>
      <c r="PK295" s="6"/>
      <c r="PL295" s="6"/>
      <c r="PM295" s="6"/>
      <c r="PN295" s="6"/>
      <c r="PO295" s="6"/>
      <c r="PP295" s="6"/>
      <c r="PQ295" s="6"/>
      <c r="PR295" s="6"/>
      <c r="PS295" s="6"/>
      <c r="PT295" s="6"/>
      <c r="PU295" s="6"/>
      <c r="PV295" s="6"/>
      <c r="PW295" s="6"/>
      <c r="PX295" s="6"/>
      <c r="PY295" s="6"/>
      <c r="PZ295" s="6"/>
      <c r="QA295" s="6"/>
      <c r="QB295" s="6"/>
      <c r="QC295" s="6"/>
      <c r="QD295" s="6"/>
      <c r="QE295" s="6"/>
      <c r="QF295" s="6"/>
      <c r="QG295" s="6"/>
      <c r="QH295" s="6"/>
      <c r="QI295" s="6"/>
      <c r="QJ295" s="6"/>
      <c r="QK295" s="6"/>
      <c r="QL295" s="6"/>
      <c r="QM295" s="6"/>
      <c r="QN295" s="6"/>
      <c r="QO295" s="6"/>
      <c r="QP295" s="6"/>
      <c r="QQ295" s="6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  <c r="SC295" s="6"/>
      <c r="SD295" s="6"/>
      <c r="SE295" s="6"/>
      <c r="SF295" s="6"/>
      <c r="SG295" s="6"/>
      <c r="SH295" s="6"/>
      <c r="SI295" s="6"/>
      <c r="SJ295" s="6"/>
      <c r="SK295" s="6"/>
      <c r="SL295" s="6"/>
      <c r="SM295" s="6"/>
      <c r="SN295" s="6"/>
      <c r="SO295" s="6"/>
      <c r="SP295" s="6"/>
      <c r="SQ295" s="6"/>
      <c r="SR295" s="6"/>
      <c r="SS295" s="6"/>
      <c r="ST295" s="6"/>
      <c r="SU295" s="6"/>
      <c r="SV295" s="6"/>
      <c r="SW295" s="6"/>
      <c r="SX295" s="6"/>
      <c r="SY295" s="6"/>
      <c r="SZ295" s="6"/>
      <c r="TA295" s="6"/>
      <c r="TB295" s="6"/>
      <c r="TC295" s="6"/>
      <c r="TD295" s="6"/>
      <c r="TE295" s="6"/>
      <c r="TF295" s="6"/>
      <c r="TG295" s="6"/>
      <c r="TH295" s="6"/>
      <c r="TI295" s="6"/>
      <c r="TJ295" s="6"/>
      <c r="TK295" s="6"/>
      <c r="TL295" s="6"/>
      <c r="TM295" s="6"/>
      <c r="TN295" s="6"/>
      <c r="TO295" s="6"/>
      <c r="TP295" s="6"/>
      <c r="TQ295" s="6"/>
      <c r="TR295" s="6"/>
      <c r="TS295" s="6"/>
      <c r="TT295" s="6"/>
      <c r="TU295" s="6"/>
      <c r="TV295" s="6"/>
      <c r="TW295" s="6"/>
      <c r="TX295" s="6"/>
      <c r="TY295" s="6"/>
      <c r="TZ295" s="6"/>
      <c r="UA295" s="6"/>
      <c r="UB295" s="6"/>
      <c r="UC295" s="6"/>
      <c r="UD295" s="6"/>
      <c r="UE295" s="6"/>
      <c r="UF295" s="6"/>
      <c r="UG295" s="6"/>
      <c r="UH295" s="6"/>
      <c r="UI295" s="6"/>
      <c r="UJ295" s="6"/>
      <c r="UK295" s="6"/>
      <c r="UL295" s="6"/>
      <c r="UM295" s="6"/>
      <c r="UN295" s="6"/>
      <c r="UO295" s="6"/>
      <c r="UP295" s="6"/>
      <c r="UQ295" s="6"/>
      <c r="UR295" s="6"/>
      <c r="US295" s="6"/>
      <c r="UT295" s="6"/>
      <c r="UU295" s="6"/>
      <c r="UV295" s="6"/>
      <c r="UW295" s="6"/>
      <c r="UX295" s="6"/>
      <c r="UY295" s="6"/>
      <c r="UZ295" s="6"/>
      <c r="VA295" s="6"/>
      <c r="VB295" s="6"/>
      <c r="VC295" s="6"/>
      <c r="VD295" s="6"/>
      <c r="VE295" s="6"/>
      <c r="VF295" s="6"/>
      <c r="VG295" s="6"/>
      <c r="VH295" s="6"/>
      <c r="VI295" s="6"/>
      <c r="VJ295" s="6"/>
      <c r="VK295" s="6"/>
      <c r="VL295" s="6"/>
      <c r="VM295" s="6"/>
      <c r="VN295" s="6"/>
      <c r="VO295" s="6"/>
      <c r="VP295" s="6"/>
      <c r="VQ295" s="6"/>
      <c r="VR295" s="6"/>
      <c r="VS295" s="6"/>
      <c r="VT295" s="6"/>
      <c r="VU295" s="6"/>
      <c r="VV295" s="6"/>
      <c r="VW295" s="6"/>
      <c r="VX295" s="6"/>
      <c r="VY295" s="6"/>
      <c r="VZ295" s="6"/>
      <c r="WA295" s="6"/>
      <c r="WB295" s="6"/>
      <c r="WC295" s="6"/>
      <c r="WD295" s="6"/>
      <c r="WE295" s="6"/>
      <c r="WF295" s="6"/>
      <c r="WG295" s="6"/>
      <c r="WH295" s="6"/>
      <c r="WI295" s="6"/>
      <c r="WJ295" s="6"/>
      <c r="WK295" s="6"/>
      <c r="WL295" s="6"/>
      <c r="WM295" s="6"/>
      <c r="WN295" s="6"/>
      <c r="WO295" s="6"/>
      <c r="WP295" s="6"/>
      <c r="WQ295" s="6"/>
      <c r="WR295" s="6"/>
      <c r="WS295" s="6"/>
      <c r="WT295" s="6"/>
      <c r="WU295" s="6"/>
      <c r="WV295" s="6"/>
      <c r="WW295" s="6"/>
      <c r="WX295" s="6"/>
      <c r="WY295" s="6"/>
      <c r="WZ295" s="6"/>
      <c r="XA295" s="6"/>
      <c r="XB295" s="6"/>
      <c r="XC295" s="6"/>
      <c r="XD295" s="6"/>
      <c r="XE295" s="6"/>
      <c r="XF295" s="6"/>
      <c r="XG295" s="6"/>
      <c r="XH295" s="6"/>
      <c r="XI295" s="6"/>
      <c r="XJ295" s="6"/>
      <c r="XK295" s="6"/>
      <c r="XL295" s="6"/>
      <c r="XM295" s="6"/>
      <c r="XN295" s="6"/>
      <c r="XO295" s="6"/>
      <c r="XP295" s="6"/>
      <c r="XQ295" s="6"/>
      <c r="XR295" s="6"/>
      <c r="XS295" s="6"/>
      <c r="XT295" s="6"/>
      <c r="XU295" s="6"/>
      <c r="XV295" s="6"/>
      <c r="XW295" s="6"/>
      <c r="XX295" s="6"/>
      <c r="XY295" s="6"/>
      <c r="XZ295" s="6"/>
      <c r="YA295" s="6"/>
      <c r="YB295" s="6"/>
      <c r="YC295" s="6"/>
      <c r="YD295" s="6"/>
      <c r="YE295" s="6"/>
      <c r="YF295" s="6"/>
      <c r="YG295" s="6"/>
      <c r="YH295" s="6"/>
      <c r="YI295" s="6"/>
      <c r="YJ295" s="6"/>
      <c r="YK295" s="6"/>
      <c r="YL295" s="6"/>
      <c r="YM295" s="6"/>
      <c r="YN295" s="6"/>
      <c r="YO295" s="6"/>
      <c r="YP295" s="6"/>
      <c r="YQ295" s="6"/>
      <c r="YR295" s="6"/>
      <c r="YS295" s="6"/>
      <c r="YT295" s="6"/>
      <c r="YU295" s="6"/>
      <c r="YV295" s="6"/>
      <c r="YW295" s="6"/>
      <c r="YX295" s="6"/>
      <c r="YY295" s="6"/>
      <c r="YZ295" s="6"/>
      <c r="ZA295" s="6"/>
      <c r="ZB295" s="6"/>
      <c r="ZC295" s="6"/>
      <c r="ZD295" s="6"/>
      <c r="ZE295" s="6"/>
      <c r="ZF295" s="6"/>
      <c r="ZG295" s="6"/>
      <c r="ZH295" s="6"/>
      <c r="ZI295" s="6"/>
      <c r="ZJ295" s="6"/>
      <c r="ZK295" s="6"/>
      <c r="ZL295" s="6"/>
      <c r="ZM295" s="6"/>
      <c r="ZN295" s="6"/>
      <c r="ZO295" s="6"/>
      <c r="ZP295" s="6"/>
      <c r="ZQ295" s="6"/>
      <c r="ZR295" s="6"/>
      <c r="ZS295" s="6"/>
      <c r="ZT295" s="6"/>
      <c r="ZU295" s="6"/>
      <c r="ZV295" s="6"/>
      <c r="ZW295" s="6"/>
      <c r="ZX295" s="6"/>
      <c r="ZY295" s="6"/>
      <c r="ZZ295" s="6"/>
      <c r="AAA295" s="6"/>
      <c r="AAB295" s="6"/>
      <c r="AAC295" s="6"/>
      <c r="AAD295" s="6"/>
      <c r="AAE295" s="6"/>
      <c r="AAF295" s="6"/>
      <c r="AAG295" s="6"/>
      <c r="AAH295" s="6"/>
      <c r="AAI295" s="6"/>
      <c r="AAJ295" s="6"/>
      <c r="AAK295" s="6"/>
      <c r="AAL295" s="6"/>
      <c r="AAM295" s="6"/>
      <c r="AAN295" s="6"/>
      <c r="AAO295" s="6"/>
      <c r="AAP295" s="6"/>
      <c r="AAQ295" s="6"/>
      <c r="AAR295" s="6"/>
      <c r="AAS295" s="6"/>
      <c r="AAT295" s="6"/>
      <c r="AAU295" s="6"/>
      <c r="AAV295" s="6"/>
      <c r="AAW295" s="6"/>
      <c r="AAX295" s="6"/>
      <c r="AAY295" s="6"/>
      <c r="AAZ295" s="6"/>
      <c r="ABA295" s="6"/>
      <c r="ABB295" s="6"/>
      <c r="ABC295" s="6"/>
      <c r="ABD295" s="6"/>
      <c r="ABE295" s="6"/>
      <c r="ABF295" s="6"/>
      <c r="ABG295" s="6"/>
      <c r="ABH295" s="6"/>
      <c r="ABI295" s="6"/>
      <c r="ABJ295" s="6"/>
      <c r="ABK295" s="6"/>
      <c r="ABL295" s="6"/>
      <c r="ABM295" s="6"/>
      <c r="ABN295" s="6"/>
      <c r="ABO295" s="6"/>
      <c r="ABP295" s="6"/>
      <c r="ABQ295" s="6"/>
      <c r="ABR295" s="6"/>
      <c r="ABS295" s="6"/>
      <c r="ABT295" s="6"/>
      <c r="ABU295" s="6"/>
      <c r="ABV295" s="6"/>
      <c r="ABW295" s="6"/>
      <c r="ABX295" s="6"/>
      <c r="ABY295" s="6"/>
      <c r="ABZ295" s="6"/>
      <c r="ACA295" s="6"/>
      <c r="ACB295" s="6"/>
      <c r="ACC295" s="6"/>
      <c r="ACD295" s="6"/>
      <c r="ACE295" s="6"/>
      <c r="ACF295" s="6"/>
      <c r="ACG295" s="6"/>
      <c r="ACH295" s="6"/>
      <c r="ACI295" s="6"/>
      <c r="ACJ295" s="6"/>
      <c r="ACK295" s="6"/>
      <c r="ACL295" s="6"/>
      <c r="ACM295" s="6"/>
      <c r="ACN295" s="6"/>
      <c r="ACO295" s="6"/>
      <c r="ACP295" s="6"/>
      <c r="ACQ295" s="6"/>
      <c r="ACR295" s="6"/>
      <c r="ACS295" s="6"/>
      <c r="ACT295" s="6"/>
      <c r="ACU295" s="6"/>
      <c r="ACV295" s="6"/>
      <c r="ACW295" s="6"/>
      <c r="ACX295" s="6"/>
      <c r="ACY295" s="6"/>
      <c r="ACZ295" s="6"/>
      <c r="ADA295" s="6"/>
      <c r="ADB295" s="6"/>
      <c r="ADC295" s="6"/>
      <c r="ADD295" s="6"/>
      <c r="ADE295" s="6"/>
      <c r="ADF295" s="6"/>
      <c r="ADG295" s="6"/>
      <c r="ADH295" s="6"/>
      <c r="ADI295" s="6"/>
      <c r="ADJ295" s="6"/>
      <c r="ADK295" s="6"/>
      <c r="ADL295" s="6"/>
      <c r="ADM295" s="6"/>
      <c r="ADN295" s="6"/>
      <c r="ADO295" s="6"/>
      <c r="ADP295" s="6"/>
      <c r="ADQ295" s="6"/>
      <c r="ADR295" s="6"/>
      <c r="ADS295" s="6"/>
      <c r="ADT295" s="6"/>
      <c r="ADU295" s="6"/>
      <c r="ADV295" s="6"/>
      <c r="ADW295" s="6"/>
      <c r="ADX295" s="6"/>
      <c r="ADY295" s="6"/>
      <c r="ADZ295" s="6"/>
      <c r="AEA295" s="6"/>
      <c r="AEB295" s="6"/>
      <c r="AEC295" s="6"/>
      <c r="AED295" s="6"/>
      <c r="AEE295" s="6"/>
      <c r="AEF295" s="6"/>
      <c r="AEG295" s="6"/>
      <c r="AEH295" s="6"/>
      <c r="AEI295" s="6"/>
      <c r="AEJ295" s="6"/>
      <c r="AEK295" s="6"/>
      <c r="AEL295" s="6"/>
      <c r="AEM295" s="6"/>
      <c r="AEN295" s="6"/>
      <c r="AEO295" s="6"/>
      <c r="AEP295" s="6"/>
      <c r="AEQ295" s="6"/>
      <c r="AER295" s="6"/>
      <c r="AES295" s="6"/>
      <c r="AET295" s="6"/>
      <c r="AEU295" s="6"/>
      <c r="AEV295" s="6"/>
      <c r="AEW295" s="6"/>
      <c r="AEX295" s="6"/>
      <c r="AEY295" s="6"/>
      <c r="AEZ295" s="6"/>
      <c r="AFA295" s="6"/>
      <c r="AFB295" s="6"/>
      <c r="AFC295" s="6"/>
      <c r="AFD295" s="6"/>
      <c r="AFE295" s="6"/>
      <c r="AFF295" s="6"/>
      <c r="AFG295" s="6"/>
      <c r="AFH295" s="6"/>
      <c r="AFI295" s="6"/>
      <c r="AFJ295" s="6"/>
      <c r="AFK295" s="6"/>
      <c r="AFL295" s="6"/>
      <c r="AFM295" s="6"/>
      <c r="AFN295" s="6"/>
      <c r="AFO295" s="6"/>
      <c r="AFP295" s="6"/>
      <c r="AFQ295" s="6"/>
      <c r="AFR295" s="6"/>
      <c r="AFS295" s="6"/>
      <c r="AFT295" s="6"/>
      <c r="AFU295" s="6"/>
      <c r="AFV295" s="6"/>
      <c r="AFW295" s="6"/>
      <c r="AFX295" s="6"/>
      <c r="AFY295" s="6"/>
      <c r="AFZ295" s="6"/>
      <c r="AGA295" s="6"/>
      <c r="AGB295" s="6"/>
      <c r="AGC295" s="6"/>
      <c r="AGD295" s="6"/>
      <c r="AGE295" s="6"/>
      <c r="AGF295" s="6"/>
      <c r="AGG295" s="6"/>
      <c r="AGH295" s="6"/>
      <c r="AGI295" s="6"/>
      <c r="AGJ295" s="6"/>
      <c r="AGK295" s="6"/>
      <c r="AGL295" s="6"/>
      <c r="AGM295" s="6"/>
      <c r="AGN295" s="6"/>
      <c r="AGO295" s="6"/>
      <c r="AGP295" s="6"/>
      <c r="AGQ295" s="6"/>
      <c r="AGR295" s="6"/>
      <c r="AGS295" s="6"/>
      <c r="AGT295" s="6"/>
      <c r="AGU295" s="6"/>
      <c r="AGV295" s="6"/>
      <c r="AGW295" s="6"/>
      <c r="AGX295" s="6"/>
      <c r="AGY295" s="6"/>
      <c r="AGZ295" s="6"/>
      <c r="AHA295" s="6"/>
      <c r="AHB295" s="6"/>
      <c r="AHC295" s="6"/>
      <c r="AHD295" s="6"/>
      <c r="AHE295" s="6"/>
      <c r="AHF295" s="6"/>
      <c r="AHG295" s="6"/>
      <c r="AHH295" s="6"/>
      <c r="AHI295" s="6"/>
      <c r="AHJ295" s="6"/>
      <c r="AHK295" s="6"/>
      <c r="AHL295" s="6"/>
      <c r="AHM295" s="6"/>
      <c r="AHN295" s="6"/>
      <c r="AHO295" s="6"/>
      <c r="AHP295" s="6"/>
      <c r="AHQ295" s="6"/>
      <c r="AHR295" s="6"/>
      <c r="AHS295" s="6"/>
      <c r="AHT295" s="6"/>
      <c r="AHU295" s="6"/>
      <c r="AHV295" s="6"/>
      <c r="AHW295" s="6"/>
      <c r="AHX295" s="6"/>
      <c r="AHY295" s="6"/>
      <c r="AHZ295" s="6"/>
      <c r="AIA295" s="6"/>
      <c r="AIB295" s="6"/>
      <c r="AIC295" s="6"/>
      <c r="AID295" s="6"/>
      <c r="AIE295" s="6"/>
      <c r="AIF295" s="6"/>
      <c r="AIG295" s="6"/>
      <c r="AIH295" s="6"/>
      <c r="AII295" s="6"/>
      <c r="AIJ295" s="6"/>
      <c r="AIK295" s="6"/>
      <c r="AIL295" s="6"/>
      <c r="AIM295" s="6"/>
      <c r="AIN295" s="6"/>
      <c r="AIO295" s="6"/>
      <c r="AIP295" s="6"/>
      <c r="AIQ295" s="6"/>
      <c r="AIR295" s="6"/>
      <c r="AIS295" s="6"/>
      <c r="AIT295" s="6"/>
      <c r="AIU295" s="6"/>
      <c r="AIV295" s="6"/>
      <c r="AIW295" s="6"/>
      <c r="AIX295" s="6"/>
      <c r="AIY295" s="6"/>
      <c r="AIZ295" s="6"/>
      <c r="AJA295" s="6"/>
      <c r="AJB295" s="6"/>
      <c r="AJC295" s="6"/>
      <c r="AJD295" s="6"/>
      <c r="AJE295" s="6"/>
      <c r="AJF295" s="6"/>
      <c r="AJG295" s="6"/>
      <c r="AJH295" s="6"/>
      <c r="AJI295" s="6"/>
      <c r="AJJ295" s="6"/>
      <c r="AJK295" s="6"/>
      <c r="AJL295" s="6"/>
      <c r="AJM295" s="6"/>
      <c r="AJN295" s="6"/>
      <c r="AJO295" s="6"/>
      <c r="AJP295" s="6"/>
      <c r="AJQ295" s="6"/>
      <c r="AJR295" s="6"/>
      <c r="AJS295" s="6"/>
      <c r="AJT295" s="6"/>
      <c r="AJU295" s="6"/>
      <c r="AJV295" s="6"/>
      <c r="AJW295" s="6"/>
      <c r="AJX295" s="6"/>
      <c r="AJY295" s="6"/>
      <c r="AJZ295" s="6"/>
      <c r="AKA295" s="6"/>
      <c r="AKB295" s="6"/>
      <c r="AKC295" s="6"/>
      <c r="AKD295" s="6"/>
      <c r="AKE295" s="6"/>
      <c r="AKF295" s="6"/>
      <c r="AKG295" s="6"/>
      <c r="AKH295" s="6"/>
      <c r="AKI295" s="6"/>
      <c r="AKJ295" s="6"/>
      <c r="AKK295" s="6"/>
      <c r="AKL295" s="6"/>
      <c r="AKM295" s="6"/>
      <c r="AKN295" s="6"/>
      <c r="AKO295" s="6"/>
      <c r="AKP295" s="6"/>
      <c r="AKQ295" s="6"/>
      <c r="AKR295" s="6"/>
      <c r="AKS295" s="6"/>
      <c r="AKT295" s="6"/>
      <c r="AKU295" s="6"/>
      <c r="AKV295" s="6"/>
      <c r="AKW295" s="6"/>
      <c r="AKX295" s="6"/>
      <c r="AKY295" s="6"/>
      <c r="AKZ295" s="6"/>
      <c r="ALA295" s="6"/>
      <c r="ALB295" s="6"/>
      <c r="ALC295" s="6"/>
      <c r="ALD295" s="6"/>
      <c r="ALE295" s="6"/>
      <c r="ALF295" s="6"/>
      <c r="ALG295" s="6"/>
      <c r="ALH295" s="6"/>
      <c r="ALI295" s="6"/>
      <c r="ALJ295" s="6"/>
      <c r="ALK295" s="6"/>
      <c r="ALL295" s="6"/>
      <c r="ALM295" s="6"/>
      <c r="ALN295" s="6"/>
      <c r="ALO295" s="6"/>
      <c r="ALP295" s="6"/>
      <c r="ALQ295" s="6"/>
      <c r="ALR295" s="6"/>
      <c r="ALS295" s="6"/>
      <c r="ALT295" s="6"/>
      <c r="ALU295" s="6"/>
      <c r="ALV295" s="6"/>
      <c r="ALW295" s="6"/>
      <c r="ALX295" s="6"/>
      <c r="ALY295" s="6"/>
      <c r="ALZ295" s="6"/>
      <c r="AMA295" s="6"/>
      <c r="AMB295" s="6"/>
      <c r="AMC295" s="6"/>
      <c r="AMD295" s="6"/>
      <c r="AME295" s="6"/>
      <c r="AMF295" s="6"/>
      <c r="AMG295" s="6"/>
      <c r="AMH295" s="6"/>
      <c r="AMI295" s="6"/>
      <c r="AMJ295" s="6"/>
      <c r="AMK295" s="6"/>
      <c r="AML295" s="6"/>
      <c r="AMM295" s="6"/>
      <c r="AMN295" s="6"/>
      <c r="AMO295" s="6"/>
      <c r="AMP295" s="6"/>
    </row>
    <row r="296" spans="1:1030" x14ac:dyDescent="0.2">
      <c r="A296" s="9" t="str">
        <f t="shared" si="1398"/>
        <v>q80km9_hcmv_5WB2</v>
      </c>
      <c r="B296" s="40" t="s">
        <v>1523</v>
      </c>
      <c r="C296" s="9" t="s">
        <v>1526</v>
      </c>
      <c r="D296" s="9" t="str">
        <f>IFERROR(MID(VLOOKUP($B296,Seqs!$A:$B,2,0),E296,1),"")</f>
        <v>F</v>
      </c>
      <c r="E296" s="9">
        <v>25</v>
      </c>
      <c r="F296" s="9" t="str">
        <f>IFERROR(MID(VLOOKUP($B296,Seqs!$A:$B,2,0),G296,1),"")</f>
        <v>W</v>
      </c>
      <c r="G296" s="9">
        <v>60</v>
      </c>
      <c r="H296" s="9" t="str">
        <f>IFERROR(MID(VLOOKUP($B296,Seqs!$A:$B,2,0),I296,1),"")</f>
        <v/>
      </c>
      <c r="I296" s="109" t="s">
        <v>23</v>
      </c>
      <c r="J296" s="9" t="str">
        <f>IFERROR(MID(VLOOKUP($B296,Seqs!$A:$B,2,0),K296,1),"")</f>
        <v/>
      </c>
      <c r="K296" s="109" t="s">
        <v>23</v>
      </c>
      <c r="L296" s="9" t="str">
        <f>IFERROR(MID(VLOOKUP($B296,Seqs!$A:$B,2,0),M296,1),"")</f>
        <v>C</v>
      </c>
      <c r="M296" s="9">
        <v>66</v>
      </c>
      <c r="N296" s="9" t="str">
        <f>IFERROR(MID(VLOOKUP($B296,Seqs!$A:$B,2,0),O296,1),"")</f>
        <v>D</v>
      </c>
      <c r="O296" s="9">
        <v>95</v>
      </c>
      <c r="P296" s="9" t="str">
        <f>IFERROR(MID(VLOOKUP($B296,Seqs!$A:$B,2,0),Q296,1),"")</f>
        <v/>
      </c>
      <c r="Q296" s="9" t="s">
        <v>23</v>
      </c>
      <c r="R296" s="9" t="str">
        <f>IFERROR(MID(VLOOKUP($B296,Seqs!$A:$B,2,0),S296,1),"")</f>
        <v/>
      </c>
      <c r="S296" s="9" t="s">
        <v>23</v>
      </c>
      <c r="T296" s="9" t="str">
        <f>IFERROR(MID(VLOOKUP($B296,Seqs!$A:$B,2,0),U296,1),"")</f>
        <v>A</v>
      </c>
      <c r="U296" s="9">
        <v>100</v>
      </c>
      <c r="V296" s="9" t="str">
        <f>IFERROR(MID(VLOOKUP($B296,Seqs!$A:$B,2,0),W296,1),"")</f>
        <v>V</v>
      </c>
      <c r="W296" s="9">
        <v>134</v>
      </c>
      <c r="X296" s="9" t="str">
        <f>IFERROR(MID(VLOOKUP($B296,Seqs!$A:$B,2,0),Y296,1),"")</f>
        <v/>
      </c>
      <c r="Y296" s="9" t="s">
        <v>23</v>
      </c>
      <c r="Z296" s="9" t="str">
        <f>IFERROR(MID(VLOOKUP($B296,Seqs!$A:$B,2,0),AA296,1),"")</f>
        <v/>
      </c>
      <c r="AA296" s="9" t="s">
        <v>23</v>
      </c>
      <c r="AB296" s="9" t="str">
        <f>IFERROR(MID(VLOOKUP($B296,Seqs!$A:$B,2,0),AC296,1),"")</f>
        <v>P</v>
      </c>
      <c r="AC296" s="9">
        <v>140</v>
      </c>
      <c r="AD296" s="9" t="str">
        <f>IFERROR(MID(VLOOKUP($B296,Seqs!$A:$B,2,0),AE296,1),"")</f>
        <v>M</v>
      </c>
      <c r="AE296" s="9">
        <v>164</v>
      </c>
      <c r="AF296" s="9" t="str">
        <f>IFERROR(MID(VLOOKUP($B296,Seqs!$A:$B,2,0),AG296,1),"")</f>
        <v>C</v>
      </c>
      <c r="AG296" s="9">
        <v>173</v>
      </c>
      <c r="AH296" s="9" t="str">
        <f>IFERROR(MID(VLOOKUP($B296,Seqs!$A:$B,2,0),AI296,1),"")</f>
        <v>T</v>
      </c>
      <c r="AI296" s="9">
        <v>175</v>
      </c>
      <c r="AJ296" s="9" t="str">
        <f>IFERROR(MID(VLOOKUP($B296,Seqs!$A:$B,2,0),AK296,1),"")</f>
        <v>S</v>
      </c>
      <c r="AK296" s="9">
        <v>183</v>
      </c>
      <c r="AL296" s="9" t="str">
        <f>IFERROR(MID(VLOOKUP($B296,Seqs!$A:$B,2,0),AM296,1),"")</f>
        <v>S</v>
      </c>
      <c r="AM296" s="9">
        <v>218</v>
      </c>
      <c r="AN296" s="9" t="str">
        <f>IFERROR(MID(VLOOKUP($B296,Seqs!$A:$B,2,0),AO296,1),"")</f>
        <v>H</v>
      </c>
      <c r="AO296" s="9">
        <v>222</v>
      </c>
      <c r="AP296" s="9" t="str">
        <f>IFERROR(MID(VLOOKUP($B296,Seqs!$A:$B,2,0),AQ296,1),"")</f>
        <v>K</v>
      </c>
      <c r="AQ296" s="9">
        <v>257</v>
      </c>
      <c r="AR296" s="9" t="str">
        <f>IFERROR(MID(VLOOKUP($B296,Seqs!$A:$B,2,0),AS296,1),"")</f>
        <v>S</v>
      </c>
      <c r="AS296" s="9">
        <v>262</v>
      </c>
      <c r="AT296" s="9" t="str">
        <f>IFERROR(MID(VLOOKUP($B296,Seqs!$A:$B,2,0),AU296,1),"")</f>
        <v>V</v>
      </c>
      <c r="AU296" s="9">
        <v>294</v>
      </c>
      <c r="AV296" s="9" t="str">
        <f>IFERROR(MID(VLOOKUP($B296,Seqs!$A:$B,2,0),AW296,1),"")</f>
        <v>G</v>
      </c>
      <c r="AW296" s="9">
        <v>295</v>
      </c>
      <c r="AX296" s="9" t="str">
        <f>IFERROR(MID(VLOOKUP($B296,Seqs!$A:$B,2,0),AY296,1),"")</f>
        <v>A</v>
      </c>
      <c r="AY296" s="9">
        <v>307</v>
      </c>
      <c r="AZ296" s="110" t="str">
        <f>VLOOKUP(B296,Classification!A:D,2,0)</f>
        <v>A</v>
      </c>
      <c r="BA296" s="98" t="str">
        <f>VLOOKUP(B296,Classification!A:D,4,0)</f>
        <v>Chemokine</v>
      </c>
      <c r="BB296" s="36" t="b">
        <f t="shared" si="1371"/>
        <v>1</v>
      </c>
      <c r="BC296" s="109">
        <f t="shared" si="1372"/>
        <v>250</v>
      </c>
      <c r="BD296" s="11" t="s">
        <v>23</v>
      </c>
      <c r="BE296" s="9" t="s">
        <v>1297</v>
      </c>
      <c r="BF296" s="120">
        <v>3.5</v>
      </c>
      <c r="BG296" s="51" t="s">
        <v>1</v>
      </c>
      <c r="BH296" s="51" t="s">
        <v>1</v>
      </c>
      <c r="BI296" s="12"/>
      <c r="BJ296" s="111" t="s">
        <v>1293</v>
      </c>
      <c r="BK296" s="112" t="s">
        <v>1293</v>
      </c>
      <c r="BL296" s="112" t="s">
        <v>1293</v>
      </c>
      <c r="BM296" s="112" t="s">
        <v>1293</v>
      </c>
      <c r="BN296" s="112" t="s">
        <v>1293</v>
      </c>
      <c r="BO296" s="112" t="s">
        <v>1293</v>
      </c>
      <c r="BP296" s="112" t="s">
        <v>1293</v>
      </c>
      <c r="BQ296" s="112" t="s">
        <v>1293</v>
      </c>
      <c r="BR296" s="112" t="s">
        <v>1293</v>
      </c>
      <c r="BS296" s="112" t="s">
        <v>1293</v>
      </c>
      <c r="BT296" s="112" t="s">
        <v>1293</v>
      </c>
      <c r="BU296" s="112" t="s">
        <v>1293</v>
      </c>
      <c r="BV296" s="111">
        <f t="shared" si="1373"/>
        <v>25</v>
      </c>
      <c r="BW296" s="113" t="str">
        <f t="shared" si="1374"/>
        <v>-</v>
      </c>
      <c r="BX296" s="114">
        <f t="shared" si="1375"/>
        <v>66</v>
      </c>
      <c r="BY296" s="113" t="str">
        <f t="shared" si="1376"/>
        <v>-</v>
      </c>
      <c r="BZ296" s="114">
        <f t="shared" si="1377"/>
        <v>100</v>
      </c>
      <c r="CA296" s="113" t="str">
        <f t="shared" si="1378"/>
        <v>-</v>
      </c>
      <c r="CB296" s="114">
        <f t="shared" si="1379"/>
        <v>140</v>
      </c>
      <c r="CC296" s="113">
        <f t="shared" si="1380"/>
        <v>173</v>
      </c>
      <c r="CD296" s="114">
        <f t="shared" si="1381"/>
        <v>183</v>
      </c>
      <c r="CE296" s="113">
        <f t="shared" si="1382"/>
        <v>222</v>
      </c>
      <c r="CF296" s="114">
        <f t="shared" si="1383"/>
        <v>262</v>
      </c>
      <c r="CG296" s="113">
        <f t="shared" si="1384"/>
        <v>295</v>
      </c>
      <c r="CH296" s="111">
        <f t="shared" si="1385"/>
        <v>60</v>
      </c>
      <c r="CI296" s="113" t="str">
        <f t="shared" si="1386"/>
        <v>-</v>
      </c>
      <c r="CJ296" s="114">
        <f t="shared" si="1387"/>
        <v>95</v>
      </c>
      <c r="CK296" s="114" t="str">
        <f t="shared" si="1388"/>
        <v>-</v>
      </c>
      <c r="CL296" s="114">
        <f t="shared" si="1389"/>
        <v>134</v>
      </c>
      <c r="CM296" s="114" t="str">
        <f t="shared" si="1390"/>
        <v>-</v>
      </c>
      <c r="CN296" s="114">
        <f t="shared" si="1391"/>
        <v>164</v>
      </c>
      <c r="CO296" s="114">
        <f t="shared" si="1392"/>
        <v>175</v>
      </c>
      <c r="CP296" s="114">
        <f t="shared" si="1393"/>
        <v>218</v>
      </c>
      <c r="CQ296" s="114">
        <f t="shared" si="1394"/>
        <v>257</v>
      </c>
      <c r="CR296" s="114">
        <f t="shared" si="1395"/>
        <v>294</v>
      </c>
      <c r="CS296" s="114">
        <f t="shared" si="1396"/>
        <v>307</v>
      </c>
      <c r="CT296" s="109" t="e">
        <f t="shared" si="1397"/>
        <v>#VALUE!</v>
      </c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  <c r="ND296" s="6"/>
      <c r="NE296" s="6"/>
      <c r="NF296" s="6"/>
      <c r="NG296" s="6"/>
      <c r="NH296" s="6"/>
      <c r="NI296" s="6"/>
      <c r="NJ296" s="6"/>
      <c r="NK296" s="6"/>
      <c r="NL296" s="6"/>
      <c r="NM296" s="6"/>
      <c r="NN296" s="6"/>
      <c r="NO296" s="6"/>
      <c r="NP296" s="6"/>
      <c r="NQ296" s="6"/>
      <c r="NR296" s="6"/>
      <c r="NS296" s="6"/>
      <c r="NT296" s="6"/>
      <c r="NU296" s="6"/>
      <c r="NV296" s="6"/>
      <c r="NW296" s="6"/>
      <c r="NX296" s="6"/>
      <c r="NY296" s="6"/>
      <c r="NZ296" s="6"/>
      <c r="OA296" s="6"/>
      <c r="OB296" s="6"/>
      <c r="OC296" s="6"/>
      <c r="OD296" s="6"/>
      <c r="OE296" s="6"/>
      <c r="OF296" s="6"/>
      <c r="OG296" s="6"/>
      <c r="OH296" s="6"/>
      <c r="OI296" s="6"/>
      <c r="OJ296" s="6"/>
      <c r="OK296" s="6"/>
      <c r="OL296" s="6"/>
      <c r="OM296" s="6"/>
      <c r="ON296" s="6"/>
      <c r="OO296" s="6"/>
      <c r="OP296" s="6"/>
      <c r="OQ296" s="6"/>
      <c r="OR296" s="6"/>
      <c r="OS296" s="6"/>
      <c r="OT296" s="6"/>
      <c r="OU296" s="6"/>
      <c r="OV296" s="6"/>
      <c r="OW296" s="6"/>
      <c r="OX296" s="6"/>
      <c r="OY296" s="6"/>
      <c r="OZ296" s="6"/>
      <c r="PA296" s="6"/>
      <c r="PB296" s="6"/>
      <c r="PC296" s="6"/>
      <c r="PD296" s="6"/>
      <c r="PE296" s="6"/>
      <c r="PF296" s="6"/>
      <c r="PG296" s="6"/>
      <c r="PH296" s="6"/>
      <c r="PI296" s="6"/>
      <c r="PJ296" s="6"/>
      <c r="PK296" s="6"/>
      <c r="PL296" s="6"/>
      <c r="PM296" s="6"/>
      <c r="PN296" s="6"/>
      <c r="PO296" s="6"/>
      <c r="PP296" s="6"/>
      <c r="PQ296" s="6"/>
      <c r="PR296" s="6"/>
      <c r="PS296" s="6"/>
      <c r="PT296" s="6"/>
      <c r="PU296" s="6"/>
      <c r="PV296" s="6"/>
      <c r="PW296" s="6"/>
      <c r="PX296" s="6"/>
      <c r="PY296" s="6"/>
      <c r="PZ296" s="6"/>
      <c r="QA296" s="6"/>
      <c r="QB296" s="6"/>
      <c r="QC296" s="6"/>
      <c r="QD296" s="6"/>
      <c r="QE296" s="6"/>
      <c r="QF296" s="6"/>
      <c r="QG296" s="6"/>
      <c r="QH296" s="6"/>
      <c r="QI296" s="6"/>
      <c r="QJ296" s="6"/>
      <c r="QK296" s="6"/>
      <c r="QL296" s="6"/>
      <c r="QM296" s="6"/>
      <c r="QN296" s="6"/>
      <c r="QO296" s="6"/>
      <c r="QP296" s="6"/>
      <c r="QQ296" s="6"/>
      <c r="QR296" s="6"/>
      <c r="QS296" s="6"/>
      <c r="QT296" s="6"/>
      <c r="QU296" s="6"/>
      <c r="QV296" s="6"/>
      <c r="QW296" s="6"/>
      <c r="QX296" s="6"/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r="RJ296" s="6"/>
      <c r="RK296" s="6"/>
      <c r="RL296" s="6"/>
      <c r="RM296" s="6"/>
      <c r="RN296" s="6"/>
      <c r="RO296" s="6"/>
      <c r="RP296" s="6"/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  <c r="SG296" s="6"/>
      <c r="SH296" s="6"/>
      <c r="SI296" s="6"/>
      <c r="SJ296" s="6"/>
      <c r="SK296" s="6"/>
      <c r="SL296" s="6"/>
      <c r="SM296" s="6"/>
      <c r="SN296" s="6"/>
      <c r="SO296" s="6"/>
      <c r="SP296" s="6"/>
      <c r="SQ296" s="6"/>
      <c r="SR296" s="6"/>
      <c r="SS296" s="6"/>
      <c r="ST296" s="6"/>
      <c r="SU296" s="6"/>
      <c r="SV296" s="6"/>
      <c r="SW296" s="6"/>
      <c r="SX296" s="6"/>
      <c r="SY296" s="6"/>
      <c r="SZ296" s="6"/>
      <c r="TA296" s="6"/>
      <c r="TB296" s="6"/>
      <c r="TC296" s="6"/>
      <c r="TD296" s="6"/>
      <c r="TE296" s="6"/>
      <c r="TF296" s="6"/>
      <c r="TG296" s="6"/>
      <c r="TH296" s="6"/>
      <c r="TI296" s="6"/>
      <c r="TJ296" s="6"/>
      <c r="TK296" s="6"/>
      <c r="TL296" s="6"/>
      <c r="TM296" s="6"/>
      <c r="TN296" s="6"/>
      <c r="TO296" s="6"/>
      <c r="TP296" s="6"/>
      <c r="TQ296" s="6"/>
      <c r="TR296" s="6"/>
      <c r="TS296" s="6"/>
      <c r="TT296" s="6"/>
      <c r="TU296" s="6"/>
      <c r="TV296" s="6"/>
      <c r="TW296" s="6"/>
      <c r="TX296" s="6"/>
      <c r="TY296" s="6"/>
      <c r="TZ296" s="6"/>
      <c r="UA296" s="6"/>
      <c r="UB296" s="6"/>
      <c r="UC296" s="6"/>
      <c r="UD296" s="6"/>
      <c r="UE296" s="6"/>
      <c r="UF296" s="6"/>
      <c r="UG296" s="6"/>
      <c r="UH296" s="6"/>
      <c r="UI296" s="6"/>
      <c r="UJ296" s="6"/>
      <c r="UK296" s="6"/>
      <c r="UL296" s="6"/>
      <c r="UM296" s="6"/>
      <c r="UN296" s="6"/>
      <c r="UO296" s="6"/>
      <c r="UP296" s="6"/>
      <c r="UQ296" s="6"/>
      <c r="UR296" s="6"/>
      <c r="US296" s="6"/>
      <c r="UT296" s="6"/>
      <c r="UU296" s="6"/>
      <c r="UV296" s="6"/>
      <c r="UW296" s="6"/>
      <c r="UX296" s="6"/>
      <c r="UY296" s="6"/>
      <c r="UZ296" s="6"/>
      <c r="VA296" s="6"/>
      <c r="VB296" s="6"/>
      <c r="VC296" s="6"/>
      <c r="VD296" s="6"/>
      <c r="VE296" s="6"/>
      <c r="VF296" s="6"/>
      <c r="VG296" s="6"/>
      <c r="VH296" s="6"/>
      <c r="VI296" s="6"/>
      <c r="VJ296" s="6"/>
      <c r="VK296" s="6"/>
      <c r="VL296" s="6"/>
      <c r="VM296" s="6"/>
      <c r="VN296" s="6"/>
      <c r="VO296" s="6"/>
      <c r="VP296" s="6"/>
      <c r="VQ296" s="6"/>
      <c r="VR296" s="6"/>
      <c r="VS296" s="6"/>
      <c r="VT296" s="6"/>
      <c r="VU296" s="6"/>
      <c r="VV296" s="6"/>
      <c r="VW296" s="6"/>
      <c r="VX296" s="6"/>
      <c r="VY296" s="6"/>
      <c r="VZ296" s="6"/>
      <c r="WA296" s="6"/>
      <c r="WB296" s="6"/>
      <c r="WC296" s="6"/>
      <c r="WD296" s="6"/>
      <c r="WE296" s="6"/>
      <c r="WF296" s="6"/>
      <c r="WG296" s="6"/>
      <c r="WH296" s="6"/>
      <c r="WI296" s="6"/>
      <c r="WJ296" s="6"/>
      <c r="WK296" s="6"/>
      <c r="WL296" s="6"/>
      <c r="WM296" s="6"/>
      <c r="WN296" s="6"/>
      <c r="WO296" s="6"/>
      <c r="WP296" s="6"/>
      <c r="WQ296" s="6"/>
      <c r="WR296" s="6"/>
      <c r="WS296" s="6"/>
      <c r="WT296" s="6"/>
      <c r="WU296" s="6"/>
      <c r="WV296" s="6"/>
      <c r="WW296" s="6"/>
      <c r="WX296" s="6"/>
      <c r="WY296" s="6"/>
      <c r="WZ296" s="6"/>
      <c r="XA296" s="6"/>
      <c r="XB296" s="6"/>
      <c r="XC296" s="6"/>
      <c r="XD296" s="6"/>
      <c r="XE296" s="6"/>
      <c r="XF296" s="6"/>
      <c r="XG296" s="6"/>
      <c r="XH296" s="6"/>
      <c r="XI296" s="6"/>
      <c r="XJ296" s="6"/>
      <c r="XK296" s="6"/>
      <c r="XL296" s="6"/>
      <c r="XM296" s="6"/>
      <c r="XN296" s="6"/>
      <c r="XO296" s="6"/>
      <c r="XP296" s="6"/>
      <c r="XQ296" s="6"/>
      <c r="XR296" s="6"/>
      <c r="XS296" s="6"/>
      <c r="XT296" s="6"/>
      <c r="XU296" s="6"/>
      <c r="XV296" s="6"/>
      <c r="XW296" s="6"/>
      <c r="XX296" s="6"/>
      <c r="XY296" s="6"/>
      <c r="XZ296" s="6"/>
      <c r="YA296" s="6"/>
      <c r="YB296" s="6"/>
      <c r="YC296" s="6"/>
      <c r="YD296" s="6"/>
      <c r="YE296" s="6"/>
      <c r="YF296" s="6"/>
      <c r="YG296" s="6"/>
      <c r="YH296" s="6"/>
      <c r="YI296" s="6"/>
      <c r="YJ296" s="6"/>
      <c r="YK296" s="6"/>
      <c r="YL296" s="6"/>
      <c r="YM296" s="6"/>
      <c r="YN296" s="6"/>
      <c r="YO296" s="6"/>
      <c r="YP296" s="6"/>
      <c r="YQ296" s="6"/>
      <c r="YR296" s="6"/>
      <c r="YS296" s="6"/>
      <c r="YT296" s="6"/>
      <c r="YU296" s="6"/>
      <c r="YV296" s="6"/>
      <c r="YW296" s="6"/>
      <c r="YX296" s="6"/>
      <c r="YY296" s="6"/>
      <c r="YZ296" s="6"/>
      <c r="ZA296" s="6"/>
      <c r="ZB296" s="6"/>
      <c r="ZC296" s="6"/>
      <c r="ZD296" s="6"/>
      <c r="ZE296" s="6"/>
      <c r="ZF296" s="6"/>
      <c r="ZG296" s="6"/>
      <c r="ZH296" s="6"/>
      <c r="ZI296" s="6"/>
      <c r="ZJ296" s="6"/>
      <c r="ZK296" s="6"/>
      <c r="ZL296" s="6"/>
      <c r="ZM296" s="6"/>
      <c r="ZN296" s="6"/>
      <c r="ZO296" s="6"/>
      <c r="ZP296" s="6"/>
      <c r="ZQ296" s="6"/>
      <c r="ZR296" s="6"/>
      <c r="ZS296" s="6"/>
      <c r="ZT296" s="6"/>
      <c r="ZU296" s="6"/>
      <c r="ZV296" s="6"/>
      <c r="ZW296" s="6"/>
      <c r="ZX296" s="6"/>
      <c r="ZY296" s="6"/>
      <c r="ZZ296" s="6"/>
      <c r="AAA296" s="6"/>
      <c r="AAB296" s="6"/>
      <c r="AAC296" s="6"/>
      <c r="AAD296" s="6"/>
      <c r="AAE296" s="6"/>
      <c r="AAF296" s="6"/>
      <c r="AAG296" s="6"/>
      <c r="AAH296" s="6"/>
      <c r="AAI296" s="6"/>
      <c r="AAJ296" s="6"/>
      <c r="AAK296" s="6"/>
      <c r="AAL296" s="6"/>
      <c r="AAM296" s="6"/>
      <c r="AAN296" s="6"/>
      <c r="AAO296" s="6"/>
      <c r="AAP296" s="6"/>
      <c r="AAQ296" s="6"/>
      <c r="AAR296" s="6"/>
      <c r="AAS296" s="6"/>
      <c r="AAT296" s="6"/>
      <c r="AAU296" s="6"/>
      <c r="AAV296" s="6"/>
      <c r="AAW296" s="6"/>
      <c r="AAX296" s="6"/>
      <c r="AAY296" s="6"/>
      <c r="AAZ296" s="6"/>
      <c r="ABA296" s="6"/>
      <c r="ABB296" s="6"/>
      <c r="ABC296" s="6"/>
      <c r="ABD296" s="6"/>
      <c r="ABE296" s="6"/>
      <c r="ABF296" s="6"/>
      <c r="ABG296" s="6"/>
      <c r="ABH296" s="6"/>
      <c r="ABI296" s="6"/>
      <c r="ABJ296" s="6"/>
      <c r="ABK296" s="6"/>
      <c r="ABL296" s="6"/>
      <c r="ABM296" s="6"/>
      <c r="ABN296" s="6"/>
      <c r="ABO296" s="6"/>
      <c r="ABP296" s="6"/>
      <c r="ABQ296" s="6"/>
      <c r="ABR296" s="6"/>
      <c r="ABS296" s="6"/>
      <c r="ABT296" s="6"/>
      <c r="ABU296" s="6"/>
      <c r="ABV296" s="6"/>
      <c r="ABW296" s="6"/>
      <c r="ABX296" s="6"/>
      <c r="ABY296" s="6"/>
      <c r="ABZ296" s="6"/>
      <c r="ACA296" s="6"/>
      <c r="ACB296" s="6"/>
      <c r="ACC296" s="6"/>
      <c r="ACD296" s="6"/>
      <c r="ACE296" s="6"/>
      <c r="ACF296" s="6"/>
      <c r="ACG296" s="6"/>
      <c r="ACH296" s="6"/>
      <c r="ACI296" s="6"/>
      <c r="ACJ296" s="6"/>
      <c r="ACK296" s="6"/>
      <c r="ACL296" s="6"/>
      <c r="ACM296" s="6"/>
      <c r="ACN296" s="6"/>
      <c r="ACO296" s="6"/>
      <c r="ACP296" s="6"/>
      <c r="ACQ296" s="6"/>
      <c r="ACR296" s="6"/>
      <c r="ACS296" s="6"/>
      <c r="ACT296" s="6"/>
      <c r="ACU296" s="6"/>
      <c r="ACV296" s="6"/>
      <c r="ACW296" s="6"/>
      <c r="ACX296" s="6"/>
      <c r="ACY296" s="6"/>
      <c r="ACZ296" s="6"/>
      <c r="ADA296" s="6"/>
      <c r="ADB296" s="6"/>
      <c r="ADC296" s="6"/>
      <c r="ADD296" s="6"/>
      <c r="ADE296" s="6"/>
      <c r="ADF296" s="6"/>
      <c r="ADG296" s="6"/>
      <c r="ADH296" s="6"/>
      <c r="ADI296" s="6"/>
      <c r="ADJ296" s="6"/>
      <c r="ADK296" s="6"/>
      <c r="ADL296" s="6"/>
      <c r="ADM296" s="6"/>
      <c r="ADN296" s="6"/>
      <c r="ADO296" s="6"/>
      <c r="ADP296" s="6"/>
      <c r="ADQ296" s="6"/>
      <c r="ADR296" s="6"/>
      <c r="ADS296" s="6"/>
      <c r="ADT296" s="6"/>
      <c r="ADU296" s="6"/>
      <c r="ADV296" s="6"/>
      <c r="ADW296" s="6"/>
      <c r="ADX296" s="6"/>
      <c r="ADY296" s="6"/>
      <c r="ADZ296" s="6"/>
      <c r="AEA296" s="6"/>
      <c r="AEB296" s="6"/>
      <c r="AEC296" s="6"/>
      <c r="AED296" s="6"/>
      <c r="AEE296" s="6"/>
      <c r="AEF296" s="6"/>
      <c r="AEG296" s="6"/>
      <c r="AEH296" s="6"/>
      <c r="AEI296" s="6"/>
      <c r="AEJ296" s="6"/>
      <c r="AEK296" s="6"/>
      <c r="AEL296" s="6"/>
      <c r="AEM296" s="6"/>
      <c r="AEN296" s="6"/>
      <c r="AEO296" s="6"/>
      <c r="AEP296" s="6"/>
      <c r="AEQ296" s="6"/>
      <c r="AER296" s="6"/>
      <c r="AES296" s="6"/>
      <c r="AET296" s="6"/>
      <c r="AEU296" s="6"/>
      <c r="AEV296" s="6"/>
      <c r="AEW296" s="6"/>
      <c r="AEX296" s="6"/>
      <c r="AEY296" s="6"/>
      <c r="AEZ296" s="6"/>
      <c r="AFA296" s="6"/>
      <c r="AFB296" s="6"/>
      <c r="AFC296" s="6"/>
      <c r="AFD296" s="6"/>
      <c r="AFE296" s="6"/>
      <c r="AFF296" s="6"/>
      <c r="AFG296" s="6"/>
      <c r="AFH296" s="6"/>
      <c r="AFI296" s="6"/>
      <c r="AFJ296" s="6"/>
      <c r="AFK296" s="6"/>
      <c r="AFL296" s="6"/>
      <c r="AFM296" s="6"/>
      <c r="AFN296" s="6"/>
      <c r="AFO296" s="6"/>
      <c r="AFP296" s="6"/>
      <c r="AFQ296" s="6"/>
      <c r="AFR296" s="6"/>
      <c r="AFS296" s="6"/>
      <c r="AFT296" s="6"/>
      <c r="AFU296" s="6"/>
      <c r="AFV296" s="6"/>
      <c r="AFW296" s="6"/>
      <c r="AFX296" s="6"/>
      <c r="AFY296" s="6"/>
      <c r="AFZ296" s="6"/>
      <c r="AGA296" s="6"/>
      <c r="AGB296" s="6"/>
      <c r="AGC296" s="6"/>
      <c r="AGD296" s="6"/>
      <c r="AGE296" s="6"/>
      <c r="AGF296" s="6"/>
      <c r="AGG296" s="6"/>
      <c r="AGH296" s="6"/>
      <c r="AGI296" s="6"/>
      <c r="AGJ296" s="6"/>
      <c r="AGK296" s="6"/>
      <c r="AGL296" s="6"/>
      <c r="AGM296" s="6"/>
      <c r="AGN296" s="6"/>
      <c r="AGO296" s="6"/>
      <c r="AGP296" s="6"/>
      <c r="AGQ296" s="6"/>
      <c r="AGR296" s="6"/>
      <c r="AGS296" s="6"/>
      <c r="AGT296" s="6"/>
      <c r="AGU296" s="6"/>
      <c r="AGV296" s="6"/>
      <c r="AGW296" s="6"/>
      <c r="AGX296" s="6"/>
      <c r="AGY296" s="6"/>
      <c r="AGZ296" s="6"/>
      <c r="AHA296" s="6"/>
      <c r="AHB296" s="6"/>
      <c r="AHC296" s="6"/>
      <c r="AHD296" s="6"/>
      <c r="AHE296" s="6"/>
      <c r="AHF296" s="6"/>
      <c r="AHG296" s="6"/>
      <c r="AHH296" s="6"/>
      <c r="AHI296" s="6"/>
      <c r="AHJ296" s="6"/>
      <c r="AHK296" s="6"/>
      <c r="AHL296" s="6"/>
      <c r="AHM296" s="6"/>
      <c r="AHN296" s="6"/>
      <c r="AHO296" s="6"/>
      <c r="AHP296" s="6"/>
      <c r="AHQ296" s="6"/>
      <c r="AHR296" s="6"/>
      <c r="AHS296" s="6"/>
      <c r="AHT296" s="6"/>
      <c r="AHU296" s="6"/>
      <c r="AHV296" s="6"/>
      <c r="AHW296" s="6"/>
      <c r="AHX296" s="6"/>
      <c r="AHY296" s="6"/>
      <c r="AHZ296" s="6"/>
      <c r="AIA296" s="6"/>
      <c r="AIB296" s="6"/>
      <c r="AIC296" s="6"/>
      <c r="AID296" s="6"/>
      <c r="AIE296" s="6"/>
      <c r="AIF296" s="6"/>
      <c r="AIG296" s="6"/>
      <c r="AIH296" s="6"/>
      <c r="AII296" s="6"/>
      <c r="AIJ296" s="6"/>
      <c r="AIK296" s="6"/>
      <c r="AIL296" s="6"/>
      <c r="AIM296" s="6"/>
      <c r="AIN296" s="6"/>
      <c r="AIO296" s="6"/>
      <c r="AIP296" s="6"/>
      <c r="AIQ296" s="6"/>
      <c r="AIR296" s="6"/>
      <c r="AIS296" s="6"/>
      <c r="AIT296" s="6"/>
      <c r="AIU296" s="6"/>
      <c r="AIV296" s="6"/>
      <c r="AIW296" s="6"/>
      <c r="AIX296" s="6"/>
      <c r="AIY296" s="6"/>
      <c r="AIZ296" s="6"/>
      <c r="AJA296" s="6"/>
      <c r="AJB296" s="6"/>
      <c r="AJC296" s="6"/>
      <c r="AJD296" s="6"/>
      <c r="AJE296" s="6"/>
      <c r="AJF296" s="6"/>
      <c r="AJG296" s="6"/>
      <c r="AJH296" s="6"/>
      <c r="AJI296" s="6"/>
      <c r="AJJ296" s="6"/>
      <c r="AJK296" s="6"/>
      <c r="AJL296" s="6"/>
      <c r="AJM296" s="6"/>
      <c r="AJN296" s="6"/>
      <c r="AJO296" s="6"/>
      <c r="AJP296" s="6"/>
      <c r="AJQ296" s="6"/>
      <c r="AJR296" s="6"/>
      <c r="AJS296" s="6"/>
      <c r="AJT296" s="6"/>
      <c r="AJU296" s="6"/>
      <c r="AJV296" s="6"/>
      <c r="AJW296" s="6"/>
      <c r="AJX296" s="6"/>
      <c r="AJY296" s="6"/>
      <c r="AJZ296" s="6"/>
      <c r="AKA296" s="6"/>
      <c r="AKB296" s="6"/>
      <c r="AKC296" s="6"/>
      <c r="AKD296" s="6"/>
      <c r="AKE296" s="6"/>
      <c r="AKF296" s="6"/>
      <c r="AKG296" s="6"/>
      <c r="AKH296" s="6"/>
      <c r="AKI296" s="6"/>
      <c r="AKJ296" s="6"/>
      <c r="AKK296" s="6"/>
      <c r="AKL296" s="6"/>
      <c r="AKM296" s="6"/>
      <c r="AKN296" s="6"/>
      <c r="AKO296" s="6"/>
      <c r="AKP296" s="6"/>
      <c r="AKQ296" s="6"/>
      <c r="AKR296" s="6"/>
      <c r="AKS296" s="6"/>
      <c r="AKT296" s="6"/>
      <c r="AKU296" s="6"/>
      <c r="AKV296" s="6"/>
      <c r="AKW296" s="6"/>
      <c r="AKX296" s="6"/>
      <c r="AKY296" s="6"/>
      <c r="AKZ296" s="6"/>
      <c r="ALA296" s="6"/>
      <c r="ALB296" s="6"/>
      <c r="ALC296" s="6"/>
      <c r="ALD296" s="6"/>
      <c r="ALE296" s="6"/>
      <c r="ALF296" s="6"/>
      <c r="ALG296" s="6"/>
      <c r="ALH296" s="6"/>
      <c r="ALI296" s="6"/>
      <c r="ALJ296" s="6"/>
      <c r="ALK296" s="6"/>
      <c r="ALL296" s="6"/>
      <c r="ALM296" s="6"/>
      <c r="ALN296" s="6"/>
      <c r="ALO296" s="6"/>
      <c r="ALP296" s="6"/>
      <c r="ALQ296" s="6"/>
      <c r="ALR296" s="6"/>
      <c r="ALS296" s="6"/>
      <c r="ALT296" s="6"/>
      <c r="ALU296" s="6"/>
      <c r="ALV296" s="6"/>
      <c r="ALW296" s="6"/>
      <c r="ALX296" s="6"/>
      <c r="ALY296" s="6"/>
      <c r="ALZ296" s="6"/>
      <c r="AMA296" s="6"/>
      <c r="AMB296" s="6"/>
      <c r="AMC296" s="6"/>
      <c r="AMD296" s="6"/>
      <c r="AME296" s="6"/>
      <c r="AMF296" s="6"/>
      <c r="AMG296" s="6"/>
      <c r="AMH296" s="6"/>
      <c r="AMI296" s="6"/>
      <c r="AMJ296" s="6"/>
      <c r="AMK296" s="6"/>
      <c r="AML296" s="6"/>
      <c r="AMM296" s="6"/>
      <c r="AMN296" s="6"/>
      <c r="AMO296" s="6"/>
      <c r="AMP296" s="6"/>
    </row>
    <row r="297" spans="1:1030" x14ac:dyDescent="0.2">
      <c r="A297" s="9" t="str">
        <f t="shared" ref="A297:A298" si="1399">CONCATENATE(B297,"_",C297)</f>
        <v>ta2r_human__wt</v>
      </c>
      <c r="B297" s="40" t="s">
        <v>473</v>
      </c>
      <c r="C297" s="9" t="s">
        <v>100</v>
      </c>
      <c r="D297" s="9" t="str">
        <f>IFERROR(MID(VLOOKUP($B297,Seqs!$A:$B,2,0),E297,1),"")</f>
        <v>S</v>
      </c>
      <c r="E297" s="9">
        <v>27</v>
      </c>
      <c r="F297" s="9" t="str">
        <f>IFERROR(MID(VLOOKUP($B297,Seqs!$A:$B,2,0),G297,1),"")</f>
        <v>Q</v>
      </c>
      <c r="G297" s="9">
        <v>54</v>
      </c>
      <c r="H297" s="9" t="str">
        <f>IFERROR(MID(VLOOKUP($B297,Seqs!$A:$B,2,0),I297,1),"")</f>
        <v/>
      </c>
      <c r="I297" s="109" t="s">
        <v>23</v>
      </c>
      <c r="J297" s="9" t="str">
        <f>IFERROR(MID(VLOOKUP($B297,Seqs!$A:$B,2,0),K297,1),"")</f>
        <v/>
      </c>
      <c r="K297" s="109" t="s">
        <v>23</v>
      </c>
      <c r="L297" s="9" t="str">
        <f>IFERROR(MID(VLOOKUP($B297,Seqs!$A:$B,2,0),M297,1),"")</f>
        <v>S</v>
      </c>
      <c r="M297" s="9">
        <v>61</v>
      </c>
      <c r="N297" s="9" t="str">
        <f>IFERROR(MID(VLOOKUP($B297,Seqs!$A:$B,2,0),O297,1),"")</f>
        <v>A</v>
      </c>
      <c r="O297" s="9">
        <v>91</v>
      </c>
      <c r="P297" s="9" t="str">
        <f>IFERROR(MID(VLOOKUP($B297,Seqs!$A:$B,2,0),Q297,1),"")</f>
        <v>E</v>
      </c>
      <c r="Q297" s="9">
        <v>94</v>
      </c>
      <c r="R297" s="9" t="str">
        <f>IFERROR(MID(VLOOKUP($B297,Seqs!$A:$B,2,0),S297,1),"")</f>
        <v>V</v>
      </c>
      <c r="S297" s="9">
        <v>98</v>
      </c>
      <c r="T297" s="9" t="str">
        <f>IFERROR(MID(VLOOKUP($B297,Seqs!$A:$B,2,0),U297,1),"")</f>
        <v>C</v>
      </c>
      <c r="U297" s="9">
        <v>102</v>
      </c>
      <c r="V297" s="9" t="str">
        <f>IFERROR(MID(VLOOKUP($B297,Seqs!$A:$B,2,0),W297,1),"")</f>
        <v>R</v>
      </c>
      <c r="W297" s="9">
        <v>136</v>
      </c>
      <c r="X297" s="9" t="str">
        <f>IFERROR(MID(VLOOKUP($B297,Seqs!$A:$B,2,0),Y297,1),"")</f>
        <v>P</v>
      </c>
      <c r="Y297" s="9">
        <v>137</v>
      </c>
      <c r="Z297" s="9" t="str">
        <f>IFERROR(MID(VLOOKUP($B297,Seqs!$A:$B,2,0),AA297,1),"")</f>
        <v>A</v>
      </c>
      <c r="AA297" s="9">
        <v>144</v>
      </c>
      <c r="AB297" s="9" t="str">
        <f>IFERROR(MID(VLOOKUP($B297,Seqs!$A:$B,2,0),AC297,1),"")</f>
        <v>S</v>
      </c>
      <c r="AC297" s="9">
        <v>145</v>
      </c>
      <c r="AD297" s="9" t="str">
        <f>IFERROR(MID(VLOOKUP($B297,Seqs!$A:$B,2,0),AE297,1),"")</f>
        <v>G</v>
      </c>
      <c r="AE297" s="9">
        <v>170</v>
      </c>
      <c r="AF297" s="9" t="str">
        <f>IFERROR(MID(VLOOKUP($B297,Seqs!$A:$B,2,0),AG297,1),"")</f>
        <v>C</v>
      </c>
      <c r="AG297" s="9">
        <v>183</v>
      </c>
      <c r="AH297" s="9" t="str">
        <f>IFERROR(MID(VLOOKUP($B297,Seqs!$A:$B,2,0),AI297,1),"")</f>
        <v>L</v>
      </c>
      <c r="AI297" s="9">
        <v>185</v>
      </c>
      <c r="AJ297" s="9" t="str">
        <f>IFERROR(MID(VLOOKUP($B297,Seqs!$A:$B,2,0),AK297,1),"")</f>
        <v>E</v>
      </c>
      <c r="AK297" s="9">
        <v>190</v>
      </c>
      <c r="AL297" s="9" t="str">
        <f>IFERROR(MID(VLOOKUP($B297,Seqs!$A:$B,2,0),AM297,1),"")</f>
        <v>P</v>
      </c>
      <c r="AM297" s="9">
        <v>236</v>
      </c>
      <c r="AN297" s="9" t="str">
        <f>IFERROR(MID(VLOOKUP($B297,Seqs!$A:$B,2,0),AO297,1),"")</f>
        <v>E</v>
      </c>
      <c r="AO297" s="9">
        <v>240</v>
      </c>
      <c r="AP297" s="9" t="str">
        <f>IFERROR(MID(VLOOKUP($B297,Seqs!$A:$B,2,0),AQ297,1),"")</f>
        <v>R</v>
      </c>
      <c r="AQ297" s="9">
        <v>271</v>
      </c>
      <c r="AR297" s="9" t="str">
        <f>IFERROR(MID(VLOOKUP($B297,Seqs!$A:$B,2,0),AS297,1),"")</f>
        <v>S</v>
      </c>
      <c r="AS297" s="9">
        <v>283</v>
      </c>
      <c r="AT297" s="9" t="str">
        <f>IFERROR(MID(VLOOKUP($B297,Seqs!$A:$B,2,0),AU297,1),"")</f>
        <v>F</v>
      </c>
      <c r="AU297" s="9">
        <v>311</v>
      </c>
      <c r="AV297" s="9" t="str">
        <f>IFERROR(MID(VLOOKUP($B297,Seqs!$A:$B,2,0),AW297,1),"")</f>
        <v>R</v>
      </c>
      <c r="AW297" s="9">
        <v>312</v>
      </c>
      <c r="AX297" s="9" t="str">
        <f>IFERROR(MID(VLOOKUP($B297,Seqs!$A:$B,2,0),AY297,1),"")</f>
        <v>S</v>
      </c>
      <c r="AY297" s="9">
        <v>331</v>
      </c>
      <c r="AZ297" s="110" t="str">
        <f>VLOOKUP(B297,Classification!A:D,2,0)</f>
        <v>A</v>
      </c>
      <c r="BA297" s="98" t="str">
        <f>VLOOKUP(B297,Classification!A:D,4,0)</f>
        <v>Prostanoid</v>
      </c>
      <c r="BB297" s="36" t="b">
        <f t="shared" ref="BB297:BB298" si="1400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109">
        <f t="shared" ref="BC297:BC298" si="1401">_xlfn.AGGREGATE(9,6,CH297:CS297)-_xlfn.AGGREGATE(9,6,BV297:CG297)+12</f>
        <v>265</v>
      </c>
      <c r="BD297" s="11" t="s">
        <v>23</v>
      </c>
      <c r="BE297" s="9" t="s">
        <v>23</v>
      </c>
      <c r="BF297" s="120" t="s">
        <v>23</v>
      </c>
      <c r="BG297" s="51" t="s">
        <v>1</v>
      </c>
      <c r="BH297" s="51" t="s">
        <v>1</v>
      </c>
      <c r="BI297" s="12"/>
      <c r="BJ297" s="111" t="s">
        <v>1293</v>
      </c>
      <c r="BK297" s="112" t="s">
        <v>1293</v>
      </c>
      <c r="BL297" s="112" t="s">
        <v>1293</v>
      </c>
      <c r="BM297" s="112" t="s">
        <v>1293</v>
      </c>
      <c r="BN297" s="112" t="s">
        <v>1293</v>
      </c>
      <c r="BO297" s="112" t="s">
        <v>1293</v>
      </c>
      <c r="BP297" s="112" t="s">
        <v>1293</v>
      </c>
      <c r="BQ297" s="112" t="s">
        <v>1293</v>
      </c>
      <c r="BR297" s="112" t="s">
        <v>1293</v>
      </c>
      <c r="BS297" s="112" t="s">
        <v>1293</v>
      </c>
      <c r="BT297" s="112" t="s">
        <v>1293</v>
      </c>
      <c r="BU297" s="112" t="s">
        <v>1293</v>
      </c>
      <c r="BV297" s="111">
        <f t="shared" ref="BV297:BV298" si="1402">E297</f>
        <v>27</v>
      </c>
      <c r="BW297" s="113" t="str">
        <f t="shared" ref="BW297:BW298" si="1403">I297</f>
        <v>-</v>
      </c>
      <c r="BX297" s="114">
        <f t="shared" ref="BX297:BX298" si="1404">M297</f>
        <v>61</v>
      </c>
      <c r="BY297" s="113">
        <f t="shared" ref="BY297:BY298" si="1405">Q297</f>
        <v>94</v>
      </c>
      <c r="BZ297" s="114">
        <f t="shared" ref="BZ297:BZ298" si="1406">U297</f>
        <v>102</v>
      </c>
      <c r="CA297" s="113">
        <f t="shared" ref="CA297:CA298" si="1407">Y297</f>
        <v>137</v>
      </c>
      <c r="CB297" s="114">
        <f t="shared" ref="CB297:CB298" si="1408">AC297</f>
        <v>145</v>
      </c>
      <c r="CC297" s="113">
        <f t="shared" ref="CC297:CC298" si="1409">AG297</f>
        <v>183</v>
      </c>
      <c r="CD297" s="114">
        <f t="shared" ref="CD297:CD298" si="1410">AK297</f>
        <v>190</v>
      </c>
      <c r="CE297" s="113">
        <f t="shared" ref="CE297:CE298" si="1411">AO297</f>
        <v>240</v>
      </c>
      <c r="CF297" s="114">
        <f t="shared" ref="CF297:CF298" si="1412">AS297</f>
        <v>283</v>
      </c>
      <c r="CG297" s="113">
        <f t="shared" ref="CG297:CG298" si="1413">AW297</f>
        <v>312</v>
      </c>
      <c r="CH297" s="111">
        <f t="shared" ref="CH297:CH298" si="1414">G297</f>
        <v>54</v>
      </c>
      <c r="CI297" s="113" t="str">
        <f t="shared" ref="CI297:CI298" si="1415">K297</f>
        <v>-</v>
      </c>
      <c r="CJ297" s="114">
        <f t="shared" ref="CJ297:CJ298" si="1416">O297</f>
        <v>91</v>
      </c>
      <c r="CK297" s="114">
        <f t="shared" ref="CK297:CK298" si="1417">S297</f>
        <v>98</v>
      </c>
      <c r="CL297" s="114">
        <f t="shared" ref="CL297:CL298" si="1418">W297</f>
        <v>136</v>
      </c>
      <c r="CM297" s="114">
        <f t="shared" ref="CM297:CM298" si="1419">AA297</f>
        <v>144</v>
      </c>
      <c r="CN297" s="114">
        <f t="shared" ref="CN297:CN298" si="1420">AE297</f>
        <v>170</v>
      </c>
      <c r="CO297" s="114">
        <f t="shared" ref="CO297:CO298" si="1421">AI297</f>
        <v>185</v>
      </c>
      <c r="CP297" s="114">
        <f t="shared" ref="CP297:CP298" si="1422">AM297</f>
        <v>236</v>
      </c>
      <c r="CQ297" s="114">
        <f t="shared" ref="CQ297:CQ298" si="1423">AQ297</f>
        <v>271</v>
      </c>
      <c r="CR297" s="114">
        <f t="shared" ref="CR297:CR298" si="1424">AU297</f>
        <v>311</v>
      </c>
      <c r="CS297" s="114">
        <f t="shared" ref="CS297:CS298" si="1425">AY297</f>
        <v>331</v>
      </c>
      <c r="CT297" s="109" t="e">
        <f t="shared" ref="CT297:CT298" si="1426">M297-K297</f>
        <v>#VALUE!</v>
      </c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  <c r="ND297" s="6"/>
      <c r="NE297" s="6"/>
      <c r="NF297" s="6"/>
      <c r="NG297" s="6"/>
      <c r="NH297" s="6"/>
      <c r="NI297" s="6"/>
      <c r="NJ297" s="6"/>
      <c r="NK297" s="6"/>
      <c r="NL297" s="6"/>
      <c r="NM297" s="6"/>
      <c r="NN297" s="6"/>
      <c r="NO297" s="6"/>
      <c r="NP297" s="6"/>
      <c r="NQ297" s="6"/>
      <c r="NR297" s="6"/>
      <c r="NS297" s="6"/>
      <c r="NT297" s="6"/>
      <c r="NU297" s="6"/>
      <c r="NV297" s="6"/>
      <c r="NW297" s="6"/>
      <c r="NX297" s="6"/>
      <c r="NY297" s="6"/>
      <c r="NZ297" s="6"/>
      <c r="OA297" s="6"/>
      <c r="OB297" s="6"/>
      <c r="OC297" s="6"/>
      <c r="OD297" s="6"/>
      <c r="OE297" s="6"/>
      <c r="OF297" s="6"/>
      <c r="OG297" s="6"/>
      <c r="OH297" s="6"/>
      <c r="OI297" s="6"/>
      <c r="OJ297" s="6"/>
      <c r="OK297" s="6"/>
      <c r="OL297" s="6"/>
      <c r="OM297" s="6"/>
      <c r="ON297" s="6"/>
      <c r="OO297" s="6"/>
      <c r="OP297" s="6"/>
      <c r="OQ297" s="6"/>
      <c r="OR297" s="6"/>
      <c r="OS297" s="6"/>
      <c r="OT297" s="6"/>
      <c r="OU297" s="6"/>
      <c r="OV297" s="6"/>
      <c r="OW297" s="6"/>
      <c r="OX297" s="6"/>
      <c r="OY297" s="6"/>
      <c r="OZ297" s="6"/>
      <c r="PA297" s="6"/>
      <c r="PB297" s="6"/>
      <c r="PC297" s="6"/>
      <c r="PD297" s="6"/>
      <c r="PE297" s="6"/>
      <c r="PF297" s="6"/>
      <c r="PG297" s="6"/>
      <c r="PH297" s="6"/>
      <c r="PI297" s="6"/>
      <c r="PJ297" s="6"/>
      <c r="PK297" s="6"/>
      <c r="PL297" s="6"/>
      <c r="PM297" s="6"/>
      <c r="PN297" s="6"/>
      <c r="PO297" s="6"/>
      <c r="PP297" s="6"/>
      <c r="PQ297" s="6"/>
      <c r="PR297" s="6"/>
      <c r="PS297" s="6"/>
      <c r="PT297" s="6"/>
      <c r="PU297" s="6"/>
      <c r="PV297" s="6"/>
      <c r="PW297" s="6"/>
      <c r="PX297" s="6"/>
      <c r="PY297" s="6"/>
      <c r="PZ297" s="6"/>
      <c r="QA297" s="6"/>
      <c r="QB297" s="6"/>
      <c r="QC297" s="6"/>
      <c r="QD297" s="6"/>
      <c r="QE297" s="6"/>
      <c r="QF297" s="6"/>
      <c r="QG297" s="6"/>
      <c r="QH297" s="6"/>
      <c r="QI297" s="6"/>
      <c r="QJ297" s="6"/>
      <c r="QK297" s="6"/>
      <c r="QL297" s="6"/>
      <c r="QM297" s="6"/>
      <c r="QN297" s="6"/>
      <c r="QO297" s="6"/>
      <c r="QP297" s="6"/>
      <c r="QQ297" s="6"/>
      <c r="QR297" s="6"/>
      <c r="QS297" s="6"/>
      <c r="QT297" s="6"/>
      <c r="QU297" s="6"/>
      <c r="QV297" s="6"/>
      <c r="QW297" s="6"/>
      <c r="QX297" s="6"/>
      <c r="QY297" s="6"/>
      <c r="QZ297" s="6"/>
      <c r="RA297" s="6"/>
      <c r="RB297" s="6"/>
      <c r="RC297" s="6"/>
      <c r="RD297" s="6"/>
      <c r="RE297" s="6"/>
      <c r="RF297" s="6"/>
      <c r="RG297" s="6"/>
      <c r="RH297" s="6"/>
      <c r="RI297" s="6"/>
      <c r="RJ297" s="6"/>
      <c r="RK297" s="6"/>
      <c r="RL297" s="6"/>
      <c r="RM297" s="6"/>
      <c r="RN297" s="6"/>
      <c r="RO297" s="6"/>
      <c r="RP297" s="6"/>
      <c r="RQ297" s="6"/>
      <c r="RR297" s="6"/>
      <c r="RS297" s="6"/>
      <c r="RT297" s="6"/>
      <c r="RU297" s="6"/>
      <c r="RV297" s="6"/>
      <c r="RW297" s="6"/>
      <c r="RX297" s="6"/>
      <c r="RY297" s="6"/>
      <c r="RZ297" s="6"/>
      <c r="SA297" s="6"/>
      <c r="SB297" s="6"/>
      <c r="SC297" s="6"/>
      <c r="SD297" s="6"/>
      <c r="SE297" s="6"/>
      <c r="SF297" s="6"/>
      <c r="SG297" s="6"/>
      <c r="SH297" s="6"/>
      <c r="SI297" s="6"/>
      <c r="SJ297" s="6"/>
      <c r="SK297" s="6"/>
      <c r="SL297" s="6"/>
      <c r="SM297" s="6"/>
      <c r="SN297" s="6"/>
      <c r="SO297" s="6"/>
      <c r="SP297" s="6"/>
      <c r="SQ297" s="6"/>
      <c r="SR297" s="6"/>
      <c r="SS297" s="6"/>
      <c r="ST297" s="6"/>
      <c r="SU297" s="6"/>
      <c r="SV297" s="6"/>
      <c r="SW297" s="6"/>
      <c r="SX297" s="6"/>
      <c r="SY297" s="6"/>
      <c r="SZ297" s="6"/>
      <c r="TA297" s="6"/>
      <c r="TB297" s="6"/>
      <c r="TC297" s="6"/>
      <c r="TD297" s="6"/>
      <c r="TE297" s="6"/>
      <c r="TF297" s="6"/>
      <c r="TG297" s="6"/>
      <c r="TH297" s="6"/>
      <c r="TI297" s="6"/>
      <c r="TJ297" s="6"/>
      <c r="TK297" s="6"/>
      <c r="TL297" s="6"/>
      <c r="TM297" s="6"/>
      <c r="TN297" s="6"/>
      <c r="TO297" s="6"/>
      <c r="TP297" s="6"/>
      <c r="TQ297" s="6"/>
      <c r="TR297" s="6"/>
      <c r="TS297" s="6"/>
      <c r="TT297" s="6"/>
      <c r="TU297" s="6"/>
      <c r="TV297" s="6"/>
      <c r="TW297" s="6"/>
      <c r="TX297" s="6"/>
      <c r="TY297" s="6"/>
      <c r="TZ297" s="6"/>
      <c r="UA297" s="6"/>
      <c r="UB297" s="6"/>
      <c r="UC297" s="6"/>
      <c r="UD297" s="6"/>
      <c r="UE297" s="6"/>
      <c r="UF297" s="6"/>
      <c r="UG297" s="6"/>
      <c r="UH297" s="6"/>
      <c r="UI297" s="6"/>
      <c r="UJ297" s="6"/>
      <c r="UK297" s="6"/>
      <c r="UL297" s="6"/>
      <c r="UM297" s="6"/>
      <c r="UN297" s="6"/>
      <c r="UO297" s="6"/>
      <c r="UP297" s="6"/>
      <c r="UQ297" s="6"/>
      <c r="UR297" s="6"/>
      <c r="US297" s="6"/>
      <c r="UT297" s="6"/>
      <c r="UU297" s="6"/>
      <c r="UV297" s="6"/>
      <c r="UW297" s="6"/>
      <c r="UX297" s="6"/>
      <c r="UY297" s="6"/>
      <c r="UZ297" s="6"/>
      <c r="VA297" s="6"/>
      <c r="VB297" s="6"/>
      <c r="VC297" s="6"/>
      <c r="VD297" s="6"/>
      <c r="VE297" s="6"/>
      <c r="VF297" s="6"/>
      <c r="VG297" s="6"/>
      <c r="VH297" s="6"/>
      <c r="VI297" s="6"/>
      <c r="VJ297" s="6"/>
      <c r="VK297" s="6"/>
      <c r="VL297" s="6"/>
      <c r="VM297" s="6"/>
      <c r="VN297" s="6"/>
      <c r="VO297" s="6"/>
      <c r="VP297" s="6"/>
      <c r="VQ297" s="6"/>
      <c r="VR297" s="6"/>
      <c r="VS297" s="6"/>
      <c r="VT297" s="6"/>
      <c r="VU297" s="6"/>
      <c r="VV297" s="6"/>
      <c r="VW297" s="6"/>
      <c r="VX297" s="6"/>
      <c r="VY297" s="6"/>
      <c r="VZ297" s="6"/>
      <c r="WA297" s="6"/>
      <c r="WB297" s="6"/>
      <c r="WC297" s="6"/>
      <c r="WD297" s="6"/>
      <c r="WE297" s="6"/>
      <c r="WF297" s="6"/>
      <c r="WG297" s="6"/>
      <c r="WH297" s="6"/>
      <c r="WI297" s="6"/>
      <c r="WJ297" s="6"/>
      <c r="WK297" s="6"/>
      <c r="WL297" s="6"/>
      <c r="WM297" s="6"/>
      <c r="WN297" s="6"/>
      <c r="WO297" s="6"/>
      <c r="WP297" s="6"/>
      <c r="WQ297" s="6"/>
      <c r="WR297" s="6"/>
      <c r="WS297" s="6"/>
      <c r="WT297" s="6"/>
      <c r="WU297" s="6"/>
      <c r="WV297" s="6"/>
      <c r="WW297" s="6"/>
      <c r="WX297" s="6"/>
      <c r="WY297" s="6"/>
      <c r="WZ297" s="6"/>
      <c r="XA297" s="6"/>
      <c r="XB297" s="6"/>
      <c r="XC297" s="6"/>
      <c r="XD297" s="6"/>
      <c r="XE297" s="6"/>
      <c r="XF297" s="6"/>
      <c r="XG297" s="6"/>
      <c r="XH297" s="6"/>
      <c r="XI297" s="6"/>
      <c r="XJ297" s="6"/>
      <c r="XK297" s="6"/>
      <c r="XL297" s="6"/>
      <c r="XM297" s="6"/>
      <c r="XN297" s="6"/>
      <c r="XO297" s="6"/>
      <c r="XP297" s="6"/>
      <c r="XQ297" s="6"/>
      <c r="XR297" s="6"/>
      <c r="XS297" s="6"/>
      <c r="XT297" s="6"/>
      <c r="XU297" s="6"/>
      <c r="XV297" s="6"/>
      <c r="XW297" s="6"/>
      <c r="XX297" s="6"/>
      <c r="XY297" s="6"/>
      <c r="XZ297" s="6"/>
      <c r="YA297" s="6"/>
      <c r="YB297" s="6"/>
      <c r="YC297" s="6"/>
      <c r="YD297" s="6"/>
      <c r="YE297" s="6"/>
      <c r="YF297" s="6"/>
      <c r="YG297" s="6"/>
      <c r="YH297" s="6"/>
      <c r="YI297" s="6"/>
      <c r="YJ297" s="6"/>
      <c r="YK297" s="6"/>
      <c r="YL297" s="6"/>
      <c r="YM297" s="6"/>
      <c r="YN297" s="6"/>
      <c r="YO297" s="6"/>
      <c r="YP297" s="6"/>
      <c r="YQ297" s="6"/>
      <c r="YR297" s="6"/>
      <c r="YS297" s="6"/>
      <c r="YT297" s="6"/>
      <c r="YU297" s="6"/>
      <c r="YV297" s="6"/>
      <c r="YW297" s="6"/>
      <c r="YX297" s="6"/>
      <c r="YY297" s="6"/>
      <c r="YZ297" s="6"/>
      <c r="ZA297" s="6"/>
      <c r="ZB297" s="6"/>
      <c r="ZC297" s="6"/>
      <c r="ZD297" s="6"/>
      <c r="ZE297" s="6"/>
      <c r="ZF297" s="6"/>
      <c r="ZG297" s="6"/>
      <c r="ZH297" s="6"/>
      <c r="ZI297" s="6"/>
      <c r="ZJ297" s="6"/>
      <c r="ZK297" s="6"/>
      <c r="ZL297" s="6"/>
      <c r="ZM297" s="6"/>
      <c r="ZN297" s="6"/>
      <c r="ZO297" s="6"/>
      <c r="ZP297" s="6"/>
      <c r="ZQ297" s="6"/>
      <c r="ZR297" s="6"/>
      <c r="ZS297" s="6"/>
      <c r="ZT297" s="6"/>
      <c r="ZU297" s="6"/>
      <c r="ZV297" s="6"/>
      <c r="ZW297" s="6"/>
      <c r="ZX297" s="6"/>
      <c r="ZY297" s="6"/>
      <c r="ZZ297" s="6"/>
      <c r="AAA297" s="6"/>
      <c r="AAB297" s="6"/>
      <c r="AAC297" s="6"/>
      <c r="AAD297" s="6"/>
      <c r="AAE297" s="6"/>
      <c r="AAF297" s="6"/>
      <c r="AAG297" s="6"/>
      <c r="AAH297" s="6"/>
      <c r="AAI297" s="6"/>
      <c r="AAJ297" s="6"/>
      <c r="AAK297" s="6"/>
      <c r="AAL297" s="6"/>
      <c r="AAM297" s="6"/>
      <c r="AAN297" s="6"/>
      <c r="AAO297" s="6"/>
      <c r="AAP297" s="6"/>
      <c r="AAQ297" s="6"/>
      <c r="AAR297" s="6"/>
      <c r="AAS297" s="6"/>
      <c r="AAT297" s="6"/>
      <c r="AAU297" s="6"/>
      <c r="AAV297" s="6"/>
      <c r="AAW297" s="6"/>
      <c r="AAX297" s="6"/>
      <c r="AAY297" s="6"/>
      <c r="AAZ297" s="6"/>
      <c r="ABA297" s="6"/>
      <c r="ABB297" s="6"/>
      <c r="ABC297" s="6"/>
      <c r="ABD297" s="6"/>
      <c r="ABE297" s="6"/>
      <c r="ABF297" s="6"/>
      <c r="ABG297" s="6"/>
      <c r="ABH297" s="6"/>
      <c r="ABI297" s="6"/>
      <c r="ABJ297" s="6"/>
      <c r="ABK297" s="6"/>
      <c r="ABL297" s="6"/>
      <c r="ABM297" s="6"/>
      <c r="ABN297" s="6"/>
      <c r="ABO297" s="6"/>
      <c r="ABP297" s="6"/>
      <c r="ABQ297" s="6"/>
      <c r="ABR297" s="6"/>
      <c r="ABS297" s="6"/>
      <c r="ABT297" s="6"/>
      <c r="ABU297" s="6"/>
      <c r="ABV297" s="6"/>
      <c r="ABW297" s="6"/>
      <c r="ABX297" s="6"/>
      <c r="ABY297" s="6"/>
      <c r="ABZ297" s="6"/>
      <c r="ACA297" s="6"/>
      <c r="ACB297" s="6"/>
      <c r="ACC297" s="6"/>
      <c r="ACD297" s="6"/>
      <c r="ACE297" s="6"/>
      <c r="ACF297" s="6"/>
      <c r="ACG297" s="6"/>
      <c r="ACH297" s="6"/>
      <c r="ACI297" s="6"/>
      <c r="ACJ297" s="6"/>
      <c r="ACK297" s="6"/>
      <c r="ACL297" s="6"/>
      <c r="ACM297" s="6"/>
      <c r="ACN297" s="6"/>
      <c r="ACO297" s="6"/>
      <c r="ACP297" s="6"/>
      <c r="ACQ297" s="6"/>
      <c r="ACR297" s="6"/>
      <c r="ACS297" s="6"/>
      <c r="ACT297" s="6"/>
      <c r="ACU297" s="6"/>
      <c r="ACV297" s="6"/>
      <c r="ACW297" s="6"/>
      <c r="ACX297" s="6"/>
      <c r="ACY297" s="6"/>
      <c r="ACZ297" s="6"/>
      <c r="ADA297" s="6"/>
      <c r="ADB297" s="6"/>
      <c r="ADC297" s="6"/>
      <c r="ADD297" s="6"/>
      <c r="ADE297" s="6"/>
      <c r="ADF297" s="6"/>
      <c r="ADG297" s="6"/>
      <c r="ADH297" s="6"/>
      <c r="ADI297" s="6"/>
      <c r="ADJ297" s="6"/>
      <c r="ADK297" s="6"/>
      <c r="ADL297" s="6"/>
      <c r="ADM297" s="6"/>
      <c r="ADN297" s="6"/>
      <c r="ADO297" s="6"/>
      <c r="ADP297" s="6"/>
      <c r="ADQ297" s="6"/>
      <c r="ADR297" s="6"/>
      <c r="ADS297" s="6"/>
      <c r="ADT297" s="6"/>
      <c r="ADU297" s="6"/>
      <c r="ADV297" s="6"/>
      <c r="ADW297" s="6"/>
      <c r="ADX297" s="6"/>
      <c r="ADY297" s="6"/>
      <c r="ADZ297" s="6"/>
      <c r="AEA297" s="6"/>
      <c r="AEB297" s="6"/>
      <c r="AEC297" s="6"/>
      <c r="AED297" s="6"/>
      <c r="AEE297" s="6"/>
      <c r="AEF297" s="6"/>
      <c r="AEG297" s="6"/>
      <c r="AEH297" s="6"/>
      <c r="AEI297" s="6"/>
      <c r="AEJ297" s="6"/>
      <c r="AEK297" s="6"/>
      <c r="AEL297" s="6"/>
      <c r="AEM297" s="6"/>
      <c r="AEN297" s="6"/>
      <c r="AEO297" s="6"/>
      <c r="AEP297" s="6"/>
      <c r="AEQ297" s="6"/>
      <c r="AER297" s="6"/>
      <c r="AES297" s="6"/>
      <c r="AET297" s="6"/>
      <c r="AEU297" s="6"/>
      <c r="AEV297" s="6"/>
      <c r="AEW297" s="6"/>
      <c r="AEX297" s="6"/>
      <c r="AEY297" s="6"/>
      <c r="AEZ297" s="6"/>
      <c r="AFA297" s="6"/>
      <c r="AFB297" s="6"/>
      <c r="AFC297" s="6"/>
      <c r="AFD297" s="6"/>
      <c r="AFE297" s="6"/>
      <c r="AFF297" s="6"/>
      <c r="AFG297" s="6"/>
      <c r="AFH297" s="6"/>
      <c r="AFI297" s="6"/>
      <c r="AFJ297" s="6"/>
      <c r="AFK297" s="6"/>
      <c r="AFL297" s="6"/>
      <c r="AFM297" s="6"/>
      <c r="AFN297" s="6"/>
      <c r="AFO297" s="6"/>
      <c r="AFP297" s="6"/>
      <c r="AFQ297" s="6"/>
      <c r="AFR297" s="6"/>
      <c r="AFS297" s="6"/>
      <c r="AFT297" s="6"/>
      <c r="AFU297" s="6"/>
      <c r="AFV297" s="6"/>
      <c r="AFW297" s="6"/>
      <c r="AFX297" s="6"/>
      <c r="AFY297" s="6"/>
      <c r="AFZ297" s="6"/>
      <c r="AGA297" s="6"/>
      <c r="AGB297" s="6"/>
      <c r="AGC297" s="6"/>
      <c r="AGD297" s="6"/>
      <c r="AGE297" s="6"/>
      <c r="AGF297" s="6"/>
      <c r="AGG297" s="6"/>
      <c r="AGH297" s="6"/>
      <c r="AGI297" s="6"/>
      <c r="AGJ297" s="6"/>
      <c r="AGK297" s="6"/>
      <c r="AGL297" s="6"/>
      <c r="AGM297" s="6"/>
      <c r="AGN297" s="6"/>
      <c r="AGO297" s="6"/>
      <c r="AGP297" s="6"/>
      <c r="AGQ297" s="6"/>
      <c r="AGR297" s="6"/>
      <c r="AGS297" s="6"/>
      <c r="AGT297" s="6"/>
      <c r="AGU297" s="6"/>
      <c r="AGV297" s="6"/>
      <c r="AGW297" s="6"/>
      <c r="AGX297" s="6"/>
      <c r="AGY297" s="6"/>
      <c r="AGZ297" s="6"/>
      <c r="AHA297" s="6"/>
      <c r="AHB297" s="6"/>
      <c r="AHC297" s="6"/>
      <c r="AHD297" s="6"/>
      <c r="AHE297" s="6"/>
      <c r="AHF297" s="6"/>
      <c r="AHG297" s="6"/>
      <c r="AHH297" s="6"/>
      <c r="AHI297" s="6"/>
      <c r="AHJ297" s="6"/>
      <c r="AHK297" s="6"/>
      <c r="AHL297" s="6"/>
      <c r="AHM297" s="6"/>
      <c r="AHN297" s="6"/>
      <c r="AHO297" s="6"/>
      <c r="AHP297" s="6"/>
      <c r="AHQ297" s="6"/>
      <c r="AHR297" s="6"/>
      <c r="AHS297" s="6"/>
      <c r="AHT297" s="6"/>
      <c r="AHU297" s="6"/>
      <c r="AHV297" s="6"/>
      <c r="AHW297" s="6"/>
      <c r="AHX297" s="6"/>
      <c r="AHY297" s="6"/>
      <c r="AHZ297" s="6"/>
      <c r="AIA297" s="6"/>
      <c r="AIB297" s="6"/>
      <c r="AIC297" s="6"/>
      <c r="AID297" s="6"/>
      <c r="AIE297" s="6"/>
      <c r="AIF297" s="6"/>
      <c r="AIG297" s="6"/>
      <c r="AIH297" s="6"/>
      <c r="AII297" s="6"/>
      <c r="AIJ297" s="6"/>
      <c r="AIK297" s="6"/>
      <c r="AIL297" s="6"/>
      <c r="AIM297" s="6"/>
      <c r="AIN297" s="6"/>
      <c r="AIO297" s="6"/>
      <c r="AIP297" s="6"/>
      <c r="AIQ297" s="6"/>
      <c r="AIR297" s="6"/>
      <c r="AIS297" s="6"/>
      <c r="AIT297" s="6"/>
      <c r="AIU297" s="6"/>
      <c r="AIV297" s="6"/>
      <c r="AIW297" s="6"/>
      <c r="AIX297" s="6"/>
      <c r="AIY297" s="6"/>
      <c r="AIZ297" s="6"/>
      <c r="AJA297" s="6"/>
      <c r="AJB297" s="6"/>
      <c r="AJC297" s="6"/>
      <c r="AJD297" s="6"/>
      <c r="AJE297" s="6"/>
      <c r="AJF297" s="6"/>
      <c r="AJG297" s="6"/>
      <c r="AJH297" s="6"/>
      <c r="AJI297" s="6"/>
      <c r="AJJ297" s="6"/>
      <c r="AJK297" s="6"/>
      <c r="AJL297" s="6"/>
      <c r="AJM297" s="6"/>
      <c r="AJN297" s="6"/>
      <c r="AJO297" s="6"/>
      <c r="AJP297" s="6"/>
      <c r="AJQ297" s="6"/>
      <c r="AJR297" s="6"/>
      <c r="AJS297" s="6"/>
      <c r="AJT297" s="6"/>
      <c r="AJU297" s="6"/>
      <c r="AJV297" s="6"/>
      <c r="AJW297" s="6"/>
      <c r="AJX297" s="6"/>
      <c r="AJY297" s="6"/>
      <c r="AJZ297" s="6"/>
      <c r="AKA297" s="6"/>
      <c r="AKB297" s="6"/>
      <c r="AKC297" s="6"/>
      <c r="AKD297" s="6"/>
      <c r="AKE297" s="6"/>
      <c r="AKF297" s="6"/>
      <c r="AKG297" s="6"/>
      <c r="AKH297" s="6"/>
      <c r="AKI297" s="6"/>
      <c r="AKJ297" s="6"/>
      <c r="AKK297" s="6"/>
      <c r="AKL297" s="6"/>
      <c r="AKM297" s="6"/>
      <c r="AKN297" s="6"/>
      <c r="AKO297" s="6"/>
      <c r="AKP297" s="6"/>
      <c r="AKQ297" s="6"/>
      <c r="AKR297" s="6"/>
      <c r="AKS297" s="6"/>
      <c r="AKT297" s="6"/>
      <c r="AKU297" s="6"/>
      <c r="AKV297" s="6"/>
      <c r="AKW297" s="6"/>
      <c r="AKX297" s="6"/>
      <c r="AKY297" s="6"/>
      <c r="AKZ297" s="6"/>
      <c r="ALA297" s="6"/>
      <c r="ALB297" s="6"/>
      <c r="ALC297" s="6"/>
      <c r="ALD297" s="6"/>
      <c r="ALE297" s="6"/>
      <c r="ALF297" s="6"/>
      <c r="ALG297" s="6"/>
      <c r="ALH297" s="6"/>
      <c r="ALI297" s="6"/>
      <c r="ALJ297" s="6"/>
      <c r="ALK297" s="6"/>
      <c r="ALL297" s="6"/>
      <c r="ALM297" s="6"/>
      <c r="ALN297" s="6"/>
      <c r="ALO297" s="6"/>
      <c r="ALP297" s="6"/>
      <c r="ALQ297" s="6"/>
      <c r="ALR297" s="6"/>
      <c r="ALS297" s="6"/>
      <c r="ALT297" s="6"/>
      <c r="ALU297" s="6"/>
      <c r="ALV297" s="6"/>
      <c r="ALW297" s="6"/>
      <c r="ALX297" s="6"/>
      <c r="ALY297" s="6"/>
      <c r="ALZ297" s="6"/>
      <c r="AMA297" s="6"/>
      <c r="AMB297" s="6"/>
      <c r="AMC297" s="6"/>
      <c r="AMD297" s="6"/>
      <c r="AME297" s="6"/>
      <c r="AMF297" s="6"/>
      <c r="AMG297" s="6"/>
      <c r="AMH297" s="6"/>
      <c r="AMI297" s="6"/>
      <c r="AMJ297" s="6"/>
      <c r="AMK297" s="6"/>
      <c r="AML297" s="6"/>
      <c r="AMM297" s="6"/>
      <c r="AMN297" s="6"/>
      <c r="AMO297" s="6"/>
      <c r="AMP297" s="6"/>
    </row>
    <row r="298" spans="1:1030" x14ac:dyDescent="0.2">
      <c r="A298" s="9" t="str">
        <f t="shared" si="1399"/>
        <v>ta2r_human_6IIU</v>
      </c>
      <c r="B298" s="40" t="s">
        <v>473</v>
      </c>
      <c r="C298" s="9" t="s">
        <v>1571</v>
      </c>
      <c r="D298" s="9" t="str">
        <f>IFERROR(MID(VLOOKUP($B298,Seqs!$A:$B,2,0),E298,1),"")</f>
        <v>S</v>
      </c>
      <c r="E298" s="9">
        <v>27</v>
      </c>
      <c r="F298" s="9" t="str">
        <f>IFERROR(MID(VLOOKUP($B298,Seqs!$A:$B,2,0),G298,1),"")</f>
        <v>A</v>
      </c>
      <c r="G298" s="9">
        <v>52</v>
      </c>
      <c r="H298" s="9" t="str">
        <f>IFERROR(MID(VLOOKUP($B298,Seqs!$A:$B,2,0),I298,1),"")</f>
        <v/>
      </c>
      <c r="I298" s="109" t="s">
        <v>23</v>
      </c>
      <c r="J298" s="9" t="str">
        <f>IFERROR(MID(VLOOKUP($B298,Seqs!$A:$B,2,0),K298,1),"")</f>
        <v/>
      </c>
      <c r="K298" s="109" t="s">
        <v>23</v>
      </c>
      <c r="L298" s="9" t="str">
        <f>IFERROR(MID(VLOOKUP($B298,Seqs!$A:$B,2,0),M298,1),"")</f>
        <v>S</v>
      </c>
      <c r="M298" s="9">
        <v>61</v>
      </c>
      <c r="N298" s="9" t="str">
        <f>IFERROR(MID(VLOOKUP($B298,Seqs!$A:$B,2,0),O298,1),"")</f>
        <v>A</v>
      </c>
      <c r="O298" s="9">
        <v>91</v>
      </c>
      <c r="P298" s="9" t="str">
        <f>IFERROR(MID(VLOOKUP($B298,Seqs!$A:$B,2,0),Q298,1),"")</f>
        <v>E</v>
      </c>
      <c r="Q298" s="9">
        <v>94</v>
      </c>
      <c r="R298" s="9" t="str">
        <f>IFERROR(MID(VLOOKUP($B298,Seqs!$A:$B,2,0),S298,1),"")</f>
        <v>V</v>
      </c>
      <c r="S298" s="9">
        <v>98</v>
      </c>
      <c r="T298" s="9" t="str">
        <f>IFERROR(MID(VLOOKUP($B298,Seqs!$A:$B,2,0),U298,1),"")</f>
        <v>C</v>
      </c>
      <c r="U298" s="9">
        <v>102</v>
      </c>
      <c r="V298" s="9" t="str">
        <f>IFERROR(MID(VLOOKUP($B298,Seqs!$A:$B,2,0),W298,1),"")</f>
        <v>R</v>
      </c>
      <c r="W298" s="9">
        <v>136</v>
      </c>
      <c r="X298" s="9" t="str">
        <f>IFERROR(MID(VLOOKUP($B298,Seqs!$A:$B,2,0),Y298,1),"")</f>
        <v/>
      </c>
      <c r="Y298" s="9" t="s">
        <v>23</v>
      </c>
      <c r="Z298" s="9" t="str">
        <f>IFERROR(MID(VLOOKUP($B298,Seqs!$A:$B,2,0),AA298,1),"")</f>
        <v/>
      </c>
      <c r="AA298" s="9" t="s">
        <v>23</v>
      </c>
      <c r="AB298" s="9" t="str">
        <f>IFERROR(MID(VLOOKUP($B298,Seqs!$A:$B,2,0),AC298,1),"")</f>
        <v>A</v>
      </c>
      <c r="AC298" s="9">
        <v>142</v>
      </c>
      <c r="AD298" s="9" t="str">
        <f>IFERROR(MID(VLOOKUP($B298,Seqs!$A:$B,2,0),AE298,1),"")</f>
        <v>L</v>
      </c>
      <c r="AE298" s="9">
        <v>169</v>
      </c>
      <c r="AF298" s="9" t="str">
        <f>IFERROR(MID(VLOOKUP($B298,Seqs!$A:$B,2,0),AG298,1),"")</f>
        <v>C</v>
      </c>
      <c r="AG298" s="9">
        <v>183</v>
      </c>
      <c r="AH298" s="9" t="str">
        <f>IFERROR(MID(VLOOKUP($B298,Seqs!$A:$B,2,0),AI298,1),"")</f>
        <v>L</v>
      </c>
      <c r="AI298" s="9">
        <v>185</v>
      </c>
      <c r="AJ298" s="9" t="str">
        <f>IFERROR(MID(VLOOKUP($B298,Seqs!$A:$B,2,0),AK298,1),"")</f>
        <v>E</v>
      </c>
      <c r="AK298" s="9">
        <v>190</v>
      </c>
      <c r="AL298" s="9" t="str">
        <f>IFERROR(MID(VLOOKUP($B298,Seqs!$A:$B,2,0),AM298,1),"")</f>
        <v>Y</v>
      </c>
      <c r="AM298" s="9">
        <v>226</v>
      </c>
      <c r="AN298" s="9" t="str">
        <f>IFERROR(MID(VLOOKUP($B298,Seqs!$A:$B,2,0),AO298,1),"")</f>
        <v>R</v>
      </c>
      <c r="AO298" s="9">
        <v>237</v>
      </c>
      <c r="AP298" s="9" t="str">
        <f>IFERROR(MID(VLOOKUP($B298,Seqs!$A:$B,2,0),AQ298,1),"")</f>
        <v>R</v>
      </c>
      <c r="AQ298" s="9">
        <v>271</v>
      </c>
      <c r="AR298" s="9" t="str">
        <f>IFERROR(MID(VLOOKUP($B298,Seqs!$A:$B,2,0),AS298,1),"")</f>
        <v>S</v>
      </c>
      <c r="AS298" s="9">
        <v>283</v>
      </c>
      <c r="AT298" s="9" t="str">
        <f>IFERROR(MID(VLOOKUP($B298,Seqs!$A:$B,2,0),AU298,1),"")</f>
        <v>F</v>
      </c>
      <c r="AU298" s="9">
        <v>311</v>
      </c>
      <c r="AV298" s="9" t="str">
        <f>IFERROR(MID(VLOOKUP($B298,Seqs!$A:$B,2,0),AW298,1),"")</f>
        <v>R</v>
      </c>
      <c r="AW298" s="9">
        <v>312</v>
      </c>
      <c r="AX298" s="9" t="str">
        <f>IFERROR(MID(VLOOKUP($B298,Seqs!$A:$B,2,0),AY298,1),"")</f>
        <v>Q</v>
      </c>
      <c r="AY298" s="9">
        <v>320</v>
      </c>
      <c r="AZ298" s="110" t="str">
        <f>VLOOKUP(B298,Classification!A:D,2,0)</f>
        <v>A</v>
      </c>
      <c r="BA298" s="98" t="str">
        <f>VLOOKUP(B298,Classification!A:D,4,0)</f>
        <v>Prostanoid</v>
      </c>
      <c r="BB298" s="36" t="b">
        <f t="shared" si="1400"/>
        <v>1</v>
      </c>
      <c r="BC298" s="109">
        <f t="shared" si="1401"/>
        <v>240</v>
      </c>
      <c r="BD298" s="11" t="s">
        <v>23</v>
      </c>
      <c r="BE298" s="9" t="s">
        <v>1380</v>
      </c>
      <c r="BF298" s="120">
        <v>2.5</v>
      </c>
      <c r="BG298" s="51" t="s">
        <v>1</v>
      </c>
      <c r="BH298" s="51" t="s">
        <v>1</v>
      </c>
      <c r="BI298" s="12"/>
      <c r="BJ298" s="111" t="s">
        <v>1293</v>
      </c>
      <c r="BK298" s="112" t="s">
        <v>1293</v>
      </c>
      <c r="BL298" s="112" t="s">
        <v>1293</v>
      </c>
      <c r="BM298" s="112" t="s">
        <v>1293</v>
      </c>
      <c r="BN298" s="112" t="s">
        <v>1293</v>
      </c>
      <c r="BO298" s="112" t="s">
        <v>1293</v>
      </c>
      <c r="BP298" s="112" t="s">
        <v>1293</v>
      </c>
      <c r="BQ298" s="112" t="s">
        <v>1293</v>
      </c>
      <c r="BR298" s="112" t="s">
        <v>1293</v>
      </c>
      <c r="BS298" s="112" t="s">
        <v>1293</v>
      </c>
      <c r="BT298" s="112" t="s">
        <v>1293</v>
      </c>
      <c r="BU298" s="112" t="s">
        <v>1293</v>
      </c>
      <c r="BV298" s="111">
        <f t="shared" si="1402"/>
        <v>27</v>
      </c>
      <c r="BW298" s="113" t="str">
        <f t="shared" si="1403"/>
        <v>-</v>
      </c>
      <c r="BX298" s="114">
        <f t="shared" si="1404"/>
        <v>61</v>
      </c>
      <c r="BY298" s="113">
        <f t="shared" si="1405"/>
        <v>94</v>
      </c>
      <c r="BZ298" s="114">
        <f t="shared" si="1406"/>
        <v>102</v>
      </c>
      <c r="CA298" s="113" t="str">
        <f t="shared" si="1407"/>
        <v>-</v>
      </c>
      <c r="CB298" s="114">
        <f t="shared" si="1408"/>
        <v>142</v>
      </c>
      <c r="CC298" s="113">
        <f t="shared" si="1409"/>
        <v>183</v>
      </c>
      <c r="CD298" s="114">
        <f t="shared" si="1410"/>
        <v>190</v>
      </c>
      <c r="CE298" s="113">
        <f t="shared" si="1411"/>
        <v>237</v>
      </c>
      <c r="CF298" s="114">
        <f t="shared" si="1412"/>
        <v>283</v>
      </c>
      <c r="CG298" s="113">
        <f t="shared" si="1413"/>
        <v>312</v>
      </c>
      <c r="CH298" s="111">
        <f t="shared" si="1414"/>
        <v>52</v>
      </c>
      <c r="CI298" s="113" t="str">
        <f t="shared" si="1415"/>
        <v>-</v>
      </c>
      <c r="CJ298" s="114">
        <f t="shared" si="1416"/>
        <v>91</v>
      </c>
      <c r="CK298" s="114">
        <f t="shared" si="1417"/>
        <v>98</v>
      </c>
      <c r="CL298" s="114">
        <f t="shared" si="1418"/>
        <v>136</v>
      </c>
      <c r="CM298" s="114" t="str">
        <f t="shared" si="1419"/>
        <v>-</v>
      </c>
      <c r="CN298" s="114">
        <f t="shared" si="1420"/>
        <v>169</v>
      </c>
      <c r="CO298" s="114">
        <f t="shared" si="1421"/>
        <v>185</v>
      </c>
      <c r="CP298" s="114">
        <f t="shared" si="1422"/>
        <v>226</v>
      </c>
      <c r="CQ298" s="114">
        <f t="shared" si="1423"/>
        <v>271</v>
      </c>
      <c r="CR298" s="114">
        <f t="shared" si="1424"/>
        <v>311</v>
      </c>
      <c r="CS298" s="114">
        <f t="shared" si="1425"/>
        <v>320</v>
      </c>
      <c r="CT298" s="109" t="e">
        <f t="shared" si="1426"/>
        <v>#VALUE!</v>
      </c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  <c r="ND298" s="6"/>
      <c r="NE298" s="6"/>
      <c r="NF298" s="6"/>
      <c r="NG298" s="6"/>
      <c r="NH298" s="6"/>
      <c r="NI298" s="6"/>
      <c r="NJ298" s="6"/>
      <c r="NK298" s="6"/>
      <c r="NL298" s="6"/>
      <c r="NM298" s="6"/>
      <c r="NN298" s="6"/>
      <c r="NO298" s="6"/>
      <c r="NP298" s="6"/>
      <c r="NQ298" s="6"/>
      <c r="NR298" s="6"/>
      <c r="NS298" s="6"/>
      <c r="NT298" s="6"/>
      <c r="NU298" s="6"/>
      <c r="NV298" s="6"/>
      <c r="NW298" s="6"/>
      <c r="NX298" s="6"/>
      <c r="NY298" s="6"/>
      <c r="NZ298" s="6"/>
      <c r="OA298" s="6"/>
      <c r="OB298" s="6"/>
      <c r="OC298" s="6"/>
      <c r="OD298" s="6"/>
      <c r="OE298" s="6"/>
      <c r="OF298" s="6"/>
      <c r="OG298" s="6"/>
      <c r="OH298" s="6"/>
      <c r="OI298" s="6"/>
      <c r="OJ298" s="6"/>
      <c r="OK298" s="6"/>
      <c r="OL298" s="6"/>
      <c r="OM298" s="6"/>
      <c r="ON298" s="6"/>
      <c r="OO298" s="6"/>
      <c r="OP298" s="6"/>
      <c r="OQ298" s="6"/>
      <c r="OR298" s="6"/>
      <c r="OS298" s="6"/>
      <c r="OT298" s="6"/>
      <c r="OU298" s="6"/>
      <c r="OV298" s="6"/>
      <c r="OW298" s="6"/>
      <c r="OX298" s="6"/>
      <c r="OY298" s="6"/>
      <c r="OZ298" s="6"/>
      <c r="PA298" s="6"/>
      <c r="PB298" s="6"/>
      <c r="PC298" s="6"/>
      <c r="PD298" s="6"/>
      <c r="PE298" s="6"/>
      <c r="PF298" s="6"/>
      <c r="PG298" s="6"/>
      <c r="PH298" s="6"/>
      <c r="PI298" s="6"/>
      <c r="PJ298" s="6"/>
      <c r="PK298" s="6"/>
      <c r="PL298" s="6"/>
      <c r="PM298" s="6"/>
      <c r="PN298" s="6"/>
      <c r="PO298" s="6"/>
      <c r="PP298" s="6"/>
      <c r="PQ298" s="6"/>
      <c r="PR298" s="6"/>
      <c r="PS298" s="6"/>
      <c r="PT298" s="6"/>
      <c r="PU298" s="6"/>
      <c r="PV298" s="6"/>
      <c r="PW298" s="6"/>
      <c r="PX298" s="6"/>
      <c r="PY298" s="6"/>
      <c r="PZ298" s="6"/>
      <c r="QA298" s="6"/>
      <c r="QB298" s="6"/>
      <c r="QC298" s="6"/>
      <c r="QD298" s="6"/>
      <c r="QE298" s="6"/>
      <c r="QF298" s="6"/>
      <c r="QG298" s="6"/>
      <c r="QH298" s="6"/>
      <c r="QI298" s="6"/>
      <c r="QJ298" s="6"/>
      <c r="QK298" s="6"/>
      <c r="QL298" s="6"/>
      <c r="QM298" s="6"/>
      <c r="QN298" s="6"/>
      <c r="QO298" s="6"/>
      <c r="QP298" s="6"/>
      <c r="QQ298" s="6"/>
      <c r="QR298" s="6"/>
      <c r="QS298" s="6"/>
      <c r="QT298" s="6"/>
      <c r="QU298" s="6"/>
      <c r="QV298" s="6"/>
      <c r="QW298" s="6"/>
      <c r="QX298" s="6"/>
      <c r="QY298" s="6"/>
      <c r="QZ298" s="6"/>
      <c r="RA298" s="6"/>
      <c r="RB298" s="6"/>
      <c r="RC298" s="6"/>
      <c r="RD298" s="6"/>
      <c r="RE298" s="6"/>
      <c r="RF298" s="6"/>
      <c r="RG298" s="6"/>
      <c r="RH298" s="6"/>
      <c r="RI298" s="6"/>
      <c r="RJ298" s="6"/>
      <c r="RK298" s="6"/>
      <c r="RL298" s="6"/>
      <c r="RM298" s="6"/>
      <c r="RN298" s="6"/>
      <c r="RO298" s="6"/>
      <c r="RP298" s="6"/>
      <c r="RQ298" s="6"/>
      <c r="RR298" s="6"/>
      <c r="RS298" s="6"/>
      <c r="RT298" s="6"/>
      <c r="RU298" s="6"/>
      <c r="RV298" s="6"/>
      <c r="RW298" s="6"/>
      <c r="RX298" s="6"/>
      <c r="RY298" s="6"/>
      <c r="RZ298" s="6"/>
      <c r="SA298" s="6"/>
      <c r="SB298" s="6"/>
      <c r="SC298" s="6"/>
      <c r="SD298" s="6"/>
      <c r="SE298" s="6"/>
      <c r="SF298" s="6"/>
      <c r="SG298" s="6"/>
      <c r="SH298" s="6"/>
      <c r="SI298" s="6"/>
      <c r="SJ298" s="6"/>
      <c r="SK298" s="6"/>
      <c r="SL298" s="6"/>
      <c r="SM298" s="6"/>
      <c r="SN298" s="6"/>
      <c r="SO298" s="6"/>
      <c r="SP298" s="6"/>
      <c r="SQ298" s="6"/>
      <c r="SR298" s="6"/>
      <c r="SS298" s="6"/>
      <c r="ST298" s="6"/>
      <c r="SU298" s="6"/>
      <c r="SV298" s="6"/>
      <c r="SW298" s="6"/>
      <c r="SX298" s="6"/>
      <c r="SY298" s="6"/>
      <c r="SZ298" s="6"/>
      <c r="TA298" s="6"/>
      <c r="TB298" s="6"/>
      <c r="TC298" s="6"/>
      <c r="TD298" s="6"/>
      <c r="TE298" s="6"/>
      <c r="TF298" s="6"/>
      <c r="TG298" s="6"/>
      <c r="TH298" s="6"/>
      <c r="TI298" s="6"/>
      <c r="TJ298" s="6"/>
      <c r="TK298" s="6"/>
      <c r="TL298" s="6"/>
      <c r="TM298" s="6"/>
      <c r="TN298" s="6"/>
      <c r="TO298" s="6"/>
      <c r="TP298" s="6"/>
      <c r="TQ298" s="6"/>
      <c r="TR298" s="6"/>
      <c r="TS298" s="6"/>
      <c r="TT298" s="6"/>
      <c r="TU298" s="6"/>
      <c r="TV298" s="6"/>
      <c r="TW298" s="6"/>
      <c r="TX298" s="6"/>
      <c r="TY298" s="6"/>
      <c r="TZ298" s="6"/>
      <c r="UA298" s="6"/>
      <c r="UB298" s="6"/>
      <c r="UC298" s="6"/>
      <c r="UD298" s="6"/>
      <c r="UE298" s="6"/>
      <c r="UF298" s="6"/>
      <c r="UG298" s="6"/>
      <c r="UH298" s="6"/>
      <c r="UI298" s="6"/>
      <c r="UJ298" s="6"/>
      <c r="UK298" s="6"/>
      <c r="UL298" s="6"/>
      <c r="UM298" s="6"/>
      <c r="UN298" s="6"/>
      <c r="UO298" s="6"/>
      <c r="UP298" s="6"/>
      <c r="UQ298" s="6"/>
      <c r="UR298" s="6"/>
      <c r="US298" s="6"/>
      <c r="UT298" s="6"/>
      <c r="UU298" s="6"/>
      <c r="UV298" s="6"/>
      <c r="UW298" s="6"/>
      <c r="UX298" s="6"/>
      <c r="UY298" s="6"/>
      <c r="UZ298" s="6"/>
      <c r="VA298" s="6"/>
      <c r="VB298" s="6"/>
      <c r="VC298" s="6"/>
      <c r="VD298" s="6"/>
      <c r="VE298" s="6"/>
      <c r="VF298" s="6"/>
      <c r="VG298" s="6"/>
      <c r="VH298" s="6"/>
      <c r="VI298" s="6"/>
      <c r="VJ298" s="6"/>
      <c r="VK298" s="6"/>
      <c r="VL298" s="6"/>
      <c r="VM298" s="6"/>
      <c r="VN298" s="6"/>
      <c r="VO298" s="6"/>
      <c r="VP298" s="6"/>
      <c r="VQ298" s="6"/>
      <c r="VR298" s="6"/>
      <c r="VS298" s="6"/>
      <c r="VT298" s="6"/>
      <c r="VU298" s="6"/>
      <c r="VV298" s="6"/>
      <c r="VW298" s="6"/>
      <c r="VX298" s="6"/>
      <c r="VY298" s="6"/>
      <c r="VZ298" s="6"/>
      <c r="WA298" s="6"/>
      <c r="WB298" s="6"/>
      <c r="WC298" s="6"/>
      <c r="WD298" s="6"/>
      <c r="WE298" s="6"/>
      <c r="WF298" s="6"/>
      <c r="WG298" s="6"/>
      <c r="WH298" s="6"/>
      <c r="WI298" s="6"/>
      <c r="WJ298" s="6"/>
      <c r="WK298" s="6"/>
      <c r="WL298" s="6"/>
      <c r="WM298" s="6"/>
      <c r="WN298" s="6"/>
      <c r="WO298" s="6"/>
      <c r="WP298" s="6"/>
      <c r="WQ298" s="6"/>
      <c r="WR298" s="6"/>
      <c r="WS298" s="6"/>
      <c r="WT298" s="6"/>
      <c r="WU298" s="6"/>
      <c r="WV298" s="6"/>
      <c r="WW298" s="6"/>
      <c r="WX298" s="6"/>
      <c r="WY298" s="6"/>
      <c r="WZ298" s="6"/>
      <c r="XA298" s="6"/>
      <c r="XB298" s="6"/>
      <c r="XC298" s="6"/>
      <c r="XD298" s="6"/>
      <c r="XE298" s="6"/>
      <c r="XF298" s="6"/>
      <c r="XG298" s="6"/>
      <c r="XH298" s="6"/>
      <c r="XI298" s="6"/>
      <c r="XJ298" s="6"/>
      <c r="XK298" s="6"/>
      <c r="XL298" s="6"/>
      <c r="XM298" s="6"/>
      <c r="XN298" s="6"/>
      <c r="XO298" s="6"/>
      <c r="XP298" s="6"/>
      <c r="XQ298" s="6"/>
      <c r="XR298" s="6"/>
      <c r="XS298" s="6"/>
      <c r="XT298" s="6"/>
      <c r="XU298" s="6"/>
      <c r="XV298" s="6"/>
      <c r="XW298" s="6"/>
      <c r="XX298" s="6"/>
      <c r="XY298" s="6"/>
      <c r="XZ298" s="6"/>
      <c r="YA298" s="6"/>
      <c r="YB298" s="6"/>
      <c r="YC298" s="6"/>
      <c r="YD298" s="6"/>
      <c r="YE298" s="6"/>
      <c r="YF298" s="6"/>
      <c r="YG298" s="6"/>
      <c r="YH298" s="6"/>
      <c r="YI298" s="6"/>
      <c r="YJ298" s="6"/>
      <c r="YK298" s="6"/>
      <c r="YL298" s="6"/>
      <c r="YM298" s="6"/>
      <c r="YN298" s="6"/>
      <c r="YO298" s="6"/>
      <c r="YP298" s="6"/>
      <c r="YQ298" s="6"/>
      <c r="YR298" s="6"/>
      <c r="YS298" s="6"/>
      <c r="YT298" s="6"/>
      <c r="YU298" s="6"/>
      <c r="YV298" s="6"/>
      <c r="YW298" s="6"/>
      <c r="YX298" s="6"/>
      <c r="YY298" s="6"/>
      <c r="YZ298" s="6"/>
      <c r="ZA298" s="6"/>
      <c r="ZB298" s="6"/>
      <c r="ZC298" s="6"/>
      <c r="ZD298" s="6"/>
      <c r="ZE298" s="6"/>
      <c r="ZF298" s="6"/>
      <c r="ZG298" s="6"/>
      <c r="ZH298" s="6"/>
      <c r="ZI298" s="6"/>
      <c r="ZJ298" s="6"/>
      <c r="ZK298" s="6"/>
      <c r="ZL298" s="6"/>
      <c r="ZM298" s="6"/>
      <c r="ZN298" s="6"/>
      <c r="ZO298" s="6"/>
      <c r="ZP298" s="6"/>
      <c r="ZQ298" s="6"/>
      <c r="ZR298" s="6"/>
      <c r="ZS298" s="6"/>
      <c r="ZT298" s="6"/>
      <c r="ZU298" s="6"/>
      <c r="ZV298" s="6"/>
      <c r="ZW298" s="6"/>
      <c r="ZX298" s="6"/>
      <c r="ZY298" s="6"/>
      <c r="ZZ298" s="6"/>
      <c r="AAA298" s="6"/>
      <c r="AAB298" s="6"/>
      <c r="AAC298" s="6"/>
      <c r="AAD298" s="6"/>
      <c r="AAE298" s="6"/>
      <c r="AAF298" s="6"/>
      <c r="AAG298" s="6"/>
      <c r="AAH298" s="6"/>
      <c r="AAI298" s="6"/>
      <c r="AAJ298" s="6"/>
      <c r="AAK298" s="6"/>
      <c r="AAL298" s="6"/>
      <c r="AAM298" s="6"/>
      <c r="AAN298" s="6"/>
      <c r="AAO298" s="6"/>
      <c r="AAP298" s="6"/>
      <c r="AAQ298" s="6"/>
      <c r="AAR298" s="6"/>
      <c r="AAS298" s="6"/>
      <c r="AAT298" s="6"/>
      <c r="AAU298" s="6"/>
      <c r="AAV298" s="6"/>
      <c r="AAW298" s="6"/>
      <c r="AAX298" s="6"/>
      <c r="AAY298" s="6"/>
      <c r="AAZ298" s="6"/>
      <c r="ABA298" s="6"/>
      <c r="ABB298" s="6"/>
      <c r="ABC298" s="6"/>
      <c r="ABD298" s="6"/>
      <c r="ABE298" s="6"/>
      <c r="ABF298" s="6"/>
      <c r="ABG298" s="6"/>
      <c r="ABH298" s="6"/>
      <c r="ABI298" s="6"/>
      <c r="ABJ298" s="6"/>
      <c r="ABK298" s="6"/>
      <c r="ABL298" s="6"/>
      <c r="ABM298" s="6"/>
      <c r="ABN298" s="6"/>
      <c r="ABO298" s="6"/>
      <c r="ABP298" s="6"/>
      <c r="ABQ298" s="6"/>
      <c r="ABR298" s="6"/>
      <c r="ABS298" s="6"/>
      <c r="ABT298" s="6"/>
      <c r="ABU298" s="6"/>
      <c r="ABV298" s="6"/>
      <c r="ABW298" s="6"/>
      <c r="ABX298" s="6"/>
      <c r="ABY298" s="6"/>
      <c r="ABZ298" s="6"/>
      <c r="ACA298" s="6"/>
      <c r="ACB298" s="6"/>
      <c r="ACC298" s="6"/>
      <c r="ACD298" s="6"/>
      <c r="ACE298" s="6"/>
      <c r="ACF298" s="6"/>
      <c r="ACG298" s="6"/>
      <c r="ACH298" s="6"/>
      <c r="ACI298" s="6"/>
      <c r="ACJ298" s="6"/>
      <c r="ACK298" s="6"/>
      <c r="ACL298" s="6"/>
      <c r="ACM298" s="6"/>
      <c r="ACN298" s="6"/>
      <c r="ACO298" s="6"/>
      <c r="ACP298" s="6"/>
      <c r="ACQ298" s="6"/>
      <c r="ACR298" s="6"/>
      <c r="ACS298" s="6"/>
      <c r="ACT298" s="6"/>
      <c r="ACU298" s="6"/>
      <c r="ACV298" s="6"/>
      <c r="ACW298" s="6"/>
      <c r="ACX298" s="6"/>
      <c r="ACY298" s="6"/>
      <c r="ACZ298" s="6"/>
      <c r="ADA298" s="6"/>
      <c r="ADB298" s="6"/>
      <c r="ADC298" s="6"/>
      <c r="ADD298" s="6"/>
      <c r="ADE298" s="6"/>
      <c r="ADF298" s="6"/>
      <c r="ADG298" s="6"/>
      <c r="ADH298" s="6"/>
      <c r="ADI298" s="6"/>
      <c r="ADJ298" s="6"/>
      <c r="ADK298" s="6"/>
      <c r="ADL298" s="6"/>
      <c r="ADM298" s="6"/>
      <c r="ADN298" s="6"/>
      <c r="ADO298" s="6"/>
      <c r="ADP298" s="6"/>
      <c r="ADQ298" s="6"/>
      <c r="ADR298" s="6"/>
      <c r="ADS298" s="6"/>
      <c r="ADT298" s="6"/>
      <c r="ADU298" s="6"/>
      <c r="ADV298" s="6"/>
      <c r="ADW298" s="6"/>
      <c r="ADX298" s="6"/>
      <c r="ADY298" s="6"/>
      <c r="ADZ298" s="6"/>
      <c r="AEA298" s="6"/>
      <c r="AEB298" s="6"/>
      <c r="AEC298" s="6"/>
      <c r="AED298" s="6"/>
      <c r="AEE298" s="6"/>
      <c r="AEF298" s="6"/>
      <c r="AEG298" s="6"/>
      <c r="AEH298" s="6"/>
      <c r="AEI298" s="6"/>
      <c r="AEJ298" s="6"/>
      <c r="AEK298" s="6"/>
      <c r="AEL298" s="6"/>
      <c r="AEM298" s="6"/>
      <c r="AEN298" s="6"/>
      <c r="AEO298" s="6"/>
      <c r="AEP298" s="6"/>
      <c r="AEQ298" s="6"/>
      <c r="AER298" s="6"/>
      <c r="AES298" s="6"/>
      <c r="AET298" s="6"/>
      <c r="AEU298" s="6"/>
      <c r="AEV298" s="6"/>
      <c r="AEW298" s="6"/>
      <c r="AEX298" s="6"/>
      <c r="AEY298" s="6"/>
      <c r="AEZ298" s="6"/>
      <c r="AFA298" s="6"/>
      <c r="AFB298" s="6"/>
      <c r="AFC298" s="6"/>
      <c r="AFD298" s="6"/>
      <c r="AFE298" s="6"/>
      <c r="AFF298" s="6"/>
      <c r="AFG298" s="6"/>
      <c r="AFH298" s="6"/>
      <c r="AFI298" s="6"/>
      <c r="AFJ298" s="6"/>
      <c r="AFK298" s="6"/>
      <c r="AFL298" s="6"/>
      <c r="AFM298" s="6"/>
      <c r="AFN298" s="6"/>
      <c r="AFO298" s="6"/>
      <c r="AFP298" s="6"/>
      <c r="AFQ298" s="6"/>
      <c r="AFR298" s="6"/>
      <c r="AFS298" s="6"/>
      <c r="AFT298" s="6"/>
      <c r="AFU298" s="6"/>
      <c r="AFV298" s="6"/>
      <c r="AFW298" s="6"/>
      <c r="AFX298" s="6"/>
      <c r="AFY298" s="6"/>
      <c r="AFZ298" s="6"/>
      <c r="AGA298" s="6"/>
      <c r="AGB298" s="6"/>
      <c r="AGC298" s="6"/>
      <c r="AGD298" s="6"/>
      <c r="AGE298" s="6"/>
      <c r="AGF298" s="6"/>
      <c r="AGG298" s="6"/>
      <c r="AGH298" s="6"/>
      <c r="AGI298" s="6"/>
      <c r="AGJ298" s="6"/>
      <c r="AGK298" s="6"/>
      <c r="AGL298" s="6"/>
      <c r="AGM298" s="6"/>
      <c r="AGN298" s="6"/>
      <c r="AGO298" s="6"/>
      <c r="AGP298" s="6"/>
      <c r="AGQ298" s="6"/>
      <c r="AGR298" s="6"/>
      <c r="AGS298" s="6"/>
      <c r="AGT298" s="6"/>
      <c r="AGU298" s="6"/>
      <c r="AGV298" s="6"/>
      <c r="AGW298" s="6"/>
      <c r="AGX298" s="6"/>
      <c r="AGY298" s="6"/>
      <c r="AGZ298" s="6"/>
      <c r="AHA298" s="6"/>
      <c r="AHB298" s="6"/>
      <c r="AHC298" s="6"/>
      <c r="AHD298" s="6"/>
      <c r="AHE298" s="6"/>
      <c r="AHF298" s="6"/>
      <c r="AHG298" s="6"/>
      <c r="AHH298" s="6"/>
      <c r="AHI298" s="6"/>
      <c r="AHJ298" s="6"/>
      <c r="AHK298" s="6"/>
      <c r="AHL298" s="6"/>
      <c r="AHM298" s="6"/>
      <c r="AHN298" s="6"/>
      <c r="AHO298" s="6"/>
      <c r="AHP298" s="6"/>
      <c r="AHQ298" s="6"/>
      <c r="AHR298" s="6"/>
      <c r="AHS298" s="6"/>
      <c r="AHT298" s="6"/>
      <c r="AHU298" s="6"/>
      <c r="AHV298" s="6"/>
      <c r="AHW298" s="6"/>
      <c r="AHX298" s="6"/>
      <c r="AHY298" s="6"/>
      <c r="AHZ298" s="6"/>
      <c r="AIA298" s="6"/>
      <c r="AIB298" s="6"/>
      <c r="AIC298" s="6"/>
      <c r="AID298" s="6"/>
      <c r="AIE298" s="6"/>
      <c r="AIF298" s="6"/>
      <c r="AIG298" s="6"/>
      <c r="AIH298" s="6"/>
      <c r="AII298" s="6"/>
      <c r="AIJ298" s="6"/>
      <c r="AIK298" s="6"/>
      <c r="AIL298" s="6"/>
      <c r="AIM298" s="6"/>
      <c r="AIN298" s="6"/>
      <c r="AIO298" s="6"/>
      <c r="AIP298" s="6"/>
      <c r="AIQ298" s="6"/>
      <c r="AIR298" s="6"/>
      <c r="AIS298" s="6"/>
      <c r="AIT298" s="6"/>
      <c r="AIU298" s="6"/>
      <c r="AIV298" s="6"/>
      <c r="AIW298" s="6"/>
      <c r="AIX298" s="6"/>
      <c r="AIY298" s="6"/>
      <c r="AIZ298" s="6"/>
      <c r="AJA298" s="6"/>
      <c r="AJB298" s="6"/>
      <c r="AJC298" s="6"/>
      <c r="AJD298" s="6"/>
      <c r="AJE298" s="6"/>
      <c r="AJF298" s="6"/>
      <c r="AJG298" s="6"/>
      <c r="AJH298" s="6"/>
      <c r="AJI298" s="6"/>
      <c r="AJJ298" s="6"/>
      <c r="AJK298" s="6"/>
      <c r="AJL298" s="6"/>
      <c r="AJM298" s="6"/>
      <c r="AJN298" s="6"/>
      <c r="AJO298" s="6"/>
      <c r="AJP298" s="6"/>
      <c r="AJQ298" s="6"/>
      <c r="AJR298" s="6"/>
      <c r="AJS298" s="6"/>
      <c r="AJT298" s="6"/>
      <c r="AJU298" s="6"/>
      <c r="AJV298" s="6"/>
      <c r="AJW298" s="6"/>
      <c r="AJX298" s="6"/>
      <c r="AJY298" s="6"/>
      <c r="AJZ298" s="6"/>
      <c r="AKA298" s="6"/>
      <c r="AKB298" s="6"/>
      <c r="AKC298" s="6"/>
      <c r="AKD298" s="6"/>
      <c r="AKE298" s="6"/>
      <c r="AKF298" s="6"/>
      <c r="AKG298" s="6"/>
      <c r="AKH298" s="6"/>
      <c r="AKI298" s="6"/>
      <c r="AKJ298" s="6"/>
      <c r="AKK298" s="6"/>
      <c r="AKL298" s="6"/>
      <c r="AKM298" s="6"/>
      <c r="AKN298" s="6"/>
      <c r="AKO298" s="6"/>
      <c r="AKP298" s="6"/>
      <c r="AKQ298" s="6"/>
      <c r="AKR298" s="6"/>
      <c r="AKS298" s="6"/>
      <c r="AKT298" s="6"/>
      <c r="AKU298" s="6"/>
      <c r="AKV298" s="6"/>
      <c r="AKW298" s="6"/>
      <c r="AKX298" s="6"/>
      <c r="AKY298" s="6"/>
      <c r="AKZ298" s="6"/>
      <c r="ALA298" s="6"/>
      <c r="ALB298" s="6"/>
      <c r="ALC298" s="6"/>
      <c r="ALD298" s="6"/>
      <c r="ALE298" s="6"/>
      <c r="ALF298" s="6"/>
      <c r="ALG298" s="6"/>
      <c r="ALH298" s="6"/>
      <c r="ALI298" s="6"/>
      <c r="ALJ298" s="6"/>
      <c r="ALK298" s="6"/>
      <c r="ALL298" s="6"/>
      <c r="ALM298" s="6"/>
      <c r="ALN298" s="6"/>
      <c r="ALO298" s="6"/>
      <c r="ALP298" s="6"/>
      <c r="ALQ298" s="6"/>
      <c r="ALR298" s="6"/>
      <c r="ALS298" s="6"/>
      <c r="ALT298" s="6"/>
      <c r="ALU298" s="6"/>
      <c r="ALV298" s="6"/>
      <c r="ALW298" s="6"/>
      <c r="ALX298" s="6"/>
      <c r="ALY298" s="6"/>
      <c r="ALZ298" s="6"/>
      <c r="AMA298" s="6"/>
      <c r="AMB298" s="6"/>
      <c r="AMC298" s="6"/>
      <c r="AMD298" s="6"/>
      <c r="AME298" s="6"/>
      <c r="AMF298" s="6"/>
      <c r="AMG298" s="6"/>
      <c r="AMH298" s="6"/>
      <c r="AMI298" s="6"/>
      <c r="AMJ298" s="6"/>
      <c r="AMK298" s="6"/>
      <c r="AML298" s="6"/>
      <c r="AMM298" s="6"/>
      <c r="AMN298" s="6"/>
      <c r="AMO298" s="6"/>
      <c r="AMP298" s="6"/>
    </row>
    <row r="299" spans="1:1030" x14ac:dyDescent="0.2">
      <c r="A299" s="9" t="str">
        <f t="shared" ref="A299" si="1427">CONCATENATE(B299,"_",C299)</f>
        <v>ta2r_human_6IIV</v>
      </c>
      <c r="B299" s="40" t="s">
        <v>473</v>
      </c>
      <c r="C299" s="9" t="s">
        <v>1573</v>
      </c>
      <c r="D299" s="9" t="str">
        <f>IFERROR(MID(VLOOKUP($B299,Seqs!$A:$B,2,0),E299,1),"")</f>
        <v>S</v>
      </c>
      <c r="E299" s="9">
        <v>27</v>
      </c>
      <c r="F299" s="9" t="str">
        <f>IFERROR(MID(VLOOKUP($B299,Seqs!$A:$B,2,0),G299,1),"")</f>
        <v>R</v>
      </c>
      <c r="G299" s="9">
        <v>53</v>
      </c>
      <c r="H299" s="9" t="str">
        <f>IFERROR(MID(VLOOKUP($B299,Seqs!$A:$B,2,0),I299,1),"")</f>
        <v/>
      </c>
      <c r="I299" s="109" t="s">
        <v>23</v>
      </c>
      <c r="J299" s="9" t="str">
        <f>IFERROR(MID(VLOOKUP($B299,Seqs!$A:$B,2,0),K299,1),"")</f>
        <v/>
      </c>
      <c r="K299" s="109" t="s">
        <v>23</v>
      </c>
      <c r="L299" s="9" t="str">
        <f>IFERROR(MID(VLOOKUP($B299,Seqs!$A:$B,2,0),M299,1),"")</f>
        <v>S</v>
      </c>
      <c r="M299" s="9">
        <v>61</v>
      </c>
      <c r="N299" s="9" t="str">
        <f>IFERROR(MID(VLOOKUP($B299,Seqs!$A:$B,2,0),O299,1),"")</f>
        <v>A</v>
      </c>
      <c r="O299" s="9">
        <v>91</v>
      </c>
      <c r="P299" s="9" t="str">
        <f>IFERROR(MID(VLOOKUP($B299,Seqs!$A:$B,2,0),Q299,1),"")</f>
        <v>E</v>
      </c>
      <c r="Q299" s="9">
        <v>94</v>
      </c>
      <c r="R299" s="9" t="str">
        <f>IFERROR(MID(VLOOKUP($B299,Seqs!$A:$B,2,0),S299,1),"")</f>
        <v>V</v>
      </c>
      <c r="S299" s="9">
        <v>98</v>
      </c>
      <c r="T299" s="9" t="str">
        <f>IFERROR(MID(VLOOKUP($B299,Seqs!$A:$B,2,0),U299,1),"")</f>
        <v>C</v>
      </c>
      <c r="U299" s="9">
        <v>102</v>
      </c>
      <c r="V299" s="9" t="str">
        <f>IFERROR(MID(VLOOKUP($B299,Seqs!$A:$B,2,0),W299,1),"")</f>
        <v>R</v>
      </c>
      <c r="W299" s="9">
        <v>136</v>
      </c>
      <c r="X299" s="9" t="str">
        <f>IFERROR(MID(VLOOKUP($B299,Seqs!$A:$B,2,0),Y299,1),"")</f>
        <v/>
      </c>
      <c r="Y299" s="9" t="s">
        <v>23</v>
      </c>
      <c r="Z299" s="9" t="str">
        <f>IFERROR(MID(VLOOKUP($B299,Seqs!$A:$B,2,0),AA299,1),"")</f>
        <v/>
      </c>
      <c r="AA299" s="9" t="s">
        <v>23</v>
      </c>
      <c r="AB299" s="9" t="str">
        <f>IFERROR(MID(VLOOKUP($B299,Seqs!$A:$B,2,0),AC299,1),"")</f>
        <v>P</v>
      </c>
      <c r="AC299" s="9">
        <v>141</v>
      </c>
      <c r="AD299" s="9" t="str">
        <f>IFERROR(MID(VLOOKUP($B299,Seqs!$A:$B,2,0),AE299,1),"")</f>
        <v>G</v>
      </c>
      <c r="AE299" s="9">
        <v>170</v>
      </c>
      <c r="AF299" s="9" t="str">
        <f>IFERROR(MID(VLOOKUP($B299,Seqs!$A:$B,2,0),AG299,1),"")</f>
        <v>C</v>
      </c>
      <c r="AG299" s="9">
        <v>183</v>
      </c>
      <c r="AH299" s="9" t="str">
        <f>IFERROR(MID(VLOOKUP($B299,Seqs!$A:$B,2,0),AI299,1),"")</f>
        <v>L</v>
      </c>
      <c r="AI299" s="9">
        <v>185</v>
      </c>
      <c r="AJ299" s="9" t="str">
        <f>IFERROR(MID(VLOOKUP($B299,Seqs!$A:$B,2,0),AK299,1),"")</f>
        <v>E</v>
      </c>
      <c r="AK299" s="9">
        <v>190</v>
      </c>
      <c r="AL299" s="9" t="str">
        <f>IFERROR(MID(VLOOKUP($B299,Seqs!$A:$B,2,0),AM299,1),"")</f>
        <v>Y</v>
      </c>
      <c r="AM299" s="9">
        <v>226</v>
      </c>
      <c r="AN299" s="9" t="str">
        <f>IFERROR(MID(VLOOKUP($B299,Seqs!$A:$B,2,0),AO299,1),"")</f>
        <v>R</v>
      </c>
      <c r="AO299" s="9">
        <v>237</v>
      </c>
      <c r="AP299" s="9" t="str">
        <f>IFERROR(MID(VLOOKUP($B299,Seqs!$A:$B,2,0),AQ299,1),"")</f>
        <v>R</v>
      </c>
      <c r="AQ299" s="9">
        <v>271</v>
      </c>
      <c r="AR299" s="9" t="str">
        <f>IFERROR(MID(VLOOKUP($B299,Seqs!$A:$B,2,0),AS299,1),"")</f>
        <v>S</v>
      </c>
      <c r="AS299" s="9">
        <v>283</v>
      </c>
      <c r="AT299" s="9" t="str">
        <f>IFERROR(MID(VLOOKUP($B299,Seqs!$A:$B,2,0),AU299,1),"")</f>
        <v>F</v>
      </c>
      <c r="AU299" s="9">
        <v>311</v>
      </c>
      <c r="AV299" s="9" t="str">
        <f>IFERROR(MID(VLOOKUP($B299,Seqs!$A:$B,2,0),AW299,1),"")</f>
        <v>R</v>
      </c>
      <c r="AW299" s="9">
        <v>312</v>
      </c>
      <c r="AX299" s="9" t="str">
        <f>IFERROR(MID(VLOOKUP($B299,Seqs!$A:$B,2,0),AY299,1),"")</f>
        <v>L</v>
      </c>
      <c r="AY299" s="9">
        <v>319</v>
      </c>
      <c r="AZ299" s="110" t="str">
        <f>VLOOKUP(B299,Classification!A:D,2,0)</f>
        <v>A</v>
      </c>
      <c r="BA299" s="98" t="str">
        <f>VLOOKUP(B299,Classification!A:D,4,0)</f>
        <v>Prostanoid</v>
      </c>
      <c r="BB299" s="36" t="b">
        <f t="shared" ref="BB299" si="1428"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109">
        <f t="shared" ref="BC299" si="1429">_xlfn.AGGREGATE(9,6,CH299:CS299)-_xlfn.AGGREGATE(9,6,BV299:CG299)+12</f>
        <v>242</v>
      </c>
      <c r="BD299" s="11" t="s">
        <v>1382</v>
      </c>
      <c r="BE299" s="9" t="s">
        <v>1380</v>
      </c>
      <c r="BF299" s="120">
        <v>3</v>
      </c>
      <c r="BG299" s="51" t="s">
        <v>1</v>
      </c>
      <c r="BH299" s="51" t="s">
        <v>1</v>
      </c>
      <c r="BI299" s="12"/>
      <c r="BJ299" s="111" t="s">
        <v>1293</v>
      </c>
      <c r="BK299" s="112" t="s">
        <v>1293</v>
      </c>
      <c r="BL299" s="112" t="s">
        <v>1293</v>
      </c>
      <c r="BM299" s="112" t="s">
        <v>1293</v>
      </c>
      <c r="BN299" s="112" t="s">
        <v>1293</v>
      </c>
      <c r="BO299" s="112" t="s">
        <v>1293</v>
      </c>
      <c r="BP299" s="112" t="s">
        <v>1293</v>
      </c>
      <c r="BQ299" s="112" t="s">
        <v>1293</v>
      </c>
      <c r="BR299" s="112" t="s">
        <v>1293</v>
      </c>
      <c r="BS299" s="112" t="s">
        <v>1293</v>
      </c>
      <c r="BT299" s="112" t="s">
        <v>1293</v>
      </c>
      <c r="BU299" s="112" t="s">
        <v>1293</v>
      </c>
      <c r="BV299" s="111">
        <f t="shared" ref="BV299" si="1430">E299</f>
        <v>27</v>
      </c>
      <c r="BW299" s="113" t="str">
        <f t="shared" ref="BW299" si="1431">I299</f>
        <v>-</v>
      </c>
      <c r="BX299" s="114">
        <f t="shared" ref="BX299" si="1432">M299</f>
        <v>61</v>
      </c>
      <c r="BY299" s="113">
        <f t="shared" ref="BY299" si="1433">Q299</f>
        <v>94</v>
      </c>
      <c r="BZ299" s="114">
        <f t="shared" ref="BZ299" si="1434">U299</f>
        <v>102</v>
      </c>
      <c r="CA299" s="113" t="str">
        <f t="shared" ref="CA299" si="1435">Y299</f>
        <v>-</v>
      </c>
      <c r="CB299" s="114">
        <f t="shared" ref="CB299" si="1436">AC299</f>
        <v>141</v>
      </c>
      <c r="CC299" s="113">
        <f t="shared" ref="CC299" si="1437">AG299</f>
        <v>183</v>
      </c>
      <c r="CD299" s="114">
        <f t="shared" ref="CD299" si="1438">AK299</f>
        <v>190</v>
      </c>
      <c r="CE299" s="113">
        <f t="shared" ref="CE299" si="1439">AO299</f>
        <v>237</v>
      </c>
      <c r="CF299" s="114">
        <f t="shared" ref="CF299" si="1440">AS299</f>
        <v>283</v>
      </c>
      <c r="CG299" s="113">
        <f t="shared" ref="CG299" si="1441">AW299</f>
        <v>312</v>
      </c>
      <c r="CH299" s="111">
        <f t="shared" ref="CH299" si="1442">G299</f>
        <v>53</v>
      </c>
      <c r="CI299" s="113" t="str">
        <f t="shared" ref="CI299" si="1443">K299</f>
        <v>-</v>
      </c>
      <c r="CJ299" s="114">
        <f t="shared" ref="CJ299" si="1444">O299</f>
        <v>91</v>
      </c>
      <c r="CK299" s="114">
        <f t="shared" ref="CK299" si="1445">S299</f>
        <v>98</v>
      </c>
      <c r="CL299" s="114">
        <f t="shared" ref="CL299" si="1446">W299</f>
        <v>136</v>
      </c>
      <c r="CM299" s="114" t="str">
        <f t="shared" ref="CM299" si="1447">AA299</f>
        <v>-</v>
      </c>
      <c r="CN299" s="114">
        <f t="shared" ref="CN299" si="1448">AE299</f>
        <v>170</v>
      </c>
      <c r="CO299" s="114">
        <f t="shared" ref="CO299" si="1449">AI299</f>
        <v>185</v>
      </c>
      <c r="CP299" s="114">
        <f t="shared" ref="CP299" si="1450">AM299</f>
        <v>226</v>
      </c>
      <c r="CQ299" s="114">
        <f t="shared" ref="CQ299" si="1451">AQ299</f>
        <v>271</v>
      </c>
      <c r="CR299" s="114">
        <f t="shared" ref="CR299" si="1452">AU299</f>
        <v>311</v>
      </c>
      <c r="CS299" s="114">
        <f t="shared" ref="CS299" si="1453">AY299</f>
        <v>319</v>
      </c>
      <c r="CT299" s="109" t="e">
        <f t="shared" ref="CT299" si="1454">M299-K299</f>
        <v>#VALUE!</v>
      </c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  <c r="SG299" s="6"/>
      <c r="SH299" s="6"/>
      <c r="SI299" s="6"/>
      <c r="SJ299" s="6"/>
      <c r="SK299" s="6"/>
      <c r="SL299" s="6"/>
      <c r="SM299" s="6"/>
      <c r="SN299" s="6"/>
      <c r="SO299" s="6"/>
      <c r="SP299" s="6"/>
      <c r="SQ299" s="6"/>
      <c r="SR299" s="6"/>
      <c r="SS299" s="6"/>
      <c r="ST299" s="6"/>
      <c r="SU299" s="6"/>
      <c r="SV299" s="6"/>
      <c r="SW299" s="6"/>
      <c r="SX299" s="6"/>
      <c r="SY299" s="6"/>
      <c r="SZ299" s="6"/>
      <c r="TA299" s="6"/>
      <c r="TB299" s="6"/>
      <c r="TC299" s="6"/>
      <c r="TD299" s="6"/>
      <c r="TE299" s="6"/>
      <c r="TF299" s="6"/>
      <c r="TG299" s="6"/>
      <c r="TH299" s="6"/>
      <c r="TI299" s="6"/>
      <c r="TJ299" s="6"/>
      <c r="TK299" s="6"/>
      <c r="TL299" s="6"/>
      <c r="TM299" s="6"/>
      <c r="TN299" s="6"/>
      <c r="TO299" s="6"/>
      <c r="TP299" s="6"/>
      <c r="TQ299" s="6"/>
      <c r="TR299" s="6"/>
      <c r="TS299" s="6"/>
      <c r="TT299" s="6"/>
      <c r="TU299" s="6"/>
      <c r="TV299" s="6"/>
      <c r="TW299" s="6"/>
      <c r="TX299" s="6"/>
      <c r="TY299" s="6"/>
      <c r="TZ299" s="6"/>
      <c r="UA299" s="6"/>
      <c r="UB299" s="6"/>
      <c r="UC299" s="6"/>
      <c r="UD299" s="6"/>
      <c r="UE299" s="6"/>
      <c r="UF299" s="6"/>
      <c r="UG299" s="6"/>
      <c r="UH299" s="6"/>
      <c r="UI299" s="6"/>
      <c r="UJ299" s="6"/>
      <c r="UK299" s="6"/>
      <c r="UL299" s="6"/>
      <c r="UM299" s="6"/>
      <c r="UN299" s="6"/>
      <c r="UO299" s="6"/>
      <c r="UP299" s="6"/>
      <c r="UQ299" s="6"/>
      <c r="UR299" s="6"/>
      <c r="US299" s="6"/>
      <c r="UT299" s="6"/>
      <c r="UU299" s="6"/>
      <c r="UV299" s="6"/>
      <c r="UW299" s="6"/>
      <c r="UX299" s="6"/>
      <c r="UY299" s="6"/>
      <c r="UZ299" s="6"/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6"/>
      <c r="VM299" s="6"/>
      <c r="VN299" s="6"/>
      <c r="VO299" s="6"/>
      <c r="VP299" s="6"/>
      <c r="VQ299" s="6"/>
      <c r="VR299" s="6"/>
      <c r="VS299" s="6"/>
      <c r="VT299" s="6"/>
      <c r="VU299" s="6"/>
      <c r="VV299" s="6"/>
      <c r="VW299" s="6"/>
      <c r="VX299" s="6"/>
      <c r="VY299" s="6"/>
      <c r="VZ299" s="6"/>
      <c r="WA299" s="6"/>
      <c r="WB299" s="6"/>
      <c r="WC299" s="6"/>
      <c r="WD299" s="6"/>
      <c r="WE299" s="6"/>
      <c r="WF299" s="6"/>
      <c r="WG299" s="6"/>
      <c r="WH299" s="6"/>
      <c r="WI299" s="6"/>
      <c r="WJ299" s="6"/>
      <c r="WK299" s="6"/>
      <c r="WL299" s="6"/>
      <c r="WM299" s="6"/>
      <c r="WN299" s="6"/>
      <c r="WO299" s="6"/>
      <c r="WP299" s="6"/>
      <c r="WQ299" s="6"/>
      <c r="WR299" s="6"/>
      <c r="WS299" s="6"/>
      <c r="WT299" s="6"/>
      <c r="WU299" s="6"/>
      <c r="WV299" s="6"/>
      <c r="WW299" s="6"/>
      <c r="WX299" s="6"/>
      <c r="WY299" s="6"/>
      <c r="WZ299" s="6"/>
      <c r="XA299" s="6"/>
      <c r="XB299" s="6"/>
      <c r="XC299" s="6"/>
      <c r="XD299" s="6"/>
      <c r="XE299" s="6"/>
      <c r="XF299" s="6"/>
      <c r="XG299" s="6"/>
      <c r="XH299" s="6"/>
      <c r="XI299" s="6"/>
      <c r="XJ299" s="6"/>
      <c r="XK299" s="6"/>
      <c r="XL299" s="6"/>
      <c r="XM299" s="6"/>
      <c r="XN299" s="6"/>
      <c r="XO299" s="6"/>
      <c r="XP299" s="6"/>
      <c r="XQ299" s="6"/>
      <c r="XR299" s="6"/>
      <c r="XS299" s="6"/>
      <c r="XT299" s="6"/>
      <c r="XU299" s="6"/>
      <c r="XV299" s="6"/>
      <c r="XW299" s="6"/>
      <c r="XX299" s="6"/>
      <c r="XY299" s="6"/>
      <c r="XZ299" s="6"/>
      <c r="YA299" s="6"/>
      <c r="YB299" s="6"/>
      <c r="YC299" s="6"/>
      <c r="YD299" s="6"/>
      <c r="YE299" s="6"/>
      <c r="YF299" s="6"/>
      <c r="YG299" s="6"/>
      <c r="YH299" s="6"/>
      <c r="YI299" s="6"/>
      <c r="YJ299" s="6"/>
      <c r="YK299" s="6"/>
      <c r="YL299" s="6"/>
      <c r="YM299" s="6"/>
      <c r="YN299" s="6"/>
      <c r="YO299" s="6"/>
      <c r="YP299" s="6"/>
      <c r="YQ299" s="6"/>
      <c r="YR299" s="6"/>
      <c r="YS299" s="6"/>
      <c r="YT299" s="6"/>
      <c r="YU299" s="6"/>
      <c r="YV299" s="6"/>
      <c r="YW299" s="6"/>
      <c r="YX299" s="6"/>
      <c r="YY299" s="6"/>
      <c r="YZ299" s="6"/>
      <c r="ZA299" s="6"/>
      <c r="ZB299" s="6"/>
      <c r="ZC299" s="6"/>
      <c r="ZD299" s="6"/>
      <c r="ZE299" s="6"/>
      <c r="ZF299" s="6"/>
      <c r="ZG299" s="6"/>
      <c r="ZH299" s="6"/>
      <c r="ZI299" s="6"/>
      <c r="ZJ299" s="6"/>
      <c r="ZK299" s="6"/>
      <c r="ZL299" s="6"/>
      <c r="ZM299" s="6"/>
      <c r="ZN299" s="6"/>
      <c r="ZO299" s="6"/>
      <c r="ZP299" s="6"/>
      <c r="ZQ299" s="6"/>
      <c r="ZR299" s="6"/>
      <c r="ZS299" s="6"/>
      <c r="ZT299" s="6"/>
      <c r="ZU299" s="6"/>
      <c r="ZV299" s="6"/>
      <c r="ZW299" s="6"/>
      <c r="ZX299" s="6"/>
      <c r="ZY299" s="6"/>
      <c r="ZZ299" s="6"/>
      <c r="AAA299" s="6"/>
      <c r="AAB299" s="6"/>
      <c r="AAC299" s="6"/>
      <c r="AAD299" s="6"/>
      <c r="AAE299" s="6"/>
      <c r="AAF299" s="6"/>
      <c r="AAG299" s="6"/>
      <c r="AAH299" s="6"/>
      <c r="AAI299" s="6"/>
      <c r="AAJ299" s="6"/>
      <c r="AAK299" s="6"/>
      <c r="AAL299" s="6"/>
      <c r="AAM299" s="6"/>
      <c r="AAN299" s="6"/>
      <c r="AAO299" s="6"/>
      <c r="AAP299" s="6"/>
      <c r="AAQ299" s="6"/>
      <c r="AAR299" s="6"/>
      <c r="AAS299" s="6"/>
      <c r="AAT299" s="6"/>
      <c r="AAU299" s="6"/>
      <c r="AAV299" s="6"/>
      <c r="AAW299" s="6"/>
      <c r="AAX299" s="6"/>
      <c r="AAY299" s="6"/>
      <c r="AAZ299" s="6"/>
      <c r="ABA299" s="6"/>
      <c r="ABB299" s="6"/>
      <c r="ABC299" s="6"/>
      <c r="ABD299" s="6"/>
      <c r="ABE299" s="6"/>
      <c r="ABF299" s="6"/>
      <c r="ABG299" s="6"/>
      <c r="ABH299" s="6"/>
      <c r="ABI299" s="6"/>
      <c r="ABJ299" s="6"/>
      <c r="ABK299" s="6"/>
      <c r="ABL299" s="6"/>
      <c r="ABM299" s="6"/>
      <c r="ABN299" s="6"/>
      <c r="ABO299" s="6"/>
      <c r="ABP299" s="6"/>
      <c r="ABQ299" s="6"/>
      <c r="ABR299" s="6"/>
      <c r="ABS299" s="6"/>
      <c r="ABT299" s="6"/>
      <c r="ABU299" s="6"/>
      <c r="ABV299" s="6"/>
      <c r="ABW299" s="6"/>
      <c r="ABX299" s="6"/>
      <c r="ABY299" s="6"/>
      <c r="ABZ299" s="6"/>
      <c r="ACA299" s="6"/>
      <c r="ACB299" s="6"/>
      <c r="ACC299" s="6"/>
      <c r="ACD299" s="6"/>
      <c r="ACE299" s="6"/>
      <c r="ACF299" s="6"/>
      <c r="ACG299" s="6"/>
      <c r="ACH299" s="6"/>
      <c r="ACI299" s="6"/>
      <c r="ACJ299" s="6"/>
      <c r="ACK299" s="6"/>
      <c r="ACL299" s="6"/>
      <c r="ACM299" s="6"/>
      <c r="ACN299" s="6"/>
      <c r="ACO299" s="6"/>
      <c r="ACP299" s="6"/>
      <c r="ACQ299" s="6"/>
      <c r="ACR299" s="6"/>
      <c r="ACS299" s="6"/>
      <c r="ACT299" s="6"/>
      <c r="ACU299" s="6"/>
      <c r="ACV299" s="6"/>
      <c r="ACW299" s="6"/>
      <c r="ACX299" s="6"/>
      <c r="ACY299" s="6"/>
      <c r="ACZ299" s="6"/>
      <c r="ADA299" s="6"/>
      <c r="ADB299" s="6"/>
      <c r="ADC299" s="6"/>
      <c r="ADD299" s="6"/>
      <c r="ADE299" s="6"/>
      <c r="ADF299" s="6"/>
      <c r="ADG299" s="6"/>
      <c r="ADH299" s="6"/>
      <c r="ADI299" s="6"/>
      <c r="ADJ299" s="6"/>
      <c r="ADK299" s="6"/>
      <c r="ADL299" s="6"/>
      <c r="ADM299" s="6"/>
      <c r="ADN299" s="6"/>
      <c r="ADO299" s="6"/>
      <c r="ADP299" s="6"/>
      <c r="ADQ299" s="6"/>
      <c r="ADR299" s="6"/>
      <c r="ADS299" s="6"/>
      <c r="ADT299" s="6"/>
      <c r="ADU299" s="6"/>
      <c r="ADV299" s="6"/>
      <c r="ADW299" s="6"/>
      <c r="ADX299" s="6"/>
      <c r="ADY299" s="6"/>
      <c r="ADZ299" s="6"/>
      <c r="AEA299" s="6"/>
      <c r="AEB299" s="6"/>
      <c r="AEC299" s="6"/>
      <c r="AED299" s="6"/>
      <c r="AEE299" s="6"/>
      <c r="AEF299" s="6"/>
      <c r="AEG299" s="6"/>
      <c r="AEH299" s="6"/>
      <c r="AEI299" s="6"/>
      <c r="AEJ299" s="6"/>
      <c r="AEK299" s="6"/>
      <c r="AEL299" s="6"/>
      <c r="AEM299" s="6"/>
      <c r="AEN299" s="6"/>
      <c r="AEO299" s="6"/>
      <c r="AEP299" s="6"/>
      <c r="AEQ299" s="6"/>
      <c r="AER299" s="6"/>
      <c r="AES299" s="6"/>
      <c r="AET299" s="6"/>
      <c r="AEU299" s="6"/>
      <c r="AEV299" s="6"/>
      <c r="AEW299" s="6"/>
      <c r="AEX299" s="6"/>
      <c r="AEY299" s="6"/>
      <c r="AEZ299" s="6"/>
      <c r="AFA299" s="6"/>
      <c r="AFB299" s="6"/>
      <c r="AFC299" s="6"/>
      <c r="AFD299" s="6"/>
      <c r="AFE299" s="6"/>
      <c r="AFF299" s="6"/>
      <c r="AFG299" s="6"/>
      <c r="AFH299" s="6"/>
      <c r="AFI299" s="6"/>
      <c r="AFJ299" s="6"/>
      <c r="AFK299" s="6"/>
      <c r="AFL299" s="6"/>
      <c r="AFM299" s="6"/>
      <c r="AFN299" s="6"/>
      <c r="AFO299" s="6"/>
      <c r="AFP299" s="6"/>
      <c r="AFQ299" s="6"/>
      <c r="AFR299" s="6"/>
      <c r="AFS299" s="6"/>
      <c r="AFT299" s="6"/>
      <c r="AFU299" s="6"/>
      <c r="AFV299" s="6"/>
      <c r="AFW299" s="6"/>
      <c r="AFX299" s="6"/>
      <c r="AFY299" s="6"/>
      <c r="AFZ299" s="6"/>
      <c r="AGA299" s="6"/>
      <c r="AGB299" s="6"/>
      <c r="AGC299" s="6"/>
      <c r="AGD299" s="6"/>
      <c r="AGE299" s="6"/>
      <c r="AGF299" s="6"/>
      <c r="AGG299" s="6"/>
      <c r="AGH299" s="6"/>
      <c r="AGI299" s="6"/>
      <c r="AGJ299" s="6"/>
      <c r="AGK299" s="6"/>
      <c r="AGL299" s="6"/>
      <c r="AGM299" s="6"/>
      <c r="AGN299" s="6"/>
      <c r="AGO299" s="6"/>
      <c r="AGP299" s="6"/>
      <c r="AGQ299" s="6"/>
      <c r="AGR299" s="6"/>
      <c r="AGS299" s="6"/>
      <c r="AGT299" s="6"/>
      <c r="AGU299" s="6"/>
      <c r="AGV299" s="6"/>
      <c r="AGW299" s="6"/>
      <c r="AGX299" s="6"/>
      <c r="AGY299" s="6"/>
      <c r="AGZ299" s="6"/>
      <c r="AHA299" s="6"/>
      <c r="AHB299" s="6"/>
      <c r="AHC299" s="6"/>
      <c r="AHD299" s="6"/>
      <c r="AHE299" s="6"/>
      <c r="AHF299" s="6"/>
      <c r="AHG299" s="6"/>
      <c r="AHH299" s="6"/>
      <c r="AHI299" s="6"/>
      <c r="AHJ299" s="6"/>
      <c r="AHK299" s="6"/>
      <c r="AHL299" s="6"/>
      <c r="AHM299" s="6"/>
      <c r="AHN299" s="6"/>
      <c r="AHO299" s="6"/>
      <c r="AHP299" s="6"/>
      <c r="AHQ299" s="6"/>
      <c r="AHR299" s="6"/>
      <c r="AHS299" s="6"/>
      <c r="AHT299" s="6"/>
      <c r="AHU299" s="6"/>
      <c r="AHV299" s="6"/>
      <c r="AHW299" s="6"/>
      <c r="AHX299" s="6"/>
      <c r="AHY299" s="6"/>
      <c r="AHZ299" s="6"/>
      <c r="AIA299" s="6"/>
      <c r="AIB299" s="6"/>
      <c r="AIC299" s="6"/>
      <c r="AID299" s="6"/>
      <c r="AIE299" s="6"/>
      <c r="AIF299" s="6"/>
      <c r="AIG299" s="6"/>
      <c r="AIH299" s="6"/>
      <c r="AII299" s="6"/>
      <c r="AIJ299" s="6"/>
      <c r="AIK299" s="6"/>
      <c r="AIL299" s="6"/>
      <c r="AIM299" s="6"/>
      <c r="AIN299" s="6"/>
      <c r="AIO299" s="6"/>
      <c r="AIP299" s="6"/>
      <c r="AIQ299" s="6"/>
      <c r="AIR299" s="6"/>
      <c r="AIS299" s="6"/>
      <c r="AIT299" s="6"/>
      <c r="AIU299" s="6"/>
      <c r="AIV299" s="6"/>
      <c r="AIW299" s="6"/>
      <c r="AIX299" s="6"/>
      <c r="AIY299" s="6"/>
      <c r="AIZ299" s="6"/>
      <c r="AJA299" s="6"/>
      <c r="AJB299" s="6"/>
      <c r="AJC299" s="6"/>
      <c r="AJD299" s="6"/>
      <c r="AJE299" s="6"/>
      <c r="AJF299" s="6"/>
      <c r="AJG299" s="6"/>
      <c r="AJH299" s="6"/>
      <c r="AJI299" s="6"/>
      <c r="AJJ299" s="6"/>
      <c r="AJK299" s="6"/>
      <c r="AJL299" s="6"/>
      <c r="AJM299" s="6"/>
      <c r="AJN299" s="6"/>
      <c r="AJO299" s="6"/>
      <c r="AJP299" s="6"/>
      <c r="AJQ299" s="6"/>
      <c r="AJR299" s="6"/>
      <c r="AJS299" s="6"/>
      <c r="AJT299" s="6"/>
      <c r="AJU299" s="6"/>
      <c r="AJV299" s="6"/>
      <c r="AJW299" s="6"/>
      <c r="AJX299" s="6"/>
      <c r="AJY299" s="6"/>
      <c r="AJZ299" s="6"/>
      <c r="AKA299" s="6"/>
      <c r="AKB299" s="6"/>
      <c r="AKC299" s="6"/>
      <c r="AKD299" s="6"/>
      <c r="AKE299" s="6"/>
      <c r="AKF299" s="6"/>
      <c r="AKG299" s="6"/>
      <c r="AKH299" s="6"/>
      <c r="AKI299" s="6"/>
      <c r="AKJ299" s="6"/>
      <c r="AKK299" s="6"/>
      <c r="AKL299" s="6"/>
      <c r="AKM299" s="6"/>
      <c r="AKN299" s="6"/>
      <c r="AKO299" s="6"/>
      <c r="AKP299" s="6"/>
      <c r="AKQ299" s="6"/>
      <c r="AKR299" s="6"/>
      <c r="AKS299" s="6"/>
      <c r="AKT299" s="6"/>
      <c r="AKU299" s="6"/>
      <c r="AKV299" s="6"/>
      <c r="AKW299" s="6"/>
      <c r="AKX299" s="6"/>
      <c r="AKY299" s="6"/>
      <c r="AKZ299" s="6"/>
      <c r="ALA299" s="6"/>
      <c r="ALB299" s="6"/>
      <c r="ALC299" s="6"/>
      <c r="ALD299" s="6"/>
      <c r="ALE299" s="6"/>
      <c r="ALF299" s="6"/>
      <c r="ALG299" s="6"/>
      <c r="ALH299" s="6"/>
      <c r="ALI299" s="6"/>
      <c r="ALJ299" s="6"/>
      <c r="ALK299" s="6"/>
      <c r="ALL299" s="6"/>
      <c r="ALM299" s="6"/>
      <c r="ALN299" s="6"/>
      <c r="ALO299" s="6"/>
      <c r="ALP299" s="6"/>
      <c r="ALQ299" s="6"/>
      <c r="ALR299" s="6"/>
      <c r="ALS299" s="6"/>
      <c r="ALT299" s="6"/>
      <c r="ALU299" s="6"/>
      <c r="ALV299" s="6"/>
      <c r="ALW299" s="6"/>
      <c r="ALX299" s="6"/>
      <c r="ALY299" s="6"/>
      <c r="ALZ299" s="6"/>
      <c r="AMA299" s="6"/>
      <c r="AMB299" s="6"/>
      <c r="AMC299" s="6"/>
      <c r="AMD299" s="6"/>
      <c r="AME299" s="6"/>
      <c r="AMF299" s="6"/>
      <c r="AMG299" s="6"/>
      <c r="AMH299" s="6"/>
      <c r="AMI299" s="6"/>
      <c r="AMJ299" s="6"/>
      <c r="AMK299" s="6"/>
      <c r="AML299" s="6"/>
      <c r="AMM299" s="6"/>
      <c r="AMN299" s="6"/>
      <c r="AMO299" s="6"/>
      <c r="AMP299" s="6"/>
    </row>
    <row r="300" spans="1:1030" x14ac:dyDescent="0.2">
      <c r="A300" s="3" t="str">
        <f t="shared" si="1398"/>
        <v>calcr_human__wt</v>
      </c>
      <c r="B300" s="2" t="s">
        <v>401</v>
      </c>
      <c r="C300" s="3" t="s">
        <v>100</v>
      </c>
      <c r="D300" s="3" t="str">
        <f>IFERROR(MID(VLOOKUP($B300,Seqs!$A:$B,2,0),E300,1),"")</f>
        <v>T</v>
      </c>
      <c r="E300" s="3">
        <v>132</v>
      </c>
      <c r="F300" s="3" t="str">
        <f>IFERROR(MID(VLOOKUP($B300,Seqs!$A:$B,2,0),G300,1),"")</f>
        <v>F</v>
      </c>
      <c r="G300" s="3">
        <v>173</v>
      </c>
      <c r="H300" s="3" t="str">
        <f>IFERROR(MID(VLOOKUP($B300,Seqs!$A:$B,2,0),I300,1),"")</f>
        <v>R</v>
      </c>
      <c r="I300" s="23">
        <v>174</v>
      </c>
      <c r="J300" s="3" t="str">
        <f>IFERROR(MID(VLOOKUP($B300,Seqs!$A:$B,2,0),K300,1),"")</f>
        <v>G</v>
      </c>
      <c r="K300" s="23">
        <v>177</v>
      </c>
      <c r="L300" s="3" t="str">
        <f>IFERROR(MID(VLOOKUP($B300,Seqs!$A:$B,2,0),M300,1),"")</f>
        <v>C</v>
      </c>
      <c r="M300" s="3">
        <v>178</v>
      </c>
      <c r="N300" s="3" t="str">
        <f>IFERROR(MID(VLOOKUP($B300,Seqs!$A:$B,2,0),O300,1),"")</f>
        <v>V</v>
      </c>
      <c r="O300" s="3">
        <v>205</v>
      </c>
      <c r="P300" s="3" t="str">
        <f>IFERROR(MID(VLOOKUP($B300,Seqs!$A:$B,2,0),Q300,1),"")</f>
        <v/>
      </c>
      <c r="Q300" s="3" t="s">
        <v>23</v>
      </c>
      <c r="R300" s="3" t="str">
        <f>IFERROR(MID(VLOOKUP($B300,Seqs!$A:$B,2,0),S300,1),"")</f>
        <v/>
      </c>
      <c r="S300" s="3" t="s">
        <v>23</v>
      </c>
      <c r="T300" s="3" t="str">
        <f>IFERROR(MID(VLOOKUP($B300,Seqs!$A:$B,2,0),U300,1),"")</f>
        <v>V</v>
      </c>
      <c r="U300" s="105">
        <v>217</v>
      </c>
      <c r="V300" s="3" t="str">
        <f>IFERROR(MID(VLOOKUP($B300,Seqs!$A:$B,2,0),W300,1),"")</f>
        <v>V</v>
      </c>
      <c r="W300" s="3">
        <v>250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R</v>
      </c>
      <c r="AC300" s="3">
        <v>258</v>
      </c>
      <c r="AD300" s="3" t="str">
        <f>IFERROR(MID(VLOOKUP($B300,Seqs!$A:$B,2,0),AE300,1),"")</f>
        <v>F</v>
      </c>
      <c r="AE300" s="3">
        <v>285</v>
      </c>
      <c r="AF300" s="3" t="str">
        <f>IFERROR(MID(VLOOKUP($B300,Seqs!$A:$B,2,0),AG300,1),"")</f>
        <v>C</v>
      </c>
      <c r="AG300" s="3">
        <v>289</v>
      </c>
      <c r="AH300" s="3" t="str">
        <f>IFERROR(MID(VLOOKUP($B300,Seqs!$A:$B,2,0),AI300,1),"")</f>
        <v>L</v>
      </c>
      <c r="AI300" s="3">
        <v>291</v>
      </c>
      <c r="AJ300" s="3" t="str">
        <f>IFERROR(MID(VLOOKUP($B300,Seqs!$A:$B,2,0),AK300,1),"")</f>
        <v>L</v>
      </c>
      <c r="AK300" s="3">
        <v>298</v>
      </c>
      <c r="AL300" s="3" t="str">
        <f>IFERROR(MID(VLOOKUP($B300,Seqs!$A:$B,2,0),AM300,1),"")</f>
        <v>R</v>
      </c>
      <c r="AM300" s="3">
        <v>328</v>
      </c>
      <c r="AN300" s="3" t="str">
        <f>IFERROR(MID(VLOOKUP($B300,Seqs!$A:$B,2,0),AO300,1),"")</f>
        <v>Y</v>
      </c>
      <c r="AO300" s="3">
        <v>338</v>
      </c>
      <c r="AP300" s="3" t="str">
        <f>IFERROR(MID(VLOOKUP($B300,Seqs!$A:$B,2,0),AQ300,1),"")</f>
        <v>W</v>
      </c>
      <c r="AQ300" s="3">
        <v>361</v>
      </c>
      <c r="AR300" s="3" t="str">
        <f>IFERROR(MID(VLOOKUP($B300,Seqs!$A:$B,2,0),AS300,1),"")</f>
        <v>K</v>
      </c>
      <c r="AS300" s="3">
        <v>366</v>
      </c>
      <c r="AT300" s="3" t="str">
        <f>IFERROR(MID(VLOOKUP($B300,Seqs!$A:$B,2,0),AU300,1),"")</f>
        <v>C</v>
      </c>
      <c r="AU300" s="3">
        <v>394</v>
      </c>
      <c r="AV300" s="3" t="str">
        <f>IFERROR(MID(VLOOKUP($B300,Seqs!$A:$B,2,0),AW300,1),"")</f>
        <v>N</v>
      </c>
      <c r="AW300" s="3">
        <v>395</v>
      </c>
      <c r="AX300" s="3" t="str">
        <f>IFERROR(MID(VLOOKUP($B300,Seqs!$A:$B,2,0),AY300,1),"")</f>
        <v>R</v>
      </c>
      <c r="AY300" s="3">
        <v>420</v>
      </c>
      <c r="AZ300" s="77" t="str">
        <f>VLOOKUP(B300,Classification!A:D,2,0)</f>
        <v>B1</v>
      </c>
      <c r="BA300" s="94" t="str">
        <f>VLOOKUP(B300,Classification!A:D,4,0)</f>
        <v>Calcitonin</v>
      </c>
      <c r="BB300" s="27" t="b">
        <f t="shared" si="1371"/>
        <v>1</v>
      </c>
      <c r="BC300" s="23">
        <f t="shared" si="1372"/>
        <v>251</v>
      </c>
      <c r="BD300" s="4" t="s">
        <v>23</v>
      </c>
      <c r="BE300" s="3" t="s">
        <v>23</v>
      </c>
      <c r="BF300" s="119" t="s">
        <v>23</v>
      </c>
      <c r="BG300" s="49" t="s">
        <v>1383</v>
      </c>
      <c r="BH300" s="49" t="s">
        <v>1383</v>
      </c>
      <c r="BI300" s="1"/>
      <c r="BJ300" s="70" t="s">
        <v>1293</v>
      </c>
      <c r="BK300" s="57" t="s">
        <v>1293</v>
      </c>
      <c r="BL300" s="57" t="s">
        <v>1293</v>
      </c>
      <c r="BM300" s="57" t="s">
        <v>1293</v>
      </c>
      <c r="BN300" s="57" t="s">
        <v>1293</v>
      </c>
      <c r="BO300" s="57" t="s">
        <v>1293</v>
      </c>
      <c r="BP300" s="57" t="s">
        <v>1293</v>
      </c>
      <c r="BQ300" s="57" t="s">
        <v>1293</v>
      </c>
      <c r="BR300" s="57" t="s">
        <v>1293</v>
      </c>
      <c r="BS300" s="57" t="s">
        <v>1293</v>
      </c>
      <c r="BT300" s="57" t="s">
        <v>1293</v>
      </c>
      <c r="BU300" s="57" t="s">
        <v>1293</v>
      </c>
      <c r="BV300" s="70">
        <f t="shared" si="1373"/>
        <v>132</v>
      </c>
      <c r="BW300" s="71">
        <f t="shared" si="1374"/>
        <v>174</v>
      </c>
      <c r="BX300" s="72">
        <f t="shared" si="1375"/>
        <v>178</v>
      </c>
      <c r="BY300" s="71" t="str">
        <f t="shared" si="1376"/>
        <v>-</v>
      </c>
      <c r="BZ300" s="72">
        <f t="shared" si="1377"/>
        <v>217</v>
      </c>
      <c r="CA300" s="71" t="str">
        <f t="shared" si="1378"/>
        <v>-</v>
      </c>
      <c r="CB300" s="72">
        <f t="shared" si="1379"/>
        <v>258</v>
      </c>
      <c r="CC300" s="71">
        <f t="shared" si="1380"/>
        <v>289</v>
      </c>
      <c r="CD300" s="72">
        <f t="shared" si="1381"/>
        <v>298</v>
      </c>
      <c r="CE300" s="71">
        <f t="shared" si="1382"/>
        <v>338</v>
      </c>
      <c r="CF300" s="72">
        <f t="shared" si="1383"/>
        <v>366</v>
      </c>
      <c r="CG300" s="71">
        <f t="shared" si="1384"/>
        <v>395</v>
      </c>
      <c r="CH300" s="70">
        <f t="shared" si="1385"/>
        <v>173</v>
      </c>
      <c r="CI300" s="71">
        <f t="shared" si="1386"/>
        <v>177</v>
      </c>
      <c r="CJ300" s="72">
        <f t="shared" si="1387"/>
        <v>205</v>
      </c>
      <c r="CK300" s="72" t="str">
        <f t="shared" si="1388"/>
        <v>-</v>
      </c>
      <c r="CL300" s="72">
        <f t="shared" si="1389"/>
        <v>250</v>
      </c>
      <c r="CM300" s="72" t="str">
        <f t="shared" si="1390"/>
        <v>-</v>
      </c>
      <c r="CN300" s="72">
        <f t="shared" si="1391"/>
        <v>285</v>
      </c>
      <c r="CO300" s="72">
        <f t="shared" si="1392"/>
        <v>291</v>
      </c>
      <c r="CP300" s="72">
        <f t="shared" si="1393"/>
        <v>328</v>
      </c>
      <c r="CQ300" s="72">
        <f t="shared" si="1394"/>
        <v>361</v>
      </c>
      <c r="CR300" s="72">
        <f t="shared" si="1395"/>
        <v>394</v>
      </c>
      <c r="CS300" s="72">
        <f t="shared" si="1396"/>
        <v>420</v>
      </c>
      <c r="CT300" s="23">
        <f t="shared" si="1397"/>
        <v>1</v>
      </c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  <c r="ND300" s="6"/>
      <c r="NE300" s="6"/>
      <c r="NF300" s="6"/>
      <c r="NG300" s="6"/>
      <c r="NH300" s="6"/>
      <c r="NI300" s="6"/>
      <c r="NJ300" s="6"/>
      <c r="NK300" s="6"/>
      <c r="NL300" s="6"/>
      <c r="NM300" s="6"/>
      <c r="NN300" s="6"/>
      <c r="NO300" s="6"/>
      <c r="NP300" s="6"/>
      <c r="NQ300" s="6"/>
      <c r="NR300" s="6"/>
      <c r="NS300" s="6"/>
      <c r="NT300" s="6"/>
      <c r="NU300" s="6"/>
      <c r="NV300" s="6"/>
      <c r="NW300" s="6"/>
      <c r="NX300" s="6"/>
      <c r="NY300" s="6"/>
      <c r="NZ300" s="6"/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6"/>
      <c r="OL300" s="6"/>
      <c r="OM300" s="6"/>
      <c r="ON300" s="6"/>
      <c r="OO300" s="6"/>
      <c r="OP300" s="6"/>
      <c r="OQ300" s="6"/>
      <c r="OR300" s="6"/>
      <c r="OS300" s="6"/>
      <c r="OT300" s="6"/>
      <c r="OU300" s="6"/>
      <c r="OV300" s="6"/>
      <c r="OW300" s="6"/>
      <c r="OX300" s="6"/>
      <c r="OY300" s="6"/>
      <c r="OZ300" s="6"/>
      <c r="PA300" s="6"/>
      <c r="PB300" s="6"/>
      <c r="PC300" s="6"/>
      <c r="PD300" s="6"/>
      <c r="PE300" s="6"/>
      <c r="PF300" s="6"/>
      <c r="PG300" s="6"/>
      <c r="PH300" s="6"/>
      <c r="PI300" s="6"/>
      <c r="PJ300" s="6"/>
      <c r="PK300" s="6"/>
      <c r="PL300" s="6"/>
      <c r="PM300" s="6"/>
      <c r="PN300" s="6"/>
      <c r="PO300" s="6"/>
      <c r="PP300" s="6"/>
      <c r="PQ300" s="6"/>
      <c r="PR300" s="6"/>
      <c r="PS300" s="6"/>
      <c r="PT300" s="6"/>
      <c r="PU300" s="6"/>
      <c r="PV300" s="6"/>
      <c r="PW300" s="6"/>
      <c r="PX300" s="6"/>
      <c r="PY300" s="6"/>
      <c r="PZ300" s="6"/>
      <c r="QA300" s="6"/>
      <c r="QB300" s="6"/>
      <c r="QC300" s="6"/>
      <c r="QD300" s="6"/>
      <c r="QE300" s="6"/>
      <c r="QF300" s="6"/>
      <c r="QG300" s="6"/>
      <c r="QH300" s="6"/>
      <c r="QI300" s="6"/>
      <c r="QJ300" s="6"/>
      <c r="QK300" s="6"/>
      <c r="QL300" s="6"/>
      <c r="QM300" s="6"/>
      <c r="QN300" s="6"/>
      <c r="QO300" s="6"/>
      <c r="QP300" s="6"/>
      <c r="QQ300" s="6"/>
      <c r="QR300" s="6"/>
      <c r="QS300" s="6"/>
      <c r="QT300" s="6"/>
      <c r="QU300" s="6"/>
      <c r="QV300" s="6"/>
      <c r="QW300" s="6"/>
      <c r="QX300" s="6"/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r="RP300" s="6"/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  <c r="SC300" s="6"/>
      <c r="SD300" s="6"/>
      <c r="SE300" s="6"/>
      <c r="SF300" s="6"/>
      <c r="SG300" s="6"/>
      <c r="SH300" s="6"/>
      <c r="SI300" s="6"/>
      <c r="SJ300" s="6"/>
      <c r="SK300" s="6"/>
      <c r="SL300" s="6"/>
      <c r="SM300" s="6"/>
      <c r="SN300" s="6"/>
      <c r="SO300" s="6"/>
      <c r="SP300" s="6"/>
      <c r="SQ300" s="6"/>
      <c r="SR300" s="6"/>
      <c r="SS300" s="6"/>
      <c r="ST300" s="6"/>
      <c r="SU300" s="6"/>
      <c r="SV300" s="6"/>
      <c r="SW300" s="6"/>
      <c r="SX300" s="6"/>
      <c r="SY300" s="6"/>
      <c r="SZ300" s="6"/>
      <c r="TA300" s="6"/>
      <c r="TB300" s="6"/>
      <c r="TC300" s="6"/>
      <c r="TD300" s="6"/>
      <c r="TE300" s="6"/>
      <c r="TF300" s="6"/>
      <c r="TG300" s="6"/>
      <c r="TH300" s="6"/>
      <c r="TI300" s="6"/>
      <c r="TJ300" s="6"/>
      <c r="TK300" s="6"/>
      <c r="TL300" s="6"/>
      <c r="TM300" s="6"/>
      <c r="TN300" s="6"/>
      <c r="TO300" s="6"/>
      <c r="TP300" s="6"/>
      <c r="TQ300" s="6"/>
      <c r="TR300" s="6"/>
      <c r="TS300" s="6"/>
      <c r="TT300" s="6"/>
      <c r="TU300" s="6"/>
      <c r="TV300" s="6"/>
      <c r="TW300" s="6"/>
      <c r="TX300" s="6"/>
      <c r="TY300" s="6"/>
      <c r="TZ300" s="6"/>
      <c r="UA300" s="6"/>
      <c r="UB300" s="6"/>
      <c r="UC300" s="6"/>
      <c r="UD300" s="6"/>
      <c r="UE300" s="6"/>
      <c r="UF300" s="6"/>
      <c r="UG300" s="6"/>
      <c r="UH300" s="6"/>
      <c r="UI300" s="6"/>
      <c r="UJ300" s="6"/>
      <c r="UK300" s="6"/>
      <c r="UL300" s="6"/>
      <c r="UM300" s="6"/>
      <c r="UN300" s="6"/>
      <c r="UO300" s="6"/>
      <c r="UP300" s="6"/>
      <c r="UQ300" s="6"/>
      <c r="UR300" s="6"/>
      <c r="US300" s="6"/>
      <c r="UT300" s="6"/>
      <c r="UU300" s="6"/>
      <c r="UV300" s="6"/>
      <c r="UW300" s="6"/>
      <c r="UX300" s="6"/>
      <c r="UY300" s="6"/>
      <c r="UZ300" s="6"/>
      <c r="VA300" s="6"/>
      <c r="VB300" s="6"/>
      <c r="VC300" s="6"/>
      <c r="VD300" s="6"/>
      <c r="VE300" s="6"/>
      <c r="VF300" s="6"/>
      <c r="VG300" s="6"/>
      <c r="VH300" s="6"/>
      <c r="VI300" s="6"/>
      <c r="VJ300" s="6"/>
      <c r="VK300" s="6"/>
      <c r="VL300" s="6"/>
      <c r="VM300" s="6"/>
      <c r="VN300" s="6"/>
      <c r="VO300" s="6"/>
      <c r="VP300" s="6"/>
      <c r="VQ300" s="6"/>
      <c r="VR300" s="6"/>
      <c r="VS300" s="6"/>
      <c r="VT300" s="6"/>
      <c r="VU300" s="6"/>
      <c r="VV300" s="6"/>
      <c r="VW300" s="6"/>
      <c r="VX300" s="6"/>
      <c r="VY300" s="6"/>
      <c r="VZ300" s="6"/>
      <c r="WA300" s="6"/>
      <c r="WB300" s="6"/>
      <c r="WC300" s="6"/>
      <c r="WD300" s="6"/>
      <c r="WE300" s="6"/>
      <c r="WF300" s="6"/>
      <c r="WG300" s="6"/>
      <c r="WH300" s="6"/>
      <c r="WI300" s="6"/>
      <c r="WJ300" s="6"/>
      <c r="WK300" s="6"/>
      <c r="WL300" s="6"/>
      <c r="WM300" s="6"/>
      <c r="WN300" s="6"/>
      <c r="WO300" s="6"/>
      <c r="WP300" s="6"/>
      <c r="WQ300" s="6"/>
      <c r="WR300" s="6"/>
      <c r="WS300" s="6"/>
      <c r="WT300" s="6"/>
      <c r="WU300" s="6"/>
      <c r="WV300" s="6"/>
      <c r="WW300" s="6"/>
      <c r="WX300" s="6"/>
      <c r="WY300" s="6"/>
      <c r="WZ300" s="6"/>
      <c r="XA300" s="6"/>
      <c r="XB300" s="6"/>
      <c r="XC300" s="6"/>
      <c r="XD300" s="6"/>
      <c r="XE300" s="6"/>
      <c r="XF300" s="6"/>
      <c r="XG300" s="6"/>
      <c r="XH300" s="6"/>
      <c r="XI300" s="6"/>
      <c r="XJ300" s="6"/>
      <c r="XK300" s="6"/>
      <c r="XL300" s="6"/>
      <c r="XM300" s="6"/>
      <c r="XN300" s="6"/>
      <c r="XO300" s="6"/>
      <c r="XP300" s="6"/>
      <c r="XQ300" s="6"/>
      <c r="XR300" s="6"/>
      <c r="XS300" s="6"/>
      <c r="XT300" s="6"/>
      <c r="XU300" s="6"/>
      <c r="XV300" s="6"/>
      <c r="XW300" s="6"/>
      <c r="XX300" s="6"/>
      <c r="XY300" s="6"/>
      <c r="XZ300" s="6"/>
      <c r="YA300" s="6"/>
      <c r="YB300" s="6"/>
      <c r="YC300" s="6"/>
      <c r="YD300" s="6"/>
      <c r="YE300" s="6"/>
      <c r="YF300" s="6"/>
      <c r="YG300" s="6"/>
      <c r="YH300" s="6"/>
      <c r="YI300" s="6"/>
      <c r="YJ300" s="6"/>
      <c r="YK300" s="6"/>
      <c r="YL300" s="6"/>
      <c r="YM300" s="6"/>
      <c r="YN300" s="6"/>
      <c r="YO300" s="6"/>
      <c r="YP300" s="6"/>
      <c r="YQ300" s="6"/>
      <c r="YR300" s="6"/>
      <c r="YS300" s="6"/>
      <c r="YT300" s="6"/>
      <c r="YU300" s="6"/>
      <c r="YV300" s="6"/>
      <c r="YW300" s="6"/>
      <c r="YX300" s="6"/>
      <c r="YY300" s="6"/>
      <c r="YZ300" s="6"/>
      <c r="ZA300" s="6"/>
      <c r="ZB300" s="6"/>
      <c r="ZC300" s="6"/>
      <c r="ZD300" s="6"/>
      <c r="ZE300" s="6"/>
      <c r="ZF300" s="6"/>
      <c r="ZG300" s="6"/>
      <c r="ZH300" s="6"/>
      <c r="ZI300" s="6"/>
      <c r="ZJ300" s="6"/>
      <c r="ZK300" s="6"/>
      <c r="ZL300" s="6"/>
      <c r="ZM300" s="6"/>
      <c r="ZN300" s="6"/>
      <c r="ZO300" s="6"/>
      <c r="ZP300" s="6"/>
      <c r="ZQ300" s="6"/>
      <c r="ZR300" s="6"/>
      <c r="ZS300" s="6"/>
      <c r="ZT300" s="6"/>
      <c r="ZU300" s="6"/>
      <c r="ZV300" s="6"/>
      <c r="ZW300" s="6"/>
      <c r="ZX300" s="6"/>
      <c r="ZY300" s="6"/>
      <c r="ZZ300" s="6"/>
      <c r="AAA300" s="6"/>
      <c r="AAB300" s="6"/>
      <c r="AAC300" s="6"/>
      <c r="AAD300" s="6"/>
      <c r="AAE300" s="6"/>
      <c r="AAF300" s="6"/>
      <c r="AAG300" s="6"/>
      <c r="AAH300" s="6"/>
      <c r="AAI300" s="6"/>
      <c r="AAJ300" s="6"/>
      <c r="AAK300" s="6"/>
      <c r="AAL300" s="6"/>
      <c r="AAM300" s="6"/>
      <c r="AAN300" s="6"/>
      <c r="AAO300" s="6"/>
      <c r="AAP300" s="6"/>
      <c r="AAQ300" s="6"/>
      <c r="AAR300" s="6"/>
      <c r="AAS300" s="6"/>
      <c r="AAT300" s="6"/>
      <c r="AAU300" s="6"/>
      <c r="AAV300" s="6"/>
      <c r="AAW300" s="6"/>
      <c r="AAX300" s="6"/>
      <c r="AAY300" s="6"/>
      <c r="AAZ300" s="6"/>
      <c r="ABA300" s="6"/>
      <c r="ABB300" s="6"/>
      <c r="ABC300" s="6"/>
      <c r="ABD300" s="6"/>
      <c r="ABE300" s="6"/>
      <c r="ABF300" s="6"/>
      <c r="ABG300" s="6"/>
      <c r="ABH300" s="6"/>
      <c r="ABI300" s="6"/>
      <c r="ABJ300" s="6"/>
      <c r="ABK300" s="6"/>
      <c r="ABL300" s="6"/>
      <c r="ABM300" s="6"/>
      <c r="ABN300" s="6"/>
      <c r="ABO300" s="6"/>
      <c r="ABP300" s="6"/>
      <c r="ABQ300" s="6"/>
      <c r="ABR300" s="6"/>
      <c r="ABS300" s="6"/>
      <c r="ABT300" s="6"/>
      <c r="ABU300" s="6"/>
      <c r="ABV300" s="6"/>
      <c r="ABW300" s="6"/>
      <c r="ABX300" s="6"/>
      <c r="ABY300" s="6"/>
      <c r="ABZ300" s="6"/>
      <c r="ACA300" s="6"/>
      <c r="ACB300" s="6"/>
      <c r="ACC300" s="6"/>
      <c r="ACD300" s="6"/>
      <c r="ACE300" s="6"/>
      <c r="ACF300" s="6"/>
      <c r="ACG300" s="6"/>
      <c r="ACH300" s="6"/>
      <c r="ACI300" s="6"/>
      <c r="ACJ300" s="6"/>
      <c r="ACK300" s="6"/>
      <c r="ACL300" s="6"/>
      <c r="ACM300" s="6"/>
      <c r="ACN300" s="6"/>
      <c r="ACO300" s="6"/>
      <c r="ACP300" s="6"/>
      <c r="ACQ300" s="6"/>
      <c r="ACR300" s="6"/>
      <c r="ACS300" s="6"/>
      <c r="ACT300" s="6"/>
      <c r="ACU300" s="6"/>
      <c r="ACV300" s="6"/>
      <c r="ACW300" s="6"/>
      <c r="ACX300" s="6"/>
      <c r="ACY300" s="6"/>
      <c r="ACZ300" s="6"/>
      <c r="ADA300" s="6"/>
      <c r="ADB300" s="6"/>
      <c r="ADC300" s="6"/>
      <c r="ADD300" s="6"/>
      <c r="ADE300" s="6"/>
      <c r="ADF300" s="6"/>
      <c r="ADG300" s="6"/>
      <c r="ADH300" s="6"/>
      <c r="ADI300" s="6"/>
      <c r="ADJ300" s="6"/>
      <c r="ADK300" s="6"/>
      <c r="ADL300" s="6"/>
      <c r="ADM300" s="6"/>
      <c r="ADN300" s="6"/>
      <c r="ADO300" s="6"/>
      <c r="ADP300" s="6"/>
      <c r="ADQ300" s="6"/>
      <c r="ADR300" s="6"/>
      <c r="ADS300" s="6"/>
      <c r="ADT300" s="6"/>
      <c r="ADU300" s="6"/>
      <c r="ADV300" s="6"/>
      <c r="ADW300" s="6"/>
      <c r="ADX300" s="6"/>
      <c r="ADY300" s="6"/>
      <c r="ADZ300" s="6"/>
      <c r="AEA300" s="6"/>
      <c r="AEB300" s="6"/>
      <c r="AEC300" s="6"/>
      <c r="AED300" s="6"/>
      <c r="AEE300" s="6"/>
      <c r="AEF300" s="6"/>
      <c r="AEG300" s="6"/>
      <c r="AEH300" s="6"/>
      <c r="AEI300" s="6"/>
      <c r="AEJ300" s="6"/>
      <c r="AEK300" s="6"/>
      <c r="AEL300" s="6"/>
      <c r="AEM300" s="6"/>
      <c r="AEN300" s="6"/>
      <c r="AEO300" s="6"/>
      <c r="AEP300" s="6"/>
      <c r="AEQ300" s="6"/>
      <c r="AER300" s="6"/>
      <c r="AES300" s="6"/>
      <c r="AET300" s="6"/>
      <c r="AEU300" s="6"/>
      <c r="AEV300" s="6"/>
      <c r="AEW300" s="6"/>
      <c r="AEX300" s="6"/>
      <c r="AEY300" s="6"/>
      <c r="AEZ300" s="6"/>
      <c r="AFA300" s="6"/>
      <c r="AFB300" s="6"/>
      <c r="AFC300" s="6"/>
      <c r="AFD300" s="6"/>
      <c r="AFE300" s="6"/>
      <c r="AFF300" s="6"/>
      <c r="AFG300" s="6"/>
      <c r="AFH300" s="6"/>
      <c r="AFI300" s="6"/>
      <c r="AFJ300" s="6"/>
      <c r="AFK300" s="6"/>
      <c r="AFL300" s="6"/>
      <c r="AFM300" s="6"/>
      <c r="AFN300" s="6"/>
      <c r="AFO300" s="6"/>
      <c r="AFP300" s="6"/>
      <c r="AFQ300" s="6"/>
      <c r="AFR300" s="6"/>
      <c r="AFS300" s="6"/>
      <c r="AFT300" s="6"/>
      <c r="AFU300" s="6"/>
      <c r="AFV300" s="6"/>
      <c r="AFW300" s="6"/>
      <c r="AFX300" s="6"/>
      <c r="AFY300" s="6"/>
      <c r="AFZ300" s="6"/>
      <c r="AGA300" s="6"/>
      <c r="AGB300" s="6"/>
      <c r="AGC300" s="6"/>
      <c r="AGD300" s="6"/>
      <c r="AGE300" s="6"/>
      <c r="AGF300" s="6"/>
      <c r="AGG300" s="6"/>
      <c r="AGH300" s="6"/>
      <c r="AGI300" s="6"/>
      <c r="AGJ300" s="6"/>
      <c r="AGK300" s="6"/>
      <c r="AGL300" s="6"/>
      <c r="AGM300" s="6"/>
      <c r="AGN300" s="6"/>
      <c r="AGO300" s="6"/>
      <c r="AGP300" s="6"/>
      <c r="AGQ300" s="6"/>
      <c r="AGR300" s="6"/>
      <c r="AGS300" s="6"/>
      <c r="AGT300" s="6"/>
      <c r="AGU300" s="6"/>
      <c r="AGV300" s="6"/>
      <c r="AGW300" s="6"/>
      <c r="AGX300" s="6"/>
      <c r="AGY300" s="6"/>
      <c r="AGZ300" s="6"/>
      <c r="AHA300" s="6"/>
      <c r="AHB300" s="6"/>
      <c r="AHC300" s="6"/>
      <c r="AHD300" s="6"/>
      <c r="AHE300" s="6"/>
      <c r="AHF300" s="6"/>
      <c r="AHG300" s="6"/>
      <c r="AHH300" s="6"/>
      <c r="AHI300" s="6"/>
      <c r="AHJ300" s="6"/>
      <c r="AHK300" s="6"/>
      <c r="AHL300" s="6"/>
      <c r="AHM300" s="6"/>
      <c r="AHN300" s="6"/>
      <c r="AHO300" s="6"/>
      <c r="AHP300" s="6"/>
      <c r="AHQ300" s="6"/>
      <c r="AHR300" s="6"/>
      <c r="AHS300" s="6"/>
      <c r="AHT300" s="6"/>
      <c r="AHU300" s="6"/>
      <c r="AHV300" s="6"/>
      <c r="AHW300" s="6"/>
      <c r="AHX300" s="6"/>
      <c r="AHY300" s="6"/>
      <c r="AHZ300" s="6"/>
      <c r="AIA300" s="6"/>
      <c r="AIB300" s="6"/>
      <c r="AIC300" s="6"/>
      <c r="AID300" s="6"/>
      <c r="AIE300" s="6"/>
      <c r="AIF300" s="6"/>
      <c r="AIG300" s="6"/>
      <c r="AIH300" s="6"/>
      <c r="AII300" s="6"/>
      <c r="AIJ300" s="6"/>
      <c r="AIK300" s="6"/>
      <c r="AIL300" s="6"/>
      <c r="AIM300" s="6"/>
      <c r="AIN300" s="6"/>
      <c r="AIO300" s="6"/>
      <c r="AIP300" s="6"/>
      <c r="AIQ300" s="6"/>
      <c r="AIR300" s="6"/>
      <c r="AIS300" s="6"/>
      <c r="AIT300" s="6"/>
      <c r="AIU300" s="6"/>
      <c r="AIV300" s="6"/>
      <c r="AIW300" s="6"/>
      <c r="AIX300" s="6"/>
      <c r="AIY300" s="6"/>
      <c r="AIZ300" s="6"/>
      <c r="AJA300" s="6"/>
      <c r="AJB300" s="6"/>
      <c r="AJC300" s="6"/>
      <c r="AJD300" s="6"/>
      <c r="AJE300" s="6"/>
      <c r="AJF300" s="6"/>
      <c r="AJG300" s="6"/>
      <c r="AJH300" s="6"/>
      <c r="AJI300" s="6"/>
      <c r="AJJ300" s="6"/>
      <c r="AJK300" s="6"/>
      <c r="AJL300" s="6"/>
      <c r="AJM300" s="6"/>
      <c r="AJN300" s="6"/>
      <c r="AJO300" s="6"/>
      <c r="AJP300" s="6"/>
      <c r="AJQ300" s="6"/>
      <c r="AJR300" s="6"/>
      <c r="AJS300" s="6"/>
      <c r="AJT300" s="6"/>
      <c r="AJU300" s="6"/>
      <c r="AJV300" s="6"/>
      <c r="AJW300" s="6"/>
      <c r="AJX300" s="6"/>
      <c r="AJY300" s="6"/>
      <c r="AJZ300" s="6"/>
      <c r="AKA300" s="6"/>
      <c r="AKB300" s="6"/>
      <c r="AKC300" s="6"/>
      <c r="AKD300" s="6"/>
      <c r="AKE300" s="6"/>
      <c r="AKF300" s="6"/>
      <c r="AKG300" s="6"/>
      <c r="AKH300" s="6"/>
      <c r="AKI300" s="6"/>
      <c r="AKJ300" s="6"/>
      <c r="AKK300" s="6"/>
      <c r="AKL300" s="6"/>
      <c r="AKM300" s="6"/>
      <c r="AKN300" s="6"/>
      <c r="AKO300" s="6"/>
      <c r="AKP300" s="6"/>
      <c r="AKQ300" s="6"/>
      <c r="AKR300" s="6"/>
      <c r="AKS300" s="6"/>
      <c r="AKT300" s="6"/>
      <c r="AKU300" s="6"/>
      <c r="AKV300" s="6"/>
      <c r="AKW300" s="6"/>
      <c r="AKX300" s="6"/>
      <c r="AKY300" s="6"/>
      <c r="AKZ300" s="6"/>
      <c r="ALA300" s="6"/>
      <c r="ALB300" s="6"/>
      <c r="ALC300" s="6"/>
      <c r="ALD300" s="6"/>
      <c r="ALE300" s="6"/>
      <c r="ALF300" s="6"/>
      <c r="ALG300" s="6"/>
      <c r="ALH300" s="6"/>
      <c r="ALI300" s="6"/>
      <c r="ALJ300" s="6"/>
      <c r="ALK300" s="6"/>
      <c r="ALL300" s="6"/>
      <c r="ALM300" s="6"/>
      <c r="ALN300" s="6"/>
      <c r="ALO300" s="6"/>
      <c r="ALP300" s="6"/>
      <c r="ALQ300" s="6"/>
      <c r="ALR300" s="6"/>
      <c r="ALS300" s="6"/>
      <c r="ALT300" s="6"/>
      <c r="ALU300" s="6"/>
      <c r="ALV300" s="6"/>
      <c r="ALW300" s="6"/>
      <c r="ALX300" s="6"/>
      <c r="ALY300" s="6"/>
      <c r="ALZ300" s="6"/>
      <c r="AMA300" s="6"/>
      <c r="AMB300" s="6"/>
      <c r="AMC300" s="6"/>
      <c r="AMD300" s="6"/>
      <c r="AME300" s="6"/>
      <c r="AMF300" s="6"/>
      <c r="AMG300" s="6"/>
      <c r="AMH300" s="6"/>
      <c r="AMI300" s="6"/>
      <c r="AMJ300" s="6"/>
      <c r="AMK300" s="6"/>
      <c r="AML300" s="6"/>
      <c r="AMM300" s="6"/>
      <c r="AMN300" s="6"/>
      <c r="AMO300" s="6"/>
      <c r="AMP300" s="6"/>
    </row>
    <row r="301" spans="1:1030" x14ac:dyDescent="0.2">
      <c r="A301" s="3" t="str">
        <f t="shared" si="1398"/>
        <v>calcr_human_5UZ7</v>
      </c>
      <c r="B301" s="2" t="s">
        <v>401</v>
      </c>
      <c r="C301" s="3" t="s">
        <v>1408</v>
      </c>
      <c r="D301" s="3" t="str">
        <f>IFERROR(MID(VLOOKUP($B301,Seqs!$A:$B,2,0),E301,1),"")</f>
        <v>A</v>
      </c>
      <c r="E301" s="3">
        <v>136</v>
      </c>
      <c r="F301" s="3" t="str">
        <f>IFERROR(MID(VLOOKUP($B301,Seqs!$A:$B,2,0),G301,1),"")</f>
        <v>F</v>
      </c>
      <c r="G301" s="3">
        <v>173</v>
      </c>
      <c r="H301" s="3" t="str">
        <f>IFERROR(MID(VLOOKUP($B301,Seqs!$A:$B,2,0),I301,1),"")</f>
        <v>R</v>
      </c>
      <c r="I301" s="23">
        <v>174</v>
      </c>
      <c r="J301" s="3" t="str">
        <f>IFERROR(MID(VLOOKUP($B301,Seqs!$A:$B,2,0),K301,1),"")</f>
        <v>G</v>
      </c>
      <c r="K301" s="23">
        <v>177</v>
      </c>
      <c r="L301" s="3" t="str">
        <f>IFERROR(MID(VLOOKUP($B301,Seqs!$A:$B,2,0),M301,1),"")</f>
        <v>C</v>
      </c>
      <c r="M301" s="3">
        <v>178</v>
      </c>
      <c r="N301" s="3" t="str">
        <f>IFERROR(MID(VLOOKUP($B301,Seqs!$A:$B,2,0),O301,1),"")</f>
        <v>V</v>
      </c>
      <c r="O301" s="3">
        <v>205</v>
      </c>
      <c r="P301" s="3" t="str">
        <f>IFERROR(MID(VLOOKUP($B301,Seqs!$A:$B,2,0),Q301,1),"")</f>
        <v/>
      </c>
      <c r="Q301" s="3" t="s">
        <v>23</v>
      </c>
      <c r="R301" s="3" t="str">
        <f>IFERROR(MID(VLOOKUP($B301,Seqs!$A:$B,2,0),S301,1),"")</f>
        <v/>
      </c>
      <c r="S301" s="3" t="s">
        <v>23</v>
      </c>
      <c r="T301" s="3" t="str">
        <f>IFERROR(MID(VLOOKUP($B301,Seqs!$A:$B,2,0),U301,1),"")</f>
        <v>D</v>
      </c>
      <c r="U301" s="3">
        <v>215</v>
      </c>
      <c r="V301" s="3" t="str">
        <f>IFERROR(MID(VLOOKUP($B301,Seqs!$A:$B,2,0),W301,1),"")</f>
        <v>V</v>
      </c>
      <c r="W301" s="3">
        <v>250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R</v>
      </c>
      <c r="AC301" s="3">
        <v>258</v>
      </c>
      <c r="AD301" s="3" t="str">
        <f>IFERROR(MID(VLOOKUP($B301,Seqs!$A:$B,2,0),AE301,1),"")</f>
        <v>F</v>
      </c>
      <c r="AE301" s="3">
        <v>285</v>
      </c>
      <c r="AF301" s="3" t="str">
        <f>IFERROR(MID(VLOOKUP($B301,Seqs!$A:$B,2,0),AG301,1),"")</f>
        <v>C</v>
      </c>
      <c r="AG301" s="3">
        <v>289</v>
      </c>
      <c r="AH301" s="3" t="str">
        <f>IFERROR(MID(VLOOKUP($B301,Seqs!$A:$B,2,0),AI301,1),"")</f>
        <v>L</v>
      </c>
      <c r="AI301" s="3">
        <v>291</v>
      </c>
      <c r="AJ301" s="3" t="str">
        <f>IFERROR(MID(VLOOKUP($B301,Seqs!$A:$B,2,0),AK301,1),"")</f>
        <v>L</v>
      </c>
      <c r="AK301" s="3">
        <v>298</v>
      </c>
      <c r="AL301" s="3" t="str">
        <f>IFERROR(MID(VLOOKUP($B301,Seqs!$A:$B,2,0),AM301,1),"")</f>
        <v>R</v>
      </c>
      <c r="AM301" s="3">
        <v>328</v>
      </c>
      <c r="AN301" s="3" t="str">
        <f>IFERROR(MID(VLOOKUP($B301,Seqs!$A:$B,2,0),AO301,1),"")</f>
        <v>L</v>
      </c>
      <c r="AO301" s="3">
        <v>352</v>
      </c>
      <c r="AP301" s="3" t="str">
        <f>IFERROR(MID(VLOOKUP($B301,Seqs!$A:$B,2,0),AQ301,1),"")</f>
        <v>P</v>
      </c>
      <c r="AQ301" s="3">
        <v>360</v>
      </c>
      <c r="AR301" s="3" t="str">
        <f>IFERROR(MID(VLOOKUP($B301,Seqs!$A:$B,2,0),AS301,1),"")</f>
        <v>K</v>
      </c>
      <c r="AS301" s="3">
        <v>366</v>
      </c>
      <c r="AT301" s="3" t="str">
        <f>IFERROR(MID(VLOOKUP($B301,Seqs!$A:$B,2,0),AU301,1),"")</f>
        <v>C</v>
      </c>
      <c r="AU301" s="3">
        <v>394</v>
      </c>
      <c r="AV301" s="3" t="str">
        <f>IFERROR(MID(VLOOKUP($B301,Seqs!$A:$B,2,0),AW301,1),"")</f>
        <v>N</v>
      </c>
      <c r="AW301" s="3">
        <v>395</v>
      </c>
      <c r="AX301" s="3" t="str">
        <f>IFERROR(MID(VLOOKUP($B301,Seqs!$A:$B,2,0),AY301,1),"")</f>
        <v>G</v>
      </c>
      <c r="AY301" s="3">
        <v>418</v>
      </c>
      <c r="AZ301" s="77" t="str">
        <f>VLOOKUP(B301,Classification!A:D,2,0)</f>
        <v>B1</v>
      </c>
      <c r="BA301" s="94" t="str">
        <f>VLOOKUP(B301,Classification!A:D,4,0)</f>
        <v>Calcitonin</v>
      </c>
      <c r="BB301" s="27" t="b">
        <f t="shared" si="1371"/>
        <v>1</v>
      </c>
      <c r="BC301" s="23">
        <f t="shared" si="1372"/>
        <v>232</v>
      </c>
      <c r="BD301" s="4" t="s">
        <v>23</v>
      </c>
      <c r="BE301" s="3" t="s">
        <v>1297</v>
      </c>
      <c r="BF301" s="119">
        <v>4.0999999999999996</v>
      </c>
      <c r="BG301" s="49" t="s">
        <v>1383</v>
      </c>
      <c r="BH301" s="49" t="s">
        <v>1383</v>
      </c>
      <c r="BI301" s="1"/>
      <c r="BJ301" s="70" t="s">
        <v>1293</v>
      </c>
      <c r="BK301" s="57" t="s">
        <v>1293</v>
      </c>
      <c r="BL301" s="57" t="s">
        <v>1293</v>
      </c>
      <c r="BM301" s="57" t="s">
        <v>1293</v>
      </c>
      <c r="BN301" s="57" t="s">
        <v>1293</v>
      </c>
      <c r="BO301" s="57" t="s">
        <v>1293</v>
      </c>
      <c r="BP301" s="57" t="s">
        <v>1293</v>
      </c>
      <c r="BQ301" s="57" t="s">
        <v>1293</v>
      </c>
      <c r="BR301" s="57" t="s">
        <v>1293</v>
      </c>
      <c r="BS301" s="57" t="s">
        <v>1293</v>
      </c>
      <c r="BT301" s="57" t="s">
        <v>1293</v>
      </c>
      <c r="BU301" s="57" t="s">
        <v>1293</v>
      </c>
      <c r="BV301" s="70">
        <f t="shared" si="1373"/>
        <v>136</v>
      </c>
      <c r="BW301" s="71">
        <f t="shared" si="1374"/>
        <v>174</v>
      </c>
      <c r="BX301" s="72">
        <f t="shared" si="1375"/>
        <v>178</v>
      </c>
      <c r="BY301" s="71" t="str">
        <f t="shared" si="1376"/>
        <v>-</v>
      </c>
      <c r="BZ301" s="72">
        <f t="shared" si="1377"/>
        <v>215</v>
      </c>
      <c r="CA301" s="71" t="str">
        <f t="shared" si="1378"/>
        <v>-</v>
      </c>
      <c r="CB301" s="72">
        <f t="shared" si="1379"/>
        <v>258</v>
      </c>
      <c r="CC301" s="71">
        <f t="shared" si="1380"/>
        <v>289</v>
      </c>
      <c r="CD301" s="72">
        <f t="shared" si="1381"/>
        <v>298</v>
      </c>
      <c r="CE301" s="71">
        <f t="shared" si="1382"/>
        <v>352</v>
      </c>
      <c r="CF301" s="72">
        <f t="shared" si="1383"/>
        <v>366</v>
      </c>
      <c r="CG301" s="71">
        <f t="shared" si="1384"/>
        <v>395</v>
      </c>
      <c r="CH301" s="70">
        <f t="shared" si="1385"/>
        <v>173</v>
      </c>
      <c r="CI301" s="71">
        <f t="shared" si="1386"/>
        <v>177</v>
      </c>
      <c r="CJ301" s="72">
        <f t="shared" si="1387"/>
        <v>205</v>
      </c>
      <c r="CK301" s="72" t="str">
        <f t="shared" si="1388"/>
        <v>-</v>
      </c>
      <c r="CL301" s="72">
        <f t="shared" si="1389"/>
        <v>250</v>
      </c>
      <c r="CM301" s="72" t="str">
        <f t="shared" si="1390"/>
        <v>-</v>
      </c>
      <c r="CN301" s="72">
        <f t="shared" si="1391"/>
        <v>285</v>
      </c>
      <c r="CO301" s="72">
        <f t="shared" si="1392"/>
        <v>291</v>
      </c>
      <c r="CP301" s="72">
        <f t="shared" si="1393"/>
        <v>328</v>
      </c>
      <c r="CQ301" s="72">
        <f t="shared" si="1394"/>
        <v>360</v>
      </c>
      <c r="CR301" s="72">
        <f t="shared" si="1395"/>
        <v>394</v>
      </c>
      <c r="CS301" s="72">
        <f t="shared" si="1396"/>
        <v>418</v>
      </c>
      <c r="CT301" s="23">
        <f t="shared" si="1397"/>
        <v>1</v>
      </c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  <c r="ND301" s="6"/>
      <c r="NE301" s="6"/>
      <c r="NF301" s="6"/>
      <c r="NG301" s="6"/>
      <c r="NH301" s="6"/>
      <c r="NI301" s="6"/>
      <c r="NJ301" s="6"/>
      <c r="NK301" s="6"/>
      <c r="NL301" s="6"/>
      <c r="NM301" s="6"/>
      <c r="NN301" s="6"/>
      <c r="NO301" s="6"/>
      <c r="NP301" s="6"/>
      <c r="NQ301" s="6"/>
      <c r="NR301" s="6"/>
      <c r="NS301" s="6"/>
      <c r="NT301" s="6"/>
      <c r="NU301" s="6"/>
      <c r="NV301" s="6"/>
      <c r="NW301" s="6"/>
      <c r="NX301" s="6"/>
      <c r="NY301" s="6"/>
      <c r="NZ301" s="6"/>
      <c r="OA301" s="6"/>
      <c r="OB301" s="6"/>
      <c r="OC301" s="6"/>
      <c r="OD301" s="6"/>
      <c r="OE301" s="6"/>
      <c r="OF301" s="6"/>
      <c r="OG301" s="6"/>
      <c r="OH301" s="6"/>
      <c r="OI301" s="6"/>
      <c r="OJ301" s="6"/>
      <c r="OK301" s="6"/>
      <c r="OL301" s="6"/>
      <c r="OM301" s="6"/>
      <c r="ON301" s="6"/>
      <c r="OO301" s="6"/>
      <c r="OP301" s="6"/>
      <c r="OQ301" s="6"/>
      <c r="OR301" s="6"/>
      <c r="OS301" s="6"/>
      <c r="OT301" s="6"/>
      <c r="OU301" s="6"/>
      <c r="OV301" s="6"/>
      <c r="OW301" s="6"/>
      <c r="OX301" s="6"/>
      <c r="OY301" s="6"/>
      <c r="OZ301" s="6"/>
      <c r="PA301" s="6"/>
      <c r="PB301" s="6"/>
      <c r="PC301" s="6"/>
      <c r="PD301" s="6"/>
      <c r="PE301" s="6"/>
      <c r="PF301" s="6"/>
      <c r="PG301" s="6"/>
      <c r="PH301" s="6"/>
      <c r="PI301" s="6"/>
      <c r="PJ301" s="6"/>
      <c r="PK301" s="6"/>
      <c r="PL301" s="6"/>
      <c r="PM301" s="6"/>
      <c r="PN301" s="6"/>
      <c r="PO301" s="6"/>
      <c r="PP301" s="6"/>
      <c r="PQ301" s="6"/>
      <c r="PR301" s="6"/>
      <c r="PS301" s="6"/>
      <c r="PT301" s="6"/>
      <c r="PU301" s="6"/>
      <c r="PV301" s="6"/>
      <c r="PW301" s="6"/>
      <c r="PX301" s="6"/>
      <c r="PY301" s="6"/>
      <c r="PZ301" s="6"/>
      <c r="QA301" s="6"/>
      <c r="QB301" s="6"/>
      <c r="QC301" s="6"/>
      <c r="QD301" s="6"/>
      <c r="QE301" s="6"/>
      <c r="QF301" s="6"/>
      <c r="QG301" s="6"/>
      <c r="QH301" s="6"/>
      <c r="QI301" s="6"/>
      <c r="QJ301" s="6"/>
      <c r="QK301" s="6"/>
      <c r="QL301" s="6"/>
      <c r="QM301" s="6"/>
      <c r="QN301" s="6"/>
      <c r="QO301" s="6"/>
      <c r="QP301" s="6"/>
      <c r="QQ301" s="6"/>
      <c r="QR301" s="6"/>
      <c r="QS301" s="6"/>
      <c r="QT301" s="6"/>
      <c r="QU301" s="6"/>
      <c r="QV301" s="6"/>
      <c r="QW301" s="6"/>
      <c r="QX301" s="6"/>
      <c r="QY301" s="6"/>
      <c r="QZ301" s="6"/>
      <c r="RA301" s="6"/>
      <c r="RB301" s="6"/>
      <c r="RC301" s="6"/>
      <c r="RD301" s="6"/>
      <c r="RE301" s="6"/>
      <c r="RF301" s="6"/>
      <c r="RG301" s="6"/>
      <c r="RH301" s="6"/>
      <c r="RI301" s="6"/>
      <c r="RJ301" s="6"/>
      <c r="RK301" s="6"/>
      <c r="RL301" s="6"/>
      <c r="RM301" s="6"/>
      <c r="RN301" s="6"/>
      <c r="RO301" s="6"/>
      <c r="RP301" s="6"/>
      <c r="RQ301" s="6"/>
      <c r="RR301" s="6"/>
      <c r="RS301" s="6"/>
      <c r="RT301" s="6"/>
      <c r="RU301" s="6"/>
      <c r="RV301" s="6"/>
      <c r="RW301" s="6"/>
      <c r="RX301" s="6"/>
      <c r="RY301" s="6"/>
      <c r="RZ301" s="6"/>
      <c r="SA301" s="6"/>
      <c r="SB301" s="6"/>
      <c r="SC301" s="6"/>
      <c r="SD301" s="6"/>
      <c r="SE301" s="6"/>
      <c r="SF301" s="6"/>
      <c r="SG301" s="6"/>
      <c r="SH301" s="6"/>
      <c r="SI301" s="6"/>
      <c r="SJ301" s="6"/>
      <c r="SK301" s="6"/>
      <c r="SL301" s="6"/>
      <c r="SM301" s="6"/>
      <c r="SN301" s="6"/>
      <c r="SO301" s="6"/>
      <c r="SP301" s="6"/>
      <c r="SQ301" s="6"/>
      <c r="SR301" s="6"/>
      <c r="SS301" s="6"/>
      <c r="ST301" s="6"/>
      <c r="SU301" s="6"/>
      <c r="SV301" s="6"/>
      <c r="SW301" s="6"/>
      <c r="SX301" s="6"/>
      <c r="SY301" s="6"/>
      <c r="SZ301" s="6"/>
      <c r="TA301" s="6"/>
      <c r="TB301" s="6"/>
      <c r="TC301" s="6"/>
      <c r="TD301" s="6"/>
      <c r="TE301" s="6"/>
      <c r="TF301" s="6"/>
      <c r="TG301" s="6"/>
      <c r="TH301" s="6"/>
      <c r="TI301" s="6"/>
      <c r="TJ301" s="6"/>
      <c r="TK301" s="6"/>
      <c r="TL301" s="6"/>
      <c r="TM301" s="6"/>
      <c r="TN301" s="6"/>
      <c r="TO301" s="6"/>
      <c r="TP301" s="6"/>
      <c r="TQ301" s="6"/>
      <c r="TR301" s="6"/>
      <c r="TS301" s="6"/>
      <c r="TT301" s="6"/>
      <c r="TU301" s="6"/>
      <c r="TV301" s="6"/>
      <c r="TW301" s="6"/>
      <c r="TX301" s="6"/>
      <c r="TY301" s="6"/>
      <c r="TZ301" s="6"/>
      <c r="UA301" s="6"/>
      <c r="UB301" s="6"/>
      <c r="UC301" s="6"/>
      <c r="UD301" s="6"/>
      <c r="UE301" s="6"/>
      <c r="UF301" s="6"/>
      <c r="UG301" s="6"/>
      <c r="UH301" s="6"/>
      <c r="UI301" s="6"/>
      <c r="UJ301" s="6"/>
      <c r="UK301" s="6"/>
      <c r="UL301" s="6"/>
      <c r="UM301" s="6"/>
      <c r="UN301" s="6"/>
      <c r="UO301" s="6"/>
      <c r="UP301" s="6"/>
      <c r="UQ301" s="6"/>
      <c r="UR301" s="6"/>
      <c r="US301" s="6"/>
      <c r="UT301" s="6"/>
      <c r="UU301" s="6"/>
      <c r="UV301" s="6"/>
      <c r="UW301" s="6"/>
      <c r="UX301" s="6"/>
      <c r="UY301" s="6"/>
      <c r="UZ301" s="6"/>
      <c r="VA301" s="6"/>
      <c r="VB301" s="6"/>
      <c r="VC301" s="6"/>
      <c r="VD301" s="6"/>
      <c r="VE301" s="6"/>
      <c r="VF301" s="6"/>
      <c r="VG301" s="6"/>
      <c r="VH301" s="6"/>
      <c r="VI301" s="6"/>
      <c r="VJ301" s="6"/>
      <c r="VK301" s="6"/>
      <c r="VL301" s="6"/>
      <c r="VM301" s="6"/>
      <c r="VN301" s="6"/>
      <c r="VO301" s="6"/>
      <c r="VP301" s="6"/>
      <c r="VQ301" s="6"/>
      <c r="VR301" s="6"/>
      <c r="VS301" s="6"/>
      <c r="VT301" s="6"/>
      <c r="VU301" s="6"/>
      <c r="VV301" s="6"/>
      <c r="VW301" s="6"/>
      <c r="VX301" s="6"/>
      <c r="VY301" s="6"/>
      <c r="VZ301" s="6"/>
      <c r="WA301" s="6"/>
      <c r="WB301" s="6"/>
      <c r="WC301" s="6"/>
      <c r="WD301" s="6"/>
      <c r="WE301" s="6"/>
      <c r="WF301" s="6"/>
      <c r="WG301" s="6"/>
      <c r="WH301" s="6"/>
      <c r="WI301" s="6"/>
      <c r="WJ301" s="6"/>
      <c r="WK301" s="6"/>
      <c r="WL301" s="6"/>
      <c r="WM301" s="6"/>
      <c r="WN301" s="6"/>
      <c r="WO301" s="6"/>
      <c r="WP301" s="6"/>
      <c r="WQ301" s="6"/>
      <c r="WR301" s="6"/>
      <c r="WS301" s="6"/>
      <c r="WT301" s="6"/>
      <c r="WU301" s="6"/>
      <c r="WV301" s="6"/>
      <c r="WW301" s="6"/>
      <c r="WX301" s="6"/>
      <c r="WY301" s="6"/>
      <c r="WZ301" s="6"/>
      <c r="XA301" s="6"/>
      <c r="XB301" s="6"/>
      <c r="XC301" s="6"/>
      <c r="XD301" s="6"/>
      <c r="XE301" s="6"/>
      <c r="XF301" s="6"/>
      <c r="XG301" s="6"/>
      <c r="XH301" s="6"/>
      <c r="XI301" s="6"/>
      <c r="XJ301" s="6"/>
      <c r="XK301" s="6"/>
      <c r="XL301" s="6"/>
      <c r="XM301" s="6"/>
      <c r="XN301" s="6"/>
      <c r="XO301" s="6"/>
      <c r="XP301" s="6"/>
      <c r="XQ301" s="6"/>
      <c r="XR301" s="6"/>
      <c r="XS301" s="6"/>
      <c r="XT301" s="6"/>
      <c r="XU301" s="6"/>
      <c r="XV301" s="6"/>
      <c r="XW301" s="6"/>
      <c r="XX301" s="6"/>
      <c r="XY301" s="6"/>
      <c r="XZ301" s="6"/>
      <c r="YA301" s="6"/>
      <c r="YB301" s="6"/>
      <c r="YC301" s="6"/>
      <c r="YD301" s="6"/>
      <c r="YE301" s="6"/>
      <c r="YF301" s="6"/>
      <c r="YG301" s="6"/>
      <c r="YH301" s="6"/>
      <c r="YI301" s="6"/>
      <c r="YJ301" s="6"/>
      <c r="YK301" s="6"/>
      <c r="YL301" s="6"/>
      <c r="YM301" s="6"/>
      <c r="YN301" s="6"/>
      <c r="YO301" s="6"/>
      <c r="YP301" s="6"/>
      <c r="YQ301" s="6"/>
      <c r="YR301" s="6"/>
      <c r="YS301" s="6"/>
      <c r="YT301" s="6"/>
      <c r="YU301" s="6"/>
      <c r="YV301" s="6"/>
      <c r="YW301" s="6"/>
      <c r="YX301" s="6"/>
      <c r="YY301" s="6"/>
      <c r="YZ301" s="6"/>
      <c r="ZA301" s="6"/>
      <c r="ZB301" s="6"/>
      <c r="ZC301" s="6"/>
      <c r="ZD301" s="6"/>
      <c r="ZE301" s="6"/>
      <c r="ZF301" s="6"/>
      <c r="ZG301" s="6"/>
      <c r="ZH301" s="6"/>
      <c r="ZI301" s="6"/>
      <c r="ZJ301" s="6"/>
      <c r="ZK301" s="6"/>
      <c r="ZL301" s="6"/>
      <c r="ZM301" s="6"/>
      <c r="ZN301" s="6"/>
      <c r="ZO301" s="6"/>
      <c r="ZP301" s="6"/>
      <c r="ZQ301" s="6"/>
      <c r="ZR301" s="6"/>
      <c r="ZS301" s="6"/>
      <c r="ZT301" s="6"/>
      <c r="ZU301" s="6"/>
      <c r="ZV301" s="6"/>
      <c r="ZW301" s="6"/>
      <c r="ZX301" s="6"/>
      <c r="ZY301" s="6"/>
      <c r="ZZ301" s="6"/>
      <c r="AAA301" s="6"/>
      <c r="AAB301" s="6"/>
      <c r="AAC301" s="6"/>
      <c r="AAD301" s="6"/>
      <c r="AAE301" s="6"/>
      <c r="AAF301" s="6"/>
      <c r="AAG301" s="6"/>
      <c r="AAH301" s="6"/>
      <c r="AAI301" s="6"/>
      <c r="AAJ301" s="6"/>
      <c r="AAK301" s="6"/>
      <c r="AAL301" s="6"/>
      <c r="AAM301" s="6"/>
      <c r="AAN301" s="6"/>
      <c r="AAO301" s="6"/>
      <c r="AAP301" s="6"/>
      <c r="AAQ301" s="6"/>
      <c r="AAR301" s="6"/>
      <c r="AAS301" s="6"/>
      <c r="AAT301" s="6"/>
      <c r="AAU301" s="6"/>
      <c r="AAV301" s="6"/>
      <c r="AAW301" s="6"/>
      <c r="AAX301" s="6"/>
      <c r="AAY301" s="6"/>
      <c r="AAZ301" s="6"/>
      <c r="ABA301" s="6"/>
      <c r="ABB301" s="6"/>
      <c r="ABC301" s="6"/>
      <c r="ABD301" s="6"/>
      <c r="ABE301" s="6"/>
      <c r="ABF301" s="6"/>
      <c r="ABG301" s="6"/>
      <c r="ABH301" s="6"/>
      <c r="ABI301" s="6"/>
      <c r="ABJ301" s="6"/>
      <c r="ABK301" s="6"/>
      <c r="ABL301" s="6"/>
      <c r="ABM301" s="6"/>
      <c r="ABN301" s="6"/>
      <c r="ABO301" s="6"/>
      <c r="ABP301" s="6"/>
      <c r="ABQ301" s="6"/>
      <c r="ABR301" s="6"/>
      <c r="ABS301" s="6"/>
      <c r="ABT301" s="6"/>
      <c r="ABU301" s="6"/>
      <c r="ABV301" s="6"/>
      <c r="ABW301" s="6"/>
      <c r="ABX301" s="6"/>
      <c r="ABY301" s="6"/>
      <c r="ABZ301" s="6"/>
      <c r="ACA301" s="6"/>
      <c r="ACB301" s="6"/>
      <c r="ACC301" s="6"/>
      <c r="ACD301" s="6"/>
      <c r="ACE301" s="6"/>
      <c r="ACF301" s="6"/>
      <c r="ACG301" s="6"/>
      <c r="ACH301" s="6"/>
      <c r="ACI301" s="6"/>
      <c r="ACJ301" s="6"/>
      <c r="ACK301" s="6"/>
      <c r="ACL301" s="6"/>
      <c r="ACM301" s="6"/>
      <c r="ACN301" s="6"/>
      <c r="ACO301" s="6"/>
      <c r="ACP301" s="6"/>
      <c r="ACQ301" s="6"/>
      <c r="ACR301" s="6"/>
      <c r="ACS301" s="6"/>
      <c r="ACT301" s="6"/>
      <c r="ACU301" s="6"/>
      <c r="ACV301" s="6"/>
      <c r="ACW301" s="6"/>
      <c r="ACX301" s="6"/>
      <c r="ACY301" s="6"/>
      <c r="ACZ301" s="6"/>
      <c r="ADA301" s="6"/>
      <c r="ADB301" s="6"/>
      <c r="ADC301" s="6"/>
      <c r="ADD301" s="6"/>
      <c r="ADE301" s="6"/>
      <c r="ADF301" s="6"/>
      <c r="ADG301" s="6"/>
      <c r="ADH301" s="6"/>
      <c r="ADI301" s="6"/>
      <c r="ADJ301" s="6"/>
      <c r="ADK301" s="6"/>
      <c r="ADL301" s="6"/>
      <c r="ADM301" s="6"/>
      <c r="ADN301" s="6"/>
      <c r="ADO301" s="6"/>
      <c r="ADP301" s="6"/>
      <c r="ADQ301" s="6"/>
      <c r="ADR301" s="6"/>
      <c r="ADS301" s="6"/>
      <c r="ADT301" s="6"/>
      <c r="ADU301" s="6"/>
      <c r="ADV301" s="6"/>
      <c r="ADW301" s="6"/>
      <c r="ADX301" s="6"/>
      <c r="ADY301" s="6"/>
      <c r="ADZ301" s="6"/>
      <c r="AEA301" s="6"/>
      <c r="AEB301" s="6"/>
      <c r="AEC301" s="6"/>
      <c r="AED301" s="6"/>
      <c r="AEE301" s="6"/>
      <c r="AEF301" s="6"/>
      <c r="AEG301" s="6"/>
      <c r="AEH301" s="6"/>
      <c r="AEI301" s="6"/>
      <c r="AEJ301" s="6"/>
      <c r="AEK301" s="6"/>
      <c r="AEL301" s="6"/>
      <c r="AEM301" s="6"/>
      <c r="AEN301" s="6"/>
      <c r="AEO301" s="6"/>
      <c r="AEP301" s="6"/>
      <c r="AEQ301" s="6"/>
      <c r="AER301" s="6"/>
      <c r="AES301" s="6"/>
      <c r="AET301" s="6"/>
      <c r="AEU301" s="6"/>
      <c r="AEV301" s="6"/>
      <c r="AEW301" s="6"/>
      <c r="AEX301" s="6"/>
      <c r="AEY301" s="6"/>
      <c r="AEZ301" s="6"/>
      <c r="AFA301" s="6"/>
      <c r="AFB301" s="6"/>
      <c r="AFC301" s="6"/>
      <c r="AFD301" s="6"/>
      <c r="AFE301" s="6"/>
      <c r="AFF301" s="6"/>
      <c r="AFG301" s="6"/>
      <c r="AFH301" s="6"/>
      <c r="AFI301" s="6"/>
      <c r="AFJ301" s="6"/>
      <c r="AFK301" s="6"/>
      <c r="AFL301" s="6"/>
      <c r="AFM301" s="6"/>
      <c r="AFN301" s="6"/>
      <c r="AFO301" s="6"/>
      <c r="AFP301" s="6"/>
      <c r="AFQ301" s="6"/>
      <c r="AFR301" s="6"/>
      <c r="AFS301" s="6"/>
      <c r="AFT301" s="6"/>
      <c r="AFU301" s="6"/>
      <c r="AFV301" s="6"/>
      <c r="AFW301" s="6"/>
      <c r="AFX301" s="6"/>
      <c r="AFY301" s="6"/>
      <c r="AFZ301" s="6"/>
      <c r="AGA301" s="6"/>
      <c r="AGB301" s="6"/>
      <c r="AGC301" s="6"/>
      <c r="AGD301" s="6"/>
      <c r="AGE301" s="6"/>
      <c r="AGF301" s="6"/>
      <c r="AGG301" s="6"/>
      <c r="AGH301" s="6"/>
      <c r="AGI301" s="6"/>
      <c r="AGJ301" s="6"/>
      <c r="AGK301" s="6"/>
      <c r="AGL301" s="6"/>
      <c r="AGM301" s="6"/>
      <c r="AGN301" s="6"/>
      <c r="AGO301" s="6"/>
      <c r="AGP301" s="6"/>
      <c r="AGQ301" s="6"/>
      <c r="AGR301" s="6"/>
      <c r="AGS301" s="6"/>
      <c r="AGT301" s="6"/>
      <c r="AGU301" s="6"/>
      <c r="AGV301" s="6"/>
      <c r="AGW301" s="6"/>
      <c r="AGX301" s="6"/>
      <c r="AGY301" s="6"/>
      <c r="AGZ301" s="6"/>
      <c r="AHA301" s="6"/>
      <c r="AHB301" s="6"/>
      <c r="AHC301" s="6"/>
      <c r="AHD301" s="6"/>
      <c r="AHE301" s="6"/>
      <c r="AHF301" s="6"/>
      <c r="AHG301" s="6"/>
      <c r="AHH301" s="6"/>
      <c r="AHI301" s="6"/>
      <c r="AHJ301" s="6"/>
      <c r="AHK301" s="6"/>
      <c r="AHL301" s="6"/>
      <c r="AHM301" s="6"/>
      <c r="AHN301" s="6"/>
      <c r="AHO301" s="6"/>
      <c r="AHP301" s="6"/>
      <c r="AHQ301" s="6"/>
      <c r="AHR301" s="6"/>
      <c r="AHS301" s="6"/>
      <c r="AHT301" s="6"/>
      <c r="AHU301" s="6"/>
      <c r="AHV301" s="6"/>
      <c r="AHW301" s="6"/>
      <c r="AHX301" s="6"/>
      <c r="AHY301" s="6"/>
      <c r="AHZ301" s="6"/>
      <c r="AIA301" s="6"/>
      <c r="AIB301" s="6"/>
      <c r="AIC301" s="6"/>
      <c r="AID301" s="6"/>
      <c r="AIE301" s="6"/>
      <c r="AIF301" s="6"/>
      <c r="AIG301" s="6"/>
      <c r="AIH301" s="6"/>
      <c r="AII301" s="6"/>
      <c r="AIJ301" s="6"/>
      <c r="AIK301" s="6"/>
      <c r="AIL301" s="6"/>
      <c r="AIM301" s="6"/>
      <c r="AIN301" s="6"/>
      <c r="AIO301" s="6"/>
      <c r="AIP301" s="6"/>
      <c r="AIQ301" s="6"/>
      <c r="AIR301" s="6"/>
      <c r="AIS301" s="6"/>
      <c r="AIT301" s="6"/>
      <c r="AIU301" s="6"/>
      <c r="AIV301" s="6"/>
      <c r="AIW301" s="6"/>
      <c r="AIX301" s="6"/>
      <c r="AIY301" s="6"/>
      <c r="AIZ301" s="6"/>
      <c r="AJA301" s="6"/>
      <c r="AJB301" s="6"/>
      <c r="AJC301" s="6"/>
      <c r="AJD301" s="6"/>
      <c r="AJE301" s="6"/>
      <c r="AJF301" s="6"/>
      <c r="AJG301" s="6"/>
      <c r="AJH301" s="6"/>
      <c r="AJI301" s="6"/>
      <c r="AJJ301" s="6"/>
      <c r="AJK301" s="6"/>
      <c r="AJL301" s="6"/>
      <c r="AJM301" s="6"/>
      <c r="AJN301" s="6"/>
      <c r="AJO301" s="6"/>
      <c r="AJP301" s="6"/>
      <c r="AJQ301" s="6"/>
      <c r="AJR301" s="6"/>
      <c r="AJS301" s="6"/>
      <c r="AJT301" s="6"/>
      <c r="AJU301" s="6"/>
      <c r="AJV301" s="6"/>
      <c r="AJW301" s="6"/>
      <c r="AJX301" s="6"/>
      <c r="AJY301" s="6"/>
      <c r="AJZ301" s="6"/>
      <c r="AKA301" s="6"/>
      <c r="AKB301" s="6"/>
      <c r="AKC301" s="6"/>
      <c r="AKD301" s="6"/>
      <c r="AKE301" s="6"/>
      <c r="AKF301" s="6"/>
      <c r="AKG301" s="6"/>
      <c r="AKH301" s="6"/>
      <c r="AKI301" s="6"/>
      <c r="AKJ301" s="6"/>
      <c r="AKK301" s="6"/>
      <c r="AKL301" s="6"/>
      <c r="AKM301" s="6"/>
      <c r="AKN301" s="6"/>
      <c r="AKO301" s="6"/>
      <c r="AKP301" s="6"/>
      <c r="AKQ301" s="6"/>
      <c r="AKR301" s="6"/>
      <c r="AKS301" s="6"/>
      <c r="AKT301" s="6"/>
      <c r="AKU301" s="6"/>
      <c r="AKV301" s="6"/>
      <c r="AKW301" s="6"/>
      <c r="AKX301" s="6"/>
      <c r="AKY301" s="6"/>
      <c r="AKZ301" s="6"/>
      <c r="ALA301" s="6"/>
      <c r="ALB301" s="6"/>
      <c r="ALC301" s="6"/>
      <c r="ALD301" s="6"/>
      <c r="ALE301" s="6"/>
      <c r="ALF301" s="6"/>
      <c r="ALG301" s="6"/>
      <c r="ALH301" s="6"/>
      <c r="ALI301" s="6"/>
      <c r="ALJ301" s="6"/>
      <c r="ALK301" s="6"/>
      <c r="ALL301" s="6"/>
      <c r="ALM301" s="6"/>
      <c r="ALN301" s="6"/>
      <c r="ALO301" s="6"/>
      <c r="ALP301" s="6"/>
      <c r="ALQ301" s="6"/>
      <c r="ALR301" s="6"/>
      <c r="ALS301" s="6"/>
      <c r="ALT301" s="6"/>
      <c r="ALU301" s="6"/>
      <c r="ALV301" s="6"/>
      <c r="ALW301" s="6"/>
      <c r="ALX301" s="6"/>
      <c r="ALY301" s="6"/>
      <c r="ALZ301" s="6"/>
      <c r="AMA301" s="6"/>
      <c r="AMB301" s="6"/>
      <c r="AMC301" s="6"/>
      <c r="AMD301" s="6"/>
      <c r="AME301" s="6"/>
      <c r="AMF301" s="6"/>
      <c r="AMG301" s="6"/>
      <c r="AMH301" s="6"/>
      <c r="AMI301" s="6"/>
      <c r="AMJ301" s="6"/>
      <c r="AMK301" s="6"/>
      <c r="AML301" s="6"/>
      <c r="AMM301" s="6"/>
      <c r="AMN301" s="6"/>
      <c r="AMO301" s="6"/>
      <c r="AMP301" s="6"/>
    </row>
    <row r="302" spans="1:1030" s="12" customFormat="1" x14ac:dyDescent="0.2">
      <c r="A302" s="9" t="str">
        <f t="shared" ref="A302" si="1455">CONCATENATE(B302,"_",C302)</f>
        <v>calcr_human_6NIY</v>
      </c>
      <c r="B302" s="40" t="s">
        <v>401</v>
      </c>
      <c r="C302" s="9" t="s">
        <v>1575</v>
      </c>
      <c r="D302" s="9" t="str">
        <f>IFERROR(MID(VLOOKUP($B302,Seqs!$A:$B,2,0),E302,1),"")</f>
        <v>T</v>
      </c>
      <c r="E302" s="9">
        <v>138</v>
      </c>
      <c r="F302" s="9" t="str">
        <f>IFERROR(MID(VLOOKUP($B302,Seqs!$A:$B,2,0),G302,1),"")</f>
        <v>F</v>
      </c>
      <c r="G302" s="9">
        <v>173</v>
      </c>
      <c r="H302" s="9" t="str">
        <f>IFERROR(MID(VLOOKUP($B302,Seqs!$A:$B,2,0),I302,1),"")</f>
        <v>R</v>
      </c>
      <c r="I302" s="109">
        <v>174</v>
      </c>
      <c r="J302" s="9" t="str">
        <f>IFERROR(MID(VLOOKUP($B302,Seqs!$A:$B,2,0),K302,1),"")</f>
        <v>G</v>
      </c>
      <c r="K302" s="109">
        <v>177</v>
      </c>
      <c r="L302" s="9" t="str">
        <f>IFERROR(MID(VLOOKUP($B302,Seqs!$A:$B,2,0),M302,1),"")</f>
        <v>C</v>
      </c>
      <c r="M302" s="9">
        <v>178</v>
      </c>
      <c r="N302" s="9" t="str">
        <f>IFERROR(MID(VLOOKUP($B302,Seqs!$A:$B,2,0),O302,1),"")</f>
        <v>V</v>
      </c>
      <c r="O302" s="9">
        <v>205</v>
      </c>
      <c r="P302" s="9" t="str">
        <f>IFERROR(MID(VLOOKUP($B302,Seqs!$A:$B,2,0),Q302,1),"")</f>
        <v/>
      </c>
      <c r="Q302" s="9" t="s">
        <v>23</v>
      </c>
      <c r="R302" s="9" t="str">
        <f>IFERROR(MID(VLOOKUP($B302,Seqs!$A:$B,2,0),S302,1),"")</f>
        <v/>
      </c>
      <c r="S302" s="9" t="s">
        <v>23</v>
      </c>
      <c r="T302" s="9" t="str">
        <f>IFERROR(MID(VLOOKUP($B302,Seqs!$A:$B,2,0),U302,1),"")</f>
        <v>V</v>
      </c>
      <c r="U302" s="9">
        <v>217</v>
      </c>
      <c r="V302" s="9" t="str">
        <f>IFERROR(MID(VLOOKUP($B302,Seqs!$A:$B,2,0),W302,1),"")</f>
        <v>V</v>
      </c>
      <c r="W302" s="9">
        <v>250</v>
      </c>
      <c r="X302" s="9" t="str">
        <f>IFERROR(MID(VLOOKUP($B302,Seqs!$A:$B,2,0),Y302,1),"")</f>
        <v/>
      </c>
      <c r="Y302" s="9" t="s">
        <v>23</v>
      </c>
      <c r="Z302" s="9" t="str">
        <f>IFERROR(MID(VLOOKUP($B302,Seqs!$A:$B,2,0),AA302,1),"")</f>
        <v/>
      </c>
      <c r="AA302" s="9" t="s">
        <v>23</v>
      </c>
      <c r="AB302" s="9" t="str">
        <f>IFERROR(MID(VLOOKUP($B302,Seqs!$A:$B,2,0),AC302,1),"")</f>
        <v>R</v>
      </c>
      <c r="AC302" s="9">
        <v>258</v>
      </c>
      <c r="AD302" s="9" t="str">
        <f>IFERROR(MID(VLOOKUP($B302,Seqs!$A:$B,2,0),AE302,1),"")</f>
        <v>F</v>
      </c>
      <c r="AE302" s="9">
        <v>285</v>
      </c>
      <c r="AF302" s="9" t="str">
        <f>IFERROR(MID(VLOOKUP($B302,Seqs!$A:$B,2,0),AG302,1),"")</f>
        <v>C</v>
      </c>
      <c r="AG302" s="9">
        <v>289</v>
      </c>
      <c r="AH302" s="9" t="str">
        <f>IFERROR(MID(VLOOKUP($B302,Seqs!$A:$B,2,0),AI302,1),"")</f>
        <v>L</v>
      </c>
      <c r="AI302" s="9">
        <v>291</v>
      </c>
      <c r="AJ302" s="9" t="str">
        <f>IFERROR(MID(VLOOKUP($B302,Seqs!$A:$B,2,0),AK302,1),"")</f>
        <v>L</v>
      </c>
      <c r="AK302" s="9">
        <v>298</v>
      </c>
      <c r="AL302" s="9" t="str">
        <f>IFERROR(MID(VLOOKUP($B302,Seqs!$A:$B,2,0),AM302,1),"")</f>
        <v>T</v>
      </c>
      <c r="AM302" s="9">
        <v>330</v>
      </c>
      <c r="AN302" s="9" t="str">
        <f>IFERROR(MID(VLOOKUP($B302,Seqs!$A:$B,2,0),AO302,1),"")</f>
        <v>H</v>
      </c>
      <c r="AO302" s="9">
        <v>336</v>
      </c>
      <c r="AP302" s="9" t="str">
        <f>IFERROR(MID(VLOOKUP($B302,Seqs!$A:$B,2,0),AQ302,1),"")</f>
        <v>F</v>
      </c>
      <c r="AQ302" s="9">
        <v>359</v>
      </c>
      <c r="AR302" s="9" t="str">
        <f>IFERROR(MID(VLOOKUP($B302,Seqs!$A:$B,2,0),AS302,1),"")</f>
        <v>N</v>
      </c>
      <c r="AS302" s="9">
        <v>365</v>
      </c>
      <c r="AT302" s="9" t="str">
        <f>IFERROR(MID(VLOOKUP($B302,Seqs!$A:$B,2,0),AU302,1),"")</f>
        <v>C</v>
      </c>
      <c r="AU302" s="9">
        <v>394</v>
      </c>
      <c r="AV302" s="9" t="str">
        <f>IFERROR(MID(VLOOKUP($B302,Seqs!$A:$B,2,0),AW302,1),"")</f>
        <v>N</v>
      </c>
      <c r="AW302" s="9">
        <v>395</v>
      </c>
      <c r="AX302" s="9" t="str">
        <f>IFERROR(MID(VLOOKUP($B302,Seqs!$A:$B,2,0),AY302,1),"")</f>
        <v>Q</v>
      </c>
      <c r="AY302" s="9">
        <v>412</v>
      </c>
      <c r="AZ302" s="110" t="str">
        <f>VLOOKUP(B302,Classification!A:D,2,0)</f>
        <v>B1</v>
      </c>
      <c r="BA302" s="98" t="str">
        <f>VLOOKUP(B302,Classification!A:D,4,0)</f>
        <v>Calcitonin</v>
      </c>
      <c r="BB302" s="36" t="b">
        <f t="shared" ref="BB302" si="1456"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109">
        <f t="shared" ref="BC302" si="1457">_xlfn.AGGREGATE(9,6,CH302:CS302)-_xlfn.AGGREGATE(9,6,BV302:CG302)+12</f>
        <v>240</v>
      </c>
      <c r="BD302" s="11" t="s">
        <v>1381</v>
      </c>
      <c r="BE302" s="9" t="s">
        <v>1297</v>
      </c>
      <c r="BF302" s="120">
        <v>3.34</v>
      </c>
      <c r="BG302" s="51" t="s">
        <v>1432</v>
      </c>
      <c r="BH302" s="51" t="s">
        <v>1432</v>
      </c>
      <c r="BJ302" s="111" t="s">
        <v>1293</v>
      </c>
      <c r="BK302" s="112" t="s">
        <v>1293</v>
      </c>
      <c r="BL302" s="112" t="s">
        <v>1293</v>
      </c>
      <c r="BM302" s="112" t="s">
        <v>1293</v>
      </c>
      <c r="BN302" s="112" t="s">
        <v>1293</v>
      </c>
      <c r="BO302" s="112" t="s">
        <v>1293</v>
      </c>
      <c r="BP302" s="112" t="s">
        <v>1293</v>
      </c>
      <c r="BQ302" s="112" t="s">
        <v>1293</v>
      </c>
      <c r="BR302" s="112" t="s">
        <v>1293</v>
      </c>
      <c r="BS302" s="112" t="s">
        <v>1293</v>
      </c>
      <c r="BT302" s="112" t="s">
        <v>1293</v>
      </c>
      <c r="BU302" s="112" t="s">
        <v>1293</v>
      </c>
      <c r="BV302" s="111">
        <f t="shared" ref="BV302" si="1458">E302</f>
        <v>138</v>
      </c>
      <c r="BW302" s="113">
        <f t="shared" ref="BW302" si="1459">I302</f>
        <v>174</v>
      </c>
      <c r="BX302" s="114">
        <f t="shared" ref="BX302" si="1460">M302</f>
        <v>178</v>
      </c>
      <c r="BY302" s="113" t="str">
        <f t="shared" ref="BY302" si="1461">Q302</f>
        <v>-</v>
      </c>
      <c r="BZ302" s="114">
        <f t="shared" ref="BZ302" si="1462">U302</f>
        <v>217</v>
      </c>
      <c r="CA302" s="113" t="str">
        <f t="shared" ref="CA302" si="1463">Y302</f>
        <v>-</v>
      </c>
      <c r="CB302" s="114">
        <f t="shared" ref="CB302" si="1464">AC302</f>
        <v>258</v>
      </c>
      <c r="CC302" s="113">
        <f t="shared" ref="CC302" si="1465">AG302</f>
        <v>289</v>
      </c>
      <c r="CD302" s="114">
        <f t="shared" ref="CD302" si="1466">AK302</f>
        <v>298</v>
      </c>
      <c r="CE302" s="113">
        <f t="shared" ref="CE302" si="1467">AO302</f>
        <v>336</v>
      </c>
      <c r="CF302" s="114">
        <f t="shared" ref="CF302" si="1468">AS302</f>
        <v>365</v>
      </c>
      <c r="CG302" s="113">
        <f t="shared" ref="CG302" si="1469">AW302</f>
        <v>395</v>
      </c>
      <c r="CH302" s="111">
        <f t="shared" ref="CH302" si="1470">G302</f>
        <v>173</v>
      </c>
      <c r="CI302" s="113">
        <f t="shared" ref="CI302" si="1471">K302</f>
        <v>177</v>
      </c>
      <c r="CJ302" s="114">
        <f t="shared" ref="CJ302" si="1472">O302</f>
        <v>205</v>
      </c>
      <c r="CK302" s="114" t="str">
        <f t="shared" ref="CK302" si="1473">S302</f>
        <v>-</v>
      </c>
      <c r="CL302" s="114">
        <f t="shared" ref="CL302" si="1474">W302</f>
        <v>250</v>
      </c>
      <c r="CM302" s="114" t="str">
        <f t="shared" ref="CM302" si="1475">AA302</f>
        <v>-</v>
      </c>
      <c r="CN302" s="114">
        <f t="shared" ref="CN302" si="1476">AE302</f>
        <v>285</v>
      </c>
      <c r="CO302" s="114">
        <f t="shared" ref="CO302" si="1477">AI302</f>
        <v>291</v>
      </c>
      <c r="CP302" s="114">
        <f t="shared" ref="CP302" si="1478">AM302</f>
        <v>330</v>
      </c>
      <c r="CQ302" s="114">
        <f t="shared" ref="CQ302" si="1479">AQ302</f>
        <v>359</v>
      </c>
      <c r="CR302" s="114">
        <f t="shared" ref="CR302" si="1480">AU302</f>
        <v>394</v>
      </c>
      <c r="CS302" s="114">
        <f t="shared" ref="CS302" si="1481">AY302</f>
        <v>412</v>
      </c>
      <c r="CT302" s="109">
        <f t="shared" ref="CT302" si="1482">M302-K302</f>
        <v>1</v>
      </c>
      <c r="CU302" s="129"/>
      <c r="CV302" s="129"/>
      <c r="CW302" s="129"/>
      <c r="CX302" s="129"/>
      <c r="CY302" s="129"/>
      <c r="CZ302" s="129"/>
      <c r="DA302" s="129"/>
      <c r="DB302" s="129"/>
      <c r="DC302" s="129"/>
      <c r="DD302" s="129"/>
      <c r="DE302" s="129"/>
      <c r="DF302" s="129"/>
      <c r="DG302" s="129"/>
      <c r="DH302" s="129"/>
      <c r="DI302" s="129"/>
      <c r="DJ302" s="129"/>
      <c r="DK302" s="129"/>
      <c r="DL302" s="129"/>
      <c r="DM302" s="129"/>
      <c r="DN302" s="129"/>
      <c r="DO302" s="129"/>
      <c r="DP302" s="129"/>
      <c r="DQ302" s="129"/>
      <c r="DR302" s="129"/>
      <c r="DS302" s="129"/>
      <c r="DT302" s="129"/>
      <c r="DU302" s="129"/>
      <c r="DV302" s="129"/>
      <c r="DW302" s="129"/>
      <c r="DX302" s="129"/>
      <c r="DY302" s="129"/>
      <c r="DZ302" s="129"/>
      <c r="EA302" s="129"/>
      <c r="EB302" s="129"/>
      <c r="EC302" s="129"/>
      <c r="ED302" s="129"/>
      <c r="EE302" s="129"/>
      <c r="EF302" s="129"/>
      <c r="EG302" s="129"/>
      <c r="EH302" s="129"/>
      <c r="EI302" s="129"/>
      <c r="EJ302" s="129"/>
      <c r="EK302" s="129"/>
      <c r="EL302" s="129"/>
      <c r="EM302" s="129"/>
      <c r="EN302" s="129"/>
      <c r="EO302" s="129"/>
      <c r="EP302" s="129"/>
      <c r="EQ302" s="129"/>
      <c r="ER302" s="129"/>
      <c r="ES302" s="129"/>
      <c r="ET302" s="129"/>
      <c r="EU302" s="129"/>
      <c r="EV302" s="129"/>
      <c r="EW302" s="129"/>
      <c r="EX302" s="129"/>
      <c r="EY302" s="129"/>
      <c r="EZ302" s="129"/>
      <c r="FA302" s="129"/>
      <c r="FB302" s="129"/>
      <c r="FC302" s="129"/>
      <c r="FD302" s="129"/>
      <c r="FE302" s="129"/>
      <c r="FF302" s="129"/>
      <c r="FG302" s="129"/>
      <c r="FH302" s="129"/>
      <c r="FI302" s="129"/>
      <c r="FJ302" s="129"/>
      <c r="FK302" s="129"/>
      <c r="FL302" s="129"/>
      <c r="FM302" s="129"/>
      <c r="FN302" s="129"/>
      <c r="FO302" s="129"/>
      <c r="FP302" s="129"/>
      <c r="FQ302" s="129"/>
      <c r="FR302" s="129"/>
      <c r="FS302" s="129"/>
      <c r="FT302" s="129"/>
      <c r="FU302" s="129"/>
      <c r="FV302" s="129"/>
      <c r="FW302" s="129"/>
      <c r="FX302" s="129"/>
      <c r="FY302" s="129"/>
      <c r="FZ302" s="129"/>
      <c r="GA302" s="129"/>
      <c r="GB302" s="129"/>
      <c r="GC302" s="129"/>
      <c r="GD302" s="129"/>
      <c r="GE302" s="129"/>
      <c r="GF302" s="129"/>
      <c r="GG302" s="129"/>
      <c r="GH302" s="129"/>
      <c r="GI302" s="129"/>
      <c r="GJ302" s="129"/>
      <c r="GK302" s="129"/>
      <c r="GL302" s="129"/>
      <c r="GM302" s="129"/>
      <c r="GN302" s="129"/>
      <c r="GO302" s="129"/>
      <c r="GP302" s="129"/>
      <c r="GQ302" s="129"/>
      <c r="GR302" s="129"/>
      <c r="GS302" s="129"/>
      <c r="GT302" s="129"/>
      <c r="GU302" s="129"/>
      <c r="GV302" s="129"/>
      <c r="GW302" s="129"/>
      <c r="GX302" s="129"/>
      <c r="GY302" s="129"/>
      <c r="GZ302" s="129"/>
      <c r="HA302" s="129"/>
      <c r="HB302" s="129"/>
      <c r="HC302" s="129"/>
      <c r="HD302" s="129"/>
      <c r="HE302" s="129"/>
      <c r="HF302" s="129"/>
      <c r="HG302" s="129"/>
      <c r="HH302" s="129"/>
      <c r="HI302" s="129"/>
      <c r="HJ302" s="129"/>
      <c r="HK302" s="129"/>
      <c r="HL302" s="129"/>
      <c r="HM302" s="129"/>
      <c r="HN302" s="129"/>
      <c r="HO302" s="129"/>
      <c r="HP302" s="129"/>
      <c r="HQ302" s="129"/>
      <c r="HR302" s="129"/>
      <c r="HS302" s="129"/>
      <c r="HT302" s="129"/>
      <c r="HU302" s="129"/>
      <c r="HV302" s="129"/>
      <c r="HW302" s="129"/>
      <c r="HX302" s="129"/>
      <c r="HY302" s="129"/>
      <c r="HZ302" s="129"/>
      <c r="IA302" s="129"/>
      <c r="IB302" s="129"/>
      <c r="IC302" s="129"/>
      <c r="ID302" s="129"/>
      <c r="IE302" s="129"/>
      <c r="IF302" s="129"/>
      <c r="IG302" s="129"/>
      <c r="IH302" s="129"/>
      <c r="II302" s="129"/>
      <c r="IJ302" s="129"/>
      <c r="IK302" s="129"/>
      <c r="IL302" s="129"/>
      <c r="IM302" s="129"/>
      <c r="IN302" s="129"/>
      <c r="IO302" s="129"/>
      <c r="IP302" s="129"/>
      <c r="IQ302" s="129"/>
      <c r="IR302" s="129"/>
      <c r="IS302" s="129"/>
      <c r="IT302" s="129"/>
      <c r="IU302" s="129"/>
      <c r="IV302" s="129"/>
      <c r="IW302" s="129"/>
      <c r="IX302" s="129"/>
      <c r="IY302" s="129"/>
      <c r="IZ302" s="129"/>
      <c r="JA302" s="129"/>
      <c r="JB302" s="129"/>
      <c r="JC302" s="129"/>
      <c r="JD302" s="129"/>
      <c r="JE302" s="129"/>
      <c r="JF302" s="129"/>
      <c r="JG302" s="129"/>
      <c r="JH302" s="129"/>
      <c r="JI302" s="129"/>
      <c r="JJ302" s="129"/>
      <c r="JK302" s="129"/>
      <c r="JL302" s="129"/>
      <c r="JM302" s="129"/>
      <c r="JN302" s="129"/>
      <c r="JO302" s="129"/>
      <c r="JP302" s="129"/>
      <c r="JQ302" s="129"/>
      <c r="JR302" s="129"/>
      <c r="JS302" s="129"/>
      <c r="JT302" s="129"/>
      <c r="JU302" s="129"/>
      <c r="JV302" s="129"/>
      <c r="JW302" s="129"/>
      <c r="JX302" s="129"/>
      <c r="JY302" s="129"/>
      <c r="JZ302" s="129"/>
      <c r="KA302" s="129"/>
      <c r="KB302" s="129"/>
      <c r="KC302" s="129"/>
      <c r="KD302" s="129"/>
      <c r="KE302" s="129"/>
      <c r="KF302" s="129"/>
      <c r="KG302" s="129"/>
      <c r="KH302" s="129"/>
      <c r="KI302" s="129"/>
      <c r="KJ302" s="129"/>
      <c r="KK302" s="129"/>
      <c r="KL302" s="129"/>
      <c r="KM302" s="129"/>
      <c r="KN302" s="129"/>
      <c r="KO302" s="129"/>
      <c r="KP302" s="129"/>
      <c r="KQ302" s="129"/>
      <c r="KR302" s="129"/>
      <c r="KS302" s="129"/>
      <c r="KT302" s="129"/>
      <c r="KU302" s="129"/>
      <c r="KV302" s="129"/>
      <c r="KW302" s="129"/>
      <c r="KX302" s="129"/>
      <c r="KY302" s="129"/>
      <c r="KZ302" s="129"/>
      <c r="LA302" s="129"/>
      <c r="LB302" s="129"/>
      <c r="LC302" s="129"/>
      <c r="LD302" s="129"/>
      <c r="LE302" s="129"/>
      <c r="LF302" s="129"/>
      <c r="LG302" s="129"/>
      <c r="LH302" s="129"/>
      <c r="LI302" s="129"/>
      <c r="LJ302" s="129"/>
      <c r="LK302" s="129"/>
      <c r="LL302" s="129"/>
      <c r="LM302" s="129"/>
      <c r="LN302" s="129"/>
      <c r="LO302" s="129"/>
      <c r="LP302" s="129"/>
      <c r="LQ302" s="129"/>
      <c r="LR302" s="129"/>
      <c r="LS302" s="129"/>
      <c r="LT302" s="129"/>
      <c r="LU302" s="129"/>
      <c r="LV302" s="129"/>
      <c r="LW302" s="129"/>
      <c r="LX302" s="129"/>
      <c r="LY302" s="129"/>
      <c r="LZ302" s="129"/>
      <c r="MA302" s="129"/>
      <c r="MB302" s="129"/>
      <c r="MC302" s="129"/>
      <c r="MD302" s="129"/>
      <c r="ME302" s="129"/>
      <c r="MF302" s="129"/>
      <c r="MG302" s="129"/>
      <c r="MH302" s="129"/>
      <c r="MI302" s="129"/>
      <c r="MJ302" s="129"/>
      <c r="MK302" s="129"/>
      <c r="ML302" s="129"/>
      <c r="MM302" s="129"/>
      <c r="MN302" s="129"/>
      <c r="MO302" s="129"/>
      <c r="MP302" s="129"/>
      <c r="MQ302" s="129"/>
      <c r="MR302" s="129"/>
      <c r="MS302" s="129"/>
      <c r="MT302" s="129"/>
      <c r="MU302" s="129"/>
      <c r="MV302" s="129"/>
      <c r="MW302" s="129"/>
      <c r="MX302" s="129"/>
      <c r="MY302" s="129"/>
      <c r="MZ302" s="129"/>
      <c r="NA302" s="129"/>
      <c r="NB302" s="129"/>
      <c r="NC302" s="129"/>
      <c r="ND302" s="129"/>
      <c r="NE302" s="129"/>
      <c r="NF302" s="129"/>
      <c r="NG302" s="129"/>
      <c r="NH302" s="129"/>
      <c r="NI302" s="129"/>
      <c r="NJ302" s="129"/>
      <c r="NK302" s="129"/>
      <c r="NL302" s="129"/>
      <c r="NM302" s="129"/>
      <c r="NN302" s="129"/>
      <c r="NO302" s="129"/>
      <c r="NP302" s="129"/>
      <c r="NQ302" s="129"/>
      <c r="NR302" s="129"/>
      <c r="NS302" s="129"/>
      <c r="NT302" s="129"/>
      <c r="NU302" s="129"/>
      <c r="NV302" s="129"/>
      <c r="NW302" s="129"/>
      <c r="NX302" s="129"/>
      <c r="NY302" s="129"/>
      <c r="NZ302" s="129"/>
      <c r="OA302" s="129"/>
      <c r="OB302" s="129"/>
      <c r="OC302" s="129"/>
      <c r="OD302" s="129"/>
      <c r="OE302" s="129"/>
      <c r="OF302" s="129"/>
      <c r="OG302" s="129"/>
      <c r="OH302" s="129"/>
      <c r="OI302" s="129"/>
      <c r="OJ302" s="129"/>
      <c r="OK302" s="129"/>
      <c r="OL302" s="129"/>
      <c r="OM302" s="129"/>
      <c r="ON302" s="129"/>
      <c r="OO302" s="129"/>
      <c r="OP302" s="129"/>
      <c r="OQ302" s="129"/>
      <c r="OR302" s="129"/>
      <c r="OS302" s="129"/>
      <c r="OT302" s="129"/>
      <c r="OU302" s="129"/>
      <c r="OV302" s="129"/>
      <c r="OW302" s="129"/>
      <c r="OX302" s="129"/>
      <c r="OY302" s="129"/>
      <c r="OZ302" s="129"/>
      <c r="PA302" s="129"/>
      <c r="PB302" s="129"/>
      <c r="PC302" s="129"/>
      <c r="PD302" s="129"/>
      <c r="PE302" s="129"/>
      <c r="PF302" s="129"/>
      <c r="PG302" s="129"/>
      <c r="PH302" s="129"/>
      <c r="PI302" s="129"/>
      <c r="PJ302" s="129"/>
      <c r="PK302" s="129"/>
      <c r="PL302" s="129"/>
      <c r="PM302" s="129"/>
      <c r="PN302" s="129"/>
      <c r="PO302" s="129"/>
      <c r="PP302" s="129"/>
      <c r="PQ302" s="129"/>
      <c r="PR302" s="129"/>
      <c r="PS302" s="129"/>
      <c r="PT302" s="129"/>
      <c r="PU302" s="129"/>
      <c r="PV302" s="129"/>
      <c r="PW302" s="129"/>
      <c r="PX302" s="129"/>
      <c r="PY302" s="129"/>
      <c r="PZ302" s="129"/>
      <c r="QA302" s="129"/>
      <c r="QB302" s="129"/>
      <c r="QC302" s="129"/>
      <c r="QD302" s="129"/>
      <c r="QE302" s="129"/>
      <c r="QF302" s="129"/>
      <c r="QG302" s="129"/>
      <c r="QH302" s="129"/>
      <c r="QI302" s="129"/>
      <c r="QJ302" s="129"/>
      <c r="QK302" s="129"/>
      <c r="QL302" s="129"/>
      <c r="QM302" s="129"/>
      <c r="QN302" s="129"/>
      <c r="QO302" s="129"/>
      <c r="QP302" s="129"/>
      <c r="QQ302" s="129"/>
      <c r="QR302" s="129"/>
      <c r="QS302" s="129"/>
      <c r="QT302" s="129"/>
      <c r="QU302" s="129"/>
      <c r="QV302" s="129"/>
      <c r="QW302" s="129"/>
      <c r="QX302" s="129"/>
      <c r="QY302" s="129"/>
      <c r="QZ302" s="129"/>
      <c r="RA302" s="129"/>
      <c r="RB302" s="129"/>
      <c r="RC302" s="129"/>
      <c r="RD302" s="129"/>
      <c r="RE302" s="129"/>
      <c r="RF302" s="129"/>
      <c r="RG302" s="129"/>
      <c r="RH302" s="129"/>
      <c r="RI302" s="129"/>
      <c r="RJ302" s="129"/>
      <c r="RK302" s="129"/>
      <c r="RL302" s="129"/>
      <c r="RM302" s="129"/>
      <c r="RN302" s="129"/>
      <c r="RO302" s="129"/>
      <c r="RP302" s="129"/>
      <c r="RQ302" s="129"/>
      <c r="RR302" s="129"/>
      <c r="RS302" s="129"/>
      <c r="RT302" s="129"/>
      <c r="RU302" s="129"/>
      <c r="RV302" s="129"/>
      <c r="RW302" s="129"/>
      <c r="RX302" s="129"/>
      <c r="RY302" s="129"/>
      <c r="RZ302" s="129"/>
      <c r="SA302" s="129"/>
      <c r="SB302" s="129"/>
      <c r="SC302" s="129"/>
      <c r="SD302" s="129"/>
      <c r="SE302" s="129"/>
      <c r="SF302" s="129"/>
      <c r="SG302" s="129"/>
      <c r="SH302" s="129"/>
      <c r="SI302" s="129"/>
      <c r="SJ302" s="129"/>
      <c r="SK302" s="129"/>
      <c r="SL302" s="129"/>
      <c r="SM302" s="129"/>
      <c r="SN302" s="129"/>
      <c r="SO302" s="129"/>
      <c r="SP302" s="129"/>
      <c r="SQ302" s="129"/>
      <c r="SR302" s="129"/>
      <c r="SS302" s="129"/>
      <c r="ST302" s="129"/>
      <c r="SU302" s="129"/>
      <c r="SV302" s="129"/>
      <c r="SW302" s="129"/>
      <c r="SX302" s="129"/>
      <c r="SY302" s="129"/>
      <c r="SZ302" s="129"/>
      <c r="TA302" s="129"/>
      <c r="TB302" s="129"/>
      <c r="TC302" s="129"/>
      <c r="TD302" s="129"/>
      <c r="TE302" s="129"/>
      <c r="TF302" s="129"/>
      <c r="TG302" s="129"/>
      <c r="TH302" s="129"/>
      <c r="TI302" s="129"/>
      <c r="TJ302" s="129"/>
      <c r="TK302" s="129"/>
      <c r="TL302" s="129"/>
      <c r="TM302" s="129"/>
      <c r="TN302" s="129"/>
      <c r="TO302" s="129"/>
      <c r="TP302" s="129"/>
      <c r="TQ302" s="129"/>
      <c r="TR302" s="129"/>
      <c r="TS302" s="129"/>
      <c r="TT302" s="129"/>
      <c r="TU302" s="129"/>
      <c r="TV302" s="129"/>
      <c r="TW302" s="129"/>
      <c r="TX302" s="129"/>
      <c r="TY302" s="129"/>
      <c r="TZ302" s="129"/>
      <c r="UA302" s="129"/>
      <c r="UB302" s="129"/>
      <c r="UC302" s="129"/>
      <c r="UD302" s="129"/>
      <c r="UE302" s="129"/>
      <c r="UF302" s="129"/>
      <c r="UG302" s="129"/>
      <c r="UH302" s="129"/>
      <c r="UI302" s="129"/>
      <c r="UJ302" s="129"/>
      <c r="UK302" s="129"/>
      <c r="UL302" s="129"/>
      <c r="UM302" s="129"/>
      <c r="UN302" s="129"/>
      <c r="UO302" s="129"/>
      <c r="UP302" s="129"/>
      <c r="UQ302" s="129"/>
      <c r="UR302" s="129"/>
      <c r="US302" s="129"/>
      <c r="UT302" s="129"/>
      <c r="UU302" s="129"/>
      <c r="UV302" s="129"/>
      <c r="UW302" s="129"/>
      <c r="UX302" s="129"/>
      <c r="UY302" s="129"/>
      <c r="UZ302" s="129"/>
      <c r="VA302" s="129"/>
      <c r="VB302" s="129"/>
      <c r="VC302" s="129"/>
      <c r="VD302" s="129"/>
      <c r="VE302" s="129"/>
      <c r="VF302" s="129"/>
      <c r="VG302" s="129"/>
      <c r="VH302" s="129"/>
      <c r="VI302" s="129"/>
      <c r="VJ302" s="129"/>
      <c r="VK302" s="129"/>
      <c r="VL302" s="129"/>
      <c r="VM302" s="129"/>
      <c r="VN302" s="129"/>
      <c r="VO302" s="129"/>
      <c r="VP302" s="129"/>
      <c r="VQ302" s="129"/>
      <c r="VR302" s="129"/>
      <c r="VS302" s="129"/>
      <c r="VT302" s="129"/>
      <c r="VU302" s="129"/>
      <c r="VV302" s="129"/>
      <c r="VW302" s="129"/>
      <c r="VX302" s="129"/>
      <c r="VY302" s="129"/>
      <c r="VZ302" s="129"/>
      <c r="WA302" s="129"/>
      <c r="WB302" s="129"/>
      <c r="WC302" s="129"/>
      <c r="WD302" s="129"/>
      <c r="WE302" s="129"/>
      <c r="WF302" s="129"/>
      <c r="WG302" s="129"/>
      <c r="WH302" s="129"/>
      <c r="WI302" s="129"/>
      <c r="WJ302" s="129"/>
      <c r="WK302" s="129"/>
      <c r="WL302" s="129"/>
      <c r="WM302" s="129"/>
      <c r="WN302" s="129"/>
      <c r="WO302" s="129"/>
      <c r="WP302" s="129"/>
      <c r="WQ302" s="129"/>
      <c r="WR302" s="129"/>
      <c r="WS302" s="129"/>
      <c r="WT302" s="129"/>
      <c r="WU302" s="129"/>
      <c r="WV302" s="129"/>
      <c r="WW302" s="129"/>
      <c r="WX302" s="129"/>
      <c r="WY302" s="129"/>
      <c r="WZ302" s="129"/>
      <c r="XA302" s="129"/>
      <c r="XB302" s="129"/>
      <c r="XC302" s="129"/>
      <c r="XD302" s="129"/>
      <c r="XE302" s="129"/>
      <c r="XF302" s="129"/>
      <c r="XG302" s="129"/>
      <c r="XH302" s="129"/>
      <c r="XI302" s="129"/>
      <c r="XJ302" s="129"/>
      <c r="XK302" s="129"/>
      <c r="XL302" s="129"/>
      <c r="XM302" s="129"/>
      <c r="XN302" s="129"/>
      <c r="XO302" s="129"/>
      <c r="XP302" s="129"/>
      <c r="XQ302" s="129"/>
      <c r="XR302" s="129"/>
      <c r="XS302" s="129"/>
      <c r="XT302" s="129"/>
      <c r="XU302" s="129"/>
      <c r="XV302" s="129"/>
      <c r="XW302" s="129"/>
      <c r="XX302" s="129"/>
      <c r="XY302" s="129"/>
      <c r="XZ302" s="129"/>
      <c r="YA302" s="129"/>
      <c r="YB302" s="129"/>
      <c r="YC302" s="129"/>
      <c r="YD302" s="129"/>
      <c r="YE302" s="129"/>
      <c r="YF302" s="129"/>
      <c r="YG302" s="129"/>
      <c r="YH302" s="129"/>
      <c r="YI302" s="129"/>
      <c r="YJ302" s="129"/>
      <c r="YK302" s="129"/>
      <c r="YL302" s="129"/>
      <c r="YM302" s="129"/>
      <c r="YN302" s="129"/>
      <c r="YO302" s="129"/>
      <c r="YP302" s="129"/>
      <c r="YQ302" s="129"/>
      <c r="YR302" s="129"/>
      <c r="YS302" s="129"/>
      <c r="YT302" s="129"/>
      <c r="YU302" s="129"/>
      <c r="YV302" s="129"/>
      <c r="YW302" s="129"/>
      <c r="YX302" s="129"/>
      <c r="YY302" s="129"/>
      <c r="YZ302" s="129"/>
      <c r="ZA302" s="129"/>
      <c r="ZB302" s="129"/>
      <c r="ZC302" s="129"/>
      <c r="ZD302" s="129"/>
      <c r="ZE302" s="129"/>
      <c r="ZF302" s="129"/>
      <c r="ZG302" s="129"/>
      <c r="ZH302" s="129"/>
      <c r="ZI302" s="129"/>
      <c r="ZJ302" s="129"/>
      <c r="ZK302" s="129"/>
      <c r="ZL302" s="129"/>
      <c r="ZM302" s="129"/>
      <c r="ZN302" s="129"/>
      <c r="ZO302" s="129"/>
      <c r="ZP302" s="129"/>
      <c r="ZQ302" s="129"/>
      <c r="ZR302" s="129"/>
      <c r="ZS302" s="129"/>
      <c r="ZT302" s="129"/>
      <c r="ZU302" s="129"/>
      <c r="ZV302" s="129"/>
      <c r="ZW302" s="129"/>
      <c r="ZX302" s="129"/>
      <c r="ZY302" s="129"/>
      <c r="ZZ302" s="129"/>
      <c r="AAA302" s="129"/>
      <c r="AAB302" s="129"/>
      <c r="AAC302" s="129"/>
      <c r="AAD302" s="129"/>
      <c r="AAE302" s="129"/>
      <c r="AAF302" s="129"/>
      <c r="AAG302" s="129"/>
      <c r="AAH302" s="129"/>
      <c r="AAI302" s="129"/>
      <c r="AAJ302" s="129"/>
      <c r="AAK302" s="129"/>
      <c r="AAL302" s="129"/>
      <c r="AAM302" s="129"/>
      <c r="AAN302" s="129"/>
      <c r="AAO302" s="129"/>
      <c r="AAP302" s="129"/>
      <c r="AAQ302" s="129"/>
      <c r="AAR302" s="129"/>
      <c r="AAS302" s="129"/>
      <c r="AAT302" s="129"/>
      <c r="AAU302" s="129"/>
      <c r="AAV302" s="129"/>
      <c r="AAW302" s="129"/>
      <c r="AAX302" s="129"/>
      <c r="AAY302" s="129"/>
      <c r="AAZ302" s="129"/>
      <c r="ABA302" s="129"/>
      <c r="ABB302" s="129"/>
      <c r="ABC302" s="129"/>
      <c r="ABD302" s="129"/>
      <c r="ABE302" s="129"/>
      <c r="ABF302" s="129"/>
      <c r="ABG302" s="129"/>
      <c r="ABH302" s="129"/>
      <c r="ABI302" s="129"/>
      <c r="ABJ302" s="129"/>
      <c r="ABK302" s="129"/>
      <c r="ABL302" s="129"/>
      <c r="ABM302" s="129"/>
      <c r="ABN302" s="129"/>
      <c r="ABO302" s="129"/>
      <c r="ABP302" s="129"/>
      <c r="ABQ302" s="129"/>
      <c r="ABR302" s="129"/>
      <c r="ABS302" s="129"/>
      <c r="ABT302" s="129"/>
      <c r="ABU302" s="129"/>
      <c r="ABV302" s="129"/>
      <c r="ABW302" s="129"/>
      <c r="ABX302" s="129"/>
      <c r="ABY302" s="129"/>
      <c r="ABZ302" s="129"/>
      <c r="ACA302" s="129"/>
      <c r="ACB302" s="129"/>
      <c r="ACC302" s="129"/>
      <c r="ACD302" s="129"/>
      <c r="ACE302" s="129"/>
      <c r="ACF302" s="129"/>
      <c r="ACG302" s="129"/>
      <c r="ACH302" s="129"/>
      <c r="ACI302" s="129"/>
      <c r="ACJ302" s="129"/>
      <c r="ACK302" s="129"/>
      <c r="ACL302" s="129"/>
      <c r="ACM302" s="129"/>
      <c r="ACN302" s="129"/>
      <c r="ACO302" s="129"/>
      <c r="ACP302" s="129"/>
      <c r="ACQ302" s="129"/>
      <c r="ACR302" s="129"/>
      <c r="ACS302" s="129"/>
      <c r="ACT302" s="129"/>
      <c r="ACU302" s="129"/>
      <c r="ACV302" s="129"/>
      <c r="ACW302" s="129"/>
      <c r="ACX302" s="129"/>
      <c r="ACY302" s="129"/>
      <c r="ACZ302" s="129"/>
      <c r="ADA302" s="129"/>
      <c r="ADB302" s="129"/>
      <c r="ADC302" s="129"/>
      <c r="ADD302" s="129"/>
      <c r="ADE302" s="129"/>
      <c r="ADF302" s="129"/>
      <c r="ADG302" s="129"/>
      <c r="ADH302" s="129"/>
      <c r="ADI302" s="129"/>
      <c r="ADJ302" s="129"/>
      <c r="ADK302" s="129"/>
      <c r="ADL302" s="129"/>
      <c r="ADM302" s="129"/>
      <c r="ADN302" s="129"/>
      <c r="ADO302" s="129"/>
      <c r="ADP302" s="129"/>
      <c r="ADQ302" s="129"/>
      <c r="ADR302" s="129"/>
      <c r="ADS302" s="129"/>
      <c r="ADT302" s="129"/>
      <c r="ADU302" s="129"/>
      <c r="ADV302" s="129"/>
      <c r="ADW302" s="129"/>
      <c r="ADX302" s="129"/>
      <c r="ADY302" s="129"/>
      <c r="ADZ302" s="129"/>
      <c r="AEA302" s="129"/>
      <c r="AEB302" s="129"/>
      <c r="AEC302" s="129"/>
      <c r="AED302" s="129"/>
      <c r="AEE302" s="129"/>
      <c r="AEF302" s="129"/>
      <c r="AEG302" s="129"/>
      <c r="AEH302" s="129"/>
      <c r="AEI302" s="129"/>
      <c r="AEJ302" s="129"/>
      <c r="AEK302" s="129"/>
      <c r="AEL302" s="129"/>
      <c r="AEM302" s="129"/>
      <c r="AEN302" s="129"/>
      <c r="AEO302" s="129"/>
      <c r="AEP302" s="129"/>
      <c r="AEQ302" s="129"/>
      <c r="AER302" s="129"/>
      <c r="AES302" s="129"/>
      <c r="AET302" s="129"/>
      <c r="AEU302" s="129"/>
      <c r="AEV302" s="129"/>
      <c r="AEW302" s="129"/>
      <c r="AEX302" s="129"/>
      <c r="AEY302" s="129"/>
      <c r="AEZ302" s="129"/>
      <c r="AFA302" s="129"/>
      <c r="AFB302" s="129"/>
      <c r="AFC302" s="129"/>
      <c r="AFD302" s="129"/>
      <c r="AFE302" s="129"/>
      <c r="AFF302" s="129"/>
      <c r="AFG302" s="129"/>
      <c r="AFH302" s="129"/>
      <c r="AFI302" s="129"/>
      <c r="AFJ302" s="129"/>
      <c r="AFK302" s="129"/>
      <c r="AFL302" s="129"/>
      <c r="AFM302" s="129"/>
      <c r="AFN302" s="129"/>
      <c r="AFO302" s="129"/>
      <c r="AFP302" s="129"/>
      <c r="AFQ302" s="129"/>
      <c r="AFR302" s="129"/>
      <c r="AFS302" s="129"/>
      <c r="AFT302" s="129"/>
      <c r="AFU302" s="129"/>
      <c r="AFV302" s="129"/>
      <c r="AFW302" s="129"/>
      <c r="AFX302" s="129"/>
      <c r="AFY302" s="129"/>
      <c r="AFZ302" s="129"/>
      <c r="AGA302" s="129"/>
      <c r="AGB302" s="129"/>
      <c r="AGC302" s="129"/>
      <c r="AGD302" s="129"/>
      <c r="AGE302" s="129"/>
      <c r="AGF302" s="129"/>
      <c r="AGG302" s="129"/>
      <c r="AGH302" s="129"/>
      <c r="AGI302" s="129"/>
      <c r="AGJ302" s="129"/>
      <c r="AGK302" s="129"/>
      <c r="AGL302" s="129"/>
      <c r="AGM302" s="129"/>
      <c r="AGN302" s="129"/>
      <c r="AGO302" s="129"/>
      <c r="AGP302" s="129"/>
      <c r="AGQ302" s="129"/>
      <c r="AGR302" s="129"/>
      <c r="AGS302" s="129"/>
      <c r="AGT302" s="129"/>
      <c r="AGU302" s="129"/>
      <c r="AGV302" s="129"/>
      <c r="AGW302" s="129"/>
      <c r="AGX302" s="129"/>
      <c r="AGY302" s="129"/>
      <c r="AGZ302" s="129"/>
      <c r="AHA302" s="129"/>
      <c r="AHB302" s="129"/>
      <c r="AHC302" s="129"/>
      <c r="AHD302" s="129"/>
      <c r="AHE302" s="129"/>
      <c r="AHF302" s="129"/>
      <c r="AHG302" s="129"/>
      <c r="AHH302" s="129"/>
      <c r="AHI302" s="129"/>
      <c r="AHJ302" s="129"/>
      <c r="AHK302" s="129"/>
      <c r="AHL302" s="129"/>
      <c r="AHM302" s="129"/>
      <c r="AHN302" s="129"/>
      <c r="AHO302" s="129"/>
      <c r="AHP302" s="129"/>
      <c r="AHQ302" s="129"/>
      <c r="AHR302" s="129"/>
      <c r="AHS302" s="129"/>
      <c r="AHT302" s="129"/>
      <c r="AHU302" s="129"/>
      <c r="AHV302" s="129"/>
      <c r="AHW302" s="129"/>
      <c r="AHX302" s="129"/>
      <c r="AHY302" s="129"/>
      <c r="AHZ302" s="129"/>
      <c r="AIA302" s="129"/>
      <c r="AIB302" s="129"/>
      <c r="AIC302" s="129"/>
      <c r="AID302" s="129"/>
      <c r="AIE302" s="129"/>
      <c r="AIF302" s="129"/>
      <c r="AIG302" s="129"/>
      <c r="AIH302" s="129"/>
      <c r="AII302" s="129"/>
      <c r="AIJ302" s="129"/>
      <c r="AIK302" s="129"/>
      <c r="AIL302" s="129"/>
      <c r="AIM302" s="129"/>
      <c r="AIN302" s="129"/>
      <c r="AIO302" s="129"/>
      <c r="AIP302" s="129"/>
      <c r="AIQ302" s="129"/>
      <c r="AIR302" s="129"/>
      <c r="AIS302" s="129"/>
      <c r="AIT302" s="129"/>
      <c r="AIU302" s="129"/>
      <c r="AIV302" s="129"/>
      <c r="AIW302" s="129"/>
      <c r="AIX302" s="129"/>
      <c r="AIY302" s="129"/>
      <c r="AIZ302" s="129"/>
      <c r="AJA302" s="129"/>
      <c r="AJB302" s="129"/>
      <c r="AJC302" s="129"/>
      <c r="AJD302" s="129"/>
      <c r="AJE302" s="129"/>
      <c r="AJF302" s="129"/>
      <c r="AJG302" s="129"/>
      <c r="AJH302" s="129"/>
      <c r="AJI302" s="129"/>
      <c r="AJJ302" s="129"/>
      <c r="AJK302" s="129"/>
      <c r="AJL302" s="129"/>
      <c r="AJM302" s="129"/>
      <c r="AJN302" s="129"/>
      <c r="AJO302" s="129"/>
      <c r="AJP302" s="129"/>
      <c r="AJQ302" s="129"/>
      <c r="AJR302" s="129"/>
      <c r="AJS302" s="129"/>
      <c r="AJT302" s="129"/>
      <c r="AJU302" s="129"/>
      <c r="AJV302" s="129"/>
      <c r="AJW302" s="129"/>
      <c r="AJX302" s="129"/>
      <c r="AJY302" s="129"/>
      <c r="AJZ302" s="129"/>
      <c r="AKA302" s="129"/>
      <c r="AKB302" s="129"/>
      <c r="AKC302" s="129"/>
      <c r="AKD302" s="129"/>
      <c r="AKE302" s="129"/>
      <c r="AKF302" s="129"/>
      <c r="AKG302" s="129"/>
      <c r="AKH302" s="129"/>
      <c r="AKI302" s="129"/>
      <c r="AKJ302" s="129"/>
      <c r="AKK302" s="129"/>
      <c r="AKL302" s="129"/>
      <c r="AKM302" s="129"/>
      <c r="AKN302" s="129"/>
      <c r="AKO302" s="129"/>
      <c r="AKP302" s="129"/>
      <c r="AKQ302" s="129"/>
      <c r="AKR302" s="129"/>
      <c r="AKS302" s="129"/>
      <c r="AKT302" s="129"/>
      <c r="AKU302" s="129"/>
      <c r="AKV302" s="129"/>
      <c r="AKW302" s="129"/>
      <c r="AKX302" s="129"/>
      <c r="AKY302" s="129"/>
      <c r="AKZ302" s="129"/>
      <c r="ALA302" s="129"/>
      <c r="ALB302" s="129"/>
      <c r="ALC302" s="129"/>
      <c r="ALD302" s="129"/>
      <c r="ALE302" s="129"/>
      <c r="ALF302" s="129"/>
      <c r="ALG302" s="129"/>
      <c r="ALH302" s="129"/>
      <c r="ALI302" s="129"/>
      <c r="ALJ302" s="129"/>
      <c r="ALK302" s="129"/>
      <c r="ALL302" s="129"/>
      <c r="ALM302" s="129"/>
      <c r="ALN302" s="129"/>
      <c r="ALO302" s="129"/>
      <c r="ALP302" s="129"/>
      <c r="ALQ302" s="129"/>
      <c r="ALR302" s="129"/>
      <c r="ALS302" s="129"/>
      <c r="ALT302" s="129"/>
      <c r="ALU302" s="129"/>
      <c r="ALV302" s="129"/>
      <c r="ALW302" s="129"/>
      <c r="ALX302" s="129"/>
      <c r="ALY302" s="129"/>
      <c r="ALZ302" s="129"/>
      <c r="AMA302" s="129"/>
      <c r="AMB302" s="129"/>
      <c r="AMC302" s="129"/>
      <c r="AMD302" s="129"/>
      <c r="AME302" s="129"/>
      <c r="AMF302" s="129"/>
      <c r="AMG302" s="129"/>
      <c r="AMH302" s="129"/>
      <c r="AMI302" s="129"/>
      <c r="AMJ302" s="129"/>
      <c r="AMK302" s="129"/>
      <c r="AML302" s="129"/>
      <c r="AMM302" s="129"/>
      <c r="AMN302" s="129"/>
      <c r="AMO302" s="129"/>
      <c r="AMP302" s="129"/>
    </row>
    <row r="303" spans="1:1030" x14ac:dyDescent="0.2">
      <c r="A303" s="3" t="str">
        <f t="shared" si="1398"/>
        <v>calrl_human__wt</v>
      </c>
      <c r="B303" s="2" t="s">
        <v>402</v>
      </c>
      <c r="C303" s="3" t="s">
        <v>100</v>
      </c>
      <c r="D303" s="3" t="str">
        <f>IFERROR(MID(VLOOKUP($B303,Seqs!$A:$B,2,0),E303,1),"")</f>
        <v>N</v>
      </c>
      <c r="E303" s="3">
        <v>130</v>
      </c>
      <c r="F303" s="3" t="str">
        <f>IFERROR(MID(VLOOKUP($B303,Seqs!$A:$B,2,0),G303,1),"")</f>
        <v>F</v>
      </c>
      <c r="G303" s="3">
        <v>166</v>
      </c>
      <c r="H303" s="3" t="str">
        <f>IFERROR(MID(VLOOKUP($B303,Seqs!$A:$B,2,0),I303,1),"")</f>
        <v>K</v>
      </c>
      <c r="I303" s="23">
        <v>167</v>
      </c>
      <c r="J303" s="3" t="str">
        <f>IFERROR(MID(VLOOKUP($B303,Seqs!$A:$B,2,0),K303,1),"")</f>
        <v>S</v>
      </c>
      <c r="K303" s="23">
        <v>170</v>
      </c>
      <c r="L303" s="3" t="str">
        <f>IFERROR(MID(VLOOKUP($B303,Seqs!$A:$B,2,0),M303,1),"")</f>
        <v>C</v>
      </c>
      <c r="M303" s="3">
        <v>171</v>
      </c>
      <c r="N303" s="3" t="str">
        <f>IFERROR(MID(VLOOKUP($B303,Seqs!$A:$B,2,0),O303,1),"")</f>
        <v>V</v>
      </c>
      <c r="O303" s="3">
        <v>198</v>
      </c>
      <c r="P303" s="3" t="str">
        <f>IFERROR(MID(VLOOKUP($B303,Seqs!$A:$B,2,0),Q303,1),"")</f>
        <v/>
      </c>
      <c r="Q303" s="3" t="s">
        <v>23</v>
      </c>
      <c r="R303" s="3" t="str">
        <f>IFERROR(MID(VLOOKUP($B303,Seqs!$A:$B,2,0),S303,1),"")</f>
        <v/>
      </c>
      <c r="S303" s="3" t="s">
        <v>23</v>
      </c>
      <c r="T303" s="3" t="str">
        <f>IFERROR(MID(VLOOKUP($B303,Seqs!$A:$B,2,0),U303,1),"")</f>
        <v>V</v>
      </c>
      <c r="U303" s="3">
        <v>210</v>
      </c>
      <c r="V303" s="3" t="str">
        <f>IFERROR(MID(VLOOKUP($B303,Seqs!$A:$B,2,0),W303,1),"")</f>
        <v>V</v>
      </c>
      <c r="W303" s="3">
        <v>243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H</v>
      </c>
      <c r="AC303" s="3">
        <v>251</v>
      </c>
      <c r="AD303" s="3" t="str">
        <f>IFERROR(MID(VLOOKUP($B303,Seqs!$A:$B,2,0),AE303,1),"")</f>
        <v>Y</v>
      </c>
      <c r="AE303" s="3">
        <v>277</v>
      </c>
      <c r="AF303" s="3" t="str">
        <f>IFERROR(MID(VLOOKUP($B303,Seqs!$A:$B,2,0),AG303,1),"")</f>
        <v>C</v>
      </c>
      <c r="AG303" s="3">
        <v>282</v>
      </c>
      <c r="AH303" s="3" t="str">
        <f>IFERROR(MID(VLOOKUP($B303,Seqs!$A:$B,2,0),AI303,1),"")</f>
        <v>I</v>
      </c>
      <c r="AI303" s="3">
        <v>284</v>
      </c>
      <c r="AJ303" s="3" t="str">
        <f>IFERROR(MID(VLOOKUP($B303,Seqs!$A:$B,2,0),AK303,1),"")</f>
        <v>L</v>
      </c>
      <c r="AK303" s="3">
        <v>290</v>
      </c>
      <c r="AL303" s="3" t="str">
        <f>IFERROR(MID(VLOOKUP($B303,Seqs!$A:$B,2,0),AM303,1),"")</f>
        <v>K</v>
      </c>
      <c r="AM303" s="3">
        <v>321</v>
      </c>
      <c r="AN303" s="3" t="str">
        <f>IFERROR(MID(VLOOKUP($B303,Seqs!$A:$B,2,0),AO303,1),"")</f>
        <v>Y</v>
      </c>
      <c r="AO303" s="3">
        <v>331</v>
      </c>
      <c r="AP303" s="3" t="str">
        <f>IFERROR(MID(VLOOKUP($B303,Seqs!$A:$B,2,0),AQ303,1),"")</f>
        <v>W</v>
      </c>
      <c r="AQ303" s="3">
        <v>354</v>
      </c>
      <c r="AR303" s="3" t="str">
        <f>IFERROR(MID(VLOOKUP($B303,Seqs!$A:$B,2,0),AS303,1),"")</f>
        <v>K</v>
      </c>
      <c r="AS303" s="3">
        <v>359</v>
      </c>
      <c r="AT303" s="3" t="str">
        <f>IFERROR(MID(VLOOKUP($B303,Seqs!$A:$B,2,0),AU303,1),"")</f>
        <v>F</v>
      </c>
      <c r="AU303" s="3">
        <v>387</v>
      </c>
      <c r="AV303" s="3" t="str">
        <f>IFERROR(MID(VLOOKUP($B303,Seqs!$A:$B,2,0),AW303,1),"")</f>
        <v>N</v>
      </c>
      <c r="AW303" s="3">
        <v>388</v>
      </c>
      <c r="AX303" s="3" t="str">
        <f>IFERROR(MID(VLOOKUP($B303,Seqs!$A:$B,2,0),AY303,1),"")</f>
        <v>S</v>
      </c>
      <c r="AY303" s="3">
        <v>413</v>
      </c>
      <c r="AZ303" s="77" t="str">
        <f>VLOOKUP(B303,Classification!A:D,2,0)</f>
        <v>B1</v>
      </c>
      <c r="BA303" s="94" t="str">
        <f>VLOOKUP(B303,Classification!A:D,4,0)</f>
        <v>Calcitonin</v>
      </c>
      <c r="BB303" s="27" t="b">
        <f t="shared" ref="BB303" si="1483"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>
        <f t="shared" ref="BC303" si="1484">_xlfn.AGGREGATE(9,6,CH303:CS303)-_xlfn.AGGREGATE(9,6,BV303:CG303)+12</f>
        <v>246</v>
      </c>
      <c r="BD303" s="4" t="s">
        <v>23</v>
      </c>
      <c r="BE303" s="3" t="s">
        <v>23</v>
      </c>
      <c r="BF303" s="119" t="s">
        <v>23</v>
      </c>
      <c r="BG303" s="49" t="s">
        <v>1383</v>
      </c>
      <c r="BH303" s="49" t="s">
        <v>1383</v>
      </c>
      <c r="BI303" s="1"/>
      <c r="BJ303" s="70" t="s">
        <v>1293</v>
      </c>
      <c r="BK303" s="57" t="s">
        <v>1293</v>
      </c>
      <c r="BL303" s="57" t="s">
        <v>1293</v>
      </c>
      <c r="BM303" s="57" t="s">
        <v>1293</v>
      </c>
      <c r="BN303" s="57" t="s">
        <v>1293</v>
      </c>
      <c r="BO303" s="57" t="s">
        <v>1293</v>
      </c>
      <c r="BP303" s="57" t="s">
        <v>1293</v>
      </c>
      <c r="BQ303" s="57" t="s">
        <v>1293</v>
      </c>
      <c r="BR303" s="57" t="s">
        <v>1293</v>
      </c>
      <c r="BS303" s="57" t="s">
        <v>1293</v>
      </c>
      <c r="BT303" s="57" t="s">
        <v>1293</v>
      </c>
      <c r="BU303" s="57" t="s">
        <v>1293</v>
      </c>
      <c r="BV303" s="70">
        <f t="shared" ref="BV303" si="1485">E303</f>
        <v>130</v>
      </c>
      <c r="BW303" s="71">
        <f t="shared" ref="BW303" si="1486">I303</f>
        <v>167</v>
      </c>
      <c r="BX303" s="72">
        <f t="shared" ref="BX303" si="1487">M303</f>
        <v>171</v>
      </c>
      <c r="BY303" s="71" t="str">
        <f t="shared" ref="BY303" si="1488">Q303</f>
        <v>-</v>
      </c>
      <c r="BZ303" s="72">
        <f t="shared" ref="BZ303" si="1489">U303</f>
        <v>210</v>
      </c>
      <c r="CA303" s="71" t="str">
        <f t="shared" ref="CA303" si="1490">Y303</f>
        <v>-</v>
      </c>
      <c r="CB303" s="72">
        <f t="shared" ref="CB303" si="1491">AC303</f>
        <v>251</v>
      </c>
      <c r="CC303" s="71">
        <f t="shared" ref="CC303" si="1492">AG303</f>
        <v>282</v>
      </c>
      <c r="CD303" s="72">
        <f t="shared" ref="CD303" si="1493">AK303</f>
        <v>290</v>
      </c>
      <c r="CE303" s="71">
        <f t="shared" ref="CE303" si="1494">AO303</f>
        <v>331</v>
      </c>
      <c r="CF303" s="72">
        <f t="shared" ref="CF303" si="1495">AS303</f>
        <v>359</v>
      </c>
      <c r="CG303" s="71">
        <f t="shared" ref="CG303" si="1496">AW303</f>
        <v>388</v>
      </c>
      <c r="CH303" s="70">
        <f t="shared" ref="CH303" si="1497">G303</f>
        <v>166</v>
      </c>
      <c r="CI303" s="71">
        <f t="shared" ref="CI303" si="1498">K303</f>
        <v>170</v>
      </c>
      <c r="CJ303" s="72">
        <f t="shared" ref="CJ303" si="1499">O303</f>
        <v>198</v>
      </c>
      <c r="CK303" s="72" t="str">
        <f t="shared" ref="CK303" si="1500">S303</f>
        <v>-</v>
      </c>
      <c r="CL303" s="72">
        <f t="shared" ref="CL303" si="1501">W303</f>
        <v>243</v>
      </c>
      <c r="CM303" s="72" t="str">
        <f t="shared" ref="CM303" si="1502">AA303</f>
        <v>-</v>
      </c>
      <c r="CN303" s="72">
        <f t="shared" ref="CN303" si="1503">AE303</f>
        <v>277</v>
      </c>
      <c r="CO303" s="72">
        <f t="shared" ref="CO303" si="1504">AI303</f>
        <v>284</v>
      </c>
      <c r="CP303" s="72">
        <f t="shared" ref="CP303" si="1505">AM303</f>
        <v>321</v>
      </c>
      <c r="CQ303" s="72">
        <f t="shared" ref="CQ303" si="1506">AQ303</f>
        <v>354</v>
      </c>
      <c r="CR303" s="72">
        <f t="shared" ref="CR303" si="1507">AU303</f>
        <v>387</v>
      </c>
      <c r="CS303" s="72">
        <f t="shared" ref="CS303" si="1508">AY303</f>
        <v>413</v>
      </c>
      <c r="CT303" s="23">
        <f t="shared" ref="CT303" si="1509">M303-K303</f>
        <v>1</v>
      </c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  <c r="IU303" s="6"/>
      <c r="IV303" s="6"/>
      <c r="IW303" s="6"/>
      <c r="IX303" s="6"/>
      <c r="IY303" s="6"/>
      <c r="IZ303" s="6"/>
      <c r="JA303" s="6"/>
      <c r="JB303" s="6"/>
      <c r="JC303" s="6"/>
      <c r="JD303" s="6"/>
      <c r="JE303" s="6"/>
      <c r="JF303" s="6"/>
      <c r="JG303" s="6"/>
      <c r="JH303" s="6"/>
      <c r="JI303" s="6"/>
      <c r="JJ303" s="6"/>
      <c r="JK303" s="6"/>
      <c r="JL303" s="6"/>
      <c r="JM303" s="6"/>
      <c r="JN303" s="6"/>
      <c r="JO303" s="6"/>
      <c r="JP303" s="6"/>
      <c r="JQ303" s="6"/>
      <c r="JR303" s="6"/>
      <c r="JS303" s="6"/>
      <c r="JT303" s="6"/>
      <c r="JU303" s="6"/>
      <c r="JV303" s="6"/>
      <c r="JW303" s="6"/>
      <c r="JX303" s="6"/>
      <c r="JY303" s="6"/>
      <c r="JZ303" s="6"/>
      <c r="KA303" s="6"/>
      <c r="KB303" s="6"/>
      <c r="KC303" s="6"/>
      <c r="KD303" s="6"/>
      <c r="KE303" s="6"/>
      <c r="KF303" s="6"/>
      <c r="KG303" s="6"/>
      <c r="KH303" s="6"/>
      <c r="KI303" s="6"/>
      <c r="KJ303" s="6"/>
      <c r="KK303" s="6"/>
      <c r="KL303" s="6"/>
      <c r="KM303" s="6"/>
      <c r="KN303" s="6"/>
      <c r="KO303" s="6"/>
      <c r="KP303" s="6"/>
      <c r="KQ303" s="6"/>
      <c r="KR303" s="6"/>
      <c r="KS303" s="6"/>
      <c r="KT303" s="6"/>
      <c r="KU303" s="6"/>
      <c r="KV303" s="6"/>
      <c r="KW303" s="6"/>
      <c r="KX303" s="6"/>
      <c r="KY303" s="6"/>
      <c r="KZ303" s="6"/>
      <c r="LA303" s="6"/>
      <c r="LB303" s="6"/>
      <c r="LC303" s="6"/>
      <c r="LD303" s="6"/>
      <c r="LE303" s="6"/>
      <c r="LF303" s="6"/>
      <c r="LG303" s="6"/>
      <c r="LH303" s="6"/>
      <c r="LI303" s="6"/>
      <c r="LJ303" s="6"/>
      <c r="LK303" s="6"/>
      <c r="LL303" s="6"/>
      <c r="LM303" s="6"/>
      <c r="LN303" s="6"/>
      <c r="LO303" s="6"/>
      <c r="LP303" s="6"/>
      <c r="LQ303" s="6"/>
      <c r="LR303" s="6"/>
      <c r="LS303" s="6"/>
      <c r="LT303" s="6"/>
      <c r="LU303" s="6"/>
      <c r="LV303" s="6"/>
      <c r="LW303" s="6"/>
      <c r="LX303" s="6"/>
      <c r="LY303" s="6"/>
      <c r="LZ303" s="6"/>
      <c r="MA303" s="6"/>
      <c r="MB303" s="6"/>
      <c r="MC303" s="6"/>
      <c r="MD303" s="6"/>
      <c r="ME303" s="6"/>
      <c r="MF303" s="6"/>
      <c r="MG303" s="6"/>
      <c r="MH303" s="6"/>
      <c r="MI303" s="6"/>
      <c r="MJ303" s="6"/>
      <c r="MK303" s="6"/>
      <c r="ML303" s="6"/>
      <c r="MM303" s="6"/>
      <c r="MN303" s="6"/>
      <c r="MO303" s="6"/>
      <c r="MP303" s="6"/>
      <c r="MQ303" s="6"/>
      <c r="MR303" s="6"/>
      <c r="MS303" s="6"/>
      <c r="MT303" s="6"/>
      <c r="MU303" s="6"/>
      <c r="MV303" s="6"/>
      <c r="MW303" s="6"/>
      <c r="MX303" s="6"/>
      <c r="MY303" s="6"/>
      <c r="MZ303" s="6"/>
      <c r="NA303" s="6"/>
      <c r="NB303" s="6"/>
      <c r="NC303" s="6"/>
      <c r="ND303" s="6"/>
      <c r="NE303" s="6"/>
      <c r="NF303" s="6"/>
      <c r="NG303" s="6"/>
      <c r="NH303" s="6"/>
      <c r="NI303" s="6"/>
      <c r="NJ303" s="6"/>
      <c r="NK303" s="6"/>
      <c r="NL303" s="6"/>
      <c r="NM303" s="6"/>
      <c r="NN303" s="6"/>
      <c r="NO303" s="6"/>
      <c r="NP303" s="6"/>
      <c r="NQ303" s="6"/>
      <c r="NR303" s="6"/>
      <c r="NS303" s="6"/>
      <c r="NT303" s="6"/>
      <c r="NU303" s="6"/>
      <c r="NV303" s="6"/>
      <c r="NW303" s="6"/>
      <c r="NX303" s="6"/>
      <c r="NY303" s="6"/>
      <c r="NZ303" s="6"/>
      <c r="OA303" s="6"/>
      <c r="OB303" s="6"/>
      <c r="OC303" s="6"/>
      <c r="OD303" s="6"/>
      <c r="OE303" s="6"/>
      <c r="OF303" s="6"/>
      <c r="OG303" s="6"/>
      <c r="OH303" s="6"/>
      <c r="OI303" s="6"/>
      <c r="OJ303" s="6"/>
      <c r="OK303" s="6"/>
      <c r="OL303" s="6"/>
      <c r="OM303" s="6"/>
      <c r="ON303" s="6"/>
      <c r="OO303" s="6"/>
      <c r="OP303" s="6"/>
      <c r="OQ303" s="6"/>
      <c r="OR303" s="6"/>
      <c r="OS303" s="6"/>
      <c r="OT303" s="6"/>
      <c r="OU303" s="6"/>
      <c r="OV303" s="6"/>
      <c r="OW303" s="6"/>
      <c r="OX303" s="6"/>
      <c r="OY303" s="6"/>
      <c r="OZ303" s="6"/>
      <c r="PA303" s="6"/>
      <c r="PB303" s="6"/>
      <c r="PC303" s="6"/>
      <c r="PD303" s="6"/>
      <c r="PE303" s="6"/>
      <c r="PF303" s="6"/>
      <c r="PG303" s="6"/>
      <c r="PH303" s="6"/>
      <c r="PI303" s="6"/>
      <c r="PJ303" s="6"/>
      <c r="PK303" s="6"/>
      <c r="PL303" s="6"/>
      <c r="PM303" s="6"/>
      <c r="PN303" s="6"/>
      <c r="PO303" s="6"/>
      <c r="PP303" s="6"/>
      <c r="PQ303" s="6"/>
      <c r="PR303" s="6"/>
      <c r="PS303" s="6"/>
      <c r="PT303" s="6"/>
      <c r="PU303" s="6"/>
      <c r="PV303" s="6"/>
      <c r="PW303" s="6"/>
      <c r="PX303" s="6"/>
      <c r="PY303" s="6"/>
      <c r="PZ303" s="6"/>
      <c r="QA303" s="6"/>
      <c r="QB303" s="6"/>
      <c r="QC303" s="6"/>
      <c r="QD303" s="6"/>
      <c r="QE303" s="6"/>
      <c r="QF303" s="6"/>
      <c r="QG303" s="6"/>
      <c r="QH303" s="6"/>
      <c r="QI303" s="6"/>
      <c r="QJ303" s="6"/>
      <c r="QK303" s="6"/>
      <c r="QL303" s="6"/>
      <c r="QM303" s="6"/>
      <c r="QN303" s="6"/>
      <c r="QO303" s="6"/>
      <c r="QP303" s="6"/>
      <c r="QQ303" s="6"/>
      <c r="QR303" s="6"/>
      <c r="QS303" s="6"/>
      <c r="QT303" s="6"/>
      <c r="QU303" s="6"/>
      <c r="QV303" s="6"/>
      <c r="QW303" s="6"/>
      <c r="QX303" s="6"/>
      <c r="QY303" s="6"/>
      <c r="QZ303" s="6"/>
      <c r="RA303" s="6"/>
      <c r="RB303" s="6"/>
      <c r="RC303" s="6"/>
      <c r="RD303" s="6"/>
      <c r="RE303" s="6"/>
      <c r="RF303" s="6"/>
      <c r="RG303" s="6"/>
      <c r="RH303" s="6"/>
      <c r="RI303" s="6"/>
      <c r="RJ303" s="6"/>
      <c r="RK303" s="6"/>
      <c r="RL303" s="6"/>
      <c r="RM303" s="6"/>
      <c r="RN303" s="6"/>
      <c r="RO303" s="6"/>
      <c r="RP303" s="6"/>
      <c r="RQ303" s="6"/>
      <c r="RR303" s="6"/>
      <c r="RS303" s="6"/>
      <c r="RT303" s="6"/>
      <c r="RU303" s="6"/>
      <c r="RV303" s="6"/>
      <c r="RW303" s="6"/>
      <c r="RX303" s="6"/>
      <c r="RY303" s="6"/>
      <c r="RZ303" s="6"/>
      <c r="SA303" s="6"/>
      <c r="SB303" s="6"/>
      <c r="SC303" s="6"/>
      <c r="SD303" s="6"/>
      <c r="SE303" s="6"/>
      <c r="SF303" s="6"/>
      <c r="SG303" s="6"/>
      <c r="SH303" s="6"/>
      <c r="SI303" s="6"/>
      <c r="SJ303" s="6"/>
      <c r="SK303" s="6"/>
      <c r="SL303" s="6"/>
      <c r="SM303" s="6"/>
      <c r="SN303" s="6"/>
      <c r="SO303" s="6"/>
      <c r="SP303" s="6"/>
      <c r="SQ303" s="6"/>
      <c r="SR303" s="6"/>
      <c r="SS303" s="6"/>
      <c r="ST303" s="6"/>
      <c r="SU303" s="6"/>
      <c r="SV303" s="6"/>
      <c r="SW303" s="6"/>
      <c r="SX303" s="6"/>
      <c r="SY303" s="6"/>
      <c r="SZ303" s="6"/>
      <c r="TA303" s="6"/>
      <c r="TB303" s="6"/>
      <c r="TC303" s="6"/>
      <c r="TD303" s="6"/>
      <c r="TE303" s="6"/>
      <c r="TF303" s="6"/>
      <c r="TG303" s="6"/>
      <c r="TH303" s="6"/>
      <c r="TI303" s="6"/>
      <c r="TJ303" s="6"/>
      <c r="TK303" s="6"/>
      <c r="TL303" s="6"/>
      <c r="TM303" s="6"/>
      <c r="TN303" s="6"/>
      <c r="TO303" s="6"/>
      <c r="TP303" s="6"/>
      <c r="TQ303" s="6"/>
      <c r="TR303" s="6"/>
      <c r="TS303" s="6"/>
      <c r="TT303" s="6"/>
      <c r="TU303" s="6"/>
      <c r="TV303" s="6"/>
      <c r="TW303" s="6"/>
      <c r="TX303" s="6"/>
      <c r="TY303" s="6"/>
      <c r="TZ303" s="6"/>
      <c r="UA303" s="6"/>
      <c r="UB303" s="6"/>
      <c r="UC303" s="6"/>
      <c r="UD303" s="6"/>
      <c r="UE303" s="6"/>
      <c r="UF303" s="6"/>
      <c r="UG303" s="6"/>
      <c r="UH303" s="6"/>
      <c r="UI303" s="6"/>
      <c r="UJ303" s="6"/>
      <c r="UK303" s="6"/>
      <c r="UL303" s="6"/>
      <c r="UM303" s="6"/>
      <c r="UN303" s="6"/>
      <c r="UO303" s="6"/>
      <c r="UP303" s="6"/>
      <c r="UQ303" s="6"/>
      <c r="UR303" s="6"/>
      <c r="US303" s="6"/>
      <c r="UT303" s="6"/>
      <c r="UU303" s="6"/>
      <c r="UV303" s="6"/>
      <c r="UW303" s="6"/>
      <c r="UX303" s="6"/>
      <c r="UY303" s="6"/>
      <c r="UZ303" s="6"/>
      <c r="VA303" s="6"/>
      <c r="VB303" s="6"/>
      <c r="VC303" s="6"/>
      <c r="VD303" s="6"/>
      <c r="VE303" s="6"/>
      <c r="VF303" s="6"/>
      <c r="VG303" s="6"/>
      <c r="VH303" s="6"/>
      <c r="VI303" s="6"/>
      <c r="VJ303" s="6"/>
      <c r="VK303" s="6"/>
      <c r="VL303" s="6"/>
      <c r="VM303" s="6"/>
      <c r="VN303" s="6"/>
      <c r="VO303" s="6"/>
      <c r="VP303" s="6"/>
      <c r="VQ303" s="6"/>
      <c r="VR303" s="6"/>
      <c r="VS303" s="6"/>
      <c r="VT303" s="6"/>
      <c r="VU303" s="6"/>
      <c r="VV303" s="6"/>
      <c r="VW303" s="6"/>
      <c r="VX303" s="6"/>
      <c r="VY303" s="6"/>
      <c r="VZ303" s="6"/>
      <c r="WA303" s="6"/>
      <c r="WB303" s="6"/>
      <c r="WC303" s="6"/>
      <c r="WD303" s="6"/>
      <c r="WE303" s="6"/>
      <c r="WF303" s="6"/>
      <c r="WG303" s="6"/>
      <c r="WH303" s="6"/>
      <c r="WI303" s="6"/>
      <c r="WJ303" s="6"/>
      <c r="WK303" s="6"/>
      <c r="WL303" s="6"/>
      <c r="WM303" s="6"/>
      <c r="WN303" s="6"/>
      <c r="WO303" s="6"/>
      <c r="WP303" s="6"/>
      <c r="WQ303" s="6"/>
      <c r="WR303" s="6"/>
      <c r="WS303" s="6"/>
      <c r="WT303" s="6"/>
      <c r="WU303" s="6"/>
      <c r="WV303" s="6"/>
      <c r="WW303" s="6"/>
      <c r="WX303" s="6"/>
      <c r="WY303" s="6"/>
      <c r="WZ303" s="6"/>
      <c r="XA303" s="6"/>
      <c r="XB303" s="6"/>
      <c r="XC303" s="6"/>
      <c r="XD303" s="6"/>
      <c r="XE303" s="6"/>
      <c r="XF303" s="6"/>
      <c r="XG303" s="6"/>
      <c r="XH303" s="6"/>
      <c r="XI303" s="6"/>
      <c r="XJ303" s="6"/>
      <c r="XK303" s="6"/>
      <c r="XL303" s="6"/>
      <c r="XM303" s="6"/>
      <c r="XN303" s="6"/>
      <c r="XO303" s="6"/>
      <c r="XP303" s="6"/>
      <c r="XQ303" s="6"/>
      <c r="XR303" s="6"/>
      <c r="XS303" s="6"/>
      <c r="XT303" s="6"/>
      <c r="XU303" s="6"/>
      <c r="XV303" s="6"/>
      <c r="XW303" s="6"/>
      <c r="XX303" s="6"/>
      <c r="XY303" s="6"/>
      <c r="XZ303" s="6"/>
      <c r="YA303" s="6"/>
      <c r="YB303" s="6"/>
      <c r="YC303" s="6"/>
      <c r="YD303" s="6"/>
      <c r="YE303" s="6"/>
      <c r="YF303" s="6"/>
      <c r="YG303" s="6"/>
      <c r="YH303" s="6"/>
      <c r="YI303" s="6"/>
      <c r="YJ303" s="6"/>
      <c r="YK303" s="6"/>
      <c r="YL303" s="6"/>
      <c r="YM303" s="6"/>
      <c r="YN303" s="6"/>
      <c r="YO303" s="6"/>
      <c r="YP303" s="6"/>
      <c r="YQ303" s="6"/>
      <c r="YR303" s="6"/>
      <c r="YS303" s="6"/>
      <c r="YT303" s="6"/>
      <c r="YU303" s="6"/>
      <c r="YV303" s="6"/>
      <c r="YW303" s="6"/>
      <c r="YX303" s="6"/>
      <c r="YY303" s="6"/>
      <c r="YZ303" s="6"/>
      <c r="ZA303" s="6"/>
      <c r="ZB303" s="6"/>
      <c r="ZC303" s="6"/>
      <c r="ZD303" s="6"/>
      <c r="ZE303" s="6"/>
      <c r="ZF303" s="6"/>
      <c r="ZG303" s="6"/>
      <c r="ZH303" s="6"/>
      <c r="ZI303" s="6"/>
      <c r="ZJ303" s="6"/>
      <c r="ZK303" s="6"/>
      <c r="ZL303" s="6"/>
      <c r="ZM303" s="6"/>
      <c r="ZN303" s="6"/>
      <c r="ZO303" s="6"/>
      <c r="ZP303" s="6"/>
      <c r="ZQ303" s="6"/>
      <c r="ZR303" s="6"/>
      <c r="ZS303" s="6"/>
      <c r="ZT303" s="6"/>
      <c r="ZU303" s="6"/>
      <c r="ZV303" s="6"/>
      <c r="ZW303" s="6"/>
      <c r="ZX303" s="6"/>
      <c r="ZY303" s="6"/>
      <c r="ZZ303" s="6"/>
      <c r="AAA303" s="6"/>
      <c r="AAB303" s="6"/>
      <c r="AAC303" s="6"/>
      <c r="AAD303" s="6"/>
      <c r="AAE303" s="6"/>
      <c r="AAF303" s="6"/>
      <c r="AAG303" s="6"/>
      <c r="AAH303" s="6"/>
      <c r="AAI303" s="6"/>
      <c r="AAJ303" s="6"/>
      <c r="AAK303" s="6"/>
      <c r="AAL303" s="6"/>
      <c r="AAM303" s="6"/>
      <c r="AAN303" s="6"/>
      <c r="AAO303" s="6"/>
      <c r="AAP303" s="6"/>
      <c r="AAQ303" s="6"/>
      <c r="AAR303" s="6"/>
      <c r="AAS303" s="6"/>
      <c r="AAT303" s="6"/>
      <c r="AAU303" s="6"/>
      <c r="AAV303" s="6"/>
      <c r="AAW303" s="6"/>
      <c r="AAX303" s="6"/>
      <c r="AAY303" s="6"/>
      <c r="AAZ303" s="6"/>
      <c r="ABA303" s="6"/>
      <c r="ABB303" s="6"/>
      <c r="ABC303" s="6"/>
      <c r="ABD303" s="6"/>
      <c r="ABE303" s="6"/>
      <c r="ABF303" s="6"/>
      <c r="ABG303" s="6"/>
      <c r="ABH303" s="6"/>
      <c r="ABI303" s="6"/>
      <c r="ABJ303" s="6"/>
      <c r="ABK303" s="6"/>
      <c r="ABL303" s="6"/>
      <c r="ABM303" s="6"/>
      <c r="ABN303" s="6"/>
      <c r="ABO303" s="6"/>
      <c r="ABP303" s="6"/>
      <c r="ABQ303" s="6"/>
      <c r="ABR303" s="6"/>
      <c r="ABS303" s="6"/>
      <c r="ABT303" s="6"/>
      <c r="ABU303" s="6"/>
      <c r="ABV303" s="6"/>
      <c r="ABW303" s="6"/>
      <c r="ABX303" s="6"/>
      <c r="ABY303" s="6"/>
      <c r="ABZ303" s="6"/>
      <c r="ACA303" s="6"/>
      <c r="ACB303" s="6"/>
      <c r="ACC303" s="6"/>
      <c r="ACD303" s="6"/>
      <c r="ACE303" s="6"/>
      <c r="ACF303" s="6"/>
      <c r="ACG303" s="6"/>
      <c r="ACH303" s="6"/>
      <c r="ACI303" s="6"/>
      <c r="ACJ303" s="6"/>
      <c r="ACK303" s="6"/>
      <c r="ACL303" s="6"/>
      <c r="ACM303" s="6"/>
      <c r="ACN303" s="6"/>
      <c r="ACO303" s="6"/>
      <c r="ACP303" s="6"/>
      <c r="ACQ303" s="6"/>
      <c r="ACR303" s="6"/>
      <c r="ACS303" s="6"/>
      <c r="ACT303" s="6"/>
      <c r="ACU303" s="6"/>
      <c r="ACV303" s="6"/>
      <c r="ACW303" s="6"/>
      <c r="ACX303" s="6"/>
      <c r="ACY303" s="6"/>
      <c r="ACZ303" s="6"/>
      <c r="ADA303" s="6"/>
      <c r="ADB303" s="6"/>
      <c r="ADC303" s="6"/>
      <c r="ADD303" s="6"/>
      <c r="ADE303" s="6"/>
      <c r="ADF303" s="6"/>
      <c r="ADG303" s="6"/>
      <c r="ADH303" s="6"/>
      <c r="ADI303" s="6"/>
      <c r="ADJ303" s="6"/>
      <c r="ADK303" s="6"/>
      <c r="ADL303" s="6"/>
      <c r="ADM303" s="6"/>
      <c r="ADN303" s="6"/>
      <c r="ADO303" s="6"/>
      <c r="ADP303" s="6"/>
      <c r="ADQ303" s="6"/>
      <c r="ADR303" s="6"/>
      <c r="ADS303" s="6"/>
      <c r="ADT303" s="6"/>
      <c r="ADU303" s="6"/>
      <c r="ADV303" s="6"/>
      <c r="ADW303" s="6"/>
      <c r="ADX303" s="6"/>
      <c r="ADY303" s="6"/>
      <c r="ADZ303" s="6"/>
      <c r="AEA303" s="6"/>
      <c r="AEB303" s="6"/>
      <c r="AEC303" s="6"/>
      <c r="AED303" s="6"/>
      <c r="AEE303" s="6"/>
      <c r="AEF303" s="6"/>
      <c r="AEG303" s="6"/>
      <c r="AEH303" s="6"/>
      <c r="AEI303" s="6"/>
      <c r="AEJ303" s="6"/>
      <c r="AEK303" s="6"/>
      <c r="AEL303" s="6"/>
      <c r="AEM303" s="6"/>
      <c r="AEN303" s="6"/>
      <c r="AEO303" s="6"/>
      <c r="AEP303" s="6"/>
      <c r="AEQ303" s="6"/>
      <c r="AER303" s="6"/>
      <c r="AES303" s="6"/>
      <c r="AET303" s="6"/>
      <c r="AEU303" s="6"/>
      <c r="AEV303" s="6"/>
      <c r="AEW303" s="6"/>
      <c r="AEX303" s="6"/>
      <c r="AEY303" s="6"/>
      <c r="AEZ303" s="6"/>
      <c r="AFA303" s="6"/>
      <c r="AFB303" s="6"/>
      <c r="AFC303" s="6"/>
      <c r="AFD303" s="6"/>
      <c r="AFE303" s="6"/>
      <c r="AFF303" s="6"/>
      <c r="AFG303" s="6"/>
      <c r="AFH303" s="6"/>
      <c r="AFI303" s="6"/>
      <c r="AFJ303" s="6"/>
      <c r="AFK303" s="6"/>
      <c r="AFL303" s="6"/>
      <c r="AFM303" s="6"/>
      <c r="AFN303" s="6"/>
      <c r="AFO303" s="6"/>
      <c r="AFP303" s="6"/>
      <c r="AFQ303" s="6"/>
      <c r="AFR303" s="6"/>
      <c r="AFS303" s="6"/>
      <c r="AFT303" s="6"/>
      <c r="AFU303" s="6"/>
      <c r="AFV303" s="6"/>
      <c r="AFW303" s="6"/>
      <c r="AFX303" s="6"/>
      <c r="AFY303" s="6"/>
      <c r="AFZ303" s="6"/>
      <c r="AGA303" s="6"/>
      <c r="AGB303" s="6"/>
      <c r="AGC303" s="6"/>
      <c r="AGD303" s="6"/>
      <c r="AGE303" s="6"/>
      <c r="AGF303" s="6"/>
      <c r="AGG303" s="6"/>
      <c r="AGH303" s="6"/>
      <c r="AGI303" s="6"/>
      <c r="AGJ303" s="6"/>
      <c r="AGK303" s="6"/>
      <c r="AGL303" s="6"/>
      <c r="AGM303" s="6"/>
      <c r="AGN303" s="6"/>
      <c r="AGO303" s="6"/>
      <c r="AGP303" s="6"/>
      <c r="AGQ303" s="6"/>
      <c r="AGR303" s="6"/>
      <c r="AGS303" s="6"/>
      <c r="AGT303" s="6"/>
      <c r="AGU303" s="6"/>
      <c r="AGV303" s="6"/>
      <c r="AGW303" s="6"/>
      <c r="AGX303" s="6"/>
      <c r="AGY303" s="6"/>
      <c r="AGZ303" s="6"/>
      <c r="AHA303" s="6"/>
      <c r="AHB303" s="6"/>
      <c r="AHC303" s="6"/>
      <c r="AHD303" s="6"/>
      <c r="AHE303" s="6"/>
      <c r="AHF303" s="6"/>
      <c r="AHG303" s="6"/>
      <c r="AHH303" s="6"/>
      <c r="AHI303" s="6"/>
      <c r="AHJ303" s="6"/>
      <c r="AHK303" s="6"/>
      <c r="AHL303" s="6"/>
      <c r="AHM303" s="6"/>
      <c r="AHN303" s="6"/>
      <c r="AHO303" s="6"/>
      <c r="AHP303" s="6"/>
      <c r="AHQ303" s="6"/>
      <c r="AHR303" s="6"/>
      <c r="AHS303" s="6"/>
      <c r="AHT303" s="6"/>
      <c r="AHU303" s="6"/>
      <c r="AHV303" s="6"/>
      <c r="AHW303" s="6"/>
      <c r="AHX303" s="6"/>
      <c r="AHY303" s="6"/>
      <c r="AHZ303" s="6"/>
      <c r="AIA303" s="6"/>
      <c r="AIB303" s="6"/>
      <c r="AIC303" s="6"/>
      <c r="AID303" s="6"/>
      <c r="AIE303" s="6"/>
      <c r="AIF303" s="6"/>
      <c r="AIG303" s="6"/>
      <c r="AIH303" s="6"/>
      <c r="AII303" s="6"/>
      <c r="AIJ303" s="6"/>
      <c r="AIK303" s="6"/>
      <c r="AIL303" s="6"/>
      <c r="AIM303" s="6"/>
      <c r="AIN303" s="6"/>
      <c r="AIO303" s="6"/>
      <c r="AIP303" s="6"/>
      <c r="AIQ303" s="6"/>
      <c r="AIR303" s="6"/>
      <c r="AIS303" s="6"/>
      <c r="AIT303" s="6"/>
      <c r="AIU303" s="6"/>
      <c r="AIV303" s="6"/>
      <c r="AIW303" s="6"/>
      <c r="AIX303" s="6"/>
      <c r="AIY303" s="6"/>
      <c r="AIZ303" s="6"/>
      <c r="AJA303" s="6"/>
      <c r="AJB303" s="6"/>
      <c r="AJC303" s="6"/>
      <c r="AJD303" s="6"/>
      <c r="AJE303" s="6"/>
      <c r="AJF303" s="6"/>
      <c r="AJG303" s="6"/>
      <c r="AJH303" s="6"/>
      <c r="AJI303" s="6"/>
      <c r="AJJ303" s="6"/>
      <c r="AJK303" s="6"/>
      <c r="AJL303" s="6"/>
      <c r="AJM303" s="6"/>
      <c r="AJN303" s="6"/>
      <c r="AJO303" s="6"/>
      <c r="AJP303" s="6"/>
      <c r="AJQ303" s="6"/>
      <c r="AJR303" s="6"/>
      <c r="AJS303" s="6"/>
      <c r="AJT303" s="6"/>
      <c r="AJU303" s="6"/>
      <c r="AJV303" s="6"/>
      <c r="AJW303" s="6"/>
      <c r="AJX303" s="6"/>
      <c r="AJY303" s="6"/>
      <c r="AJZ303" s="6"/>
      <c r="AKA303" s="6"/>
      <c r="AKB303" s="6"/>
      <c r="AKC303" s="6"/>
      <c r="AKD303" s="6"/>
      <c r="AKE303" s="6"/>
      <c r="AKF303" s="6"/>
      <c r="AKG303" s="6"/>
      <c r="AKH303" s="6"/>
      <c r="AKI303" s="6"/>
      <c r="AKJ303" s="6"/>
      <c r="AKK303" s="6"/>
      <c r="AKL303" s="6"/>
      <c r="AKM303" s="6"/>
      <c r="AKN303" s="6"/>
      <c r="AKO303" s="6"/>
      <c r="AKP303" s="6"/>
      <c r="AKQ303" s="6"/>
      <c r="AKR303" s="6"/>
      <c r="AKS303" s="6"/>
      <c r="AKT303" s="6"/>
      <c r="AKU303" s="6"/>
      <c r="AKV303" s="6"/>
      <c r="AKW303" s="6"/>
      <c r="AKX303" s="6"/>
      <c r="AKY303" s="6"/>
      <c r="AKZ303" s="6"/>
      <c r="ALA303" s="6"/>
      <c r="ALB303" s="6"/>
      <c r="ALC303" s="6"/>
      <c r="ALD303" s="6"/>
      <c r="ALE303" s="6"/>
      <c r="ALF303" s="6"/>
      <c r="ALG303" s="6"/>
      <c r="ALH303" s="6"/>
      <c r="ALI303" s="6"/>
      <c r="ALJ303" s="6"/>
      <c r="ALK303" s="6"/>
      <c r="ALL303" s="6"/>
      <c r="ALM303" s="6"/>
      <c r="ALN303" s="6"/>
      <c r="ALO303" s="6"/>
      <c r="ALP303" s="6"/>
      <c r="ALQ303" s="6"/>
      <c r="ALR303" s="6"/>
      <c r="ALS303" s="6"/>
      <c r="ALT303" s="6"/>
      <c r="ALU303" s="6"/>
      <c r="ALV303" s="6"/>
      <c r="ALW303" s="6"/>
      <c r="ALX303" s="6"/>
      <c r="ALY303" s="6"/>
      <c r="ALZ303" s="6"/>
      <c r="AMA303" s="6"/>
      <c r="AMB303" s="6"/>
      <c r="AMC303" s="6"/>
      <c r="AMD303" s="6"/>
      <c r="AME303" s="6"/>
      <c r="AMF303" s="6"/>
      <c r="AMG303" s="6"/>
      <c r="AMH303" s="6"/>
      <c r="AMI303" s="6"/>
      <c r="AMJ303" s="6"/>
      <c r="AMK303" s="6"/>
      <c r="AML303" s="6"/>
      <c r="AMM303" s="6"/>
      <c r="AMN303" s="6"/>
      <c r="AMO303" s="6"/>
      <c r="AMP303" s="6"/>
    </row>
    <row r="304" spans="1:1030" x14ac:dyDescent="0.2">
      <c r="A304" s="3" t="str">
        <f t="shared" si="1398"/>
        <v>calrl_human_6E3Y</v>
      </c>
      <c r="B304" s="2" t="s">
        <v>402</v>
      </c>
      <c r="C304" s="3" t="s">
        <v>1533</v>
      </c>
      <c r="D304" s="3" t="str">
        <f>IFERROR(MID(VLOOKUP($B304,Seqs!$A:$B,2,0),E304,1),"")</f>
        <v>N</v>
      </c>
      <c r="E304" s="3">
        <v>130</v>
      </c>
      <c r="F304" s="3" t="str">
        <f>IFERROR(MID(VLOOKUP($B304,Seqs!$A:$B,2,0),G304,1),"")</f>
        <v>F</v>
      </c>
      <c r="G304" s="3">
        <v>166</v>
      </c>
      <c r="H304" s="3" t="str">
        <f>IFERROR(MID(VLOOKUP($B304,Seqs!$A:$B,2,0),I304,1),"")</f>
        <v/>
      </c>
      <c r="I304" s="23" t="s">
        <v>23</v>
      </c>
      <c r="J304" s="3" t="str">
        <f>IFERROR(MID(VLOOKUP($B304,Seqs!$A:$B,2,0),K304,1),"")</f>
        <v/>
      </c>
      <c r="K304" s="23" t="s">
        <v>23</v>
      </c>
      <c r="L304" s="3" t="str">
        <f>IFERROR(MID(VLOOKUP($B304,Seqs!$A:$B,2,0),M304,1),"")</f>
        <v>C</v>
      </c>
      <c r="M304" s="3">
        <v>171</v>
      </c>
      <c r="N304" s="3" t="str">
        <f>IFERROR(MID(VLOOKUP($B304,Seqs!$A:$B,2,0),O304,1),"")</f>
        <v>V</v>
      </c>
      <c r="O304" s="3">
        <v>198</v>
      </c>
      <c r="P304" s="3" t="str">
        <f>IFERROR(MID(VLOOKUP($B304,Seqs!$A:$B,2,0),Q304,1),"")</f>
        <v/>
      </c>
      <c r="Q304" s="3" t="s">
        <v>23</v>
      </c>
      <c r="R304" s="3" t="str">
        <f>IFERROR(MID(VLOOKUP($B304,Seqs!$A:$B,2,0),S304,1),"")</f>
        <v/>
      </c>
      <c r="S304" s="3" t="s">
        <v>23</v>
      </c>
      <c r="T304" s="3" t="str">
        <f>IFERROR(MID(VLOOKUP($B304,Seqs!$A:$B,2,0),U304,1),"")</f>
        <v>V</v>
      </c>
      <c r="U304" s="3">
        <v>210</v>
      </c>
      <c r="V304" s="3" t="str">
        <f>IFERROR(MID(VLOOKUP($B304,Seqs!$A:$B,2,0),W304,1),"")</f>
        <v>V</v>
      </c>
      <c r="W304" s="3">
        <v>242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M</v>
      </c>
      <c r="AC304" s="3">
        <v>253</v>
      </c>
      <c r="AD304" s="3" t="str">
        <f>IFERROR(MID(VLOOKUP($B304,Seqs!$A:$B,2,0),AE304,1),"")</f>
        <v>Y</v>
      </c>
      <c r="AE304" s="3">
        <v>277</v>
      </c>
      <c r="AF304" s="3" t="str">
        <f>IFERROR(MID(VLOOKUP($B304,Seqs!$A:$B,2,0),AG304,1),"")</f>
        <v>C</v>
      </c>
      <c r="AG304" s="3">
        <v>282</v>
      </c>
      <c r="AH304" s="3" t="str">
        <f>IFERROR(MID(VLOOKUP($B304,Seqs!$A:$B,2,0),AI304,1),"")</f>
        <v>I</v>
      </c>
      <c r="AI304" s="3">
        <v>284</v>
      </c>
      <c r="AJ304" s="3" t="str">
        <f>IFERROR(MID(VLOOKUP($B304,Seqs!$A:$B,2,0),AK304,1),"")</f>
        <v>L</v>
      </c>
      <c r="AK304" s="3">
        <v>290</v>
      </c>
      <c r="AL304" s="3" t="str">
        <f>IFERROR(MID(VLOOKUP($B304,Seqs!$A:$B,2,0),AM304,1),"")</f>
        <v>K</v>
      </c>
      <c r="AM304" s="3">
        <v>321</v>
      </c>
      <c r="AN304" s="3" t="str">
        <f>IFERROR(MID(VLOOKUP($B304,Seqs!$A:$B,2,0),AO304,1),"")</f>
        <v>N</v>
      </c>
      <c r="AO304" s="3">
        <v>329</v>
      </c>
      <c r="AP304" s="3" t="str">
        <f>IFERROR(MID(VLOOKUP($B304,Seqs!$A:$B,2,0),AQ304,1),"")</f>
        <v>V</v>
      </c>
      <c r="AQ304" s="3">
        <v>350</v>
      </c>
      <c r="AR304" s="3" t="str">
        <f>IFERROR(MID(VLOOKUP($B304,Seqs!$A:$B,2,0),AS304,1),"")</f>
        <v>V</v>
      </c>
      <c r="AS304" s="3">
        <v>364</v>
      </c>
      <c r="AT304" s="3" t="str">
        <f>IFERROR(MID(VLOOKUP($B304,Seqs!$A:$B,2,0),AU304,1),"")</f>
        <v>F</v>
      </c>
      <c r="AU304" s="3">
        <v>387</v>
      </c>
      <c r="AV304" s="3" t="str">
        <f>IFERROR(MID(VLOOKUP($B304,Seqs!$A:$B,2,0),AW304,1),"")</f>
        <v>N</v>
      </c>
      <c r="AW304" s="3">
        <v>388</v>
      </c>
      <c r="AX304" s="3" t="str">
        <f>IFERROR(MID(VLOOKUP($B304,Seqs!$A:$B,2,0),AY304,1),"")</f>
        <v>W</v>
      </c>
      <c r="AY304" s="3">
        <v>399</v>
      </c>
      <c r="AZ304" s="77" t="str">
        <f>VLOOKUP(B304,Classification!A:D,2,0)</f>
        <v>B1</v>
      </c>
      <c r="BA304" s="94" t="str">
        <f>VLOOKUP(B304,Classification!A:D,4,0)</f>
        <v>Calcitonin</v>
      </c>
      <c r="BB304" s="27" t="b">
        <f t="shared" ref="BB304" si="1510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23">
        <f t="shared" ref="BC304" si="1511">_xlfn.AGGREGATE(9,6,CH304:CS304)-_xlfn.AGGREGATE(9,6,BV304:CG304)+12</f>
        <v>219</v>
      </c>
      <c r="BD304" s="4" t="s">
        <v>1381</v>
      </c>
      <c r="BE304" s="3" t="s">
        <v>1297</v>
      </c>
      <c r="BF304" s="119">
        <v>3.3</v>
      </c>
      <c r="BG304" s="49" t="s">
        <v>1432</v>
      </c>
      <c r="BH304" s="49" t="s">
        <v>1432</v>
      </c>
      <c r="BI304" s="1"/>
      <c r="BJ304" s="70" t="s">
        <v>1293</v>
      </c>
      <c r="BK304" s="57" t="s">
        <v>1293</v>
      </c>
      <c r="BL304" s="57" t="s">
        <v>1293</v>
      </c>
      <c r="BM304" s="57" t="s">
        <v>1293</v>
      </c>
      <c r="BN304" s="57" t="s">
        <v>1293</v>
      </c>
      <c r="BO304" s="57" t="s">
        <v>1293</v>
      </c>
      <c r="BP304" s="57" t="s">
        <v>1293</v>
      </c>
      <c r="BQ304" s="57" t="s">
        <v>1293</v>
      </c>
      <c r="BR304" s="57" t="s">
        <v>1293</v>
      </c>
      <c r="BS304" s="57" t="s">
        <v>1293</v>
      </c>
      <c r="BT304" s="57" t="s">
        <v>1293</v>
      </c>
      <c r="BU304" s="57" t="s">
        <v>1293</v>
      </c>
      <c r="BV304" s="70">
        <f t="shared" ref="BV304" si="1512">E304</f>
        <v>130</v>
      </c>
      <c r="BW304" s="71" t="str">
        <f t="shared" ref="BW304" si="1513">I304</f>
        <v>-</v>
      </c>
      <c r="BX304" s="72">
        <f t="shared" ref="BX304" si="1514">M304</f>
        <v>171</v>
      </c>
      <c r="BY304" s="71" t="str">
        <f t="shared" ref="BY304" si="1515">Q304</f>
        <v>-</v>
      </c>
      <c r="BZ304" s="72">
        <f t="shared" ref="BZ304" si="1516">U304</f>
        <v>210</v>
      </c>
      <c r="CA304" s="71" t="str">
        <f t="shared" ref="CA304" si="1517">Y304</f>
        <v>-</v>
      </c>
      <c r="CB304" s="72">
        <f t="shared" ref="CB304" si="1518">AC304</f>
        <v>253</v>
      </c>
      <c r="CC304" s="71">
        <f t="shared" ref="CC304" si="1519">AG304</f>
        <v>282</v>
      </c>
      <c r="CD304" s="72">
        <f t="shared" ref="CD304" si="1520">AK304</f>
        <v>290</v>
      </c>
      <c r="CE304" s="71">
        <f t="shared" ref="CE304" si="1521">AO304</f>
        <v>329</v>
      </c>
      <c r="CF304" s="72">
        <f t="shared" ref="CF304" si="1522">AS304</f>
        <v>364</v>
      </c>
      <c r="CG304" s="71">
        <f t="shared" ref="CG304" si="1523">AW304</f>
        <v>388</v>
      </c>
      <c r="CH304" s="70">
        <f t="shared" ref="CH304" si="1524">G304</f>
        <v>166</v>
      </c>
      <c r="CI304" s="71" t="str">
        <f t="shared" ref="CI304" si="1525">K304</f>
        <v>-</v>
      </c>
      <c r="CJ304" s="72">
        <f t="shared" ref="CJ304" si="1526">O304</f>
        <v>198</v>
      </c>
      <c r="CK304" s="72" t="str">
        <f t="shared" ref="CK304" si="1527">S304</f>
        <v>-</v>
      </c>
      <c r="CL304" s="72">
        <f t="shared" ref="CL304" si="1528">W304</f>
        <v>242</v>
      </c>
      <c r="CM304" s="72" t="str">
        <f t="shared" ref="CM304" si="1529">AA304</f>
        <v>-</v>
      </c>
      <c r="CN304" s="72">
        <f t="shared" ref="CN304" si="1530">AE304</f>
        <v>277</v>
      </c>
      <c r="CO304" s="72">
        <f t="shared" ref="CO304" si="1531">AI304</f>
        <v>284</v>
      </c>
      <c r="CP304" s="72">
        <f t="shared" ref="CP304" si="1532">AM304</f>
        <v>321</v>
      </c>
      <c r="CQ304" s="72">
        <f t="shared" ref="CQ304" si="1533">AQ304</f>
        <v>350</v>
      </c>
      <c r="CR304" s="72">
        <f t="shared" ref="CR304" si="1534">AU304</f>
        <v>387</v>
      </c>
      <c r="CS304" s="72">
        <f t="shared" ref="CS304" si="1535">AY304</f>
        <v>399</v>
      </c>
      <c r="CT304" s="23" t="e">
        <f t="shared" ref="CT304" si="1536">M304-K304</f>
        <v>#VALUE!</v>
      </c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Q304" s="6"/>
      <c r="KR304" s="6"/>
      <c r="KS304" s="6"/>
      <c r="KT304" s="6"/>
      <c r="KU304" s="6"/>
      <c r="KV304" s="6"/>
      <c r="KW304" s="6"/>
      <c r="KX304" s="6"/>
      <c r="KY304" s="6"/>
      <c r="KZ304" s="6"/>
      <c r="LA304" s="6"/>
      <c r="LB304" s="6"/>
      <c r="LC304" s="6"/>
      <c r="LD304" s="6"/>
      <c r="LE304" s="6"/>
      <c r="LF304" s="6"/>
      <c r="LG304" s="6"/>
      <c r="LH304" s="6"/>
      <c r="LI304" s="6"/>
      <c r="LJ304" s="6"/>
      <c r="LK304" s="6"/>
      <c r="LL304" s="6"/>
      <c r="LM304" s="6"/>
      <c r="LN304" s="6"/>
      <c r="LO304" s="6"/>
      <c r="LP304" s="6"/>
      <c r="LQ304" s="6"/>
      <c r="LR304" s="6"/>
      <c r="LS304" s="6"/>
      <c r="LT304" s="6"/>
      <c r="LU304" s="6"/>
      <c r="LV304" s="6"/>
      <c r="LW304" s="6"/>
      <c r="LX304" s="6"/>
      <c r="LY304" s="6"/>
      <c r="LZ304" s="6"/>
      <c r="MA304" s="6"/>
      <c r="MB304" s="6"/>
      <c r="MC304" s="6"/>
      <c r="MD304" s="6"/>
      <c r="ME304" s="6"/>
      <c r="MF304" s="6"/>
      <c r="MG304" s="6"/>
      <c r="MH304" s="6"/>
      <c r="MI304" s="6"/>
      <c r="MJ304" s="6"/>
      <c r="MK304" s="6"/>
      <c r="ML304" s="6"/>
      <c r="MM304" s="6"/>
      <c r="MN304" s="6"/>
      <c r="MO304" s="6"/>
      <c r="MP304" s="6"/>
      <c r="MQ304" s="6"/>
      <c r="MR304" s="6"/>
      <c r="MS304" s="6"/>
      <c r="MT304" s="6"/>
      <c r="MU304" s="6"/>
      <c r="MV304" s="6"/>
      <c r="MW304" s="6"/>
      <c r="MX304" s="6"/>
      <c r="MY304" s="6"/>
      <c r="MZ304" s="6"/>
      <c r="NA304" s="6"/>
      <c r="NB304" s="6"/>
      <c r="NC304" s="6"/>
      <c r="ND304" s="6"/>
      <c r="NE304" s="6"/>
      <c r="NF304" s="6"/>
      <c r="NG304" s="6"/>
      <c r="NH304" s="6"/>
      <c r="NI304" s="6"/>
      <c r="NJ304" s="6"/>
      <c r="NK304" s="6"/>
      <c r="NL304" s="6"/>
      <c r="NM304" s="6"/>
      <c r="NN304" s="6"/>
      <c r="NO304" s="6"/>
      <c r="NP304" s="6"/>
      <c r="NQ304" s="6"/>
      <c r="NR304" s="6"/>
      <c r="NS304" s="6"/>
      <c r="NT304" s="6"/>
      <c r="NU304" s="6"/>
      <c r="NV304" s="6"/>
      <c r="NW304" s="6"/>
      <c r="NX304" s="6"/>
      <c r="NY304" s="6"/>
      <c r="NZ304" s="6"/>
      <c r="OA304" s="6"/>
      <c r="OB304" s="6"/>
      <c r="OC304" s="6"/>
      <c r="OD304" s="6"/>
      <c r="OE304" s="6"/>
      <c r="OF304" s="6"/>
      <c r="OG304" s="6"/>
      <c r="OH304" s="6"/>
      <c r="OI304" s="6"/>
      <c r="OJ304" s="6"/>
      <c r="OK304" s="6"/>
      <c r="OL304" s="6"/>
      <c r="OM304" s="6"/>
      <c r="ON304" s="6"/>
      <c r="OO304" s="6"/>
      <c r="OP304" s="6"/>
      <c r="OQ304" s="6"/>
      <c r="OR304" s="6"/>
      <c r="OS304" s="6"/>
      <c r="OT304" s="6"/>
      <c r="OU304" s="6"/>
      <c r="OV304" s="6"/>
      <c r="OW304" s="6"/>
      <c r="OX304" s="6"/>
      <c r="OY304" s="6"/>
      <c r="OZ304" s="6"/>
      <c r="PA304" s="6"/>
      <c r="PB304" s="6"/>
      <c r="PC304" s="6"/>
      <c r="PD304" s="6"/>
      <c r="PE304" s="6"/>
      <c r="PF304" s="6"/>
      <c r="PG304" s="6"/>
      <c r="PH304" s="6"/>
      <c r="PI304" s="6"/>
      <c r="PJ304" s="6"/>
      <c r="PK304" s="6"/>
      <c r="PL304" s="6"/>
      <c r="PM304" s="6"/>
      <c r="PN304" s="6"/>
      <c r="PO304" s="6"/>
      <c r="PP304" s="6"/>
      <c r="PQ304" s="6"/>
      <c r="PR304" s="6"/>
      <c r="PS304" s="6"/>
      <c r="PT304" s="6"/>
      <c r="PU304" s="6"/>
      <c r="PV304" s="6"/>
      <c r="PW304" s="6"/>
      <c r="PX304" s="6"/>
      <c r="PY304" s="6"/>
      <c r="PZ304" s="6"/>
      <c r="QA304" s="6"/>
      <c r="QB304" s="6"/>
      <c r="QC304" s="6"/>
      <c r="QD304" s="6"/>
      <c r="QE304" s="6"/>
      <c r="QF304" s="6"/>
      <c r="QG304" s="6"/>
      <c r="QH304" s="6"/>
      <c r="QI304" s="6"/>
      <c r="QJ304" s="6"/>
      <c r="QK304" s="6"/>
      <c r="QL304" s="6"/>
      <c r="QM304" s="6"/>
      <c r="QN304" s="6"/>
      <c r="QO304" s="6"/>
      <c r="QP304" s="6"/>
      <c r="QQ304" s="6"/>
      <c r="QR304" s="6"/>
      <c r="QS304" s="6"/>
      <c r="QT304" s="6"/>
      <c r="QU304" s="6"/>
      <c r="QV304" s="6"/>
      <c r="QW304" s="6"/>
      <c r="QX304" s="6"/>
      <c r="QY304" s="6"/>
      <c r="QZ304" s="6"/>
      <c r="RA304" s="6"/>
      <c r="RB304" s="6"/>
      <c r="RC304" s="6"/>
      <c r="RD304" s="6"/>
      <c r="RE304" s="6"/>
      <c r="RF304" s="6"/>
      <c r="RG304" s="6"/>
      <c r="RH304" s="6"/>
      <c r="RI304" s="6"/>
      <c r="RJ304" s="6"/>
      <c r="RK304" s="6"/>
      <c r="RL304" s="6"/>
      <c r="RM304" s="6"/>
      <c r="RN304" s="6"/>
      <c r="RO304" s="6"/>
      <c r="RP304" s="6"/>
      <c r="RQ304" s="6"/>
      <c r="RR304" s="6"/>
      <c r="RS304" s="6"/>
      <c r="RT304" s="6"/>
      <c r="RU304" s="6"/>
      <c r="RV304" s="6"/>
      <c r="RW304" s="6"/>
      <c r="RX304" s="6"/>
      <c r="RY304" s="6"/>
      <c r="RZ304" s="6"/>
      <c r="SA304" s="6"/>
      <c r="SB304" s="6"/>
      <c r="SC304" s="6"/>
      <c r="SD304" s="6"/>
      <c r="SE304" s="6"/>
      <c r="SF304" s="6"/>
      <c r="SG304" s="6"/>
      <c r="SH304" s="6"/>
      <c r="SI304" s="6"/>
      <c r="SJ304" s="6"/>
      <c r="SK304" s="6"/>
      <c r="SL304" s="6"/>
      <c r="SM304" s="6"/>
      <c r="SN304" s="6"/>
      <c r="SO304" s="6"/>
      <c r="SP304" s="6"/>
      <c r="SQ304" s="6"/>
      <c r="SR304" s="6"/>
      <c r="SS304" s="6"/>
      <c r="ST304" s="6"/>
      <c r="SU304" s="6"/>
      <c r="SV304" s="6"/>
      <c r="SW304" s="6"/>
      <c r="SX304" s="6"/>
      <c r="SY304" s="6"/>
      <c r="SZ304" s="6"/>
      <c r="TA304" s="6"/>
      <c r="TB304" s="6"/>
      <c r="TC304" s="6"/>
      <c r="TD304" s="6"/>
      <c r="TE304" s="6"/>
      <c r="TF304" s="6"/>
      <c r="TG304" s="6"/>
      <c r="TH304" s="6"/>
      <c r="TI304" s="6"/>
      <c r="TJ304" s="6"/>
      <c r="TK304" s="6"/>
      <c r="TL304" s="6"/>
      <c r="TM304" s="6"/>
      <c r="TN304" s="6"/>
      <c r="TO304" s="6"/>
      <c r="TP304" s="6"/>
      <c r="TQ304" s="6"/>
      <c r="TR304" s="6"/>
      <c r="TS304" s="6"/>
      <c r="TT304" s="6"/>
      <c r="TU304" s="6"/>
      <c r="TV304" s="6"/>
      <c r="TW304" s="6"/>
      <c r="TX304" s="6"/>
      <c r="TY304" s="6"/>
      <c r="TZ304" s="6"/>
      <c r="UA304" s="6"/>
      <c r="UB304" s="6"/>
      <c r="UC304" s="6"/>
      <c r="UD304" s="6"/>
      <c r="UE304" s="6"/>
      <c r="UF304" s="6"/>
      <c r="UG304" s="6"/>
      <c r="UH304" s="6"/>
      <c r="UI304" s="6"/>
      <c r="UJ304" s="6"/>
      <c r="UK304" s="6"/>
      <c r="UL304" s="6"/>
      <c r="UM304" s="6"/>
      <c r="UN304" s="6"/>
      <c r="UO304" s="6"/>
      <c r="UP304" s="6"/>
      <c r="UQ304" s="6"/>
      <c r="UR304" s="6"/>
      <c r="US304" s="6"/>
      <c r="UT304" s="6"/>
      <c r="UU304" s="6"/>
      <c r="UV304" s="6"/>
      <c r="UW304" s="6"/>
      <c r="UX304" s="6"/>
      <c r="UY304" s="6"/>
      <c r="UZ304" s="6"/>
      <c r="VA304" s="6"/>
      <c r="VB304" s="6"/>
      <c r="VC304" s="6"/>
      <c r="VD304" s="6"/>
      <c r="VE304" s="6"/>
      <c r="VF304" s="6"/>
      <c r="VG304" s="6"/>
      <c r="VH304" s="6"/>
      <c r="VI304" s="6"/>
      <c r="VJ304" s="6"/>
      <c r="VK304" s="6"/>
      <c r="VL304" s="6"/>
      <c r="VM304" s="6"/>
      <c r="VN304" s="6"/>
      <c r="VO304" s="6"/>
      <c r="VP304" s="6"/>
      <c r="VQ304" s="6"/>
      <c r="VR304" s="6"/>
      <c r="VS304" s="6"/>
      <c r="VT304" s="6"/>
      <c r="VU304" s="6"/>
      <c r="VV304" s="6"/>
      <c r="VW304" s="6"/>
      <c r="VX304" s="6"/>
      <c r="VY304" s="6"/>
      <c r="VZ304" s="6"/>
      <c r="WA304" s="6"/>
      <c r="WB304" s="6"/>
      <c r="WC304" s="6"/>
      <c r="WD304" s="6"/>
      <c r="WE304" s="6"/>
      <c r="WF304" s="6"/>
      <c r="WG304" s="6"/>
      <c r="WH304" s="6"/>
      <c r="WI304" s="6"/>
      <c r="WJ304" s="6"/>
      <c r="WK304" s="6"/>
      <c r="WL304" s="6"/>
      <c r="WM304" s="6"/>
      <c r="WN304" s="6"/>
      <c r="WO304" s="6"/>
      <c r="WP304" s="6"/>
      <c r="WQ304" s="6"/>
      <c r="WR304" s="6"/>
      <c r="WS304" s="6"/>
      <c r="WT304" s="6"/>
      <c r="WU304" s="6"/>
      <c r="WV304" s="6"/>
      <c r="WW304" s="6"/>
      <c r="WX304" s="6"/>
      <c r="WY304" s="6"/>
      <c r="WZ304" s="6"/>
      <c r="XA304" s="6"/>
      <c r="XB304" s="6"/>
      <c r="XC304" s="6"/>
      <c r="XD304" s="6"/>
      <c r="XE304" s="6"/>
      <c r="XF304" s="6"/>
      <c r="XG304" s="6"/>
      <c r="XH304" s="6"/>
      <c r="XI304" s="6"/>
      <c r="XJ304" s="6"/>
      <c r="XK304" s="6"/>
      <c r="XL304" s="6"/>
      <c r="XM304" s="6"/>
      <c r="XN304" s="6"/>
      <c r="XO304" s="6"/>
      <c r="XP304" s="6"/>
      <c r="XQ304" s="6"/>
      <c r="XR304" s="6"/>
      <c r="XS304" s="6"/>
      <c r="XT304" s="6"/>
      <c r="XU304" s="6"/>
      <c r="XV304" s="6"/>
      <c r="XW304" s="6"/>
      <c r="XX304" s="6"/>
      <c r="XY304" s="6"/>
      <c r="XZ304" s="6"/>
      <c r="YA304" s="6"/>
      <c r="YB304" s="6"/>
      <c r="YC304" s="6"/>
      <c r="YD304" s="6"/>
      <c r="YE304" s="6"/>
      <c r="YF304" s="6"/>
      <c r="YG304" s="6"/>
      <c r="YH304" s="6"/>
      <c r="YI304" s="6"/>
      <c r="YJ304" s="6"/>
      <c r="YK304" s="6"/>
      <c r="YL304" s="6"/>
      <c r="YM304" s="6"/>
      <c r="YN304" s="6"/>
      <c r="YO304" s="6"/>
      <c r="YP304" s="6"/>
      <c r="YQ304" s="6"/>
      <c r="YR304" s="6"/>
      <c r="YS304" s="6"/>
      <c r="YT304" s="6"/>
      <c r="YU304" s="6"/>
      <c r="YV304" s="6"/>
      <c r="YW304" s="6"/>
      <c r="YX304" s="6"/>
      <c r="YY304" s="6"/>
      <c r="YZ304" s="6"/>
      <c r="ZA304" s="6"/>
      <c r="ZB304" s="6"/>
      <c r="ZC304" s="6"/>
      <c r="ZD304" s="6"/>
      <c r="ZE304" s="6"/>
      <c r="ZF304" s="6"/>
      <c r="ZG304" s="6"/>
      <c r="ZH304" s="6"/>
      <c r="ZI304" s="6"/>
      <c r="ZJ304" s="6"/>
      <c r="ZK304" s="6"/>
      <c r="ZL304" s="6"/>
      <c r="ZM304" s="6"/>
      <c r="ZN304" s="6"/>
      <c r="ZO304" s="6"/>
      <c r="ZP304" s="6"/>
      <c r="ZQ304" s="6"/>
      <c r="ZR304" s="6"/>
      <c r="ZS304" s="6"/>
      <c r="ZT304" s="6"/>
      <c r="ZU304" s="6"/>
      <c r="ZV304" s="6"/>
      <c r="ZW304" s="6"/>
      <c r="ZX304" s="6"/>
      <c r="ZY304" s="6"/>
      <c r="ZZ304" s="6"/>
      <c r="AAA304" s="6"/>
      <c r="AAB304" s="6"/>
      <c r="AAC304" s="6"/>
      <c r="AAD304" s="6"/>
      <c r="AAE304" s="6"/>
      <c r="AAF304" s="6"/>
      <c r="AAG304" s="6"/>
      <c r="AAH304" s="6"/>
      <c r="AAI304" s="6"/>
      <c r="AAJ304" s="6"/>
      <c r="AAK304" s="6"/>
      <c r="AAL304" s="6"/>
      <c r="AAM304" s="6"/>
      <c r="AAN304" s="6"/>
      <c r="AAO304" s="6"/>
      <c r="AAP304" s="6"/>
      <c r="AAQ304" s="6"/>
      <c r="AAR304" s="6"/>
      <c r="AAS304" s="6"/>
      <c r="AAT304" s="6"/>
      <c r="AAU304" s="6"/>
      <c r="AAV304" s="6"/>
      <c r="AAW304" s="6"/>
      <c r="AAX304" s="6"/>
      <c r="AAY304" s="6"/>
      <c r="AAZ304" s="6"/>
      <c r="ABA304" s="6"/>
      <c r="ABB304" s="6"/>
      <c r="ABC304" s="6"/>
      <c r="ABD304" s="6"/>
      <c r="ABE304" s="6"/>
      <c r="ABF304" s="6"/>
      <c r="ABG304" s="6"/>
      <c r="ABH304" s="6"/>
      <c r="ABI304" s="6"/>
      <c r="ABJ304" s="6"/>
      <c r="ABK304" s="6"/>
      <c r="ABL304" s="6"/>
      <c r="ABM304" s="6"/>
      <c r="ABN304" s="6"/>
      <c r="ABO304" s="6"/>
      <c r="ABP304" s="6"/>
      <c r="ABQ304" s="6"/>
      <c r="ABR304" s="6"/>
      <c r="ABS304" s="6"/>
      <c r="ABT304" s="6"/>
      <c r="ABU304" s="6"/>
      <c r="ABV304" s="6"/>
      <c r="ABW304" s="6"/>
      <c r="ABX304" s="6"/>
      <c r="ABY304" s="6"/>
      <c r="ABZ304" s="6"/>
      <c r="ACA304" s="6"/>
      <c r="ACB304" s="6"/>
      <c r="ACC304" s="6"/>
      <c r="ACD304" s="6"/>
      <c r="ACE304" s="6"/>
      <c r="ACF304" s="6"/>
      <c r="ACG304" s="6"/>
      <c r="ACH304" s="6"/>
      <c r="ACI304" s="6"/>
      <c r="ACJ304" s="6"/>
      <c r="ACK304" s="6"/>
      <c r="ACL304" s="6"/>
      <c r="ACM304" s="6"/>
      <c r="ACN304" s="6"/>
      <c r="ACO304" s="6"/>
      <c r="ACP304" s="6"/>
      <c r="ACQ304" s="6"/>
      <c r="ACR304" s="6"/>
      <c r="ACS304" s="6"/>
      <c r="ACT304" s="6"/>
      <c r="ACU304" s="6"/>
      <c r="ACV304" s="6"/>
      <c r="ACW304" s="6"/>
      <c r="ACX304" s="6"/>
      <c r="ACY304" s="6"/>
      <c r="ACZ304" s="6"/>
      <c r="ADA304" s="6"/>
      <c r="ADB304" s="6"/>
      <c r="ADC304" s="6"/>
      <c r="ADD304" s="6"/>
      <c r="ADE304" s="6"/>
      <c r="ADF304" s="6"/>
      <c r="ADG304" s="6"/>
      <c r="ADH304" s="6"/>
      <c r="ADI304" s="6"/>
      <c r="ADJ304" s="6"/>
      <c r="ADK304" s="6"/>
      <c r="ADL304" s="6"/>
      <c r="ADM304" s="6"/>
      <c r="ADN304" s="6"/>
      <c r="ADO304" s="6"/>
      <c r="ADP304" s="6"/>
      <c r="ADQ304" s="6"/>
      <c r="ADR304" s="6"/>
      <c r="ADS304" s="6"/>
      <c r="ADT304" s="6"/>
      <c r="ADU304" s="6"/>
      <c r="ADV304" s="6"/>
      <c r="ADW304" s="6"/>
      <c r="ADX304" s="6"/>
      <c r="ADY304" s="6"/>
      <c r="ADZ304" s="6"/>
      <c r="AEA304" s="6"/>
      <c r="AEB304" s="6"/>
      <c r="AEC304" s="6"/>
      <c r="AED304" s="6"/>
      <c r="AEE304" s="6"/>
      <c r="AEF304" s="6"/>
      <c r="AEG304" s="6"/>
      <c r="AEH304" s="6"/>
      <c r="AEI304" s="6"/>
      <c r="AEJ304" s="6"/>
      <c r="AEK304" s="6"/>
      <c r="AEL304" s="6"/>
      <c r="AEM304" s="6"/>
      <c r="AEN304" s="6"/>
      <c r="AEO304" s="6"/>
      <c r="AEP304" s="6"/>
      <c r="AEQ304" s="6"/>
      <c r="AER304" s="6"/>
      <c r="AES304" s="6"/>
      <c r="AET304" s="6"/>
      <c r="AEU304" s="6"/>
      <c r="AEV304" s="6"/>
      <c r="AEW304" s="6"/>
      <c r="AEX304" s="6"/>
      <c r="AEY304" s="6"/>
      <c r="AEZ304" s="6"/>
      <c r="AFA304" s="6"/>
      <c r="AFB304" s="6"/>
      <c r="AFC304" s="6"/>
      <c r="AFD304" s="6"/>
      <c r="AFE304" s="6"/>
      <c r="AFF304" s="6"/>
      <c r="AFG304" s="6"/>
      <c r="AFH304" s="6"/>
      <c r="AFI304" s="6"/>
      <c r="AFJ304" s="6"/>
      <c r="AFK304" s="6"/>
      <c r="AFL304" s="6"/>
      <c r="AFM304" s="6"/>
      <c r="AFN304" s="6"/>
      <c r="AFO304" s="6"/>
      <c r="AFP304" s="6"/>
      <c r="AFQ304" s="6"/>
      <c r="AFR304" s="6"/>
      <c r="AFS304" s="6"/>
      <c r="AFT304" s="6"/>
      <c r="AFU304" s="6"/>
      <c r="AFV304" s="6"/>
      <c r="AFW304" s="6"/>
      <c r="AFX304" s="6"/>
      <c r="AFY304" s="6"/>
      <c r="AFZ304" s="6"/>
      <c r="AGA304" s="6"/>
      <c r="AGB304" s="6"/>
      <c r="AGC304" s="6"/>
      <c r="AGD304" s="6"/>
      <c r="AGE304" s="6"/>
      <c r="AGF304" s="6"/>
      <c r="AGG304" s="6"/>
      <c r="AGH304" s="6"/>
      <c r="AGI304" s="6"/>
      <c r="AGJ304" s="6"/>
      <c r="AGK304" s="6"/>
      <c r="AGL304" s="6"/>
      <c r="AGM304" s="6"/>
      <c r="AGN304" s="6"/>
      <c r="AGO304" s="6"/>
      <c r="AGP304" s="6"/>
      <c r="AGQ304" s="6"/>
      <c r="AGR304" s="6"/>
      <c r="AGS304" s="6"/>
      <c r="AGT304" s="6"/>
      <c r="AGU304" s="6"/>
      <c r="AGV304" s="6"/>
      <c r="AGW304" s="6"/>
      <c r="AGX304" s="6"/>
      <c r="AGY304" s="6"/>
      <c r="AGZ304" s="6"/>
      <c r="AHA304" s="6"/>
      <c r="AHB304" s="6"/>
      <c r="AHC304" s="6"/>
      <c r="AHD304" s="6"/>
      <c r="AHE304" s="6"/>
      <c r="AHF304" s="6"/>
      <c r="AHG304" s="6"/>
      <c r="AHH304" s="6"/>
      <c r="AHI304" s="6"/>
      <c r="AHJ304" s="6"/>
      <c r="AHK304" s="6"/>
      <c r="AHL304" s="6"/>
      <c r="AHM304" s="6"/>
      <c r="AHN304" s="6"/>
      <c r="AHO304" s="6"/>
      <c r="AHP304" s="6"/>
      <c r="AHQ304" s="6"/>
      <c r="AHR304" s="6"/>
      <c r="AHS304" s="6"/>
      <c r="AHT304" s="6"/>
      <c r="AHU304" s="6"/>
      <c r="AHV304" s="6"/>
      <c r="AHW304" s="6"/>
      <c r="AHX304" s="6"/>
      <c r="AHY304" s="6"/>
      <c r="AHZ304" s="6"/>
      <c r="AIA304" s="6"/>
      <c r="AIB304" s="6"/>
      <c r="AIC304" s="6"/>
      <c r="AID304" s="6"/>
      <c r="AIE304" s="6"/>
      <c r="AIF304" s="6"/>
      <c r="AIG304" s="6"/>
      <c r="AIH304" s="6"/>
      <c r="AII304" s="6"/>
      <c r="AIJ304" s="6"/>
      <c r="AIK304" s="6"/>
      <c r="AIL304" s="6"/>
      <c r="AIM304" s="6"/>
      <c r="AIN304" s="6"/>
      <c r="AIO304" s="6"/>
      <c r="AIP304" s="6"/>
      <c r="AIQ304" s="6"/>
      <c r="AIR304" s="6"/>
      <c r="AIS304" s="6"/>
      <c r="AIT304" s="6"/>
      <c r="AIU304" s="6"/>
      <c r="AIV304" s="6"/>
      <c r="AIW304" s="6"/>
      <c r="AIX304" s="6"/>
      <c r="AIY304" s="6"/>
      <c r="AIZ304" s="6"/>
      <c r="AJA304" s="6"/>
      <c r="AJB304" s="6"/>
      <c r="AJC304" s="6"/>
      <c r="AJD304" s="6"/>
      <c r="AJE304" s="6"/>
      <c r="AJF304" s="6"/>
      <c r="AJG304" s="6"/>
      <c r="AJH304" s="6"/>
      <c r="AJI304" s="6"/>
      <c r="AJJ304" s="6"/>
      <c r="AJK304" s="6"/>
      <c r="AJL304" s="6"/>
      <c r="AJM304" s="6"/>
      <c r="AJN304" s="6"/>
      <c r="AJO304" s="6"/>
      <c r="AJP304" s="6"/>
      <c r="AJQ304" s="6"/>
      <c r="AJR304" s="6"/>
      <c r="AJS304" s="6"/>
      <c r="AJT304" s="6"/>
      <c r="AJU304" s="6"/>
      <c r="AJV304" s="6"/>
      <c r="AJW304" s="6"/>
      <c r="AJX304" s="6"/>
      <c r="AJY304" s="6"/>
      <c r="AJZ304" s="6"/>
      <c r="AKA304" s="6"/>
      <c r="AKB304" s="6"/>
      <c r="AKC304" s="6"/>
      <c r="AKD304" s="6"/>
      <c r="AKE304" s="6"/>
      <c r="AKF304" s="6"/>
      <c r="AKG304" s="6"/>
      <c r="AKH304" s="6"/>
      <c r="AKI304" s="6"/>
      <c r="AKJ304" s="6"/>
      <c r="AKK304" s="6"/>
      <c r="AKL304" s="6"/>
      <c r="AKM304" s="6"/>
      <c r="AKN304" s="6"/>
      <c r="AKO304" s="6"/>
      <c r="AKP304" s="6"/>
      <c r="AKQ304" s="6"/>
      <c r="AKR304" s="6"/>
      <c r="AKS304" s="6"/>
      <c r="AKT304" s="6"/>
      <c r="AKU304" s="6"/>
      <c r="AKV304" s="6"/>
      <c r="AKW304" s="6"/>
      <c r="AKX304" s="6"/>
      <c r="AKY304" s="6"/>
      <c r="AKZ304" s="6"/>
      <c r="ALA304" s="6"/>
      <c r="ALB304" s="6"/>
      <c r="ALC304" s="6"/>
      <c r="ALD304" s="6"/>
      <c r="ALE304" s="6"/>
      <c r="ALF304" s="6"/>
      <c r="ALG304" s="6"/>
      <c r="ALH304" s="6"/>
      <c r="ALI304" s="6"/>
      <c r="ALJ304" s="6"/>
      <c r="ALK304" s="6"/>
      <c r="ALL304" s="6"/>
      <c r="ALM304" s="6"/>
      <c r="ALN304" s="6"/>
      <c r="ALO304" s="6"/>
      <c r="ALP304" s="6"/>
      <c r="ALQ304" s="6"/>
      <c r="ALR304" s="6"/>
      <c r="ALS304" s="6"/>
      <c r="ALT304" s="6"/>
      <c r="ALU304" s="6"/>
      <c r="ALV304" s="6"/>
      <c r="ALW304" s="6"/>
      <c r="ALX304" s="6"/>
      <c r="ALY304" s="6"/>
      <c r="ALZ304" s="6"/>
      <c r="AMA304" s="6"/>
      <c r="AMB304" s="6"/>
      <c r="AMC304" s="6"/>
      <c r="AMD304" s="6"/>
      <c r="AME304" s="6"/>
      <c r="AMF304" s="6"/>
      <c r="AMG304" s="6"/>
      <c r="AMH304" s="6"/>
      <c r="AMI304" s="6"/>
      <c r="AMJ304" s="6"/>
      <c r="AMK304" s="6"/>
      <c r="AML304" s="6"/>
      <c r="AMM304" s="6"/>
      <c r="AMN304" s="6"/>
      <c r="AMO304" s="6"/>
      <c r="AMP304" s="6"/>
    </row>
    <row r="305" spans="1:1029" x14ac:dyDescent="0.2">
      <c r="A305" s="3" t="str">
        <f t="shared" si="1117"/>
        <v>crfr1_human__wt</v>
      </c>
      <c r="B305" s="3" t="s">
        <v>38</v>
      </c>
      <c r="C305" s="3" t="s">
        <v>100</v>
      </c>
      <c r="D305" s="3" t="str">
        <f>IFERROR(MID(VLOOKUP($B305,Seqs!$A:$B,2,0),E305,1),"")</f>
        <v>Q</v>
      </c>
      <c r="E305" s="3">
        <v>103</v>
      </c>
      <c r="F305" s="3" t="str">
        <f>IFERROR(MID(VLOOKUP($B305,Seqs!$A:$B,2,0),G305,1),"")</f>
        <v>L</v>
      </c>
      <c r="G305" s="3">
        <v>144</v>
      </c>
      <c r="H305" s="3" t="str">
        <f>IFERROR(MID(VLOOKUP($B305,Seqs!$A:$B,2,0),I305,1),"")</f>
        <v>R</v>
      </c>
      <c r="I305" s="23">
        <v>145</v>
      </c>
      <c r="J305" s="3" t="str">
        <f>IFERROR(MID(VLOOKUP($B305,Seqs!$A:$B,2,0),K305,1),"")</f>
        <v>R</v>
      </c>
      <c r="K305" s="23">
        <v>148</v>
      </c>
      <c r="L305" s="3" t="str">
        <f>IFERROR(MID(VLOOKUP($B305,Seqs!$A:$B,2,0),M305,1),"")</f>
        <v>C</v>
      </c>
      <c r="M305" s="23">
        <v>149</v>
      </c>
      <c r="N305" s="3" t="str">
        <f>IFERROR(MID(VLOOKUP($B305,Seqs!$A:$B,2,0),O305,1),"")</f>
        <v>T</v>
      </c>
      <c r="O305" s="3">
        <v>175</v>
      </c>
      <c r="P305" s="3" t="str">
        <f>IFERROR(MID(VLOOKUP($B305,Seqs!$A:$B,2,0),Q305,1),"")</f>
        <v/>
      </c>
      <c r="Q305" s="3" t="s">
        <v>23</v>
      </c>
      <c r="R305" s="3" t="str">
        <f>IFERROR(MID(VLOOKUP($B305,Seqs!$A:$B,2,0),S305,1),"")</f>
        <v/>
      </c>
      <c r="S305" s="3" t="s">
        <v>23</v>
      </c>
      <c r="T305" s="3" t="str">
        <f>IFERROR(MID(VLOOKUP($B305,Seqs!$A:$B,2,0),U305,1),"")</f>
        <v>V</v>
      </c>
      <c r="U305" s="3">
        <v>185</v>
      </c>
      <c r="V305" s="3" t="str">
        <f>IFERROR(MID(VLOOKUP($B305,Seqs!$A:$B,2,0),W305,1),"")</f>
        <v>L</v>
      </c>
      <c r="W305" s="3">
        <v>219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L</v>
      </c>
      <c r="AC305" s="9">
        <v>226</v>
      </c>
      <c r="AD305" s="3" t="str">
        <f>IFERROR(MID(VLOOKUP($B305,Seqs!$A:$B,2,0),AE305,1),"")</f>
        <v>D</v>
      </c>
      <c r="AE305" s="3">
        <v>254</v>
      </c>
      <c r="AF305" s="3" t="str">
        <f>IFERROR(MID(VLOOKUP($B305,Seqs!$A:$B,2,0),AG305,1),"")</f>
        <v>C</v>
      </c>
      <c r="AG305" s="3">
        <v>258</v>
      </c>
      <c r="AH305" s="3" t="str">
        <f>IFERROR(MID(VLOOKUP($B305,Seqs!$A:$B,2,0),AI305,1),"")</f>
        <v>F</v>
      </c>
      <c r="AI305" s="3">
        <v>260</v>
      </c>
      <c r="AJ305" s="3" t="str">
        <f>IFERROR(MID(VLOOKUP($B305,Seqs!$A:$B,2,0),AK305,1),"")</f>
        <v>T</v>
      </c>
      <c r="AK305" s="3">
        <v>268</v>
      </c>
      <c r="AL305" s="3" t="str">
        <f>IFERROR(MID(VLOOKUP($B305,Seqs!$A:$B,2,0),AM305,1),"")</f>
        <v>L</v>
      </c>
      <c r="AM305" s="3">
        <v>298</v>
      </c>
      <c r="AN305" s="3" t="str">
        <f>IFERROR(MID(VLOOKUP($B305,Seqs!$A:$B,2,0),AO305,1),"")</f>
        <v>S</v>
      </c>
      <c r="AO305" s="3">
        <v>304</v>
      </c>
      <c r="AP305" s="3" t="str">
        <f>IFERROR(MID(VLOOKUP($B305,Seqs!$A:$B,2,0),AQ305,1),"")</f>
        <v>V</v>
      </c>
      <c r="AQ305" s="3">
        <v>332</v>
      </c>
      <c r="AR305" s="3" t="str">
        <f>IFERROR(MID(VLOOKUP($B305,Seqs!$A:$B,2,0),AS305,1),"")</f>
        <v>V</v>
      </c>
      <c r="AS305" s="3">
        <v>339</v>
      </c>
      <c r="AT305" s="3" t="str">
        <f>IFERROR(MID(VLOOKUP($B305,Seqs!$A:$B,2,0),AU305,1),"")</f>
        <v>L</v>
      </c>
      <c r="AU305" s="3">
        <v>366</v>
      </c>
      <c r="AV305" s="3" t="str">
        <f>IFERROR(MID(VLOOKUP($B305,Seqs!$A:$B,2,0),AW305,1),"")</f>
        <v>N</v>
      </c>
      <c r="AW305" s="3">
        <v>367</v>
      </c>
      <c r="AX305" s="3" t="str">
        <f>IFERROR(MID(VLOOKUP($B305,Seqs!$A:$B,2,0),AY305,1),"")</f>
        <v>A</v>
      </c>
      <c r="AY305" s="3">
        <v>392</v>
      </c>
      <c r="AZ305" s="77" t="str">
        <f>VLOOKUP(B305,Classification!A:D,2,0)</f>
        <v>B1</v>
      </c>
      <c r="BA305" s="94" t="str">
        <f>VLOOKUP(B305,Classification!A:D,4,0)</f>
        <v>Corticotropin-releasingfact</v>
      </c>
      <c r="BB305" s="27" t="b">
        <f t="shared" si="1118"/>
        <v>1</v>
      </c>
      <c r="BC305" s="23">
        <f t="shared" ref="BC305:BC345" si="1537">_xlfn.AGGREGATE(9,6,CH305:CS305)-_xlfn.AGGREGATE(9,6,BV305:CG305)+12</f>
        <v>256</v>
      </c>
      <c r="BD305" s="56" t="s">
        <v>23</v>
      </c>
      <c r="BE305" s="3" t="s">
        <v>23</v>
      </c>
      <c r="BF305" s="119" t="s">
        <v>23</v>
      </c>
      <c r="BG305" s="49" t="s">
        <v>1378</v>
      </c>
      <c r="BH305" s="49" t="s">
        <v>1383</v>
      </c>
      <c r="BI305" s="1"/>
      <c r="BJ305" s="70" t="s">
        <v>1293</v>
      </c>
      <c r="BK305" s="57" t="s">
        <v>1293</v>
      </c>
      <c r="BL305" s="57" t="s">
        <v>1293</v>
      </c>
      <c r="BM305" s="57" t="s">
        <v>1293</v>
      </c>
      <c r="BN305" s="57" t="s">
        <v>1293</v>
      </c>
      <c r="BO305" s="57" t="s">
        <v>1293</v>
      </c>
      <c r="BP305" s="57" t="s">
        <v>1293</v>
      </c>
      <c r="BQ305" s="57" t="s">
        <v>1293</v>
      </c>
      <c r="BR305" s="57" t="s">
        <v>1293</v>
      </c>
      <c r="BS305" s="57" t="s">
        <v>1293</v>
      </c>
      <c r="BT305" s="57" t="s">
        <v>1293</v>
      </c>
      <c r="BU305" s="57" t="s">
        <v>1293</v>
      </c>
      <c r="BV305" s="70">
        <f t="shared" ref="BV305:BV345" si="1538">E305</f>
        <v>103</v>
      </c>
      <c r="BW305" s="71">
        <f t="shared" ref="BW305:BW345" si="1539">I305</f>
        <v>145</v>
      </c>
      <c r="BX305" s="72">
        <f t="shared" ref="BX305:BX345" si="1540">M305</f>
        <v>149</v>
      </c>
      <c r="BY305" s="71" t="str">
        <f t="shared" ref="BY305:BY345" si="1541">Q305</f>
        <v>-</v>
      </c>
      <c r="BZ305" s="72">
        <f t="shared" ref="BZ305:BZ345" si="1542">U305</f>
        <v>185</v>
      </c>
      <c r="CA305" s="71" t="str">
        <f t="shared" ref="CA305:CA345" si="1543">Y305</f>
        <v>-</v>
      </c>
      <c r="CB305" s="72">
        <f t="shared" ref="CB305:CB345" si="1544">AC305</f>
        <v>226</v>
      </c>
      <c r="CC305" s="71">
        <f t="shared" ref="CC305:CC345" si="1545">AG305</f>
        <v>258</v>
      </c>
      <c r="CD305" s="72">
        <f t="shared" ref="CD305:CD345" si="1546">AK305</f>
        <v>268</v>
      </c>
      <c r="CE305" s="71">
        <f t="shared" ref="CE305:CE345" si="1547">AO305</f>
        <v>304</v>
      </c>
      <c r="CF305" s="72">
        <f t="shared" ref="CF305:CF345" si="1548">AS305</f>
        <v>339</v>
      </c>
      <c r="CG305" s="71">
        <f t="shared" ref="CG305:CG345" si="1549">AW305</f>
        <v>367</v>
      </c>
      <c r="CH305" s="70">
        <f t="shared" ref="CH305:CH345" si="1550">G305</f>
        <v>144</v>
      </c>
      <c r="CI305" s="71">
        <f t="shared" ref="CI305:CI345" si="1551">K305</f>
        <v>148</v>
      </c>
      <c r="CJ305" s="72">
        <f t="shared" ref="CJ305:CJ345" si="1552">O305</f>
        <v>175</v>
      </c>
      <c r="CK305" s="72" t="str">
        <f t="shared" ref="CK305:CK345" si="1553">S305</f>
        <v>-</v>
      </c>
      <c r="CL305" s="72">
        <f t="shared" ref="CL305:CL345" si="1554">W305</f>
        <v>219</v>
      </c>
      <c r="CM305" s="72" t="str">
        <f t="shared" ref="CM305:CM345" si="1555">AA305</f>
        <v>-</v>
      </c>
      <c r="CN305" s="72">
        <f t="shared" ref="CN305:CN345" si="1556">AE305</f>
        <v>254</v>
      </c>
      <c r="CO305" s="72">
        <f t="shared" ref="CO305:CO345" si="1557">AI305</f>
        <v>260</v>
      </c>
      <c r="CP305" s="72">
        <f t="shared" ref="CP305:CP345" si="1558">AM305</f>
        <v>298</v>
      </c>
      <c r="CQ305" s="72">
        <f t="shared" ref="CQ305:CQ345" si="1559">AQ305</f>
        <v>332</v>
      </c>
      <c r="CR305" s="72">
        <f t="shared" ref="CR305:CR345" si="1560">AU305</f>
        <v>366</v>
      </c>
      <c r="CS305" s="72">
        <f t="shared" ref="CS305:CS345" si="1561">AY305</f>
        <v>392</v>
      </c>
      <c r="CT305" s="23">
        <f t="shared" ref="CT305:CT345" si="1562">M305-K305</f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29" x14ac:dyDescent="0.2">
      <c r="A306" s="3" t="str">
        <f t="shared" si="1117"/>
        <v>crfr1_human_4K5Y</v>
      </c>
      <c r="B306" s="3" t="s">
        <v>38</v>
      </c>
      <c r="C306" s="3" t="s">
        <v>95</v>
      </c>
      <c r="D306" s="3" t="str">
        <f>IFERROR(MID(VLOOKUP($B306,Seqs!$A:$B,2,0),E306,1),"")</f>
        <v>H</v>
      </c>
      <c r="E306" s="3">
        <v>117</v>
      </c>
      <c r="F306" s="3" t="str">
        <f>IFERROR(MID(VLOOKUP($B306,Seqs!$A:$B,2,0),G306,1),"")</f>
        <v>L</v>
      </c>
      <c r="G306" s="3">
        <v>144</v>
      </c>
      <c r="H306" s="3" t="str">
        <f>IFERROR(MID(VLOOKUP($B306,Seqs!$A:$B,2,0),I306,1),"")</f>
        <v>R</v>
      </c>
      <c r="I306" s="23">
        <v>145</v>
      </c>
      <c r="J306" s="3" t="str">
        <f>IFERROR(MID(VLOOKUP($B306,Seqs!$A:$B,2,0),K306,1),"")</f>
        <v>R</v>
      </c>
      <c r="K306" s="23">
        <v>148</v>
      </c>
      <c r="L306" s="3" t="str">
        <f>IFERROR(MID(VLOOKUP($B306,Seqs!$A:$B,2,0),M306,1),"")</f>
        <v>C</v>
      </c>
      <c r="M306" s="23">
        <v>149</v>
      </c>
      <c r="N306" s="3" t="str">
        <f>IFERROR(MID(VLOOKUP($B306,Seqs!$A:$B,2,0),O306,1),"")</f>
        <v>T</v>
      </c>
      <c r="O306" s="3">
        <v>175</v>
      </c>
      <c r="P306" s="3" t="str">
        <f>IFERROR(MID(VLOOKUP($B306,Seqs!$A:$B,2,0),Q306,1),"")</f>
        <v/>
      </c>
      <c r="Q306" s="3" t="s">
        <v>23</v>
      </c>
      <c r="R306" s="3" t="str">
        <f>IFERROR(MID(VLOOKUP($B306,Seqs!$A:$B,2,0),S306,1),"")</f>
        <v/>
      </c>
      <c r="S306" s="3" t="s">
        <v>23</v>
      </c>
      <c r="T306" s="3" t="str">
        <f>IFERROR(MID(VLOOKUP($B306,Seqs!$A:$B,2,0),U306,1),"")</f>
        <v>V</v>
      </c>
      <c r="U306" s="3">
        <v>185</v>
      </c>
      <c r="V306" s="3" t="str">
        <f>IFERROR(MID(VLOOKUP($B306,Seqs!$A:$B,2,0),W306,1),"")</f>
        <v>L</v>
      </c>
      <c r="W306" s="3">
        <v>219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L</v>
      </c>
      <c r="AC306" s="9">
        <v>226</v>
      </c>
      <c r="AD306" s="3" t="str">
        <f>IFERROR(MID(VLOOKUP($B306,Seqs!$A:$B,2,0),AE306,1),"")</f>
        <v>D</v>
      </c>
      <c r="AE306" s="3">
        <v>254</v>
      </c>
      <c r="AF306" s="3" t="str">
        <f>IFERROR(MID(VLOOKUP($B306,Seqs!$A:$B,2,0),AG306,1),"")</f>
        <v>C</v>
      </c>
      <c r="AG306" s="3">
        <v>258</v>
      </c>
      <c r="AH306" s="3" t="str">
        <f>IFERROR(MID(VLOOKUP($B306,Seqs!$A:$B,2,0),AI306,1),"")</f>
        <v>F</v>
      </c>
      <c r="AI306" s="3">
        <v>260</v>
      </c>
      <c r="AJ306" s="3" t="str">
        <f>IFERROR(MID(VLOOKUP($B306,Seqs!$A:$B,2,0),AK306,1),"")</f>
        <v>T</v>
      </c>
      <c r="AK306" s="3">
        <v>268</v>
      </c>
      <c r="AL306" s="3" t="str">
        <f>IFERROR(MID(VLOOKUP($B306,Seqs!$A:$B,2,0),AM306,1),"")</f>
        <v>L</v>
      </c>
      <c r="AM306" s="3">
        <v>298</v>
      </c>
      <c r="AN306" s="3" t="str">
        <f>IFERROR(MID(VLOOKUP($B306,Seqs!$A:$B,2,0),AO306,1),"")</f>
        <v>S</v>
      </c>
      <c r="AO306" s="3">
        <v>304</v>
      </c>
      <c r="AP306" s="3" t="str">
        <f>IFERROR(MID(VLOOKUP($B306,Seqs!$A:$B,2,0),AQ306,1),"")</f>
        <v>V</v>
      </c>
      <c r="AQ306" s="3">
        <v>332</v>
      </c>
      <c r="AR306" s="3" t="str">
        <f>IFERROR(MID(VLOOKUP($B306,Seqs!$A:$B,2,0),AS306,1),"")</f>
        <v>V</v>
      </c>
      <c r="AS306" s="3">
        <v>339</v>
      </c>
      <c r="AT306" s="3" t="str">
        <f>IFERROR(MID(VLOOKUP($B306,Seqs!$A:$B,2,0),AU306,1),"")</f>
        <v>F</v>
      </c>
      <c r="AU306" s="3">
        <v>362</v>
      </c>
      <c r="AV306" s="3" t="str">
        <f>IFERROR(MID(VLOOKUP($B306,Seqs!$A:$B,2,0),AW306,1),"")</f>
        <v/>
      </c>
      <c r="AW306" s="3" t="s">
        <v>23</v>
      </c>
      <c r="AX306" s="3" t="str">
        <f>IFERROR(MID(VLOOKUP($B306,Seqs!$A:$B,2,0),AY306,1),"")</f>
        <v/>
      </c>
      <c r="AY306" s="3" t="s">
        <v>23</v>
      </c>
      <c r="AZ306" s="77" t="str">
        <f>VLOOKUP(B306,Classification!A:D,2,0)</f>
        <v>B1</v>
      </c>
      <c r="BA306" s="94" t="str">
        <f>VLOOKUP(B306,Classification!A:D,4,0)</f>
        <v>Corticotropin-releasingfact</v>
      </c>
      <c r="BB306" s="27" t="b">
        <f t="shared" si="1118"/>
        <v>1</v>
      </c>
      <c r="BC306" s="23">
        <f t="shared" si="1537"/>
        <v>213</v>
      </c>
      <c r="BD306" s="4" t="s">
        <v>23</v>
      </c>
      <c r="BE306" s="3" t="s">
        <v>1380</v>
      </c>
      <c r="BF306" s="119">
        <v>2.98</v>
      </c>
      <c r="BG306" s="49" t="s">
        <v>1383</v>
      </c>
      <c r="BH306" s="49" t="s">
        <v>1383</v>
      </c>
      <c r="BI306" s="1"/>
      <c r="BJ306" s="70" t="s">
        <v>1293</v>
      </c>
      <c r="BK306" s="57" t="s">
        <v>1293</v>
      </c>
      <c r="BL306" s="57" t="s">
        <v>1293</v>
      </c>
      <c r="BM306" s="57" t="s">
        <v>1293</v>
      </c>
      <c r="BN306" s="57" t="s">
        <v>1293</v>
      </c>
      <c r="BO306" s="57" t="s">
        <v>1293</v>
      </c>
      <c r="BP306" s="57" t="s">
        <v>1293</v>
      </c>
      <c r="BQ306" s="57" t="s">
        <v>1293</v>
      </c>
      <c r="BR306" s="57" t="s">
        <v>1293</v>
      </c>
      <c r="BS306" s="57" t="s">
        <v>1293</v>
      </c>
      <c r="BT306" s="57" t="s">
        <v>1293</v>
      </c>
      <c r="BU306" s="57" t="s">
        <v>1293</v>
      </c>
      <c r="BV306" s="70">
        <f t="shared" si="1538"/>
        <v>117</v>
      </c>
      <c r="BW306" s="71">
        <f t="shared" si="1539"/>
        <v>145</v>
      </c>
      <c r="BX306" s="72">
        <f t="shared" si="1540"/>
        <v>149</v>
      </c>
      <c r="BY306" s="71" t="str">
        <f t="shared" si="1541"/>
        <v>-</v>
      </c>
      <c r="BZ306" s="72">
        <f t="shared" si="1542"/>
        <v>185</v>
      </c>
      <c r="CA306" s="71" t="str">
        <f t="shared" si="1543"/>
        <v>-</v>
      </c>
      <c r="CB306" s="72">
        <f t="shared" si="1544"/>
        <v>226</v>
      </c>
      <c r="CC306" s="71">
        <f t="shared" si="1545"/>
        <v>258</v>
      </c>
      <c r="CD306" s="72">
        <f t="shared" si="1546"/>
        <v>268</v>
      </c>
      <c r="CE306" s="71">
        <f t="shared" si="1547"/>
        <v>304</v>
      </c>
      <c r="CF306" s="72">
        <f t="shared" si="1548"/>
        <v>339</v>
      </c>
      <c r="CG306" s="71" t="str">
        <f t="shared" si="1549"/>
        <v>-</v>
      </c>
      <c r="CH306" s="70">
        <f t="shared" si="1550"/>
        <v>144</v>
      </c>
      <c r="CI306" s="71">
        <f t="shared" si="1551"/>
        <v>148</v>
      </c>
      <c r="CJ306" s="72">
        <f t="shared" si="1552"/>
        <v>175</v>
      </c>
      <c r="CK306" s="72" t="str">
        <f t="shared" si="1553"/>
        <v>-</v>
      </c>
      <c r="CL306" s="72">
        <f t="shared" si="1554"/>
        <v>219</v>
      </c>
      <c r="CM306" s="72" t="str">
        <f t="shared" si="1555"/>
        <v>-</v>
      </c>
      <c r="CN306" s="72">
        <f t="shared" si="1556"/>
        <v>254</v>
      </c>
      <c r="CO306" s="72">
        <f t="shared" si="1557"/>
        <v>260</v>
      </c>
      <c r="CP306" s="72">
        <f t="shared" si="1558"/>
        <v>298</v>
      </c>
      <c r="CQ306" s="72">
        <f t="shared" si="1559"/>
        <v>332</v>
      </c>
      <c r="CR306" s="72">
        <f t="shared" si="1560"/>
        <v>362</v>
      </c>
      <c r="CS306" s="72" t="str">
        <f t="shared" si="1561"/>
        <v>-</v>
      </c>
      <c r="CT306" s="23">
        <f t="shared" si="1562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29" x14ac:dyDescent="0.2">
      <c r="A307" s="3" t="str">
        <f t="shared" si="1117"/>
        <v>crfr1_human_4K5Y_dist</v>
      </c>
      <c r="B307" s="3" t="s">
        <v>38</v>
      </c>
      <c r="C307" s="3" t="s">
        <v>1161</v>
      </c>
      <c r="D307" s="3" t="str">
        <f>IFERROR(MID(VLOOKUP($B307,Seqs!$A:$B,2,0),E307,1),"")</f>
        <v>H</v>
      </c>
      <c r="E307" s="3">
        <v>117</v>
      </c>
      <c r="F307" s="3" t="str">
        <f>IFERROR(MID(VLOOKUP($B307,Seqs!$A:$B,2,0),G307,1),"")</f>
        <v>L</v>
      </c>
      <c r="G307" s="3">
        <v>144</v>
      </c>
      <c r="H307" s="3" t="str">
        <f>IFERROR(MID(VLOOKUP($B307,Seqs!$A:$B,2,0),I307,1),"")</f>
        <v>R</v>
      </c>
      <c r="I307" s="23">
        <v>145</v>
      </c>
      <c r="J307" s="3" t="str">
        <f>IFERROR(MID(VLOOKUP($B307,Seqs!$A:$B,2,0),K307,1),"")</f>
        <v>R</v>
      </c>
      <c r="K307" s="23">
        <v>148</v>
      </c>
      <c r="L307" s="3" t="str">
        <f>IFERROR(MID(VLOOKUP($B307,Seqs!$A:$B,2,0),M307,1),"")</f>
        <v>C</v>
      </c>
      <c r="M307" s="23">
        <v>149</v>
      </c>
      <c r="N307" s="3" t="str">
        <f>IFERROR(MID(VLOOKUP($B307,Seqs!$A:$B,2,0),O307,1),"")</f>
        <v>T</v>
      </c>
      <c r="O307" s="3">
        <v>175</v>
      </c>
      <c r="P307" s="3" t="str">
        <f>IFERROR(MID(VLOOKUP($B307,Seqs!$A:$B,2,0),Q307,1),"")</f>
        <v/>
      </c>
      <c r="Q307" s="3" t="s">
        <v>23</v>
      </c>
      <c r="R307" s="3" t="str">
        <f>IFERROR(MID(VLOOKUP($B307,Seqs!$A:$B,2,0),S307,1),"")</f>
        <v/>
      </c>
      <c r="S307" s="3" t="s">
        <v>23</v>
      </c>
      <c r="T307" s="3" t="str">
        <f>IFERROR(MID(VLOOKUP($B307,Seqs!$A:$B,2,0),U307,1),"")</f>
        <v>V</v>
      </c>
      <c r="U307" s="3">
        <v>185</v>
      </c>
      <c r="V307" s="3" t="str">
        <f>IFERROR(MID(VLOOKUP($B307,Seqs!$A:$B,2,0),W307,1),"")</f>
        <v>L</v>
      </c>
      <c r="W307" s="3">
        <v>219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L</v>
      </c>
      <c r="AC307" s="9">
        <v>226</v>
      </c>
      <c r="AD307" s="3" t="str">
        <f>IFERROR(MID(VLOOKUP($B307,Seqs!$A:$B,2,0),AE307,1),"")</f>
        <v>D</v>
      </c>
      <c r="AE307" s="3">
        <v>254</v>
      </c>
      <c r="AF307" s="3" t="str">
        <f>IFERROR(MID(VLOOKUP($B307,Seqs!$A:$B,2,0),AG307,1),"")</f>
        <v>C</v>
      </c>
      <c r="AG307" s="3">
        <v>258</v>
      </c>
      <c r="AH307" s="3" t="str">
        <f>IFERROR(MID(VLOOKUP($B307,Seqs!$A:$B,2,0),AI307,1),"")</f>
        <v>F</v>
      </c>
      <c r="AI307" s="3">
        <v>260</v>
      </c>
      <c r="AJ307" s="3" t="str">
        <f>IFERROR(MID(VLOOKUP($B307,Seqs!$A:$B,2,0),AK307,1),"")</f>
        <v>T</v>
      </c>
      <c r="AK307" s="3">
        <v>268</v>
      </c>
      <c r="AL307" s="3" t="str">
        <f>IFERROR(MID(VLOOKUP($B307,Seqs!$A:$B,2,0),AM307,1),"")</f>
        <v>L</v>
      </c>
      <c r="AM307" s="3">
        <v>298</v>
      </c>
      <c r="AN307" s="3" t="str">
        <f>IFERROR(MID(VLOOKUP($B307,Seqs!$A:$B,2,0),AO307,1),"")</f>
        <v>S</v>
      </c>
      <c r="AO307" s="3">
        <v>304</v>
      </c>
      <c r="AP307" s="3" t="str">
        <f>IFERROR(MID(VLOOKUP($B307,Seqs!$A:$B,2,0),AQ307,1),"")</f>
        <v>V</v>
      </c>
      <c r="AQ307" s="3">
        <v>332</v>
      </c>
      <c r="AR307" s="3" t="str">
        <f>IFERROR(MID(VLOOKUP($B307,Seqs!$A:$B,2,0),AS307,1),"")</f>
        <v>V</v>
      </c>
      <c r="AS307" s="3">
        <v>339</v>
      </c>
      <c r="AT307" s="3" t="str">
        <f>IFERROR(MID(VLOOKUP($B307,Seqs!$A:$B,2,0),AU307,1),"")</f>
        <v>L</v>
      </c>
      <c r="AU307" s="3">
        <v>366</v>
      </c>
      <c r="AV307" s="3" t="str">
        <f>IFERROR(MID(VLOOKUP($B307,Seqs!$A:$B,2,0),AW307,1),"")</f>
        <v/>
      </c>
      <c r="AW307" s="3" t="s">
        <v>23</v>
      </c>
      <c r="AX307" s="3" t="str">
        <f>IFERROR(MID(VLOOKUP($B307,Seqs!$A:$B,2,0),AY307,1),"")</f>
        <v/>
      </c>
      <c r="AY307" s="3" t="s">
        <v>23</v>
      </c>
      <c r="AZ307" s="77" t="str">
        <f>VLOOKUP(B307,Classification!A:D,2,0)</f>
        <v>B1</v>
      </c>
      <c r="BA307" s="94" t="str">
        <f>VLOOKUP(B307,Classification!A:D,4,0)</f>
        <v>Corticotropin-releasingfact</v>
      </c>
      <c r="BB307" s="27" t="b">
        <f t="shared" si="1118"/>
        <v>1</v>
      </c>
      <c r="BC307" s="23">
        <f t="shared" si="1537"/>
        <v>217</v>
      </c>
      <c r="BD307" s="56" t="s">
        <v>23</v>
      </c>
      <c r="BE307" s="3" t="s">
        <v>1380</v>
      </c>
      <c r="BF307" s="119">
        <v>2.98</v>
      </c>
      <c r="BG307" s="49" t="s">
        <v>1383</v>
      </c>
      <c r="BH307" s="49" t="s">
        <v>1383</v>
      </c>
      <c r="BI307" s="3" t="s">
        <v>1163</v>
      </c>
      <c r="BJ307" s="70" t="s">
        <v>1293</v>
      </c>
      <c r="BK307" s="57" t="s">
        <v>1293</v>
      </c>
      <c r="BL307" s="57" t="s">
        <v>1293</v>
      </c>
      <c r="BM307" s="57" t="s">
        <v>1293</v>
      </c>
      <c r="BN307" s="57" t="s">
        <v>1293</v>
      </c>
      <c r="BO307" s="57" t="s">
        <v>1293</v>
      </c>
      <c r="BP307" s="57" t="s">
        <v>1293</v>
      </c>
      <c r="BQ307" s="57" t="s">
        <v>1293</v>
      </c>
      <c r="BR307" s="57" t="s">
        <v>1293</v>
      </c>
      <c r="BS307" s="57" t="s">
        <v>1293</v>
      </c>
      <c r="BT307" s="57" t="s">
        <v>1293</v>
      </c>
      <c r="BU307" s="57" t="s">
        <v>1293</v>
      </c>
      <c r="BV307" s="70">
        <f t="shared" si="1538"/>
        <v>117</v>
      </c>
      <c r="BW307" s="71">
        <f t="shared" si="1539"/>
        <v>145</v>
      </c>
      <c r="BX307" s="72">
        <f t="shared" si="1540"/>
        <v>149</v>
      </c>
      <c r="BY307" s="71" t="str">
        <f t="shared" si="1541"/>
        <v>-</v>
      </c>
      <c r="BZ307" s="72">
        <f t="shared" si="1542"/>
        <v>185</v>
      </c>
      <c r="CA307" s="71" t="str">
        <f t="shared" si="1543"/>
        <v>-</v>
      </c>
      <c r="CB307" s="72">
        <f t="shared" si="1544"/>
        <v>226</v>
      </c>
      <c r="CC307" s="71">
        <f t="shared" si="1545"/>
        <v>258</v>
      </c>
      <c r="CD307" s="72">
        <f t="shared" si="1546"/>
        <v>268</v>
      </c>
      <c r="CE307" s="71">
        <f t="shared" si="1547"/>
        <v>304</v>
      </c>
      <c r="CF307" s="72">
        <f t="shared" si="1548"/>
        <v>339</v>
      </c>
      <c r="CG307" s="71" t="str">
        <f t="shared" si="1549"/>
        <v>-</v>
      </c>
      <c r="CH307" s="70">
        <f t="shared" si="1550"/>
        <v>144</v>
      </c>
      <c r="CI307" s="71">
        <f t="shared" si="1551"/>
        <v>148</v>
      </c>
      <c r="CJ307" s="72">
        <f t="shared" si="1552"/>
        <v>175</v>
      </c>
      <c r="CK307" s="72" t="str">
        <f t="shared" si="1553"/>
        <v>-</v>
      </c>
      <c r="CL307" s="72">
        <f t="shared" si="1554"/>
        <v>219</v>
      </c>
      <c r="CM307" s="72" t="str">
        <f t="shared" si="1555"/>
        <v>-</v>
      </c>
      <c r="CN307" s="72">
        <f t="shared" si="1556"/>
        <v>254</v>
      </c>
      <c r="CO307" s="72">
        <f t="shared" si="1557"/>
        <v>260</v>
      </c>
      <c r="CP307" s="72">
        <f t="shared" si="1558"/>
        <v>298</v>
      </c>
      <c r="CQ307" s="72">
        <f t="shared" si="1559"/>
        <v>332</v>
      </c>
      <c r="CR307" s="72">
        <f t="shared" si="1560"/>
        <v>366</v>
      </c>
      <c r="CS307" s="72" t="str">
        <f t="shared" si="1561"/>
        <v>-</v>
      </c>
      <c r="CT307" s="23">
        <f t="shared" si="1562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29" x14ac:dyDescent="0.2">
      <c r="A308" s="3" t="str">
        <f t="shared" si="1117"/>
        <v>crfr1_human_4Z9G</v>
      </c>
      <c r="B308" s="3" t="s">
        <v>38</v>
      </c>
      <c r="C308" s="3" t="s">
        <v>1060</v>
      </c>
      <c r="D308" s="3" t="str">
        <f>IFERROR(MID(VLOOKUP($B308,Seqs!$A:$B,2,0),E308,1),"")</f>
        <v>S</v>
      </c>
      <c r="E308" s="3">
        <v>112</v>
      </c>
      <c r="F308" s="3" t="str">
        <f>IFERROR(MID(VLOOKUP($B308,Seqs!$A:$B,2,0),G308,1),"")</f>
        <v>L</v>
      </c>
      <c r="G308" s="3">
        <v>144</v>
      </c>
      <c r="H308" s="3" t="str">
        <f>IFERROR(MID(VLOOKUP($B308,Seqs!$A:$B,2,0),I308,1),"")</f>
        <v>R</v>
      </c>
      <c r="I308" s="23">
        <v>145</v>
      </c>
      <c r="J308" s="3" t="str">
        <f>IFERROR(MID(VLOOKUP($B308,Seqs!$A:$B,2,0),K308,1),"")</f>
        <v>R</v>
      </c>
      <c r="K308" s="23">
        <v>148</v>
      </c>
      <c r="L308" s="3" t="str">
        <f>IFERROR(MID(VLOOKUP($B308,Seqs!$A:$B,2,0),M308,1),"")</f>
        <v>C</v>
      </c>
      <c r="M308" s="23">
        <v>149</v>
      </c>
      <c r="N308" s="3" t="str">
        <f>IFERROR(MID(VLOOKUP($B308,Seqs!$A:$B,2,0),O308,1),"")</f>
        <v>T</v>
      </c>
      <c r="O308" s="3">
        <v>175</v>
      </c>
      <c r="P308" s="3" t="str">
        <f>IFERROR(MID(VLOOKUP($B308,Seqs!$A:$B,2,0),Q308,1),"")</f>
        <v/>
      </c>
      <c r="Q308" s="3" t="s">
        <v>23</v>
      </c>
      <c r="R308" s="3" t="str">
        <f>IFERROR(MID(VLOOKUP($B308,Seqs!$A:$B,2,0),S308,1),"")</f>
        <v/>
      </c>
      <c r="S308" s="3" t="s">
        <v>23</v>
      </c>
      <c r="T308" s="3" t="str">
        <f>IFERROR(MID(VLOOKUP($B308,Seqs!$A:$B,2,0),U308,1),"")</f>
        <v>V</v>
      </c>
      <c r="U308" s="3">
        <v>185</v>
      </c>
      <c r="V308" s="3" t="str">
        <f>IFERROR(MID(VLOOKUP($B308,Seqs!$A:$B,2,0),W308,1),"")</f>
        <v>L</v>
      </c>
      <c r="W308" s="3">
        <v>219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L</v>
      </c>
      <c r="AC308" s="9">
        <v>226</v>
      </c>
      <c r="AD308" s="3" t="str">
        <f>IFERROR(MID(VLOOKUP($B308,Seqs!$A:$B,2,0),AE308,1),"")</f>
        <v>D</v>
      </c>
      <c r="AE308" s="3">
        <v>254</v>
      </c>
      <c r="AF308" s="3" t="str">
        <f>IFERROR(MID(VLOOKUP($B308,Seqs!$A:$B,2,0),AG308,1),"")</f>
        <v>C</v>
      </c>
      <c r="AG308" s="3">
        <v>258</v>
      </c>
      <c r="AH308" s="3" t="str">
        <f>IFERROR(MID(VLOOKUP($B308,Seqs!$A:$B,2,0),AI308,1),"")</f>
        <v>F</v>
      </c>
      <c r="AI308" s="3">
        <v>260</v>
      </c>
      <c r="AJ308" s="3" t="str">
        <f>IFERROR(MID(VLOOKUP($B308,Seqs!$A:$B,2,0),AK308,1),"")</f>
        <v>T</v>
      </c>
      <c r="AK308" s="3">
        <v>268</v>
      </c>
      <c r="AL308" s="3" t="str">
        <f>IFERROR(MID(VLOOKUP($B308,Seqs!$A:$B,2,0),AM308,1),"")</f>
        <v>L</v>
      </c>
      <c r="AM308" s="3">
        <v>298</v>
      </c>
      <c r="AN308" s="3" t="str">
        <f>IFERROR(MID(VLOOKUP($B308,Seqs!$A:$B,2,0),AO308,1),"")</f>
        <v>S</v>
      </c>
      <c r="AO308" s="3">
        <v>304</v>
      </c>
      <c r="AP308" s="3" t="str">
        <f>IFERROR(MID(VLOOKUP($B308,Seqs!$A:$B,2,0),AQ308,1),"")</f>
        <v>V</v>
      </c>
      <c r="AQ308" s="3">
        <v>332</v>
      </c>
      <c r="AR308" s="3" t="str">
        <f>IFERROR(MID(VLOOKUP($B308,Seqs!$A:$B,2,0),AS308,1),"")</f>
        <v>V</v>
      </c>
      <c r="AS308" s="3">
        <v>339</v>
      </c>
      <c r="AT308" s="3" t="str">
        <f>IFERROR(MID(VLOOKUP($B308,Seqs!$A:$B,2,0),AU308,1),"")</f>
        <v>F</v>
      </c>
      <c r="AU308" s="3">
        <v>362</v>
      </c>
      <c r="AV308" s="3" t="str">
        <f>IFERROR(MID(VLOOKUP($B308,Seqs!$A:$B,2,0),AW308,1),"")</f>
        <v/>
      </c>
      <c r="AW308" s="3" t="s">
        <v>23</v>
      </c>
      <c r="AX308" s="3" t="str">
        <f>IFERROR(MID(VLOOKUP($B308,Seqs!$A:$B,2,0),AY308,1),"")</f>
        <v/>
      </c>
      <c r="AY308" s="3" t="s">
        <v>23</v>
      </c>
      <c r="AZ308" s="77" t="str">
        <f>VLOOKUP(B308,Classification!A:D,2,0)</f>
        <v>B1</v>
      </c>
      <c r="BA308" s="94" t="str">
        <f>VLOOKUP(B308,Classification!A:D,4,0)</f>
        <v>Corticotropin-releasingfact</v>
      </c>
      <c r="BB308" s="27" t="b">
        <f t="shared" si="1118"/>
        <v>1</v>
      </c>
      <c r="BC308" s="23">
        <f t="shared" si="1537"/>
        <v>218</v>
      </c>
      <c r="BD308" s="2" t="s">
        <v>1382</v>
      </c>
      <c r="BE308" s="3" t="s">
        <v>1380</v>
      </c>
      <c r="BF308" s="119">
        <v>3.18</v>
      </c>
      <c r="BG308" s="49" t="s">
        <v>1383</v>
      </c>
      <c r="BH308" s="49" t="s">
        <v>1383</v>
      </c>
      <c r="BI308" s="1"/>
      <c r="BJ308" s="70" t="s">
        <v>1293</v>
      </c>
      <c r="BK308" s="57" t="s">
        <v>1293</v>
      </c>
      <c r="BL308" s="57" t="s">
        <v>1293</v>
      </c>
      <c r="BM308" s="57" t="s">
        <v>1293</v>
      </c>
      <c r="BN308" s="57" t="s">
        <v>1293</v>
      </c>
      <c r="BO308" s="57" t="s">
        <v>1293</v>
      </c>
      <c r="BP308" s="57" t="s">
        <v>1293</v>
      </c>
      <c r="BQ308" s="57" t="s">
        <v>1293</v>
      </c>
      <c r="BR308" s="57" t="s">
        <v>1293</v>
      </c>
      <c r="BS308" s="57" t="s">
        <v>1293</v>
      </c>
      <c r="BT308" s="57" t="s">
        <v>1293</v>
      </c>
      <c r="BU308" s="57" t="s">
        <v>1293</v>
      </c>
      <c r="BV308" s="70">
        <f t="shared" si="1538"/>
        <v>112</v>
      </c>
      <c r="BW308" s="71">
        <f t="shared" si="1539"/>
        <v>145</v>
      </c>
      <c r="BX308" s="72">
        <f t="shared" si="1540"/>
        <v>149</v>
      </c>
      <c r="BY308" s="71" t="str">
        <f t="shared" si="1541"/>
        <v>-</v>
      </c>
      <c r="BZ308" s="72">
        <f t="shared" si="1542"/>
        <v>185</v>
      </c>
      <c r="CA308" s="71" t="str">
        <f t="shared" si="1543"/>
        <v>-</v>
      </c>
      <c r="CB308" s="72">
        <f t="shared" si="1544"/>
        <v>226</v>
      </c>
      <c r="CC308" s="71">
        <f t="shared" si="1545"/>
        <v>258</v>
      </c>
      <c r="CD308" s="72">
        <f t="shared" si="1546"/>
        <v>268</v>
      </c>
      <c r="CE308" s="71">
        <f t="shared" si="1547"/>
        <v>304</v>
      </c>
      <c r="CF308" s="72">
        <f t="shared" si="1548"/>
        <v>339</v>
      </c>
      <c r="CG308" s="71" t="str">
        <f t="shared" si="1549"/>
        <v>-</v>
      </c>
      <c r="CH308" s="70">
        <f t="shared" si="1550"/>
        <v>144</v>
      </c>
      <c r="CI308" s="71">
        <f t="shared" si="1551"/>
        <v>148</v>
      </c>
      <c r="CJ308" s="72">
        <f t="shared" si="1552"/>
        <v>175</v>
      </c>
      <c r="CK308" s="72" t="str">
        <f t="shared" si="1553"/>
        <v>-</v>
      </c>
      <c r="CL308" s="72">
        <f t="shared" si="1554"/>
        <v>219</v>
      </c>
      <c r="CM308" s="72" t="str">
        <f t="shared" si="1555"/>
        <v>-</v>
      </c>
      <c r="CN308" s="72">
        <f t="shared" si="1556"/>
        <v>254</v>
      </c>
      <c r="CO308" s="72">
        <f t="shared" si="1557"/>
        <v>260</v>
      </c>
      <c r="CP308" s="72">
        <f t="shared" si="1558"/>
        <v>298</v>
      </c>
      <c r="CQ308" s="72">
        <f t="shared" si="1559"/>
        <v>332</v>
      </c>
      <c r="CR308" s="72">
        <f t="shared" si="1560"/>
        <v>362</v>
      </c>
      <c r="CS308" s="72" t="str">
        <f t="shared" si="1561"/>
        <v>-</v>
      </c>
      <c r="CT308" s="23">
        <f t="shared" si="1562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29" x14ac:dyDescent="0.2">
      <c r="A309" s="3" t="str">
        <f t="shared" si="1117"/>
        <v>crfr1_human_4Z9G_dist</v>
      </c>
      <c r="B309" s="3" t="s">
        <v>38</v>
      </c>
      <c r="C309" s="3" t="s">
        <v>1162</v>
      </c>
      <c r="D309" s="3" t="str">
        <f>IFERROR(MID(VLOOKUP($B309,Seqs!$A:$B,2,0),E309,1),"")</f>
        <v>S</v>
      </c>
      <c r="E309" s="3">
        <v>112</v>
      </c>
      <c r="F309" s="3" t="str">
        <f>IFERROR(MID(VLOOKUP($B309,Seqs!$A:$B,2,0),G309,1),"")</f>
        <v>L</v>
      </c>
      <c r="G309" s="3">
        <v>144</v>
      </c>
      <c r="H309" s="3" t="str">
        <f>IFERROR(MID(VLOOKUP($B309,Seqs!$A:$B,2,0),I309,1),"")</f>
        <v>R</v>
      </c>
      <c r="I309" s="23">
        <v>145</v>
      </c>
      <c r="J309" s="3" t="str">
        <f>IFERROR(MID(VLOOKUP($B309,Seqs!$A:$B,2,0),K309,1),"")</f>
        <v>R</v>
      </c>
      <c r="K309" s="23">
        <v>148</v>
      </c>
      <c r="L309" s="3" t="str">
        <f>IFERROR(MID(VLOOKUP($B309,Seqs!$A:$B,2,0),M309,1),"")</f>
        <v>C</v>
      </c>
      <c r="M309" s="23">
        <v>149</v>
      </c>
      <c r="N309" s="3" t="str">
        <f>IFERROR(MID(VLOOKUP($B309,Seqs!$A:$B,2,0),O309,1),"")</f>
        <v>T</v>
      </c>
      <c r="O309" s="3">
        <v>175</v>
      </c>
      <c r="P309" s="3" t="str">
        <f>IFERROR(MID(VLOOKUP($B309,Seqs!$A:$B,2,0),Q309,1),"")</f>
        <v/>
      </c>
      <c r="Q309" s="3" t="s">
        <v>23</v>
      </c>
      <c r="R309" s="3" t="str">
        <f>IFERROR(MID(VLOOKUP($B309,Seqs!$A:$B,2,0),S309,1),"")</f>
        <v/>
      </c>
      <c r="S309" s="3" t="s">
        <v>23</v>
      </c>
      <c r="T309" s="3" t="str">
        <f>IFERROR(MID(VLOOKUP($B309,Seqs!$A:$B,2,0),U309,1),"")</f>
        <v>V</v>
      </c>
      <c r="U309" s="3">
        <v>185</v>
      </c>
      <c r="V309" s="3" t="str">
        <f>IFERROR(MID(VLOOKUP($B309,Seqs!$A:$B,2,0),W309,1),"")</f>
        <v>L</v>
      </c>
      <c r="W309" s="3">
        <v>219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L</v>
      </c>
      <c r="AC309" s="9">
        <v>226</v>
      </c>
      <c r="AD309" s="3" t="str">
        <f>IFERROR(MID(VLOOKUP($B309,Seqs!$A:$B,2,0),AE309,1),"")</f>
        <v>D</v>
      </c>
      <c r="AE309" s="3">
        <v>254</v>
      </c>
      <c r="AF309" s="3" t="str">
        <f>IFERROR(MID(VLOOKUP($B309,Seqs!$A:$B,2,0),AG309,1),"")</f>
        <v>C</v>
      </c>
      <c r="AG309" s="3">
        <v>258</v>
      </c>
      <c r="AH309" s="3" t="str">
        <f>IFERROR(MID(VLOOKUP($B309,Seqs!$A:$B,2,0),AI309,1),"")</f>
        <v>F</v>
      </c>
      <c r="AI309" s="3">
        <v>260</v>
      </c>
      <c r="AJ309" s="3" t="str">
        <f>IFERROR(MID(VLOOKUP($B309,Seqs!$A:$B,2,0),AK309,1),"")</f>
        <v>T</v>
      </c>
      <c r="AK309" s="3">
        <v>268</v>
      </c>
      <c r="AL309" s="3" t="str">
        <f>IFERROR(MID(VLOOKUP($B309,Seqs!$A:$B,2,0),AM309,1),"")</f>
        <v>L</v>
      </c>
      <c r="AM309" s="3">
        <v>298</v>
      </c>
      <c r="AN309" s="3" t="str">
        <f>IFERROR(MID(VLOOKUP($B309,Seqs!$A:$B,2,0),AO309,1),"")</f>
        <v>S</v>
      </c>
      <c r="AO309" s="3">
        <v>304</v>
      </c>
      <c r="AP309" s="3" t="str">
        <f>IFERROR(MID(VLOOKUP($B309,Seqs!$A:$B,2,0),AQ309,1),"")</f>
        <v>V</v>
      </c>
      <c r="AQ309" s="3">
        <v>332</v>
      </c>
      <c r="AR309" s="3" t="str">
        <f>IFERROR(MID(VLOOKUP($B309,Seqs!$A:$B,2,0),AS309,1),"")</f>
        <v>V</v>
      </c>
      <c r="AS309" s="3">
        <v>339</v>
      </c>
      <c r="AT309" s="3" t="str">
        <f>IFERROR(MID(VLOOKUP($B309,Seqs!$A:$B,2,0),AU309,1),"")</f>
        <v>E</v>
      </c>
      <c r="AU309" s="3">
        <v>369</v>
      </c>
      <c r="AV309" s="3" t="str">
        <f>IFERROR(MID(VLOOKUP($B309,Seqs!$A:$B,2,0),AW309,1),"")</f>
        <v/>
      </c>
      <c r="AW309" s="3" t="s">
        <v>23</v>
      </c>
      <c r="AX309" s="3" t="str">
        <f>IFERROR(MID(VLOOKUP($B309,Seqs!$A:$B,2,0),AY309,1),"")</f>
        <v/>
      </c>
      <c r="AY309" s="3" t="s">
        <v>23</v>
      </c>
      <c r="AZ309" s="77" t="str">
        <f>VLOOKUP(B309,Classification!A:D,2,0)</f>
        <v>B1</v>
      </c>
      <c r="BA309" s="94" t="str">
        <f>VLOOKUP(B309,Classification!A:D,4,0)</f>
        <v>Corticotropin-releasingfact</v>
      </c>
      <c r="BB309" s="27" t="b">
        <f t="shared" si="1118"/>
        <v>1</v>
      </c>
      <c r="BC309" s="23">
        <f t="shared" si="1537"/>
        <v>225</v>
      </c>
      <c r="BD309" s="56" t="s">
        <v>23</v>
      </c>
      <c r="BE309" s="3" t="s">
        <v>1380</v>
      </c>
      <c r="BF309" s="119">
        <v>3.18</v>
      </c>
      <c r="BG309" s="49" t="s">
        <v>1383</v>
      </c>
      <c r="BH309" s="49" t="s">
        <v>1383</v>
      </c>
      <c r="BI309" s="3" t="s">
        <v>1163</v>
      </c>
      <c r="BJ309" s="70" t="s">
        <v>1293</v>
      </c>
      <c r="BK309" s="57" t="s">
        <v>1293</v>
      </c>
      <c r="BL309" s="57" t="s">
        <v>1293</v>
      </c>
      <c r="BM309" s="57" t="s">
        <v>1293</v>
      </c>
      <c r="BN309" s="57" t="s">
        <v>1293</v>
      </c>
      <c r="BO309" s="57" t="s">
        <v>1293</v>
      </c>
      <c r="BP309" s="57" t="s">
        <v>1293</v>
      </c>
      <c r="BQ309" s="57" t="s">
        <v>1293</v>
      </c>
      <c r="BR309" s="57" t="s">
        <v>1293</v>
      </c>
      <c r="BS309" s="57" t="s">
        <v>1293</v>
      </c>
      <c r="BT309" s="57" t="s">
        <v>1293</v>
      </c>
      <c r="BU309" s="57" t="s">
        <v>1293</v>
      </c>
      <c r="BV309" s="70">
        <f t="shared" si="1538"/>
        <v>112</v>
      </c>
      <c r="BW309" s="71">
        <f t="shared" si="1539"/>
        <v>145</v>
      </c>
      <c r="BX309" s="72">
        <f t="shared" si="1540"/>
        <v>149</v>
      </c>
      <c r="BY309" s="71" t="str">
        <f t="shared" si="1541"/>
        <v>-</v>
      </c>
      <c r="BZ309" s="72">
        <f t="shared" si="1542"/>
        <v>185</v>
      </c>
      <c r="CA309" s="71" t="str">
        <f t="shared" si="1543"/>
        <v>-</v>
      </c>
      <c r="CB309" s="72">
        <f t="shared" si="1544"/>
        <v>226</v>
      </c>
      <c r="CC309" s="71">
        <f t="shared" si="1545"/>
        <v>258</v>
      </c>
      <c r="CD309" s="72">
        <f t="shared" si="1546"/>
        <v>268</v>
      </c>
      <c r="CE309" s="71">
        <f t="shared" si="1547"/>
        <v>304</v>
      </c>
      <c r="CF309" s="72">
        <f t="shared" si="1548"/>
        <v>339</v>
      </c>
      <c r="CG309" s="71" t="str">
        <f t="shared" si="1549"/>
        <v>-</v>
      </c>
      <c r="CH309" s="70">
        <f t="shared" si="1550"/>
        <v>144</v>
      </c>
      <c r="CI309" s="71">
        <f t="shared" si="1551"/>
        <v>148</v>
      </c>
      <c r="CJ309" s="72">
        <f t="shared" si="1552"/>
        <v>175</v>
      </c>
      <c r="CK309" s="72" t="str">
        <f t="shared" si="1553"/>
        <v>-</v>
      </c>
      <c r="CL309" s="72">
        <f t="shared" si="1554"/>
        <v>219</v>
      </c>
      <c r="CM309" s="72" t="str">
        <f t="shared" si="1555"/>
        <v>-</v>
      </c>
      <c r="CN309" s="72">
        <f t="shared" si="1556"/>
        <v>254</v>
      </c>
      <c r="CO309" s="72">
        <f t="shared" si="1557"/>
        <v>260</v>
      </c>
      <c r="CP309" s="72">
        <f t="shared" si="1558"/>
        <v>298</v>
      </c>
      <c r="CQ309" s="72">
        <f t="shared" si="1559"/>
        <v>332</v>
      </c>
      <c r="CR309" s="72">
        <f t="shared" si="1560"/>
        <v>369</v>
      </c>
      <c r="CS309" s="72" t="str">
        <f t="shared" si="1561"/>
        <v>-</v>
      </c>
      <c r="CT309" s="23">
        <f t="shared" si="1562"/>
        <v>1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29" x14ac:dyDescent="0.2">
      <c r="A310" s="3" t="str">
        <f t="shared" si="1117"/>
        <v>glr_human__wt</v>
      </c>
      <c r="B310" s="3" t="s">
        <v>32</v>
      </c>
      <c r="C310" s="3" t="s">
        <v>100</v>
      </c>
      <c r="D310" s="3" t="str">
        <f>IFERROR(MID(VLOOKUP($B310,Seqs!$A:$B,2,0),E310,1),"")</f>
        <v>Q</v>
      </c>
      <c r="E310" s="105">
        <v>131</v>
      </c>
      <c r="F310" s="3" t="str">
        <f>IFERROR(MID(VLOOKUP($B310,Seqs!$A:$B,2,0),G310,1),"")</f>
        <v>L</v>
      </c>
      <c r="G310" s="3">
        <v>166</v>
      </c>
      <c r="H310" s="3" t="str">
        <f>IFERROR(MID(VLOOKUP($B310,Seqs!$A:$B,2,0),I310,1),"")</f>
        <v>S</v>
      </c>
      <c r="I310" s="23">
        <v>167</v>
      </c>
      <c r="J310" s="3" t="str">
        <f>IFERROR(MID(VLOOKUP($B310,Seqs!$A:$B,2,0),K310,1),"")</f>
        <v>H</v>
      </c>
      <c r="K310" s="23">
        <v>170</v>
      </c>
      <c r="L310" s="3" t="str">
        <f>IFERROR(MID(VLOOKUP($B310,Seqs!$A:$B,2,0),M310,1),"")</f>
        <v>C</v>
      </c>
      <c r="M310" s="23">
        <v>171</v>
      </c>
      <c r="N310" s="3" t="str">
        <f>IFERROR(MID(VLOOKUP($B310,Seqs!$A:$B,2,0),O310,1),"")</f>
        <v>S</v>
      </c>
      <c r="O310" s="105">
        <v>203</v>
      </c>
      <c r="P310" s="3" t="str">
        <f>IFERROR(MID(VLOOKUP($B310,Seqs!$A:$B,2,0),Q310,1),"")</f>
        <v/>
      </c>
      <c r="Q310" s="3" t="s">
        <v>23</v>
      </c>
      <c r="R310" s="3" t="str">
        <f>IFERROR(MID(VLOOKUP($B310,Seqs!$A:$B,2,0),S310,1),"")</f>
        <v/>
      </c>
      <c r="S310" s="3" t="s">
        <v>23</v>
      </c>
      <c r="T310" s="3" t="str">
        <f>IFERROR(MID(VLOOKUP($B310,Seqs!$A:$B,2,0),U310,1),"")</f>
        <v>A</v>
      </c>
      <c r="U310" s="3">
        <v>220</v>
      </c>
      <c r="V310" s="3" t="str">
        <f>IFERROR(MID(VLOOKUP($B310,Seqs!$A:$B,2,0),W310,1),"")</f>
        <v>L</v>
      </c>
      <c r="W310" s="3">
        <v>255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S</v>
      </c>
      <c r="AC310" s="9">
        <v>262</v>
      </c>
      <c r="AD310" s="3" t="str">
        <f>IFERROR(MID(VLOOKUP($B310,Seqs!$A:$B,2,0),AE310,1),"")</f>
        <v>E</v>
      </c>
      <c r="AE310" s="3">
        <v>290</v>
      </c>
      <c r="AF310" s="3" t="str">
        <f>IFERROR(MID(VLOOKUP($B310,Seqs!$A:$B,2,0),AG310,1),"")</f>
        <v>C</v>
      </c>
      <c r="AG310" s="3">
        <v>294</v>
      </c>
      <c r="AH310" s="3" t="str">
        <f>IFERROR(MID(VLOOKUP($B310,Seqs!$A:$B,2,0),AI310,1),"")</f>
        <v>T</v>
      </c>
      <c r="AI310" s="3">
        <v>296</v>
      </c>
      <c r="AJ310" s="3" t="str">
        <f>IFERROR(MID(VLOOKUP($B310,Seqs!$A:$B,2,0),AK310,1),"")</f>
        <v>N</v>
      </c>
      <c r="AK310" s="3">
        <v>300</v>
      </c>
      <c r="AL310" s="3" t="str">
        <f>IFERROR(MID(VLOOKUP($B310,Seqs!$A:$B,2,0),AM310,1),"")</f>
        <v>A</v>
      </c>
      <c r="AM310" s="3">
        <v>335</v>
      </c>
      <c r="AN310" s="3" t="str">
        <f>IFERROR(MID(VLOOKUP($B310,Seqs!$A:$B,2,0),AO310,1),"")</f>
        <v>D</v>
      </c>
      <c r="AO310" s="3">
        <v>342</v>
      </c>
      <c r="AP310" s="3" t="str">
        <f>IFERROR(MID(VLOOKUP($B310,Seqs!$A:$B,2,0),AQ310,1),"")</f>
        <v>F</v>
      </c>
      <c r="AQ310" s="3">
        <v>367</v>
      </c>
      <c r="AR310" s="3" t="str">
        <f>IFERROR(MID(VLOOKUP($B310,Seqs!$A:$B,2,0),AS310,1),"")</f>
        <v>Q</v>
      </c>
      <c r="AS310" s="3">
        <v>374</v>
      </c>
      <c r="AT310" s="3" t="str">
        <f>IFERROR(MID(VLOOKUP($B310,Seqs!$A:$B,2,0),AU310,1),"")</f>
        <v>L</v>
      </c>
      <c r="AU310" s="3">
        <v>403</v>
      </c>
      <c r="AV310" s="3" t="str">
        <f>IFERROR(MID(VLOOKUP($B310,Seqs!$A:$B,2,0),AW310,1),"")</f>
        <v>N</v>
      </c>
      <c r="AW310" s="3">
        <v>404</v>
      </c>
      <c r="AX310" s="3" t="str">
        <f>IFERROR(MID(VLOOKUP($B310,Seqs!$A:$B,2,0),AY310,1),"")</f>
        <v>N</v>
      </c>
      <c r="AY310" s="3">
        <v>429</v>
      </c>
      <c r="AZ310" s="77" t="str">
        <f>VLOOKUP(B310,Classification!A:D,2,0)</f>
        <v>B1</v>
      </c>
      <c r="BA310" s="94" t="str">
        <f>VLOOKUP(B310,Classification!A:D,4,0)</f>
        <v>Glucagonreceptorfamily</v>
      </c>
      <c r="BB310" s="27" t="b">
        <f t="shared" si="1118"/>
        <v>1</v>
      </c>
      <c r="BC310" s="23">
        <f t="shared" si="1537"/>
        <v>261</v>
      </c>
      <c r="BD310" s="56" t="s">
        <v>23</v>
      </c>
      <c r="BE310" s="3" t="s">
        <v>23</v>
      </c>
      <c r="BF310" s="119" t="s">
        <v>23</v>
      </c>
      <c r="BG310" s="49" t="s">
        <v>1378</v>
      </c>
      <c r="BH310" s="49" t="s">
        <v>1383</v>
      </c>
      <c r="BI310" s="1"/>
      <c r="BJ310" s="70" t="s">
        <v>1293</v>
      </c>
      <c r="BK310" s="57" t="s">
        <v>1293</v>
      </c>
      <c r="BL310" s="57" t="s">
        <v>1293</v>
      </c>
      <c r="BM310" s="57" t="s">
        <v>1293</v>
      </c>
      <c r="BN310" s="57" t="s">
        <v>1293</v>
      </c>
      <c r="BO310" s="57" t="s">
        <v>1293</v>
      </c>
      <c r="BP310" s="57" t="s">
        <v>1293</v>
      </c>
      <c r="BQ310" s="57" t="s">
        <v>1293</v>
      </c>
      <c r="BR310" s="57" t="s">
        <v>1293</v>
      </c>
      <c r="BS310" s="57" t="s">
        <v>1293</v>
      </c>
      <c r="BT310" s="57" t="s">
        <v>1293</v>
      </c>
      <c r="BU310" s="57" t="s">
        <v>1293</v>
      </c>
      <c r="BV310" s="70">
        <f t="shared" si="1538"/>
        <v>131</v>
      </c>
      <c r="BW310" s="71">
        <f t="shared" si="1539"/>
        <v>167</v>
      </c>
      <c r="BX310" s="72">
        <f t="shared" si="1540"/>
        <v>171</v>
      </c>
      <c r="BY310" s="71" t="str">
        <f t="shared" si="1541"/>
        <v>-</v>
      </c>
      <c r="BZ310" s="72">
        <f t="shared" si="1542"/>
        <v>220</v>
      </c>
      <c r="CA310" s="71" t="str">
        <f t="shared" si="1543"/>
        <v>-</v>
      </c>
      <c r="CB310" s="72">
        <f t="shared" si="1544"/>
        <v>262</v>
      </c>
      <c r="CC310" s="71">
        <f t="shared" si="1545"/>
        <v>294</v>
      </c>
      <c r="CD310" s="72">
        <f t="shared" si="1546"/>
        <v>300</v>
      </c>
      <c r="CE310" s="71">
        <f t="shared" si="1547"/>
        <v>342</v>
      </c>
      <c r="CF310" s="72">
        <f t="shared" si="1548"/>
        <v>374</v>
      </c>
      <c r="CG310" s="71">
        <f t="shared" si="1549"/>
        <v>404</v>
      </c>
      <c r="CH310" s="70">
        <f t="shared" si="1550"/>
        <v>166</v>
      </c>
      <c r="CI310" s="71">
        <f t="shared" si="1551"/>
        <v>170</v>
      </c>
      <c r="CJ310" s="72">
        <f t="shared" si="1552"/>
        <v>203</v>
      </c>
      <c r="CK310" s="72" t="str">
        <f t="shared" si="1553"/>
        <v>-</v>
      </c>
      <c r="CL310" s="72">
        <f t="shared" si="1554"/>
        <v>255</v>
      </c>
      <c r="CM310" s="72" t="str">
        <f t="shared" si="1555"/>
        <v>-</v>
      </c>
      <c r="CN310" s="72">
        <f t="shared" si="1556"/>
        <v>290</v>
      </c>
      <c r="CO310" s="72">
        <f t="shared" si="1557"/>
        <v>296</v>
      </c>
      <c r="CP310" s="72">
        <f t="shared" si="1558"/>
        <v>335</v>
      </c>
      <c r="CQ310" s="72">
        <f t="shared" si="1559"/>
        <v>367</v>
      </c>
      <c r="CR310" s="72">
        <f t="shared" si="1560"/>
        <v>403</v>
      </c>
      <c r="CS310" s="72">
        <f t="shared" si="1561"/>
        <v>429</v>
      </c>
      <c r="CT310" s="23">
        <f t="shared" si="1562"/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29" x14ac:dyDescent="0.2">
      <c r="A311" s="3" t="str">
        <f t="shared" si="1117"/>
        <v>glr_human_4L6R</v>
      </c>
      <c r="B311" s="3" t="s">
        <v>32</v>
      </c>
      <c r="C311" s="3" t="s">
        <v>51</v>
      </c>
      <c r="D311" s="3" t="str">
        <f>IFERROR(MID(VLOOKUP($B311,Seqs!$A:$B,2,0),E311,1),"")</f>
        <v>G</v>
      </c>
      <c r="E311" s="3">
        <v>125</v>
      </c>
      <c r="F311" s="3" t="str">
        <f>IFERROR(MID(VLOOKUP($B311,Seqs!$A:$B,2,0),G311,1),"")</f>
        <v>G</v>
      </c>
      <c r="G311" s="3">
        <v>164</v>
      </c>
      <c r="H311" s="3" t="str">
        <f>IFERROR(MID(VLOOKUP($B311,Seqs!$A:$B,2,0),I311,1),"")</f>
        <v>S</v>
      </c>
      <c r="I311" s="23">
        <v>167</v>
      </c>
      <c r="J311" s="3" t="str">
        <f>IFERROR(MID(VLOOKUP($B311,Seqs!$A:$B,2,0),K311,1),"")</f>
        <v>H</v>
      </c>
      <c r="K311" s="23">
        <v>170</v>
      </c>
      <c r="L311" s="3" t="str">
        <f>IFERROR(MID(VLOOKUP($B311,Seqs!$A:$B,2,0),M311,1),"")</f>
        <v>C</v>
      </c>
      <c r="M311" s="23">
        <v>171</v>
      </c>
      <c r="N311" s="3" t="str">
        <f>IFERROR(MID(VLOOKUP($B311,Seqs!$A:$B,2,0),O311,1),"")</f>
        <v>R</v>
      </c>
      <c r="O311" s="3">
        <v>199</v>
      </c>
      <c r="P311" s="3" t="str">
        <f>IFERROR(MID(VLOOKUP($B311,Seqs!$A:$B,2,0),Q311,1),"")</f>
        <v/>
      </c>
      <c r="Q311" s="3" t="s">
        <v>23</v>
      </c>
      <c r="R311" s="3" t="str">
        <f>IFERROR(MID(VLOOKUP($B311,Seqs!$A:$B,2,0),S311,1),"")</f>
        <v/>
      </c>
      <c r="S311" s="3" t="s">
        <v>23</v>
      </c>
      <c r="T311" s="3" t="str">
        <f>IFERROR(MID(VLOOKUP($B311,Seqs!$A:$B,2,0),U311,1),"")</f>
        <v>S</v>
      </c>
      <c r="U311" s="3">
        <v>217</v>
      </c>
      <c r="V311" s="3" t="str">
        <f>IFERROR(MID(VLOOKUP($B311,Seqs!$A:$B,2,0),W311,1),"")</f>
        <v>L</v>
      </c>
      <c r="W311" s="3">
        <v>255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A</v>
      </c>
      <c r="AC311" s="9">
        <v>274</v>
      </c>
      <c r="AD311" s="3" t="str">
        <f>IFERROR(MID(VLOOKUP($B311,Seqs!$A:$B,2,0),AE311,1),"")</f>
        <v>E</v>
      </c>
      <c r="AE311" s="3">
        <v>290</v>
      </c>
      <c r="AF311" s="3" t="str">
        <f>IFERROR(MID(VLOOKUP($B311,Seqs!$A:$B,2,0),AG311,1),"")</f>
        <v>C</v>
      </c>
      <c r="AG311" s="3">
        <v>294</v>
      </c>
      <c r="AH311" s="3" t="str">
        <f>IFERROR(MID(VLOOKUP($B311,Seqs!$A:$B,2,0),AI311,1),"")</f>
        <v>T</v>
      </c>
      <c r="AI311" s="3">
        <v>296</v>
      </c>
      <c r="AJ311" s="3" t="str">
        <f>IFERROR(MID(VLOOKUP($B311,Seqs!$A:$B,2,0),AK311,1),"")</f>
        <v>N</v>
      </c>
      <c r="AK311" s="3">
        <v>300</v>
      </c>
      <c r="AL311" s="3" t="str">
        <f>IFERROR(MID(VLOOKUP($B311,Seqs!$A:$B,2,0),AM311,1),"")</f>
        <v>A</v>
      </c>
      <c r="AM311" s="3">
        <v>335</v>
      </c>
      <c r="AN311" s="3" t="str">
        <f>IFERROR(MID(VLOOKUP($B311,Seqs!$A:$B,2,0),AO311,1),"")</f>
        <v>D</v>
      </c>
      <c r="AO311" s="3">
        <v>342</v>
      </c>
      <c r="AP311" s="3" t="str">
        <f>IFERROR(MID(VLOOKUP($B311,Seqs!$A:$B,2,0),AQ311,1),"")</f>
        <v>F</v>
      </c>
      <c r="AQ311" s="3">
        <v>367</v>
      </c>
      <c r="AR311" s="3" t="str">
        <f>IFERROR(MID(VLOOKUP($B311,Seqs!$A:$B,2,0),AS311,1),"")</f>
        <v>Q</v>
      </c>
      <c r="AS311" s="3">
        <v>374</v>
      </c>
      <c r="AT311" s="3" t="str">
        <f>IFERROR(MID(VLOOKUP($B311,Seqs!$A:$B,2,0),AU311,1),"")</f>
        <v>L</v>
      </c>
      <c r="AU311" s="3">
        <v>403</v>
      </c>
      <c r="AV311" s="3" t="str">
        <f>IFERROR(MID(VLOOKUP($B311,Seqs!$A:$B,2,0),AW311,1),"")</f>
        <v>N</v>
      </c>
      <c r="AW311" s="3">
        <v>404</v>
      </c>
      <c r="AX311" s="3" t="str">
        <f>IFERROR(MID(VLOOKUP($B311,Seqs!$A:$B,2,0),AY311,1),"")</f>
        <v>N</v>
      </c>
      <c r="AY311" s="3">
        <v>429</v>
      </c>
      <c r="AZ311" s="77" t="str">
        <f>VLOOKUP(B311,Classification!A:D,2,0)</f>
        <v>B1</v>
      </c>
      <c r="BA311" s="94" t="str">
        <f>VLOOKUP(B311,Classification!A:D,4,0)</f>
        <v>Glucagonreceptorfamily</v>
      </c>
      <c r="BB311" s="27" t="b">
        <f t="shared" si="1118"/>
        <v>1</v>
      </c>
      <c r="BC311" s="23">
        <f t="shared" si="1537"/>
        <v>252</v>
      </c>
      <c r="BD311" s="2" t="s">
        <v>23</v>
      </c>
      <c r="BE311" s="3" t="s">
        <v>1380</v>
      </c>
      <c r="BF311" s="119">
        <v>3.3</v>
      </c>
      <c r="BG311" s="49" t="s">
        <v>1383</v>
      </c>
      <c r="BH311" s="49" t="s">
        <v>1383</v>
      </c>
      <c r="BI311" s="1"/>
      <c r="BJ311" s="70" t="s">
        <v>1293</v>
      </c>
      <c r="BK311" s="57" t="s">
        <v>1293</v>
      </c>
      <c r="BL311" s="57" t="s">
        <v>1293</v>
      </c>
      <c r="BM311" s="57" t="s">
        <v>1293</v>
      </c>
      <c r="BN311" s="57" t="s">
        <v>1293</v>
      </c>
      <c r="BO311" s="57" t="s">
        <v>1293</v>
      </c>
      <c r="BP311" s="57" t="s">
        <v>1293</v>
      </c>
      <c r="BQ311" s="57" t="s">
        <v>1293</v>
      </c>
      <c r="BR311" s="57" t="s">
        <v>1293</v>
      </c>
      <c r="BS311" s="57" t="s">
        <v>1293</v>
      </c>
      <c r="BT311" s="57" t="s">
        <v>1293</v>
      </c>
      <c r="BU311" s="57" t="s">
        <v>1293</v>
      </c>
      <c r="BV311" s="70">
        <f t="shared" si="1538"/>
        <v>125</v>
      </c>
      <c r="BW311" s="71">
        <f t="shared" si="1539"/>
        <v>167</v>
      </c>
      <c r="BX311" s="72">
        <f t="shared" si="1540"/>
        <v>171</v>
      </c>
      <c r="BY311" s="71" t="str">
        <f t="shared" si="1541"/>
        <v>-</v>
      </c>
      <c r="BZ311" s="72">
        <f t="shared" si="1542"/>
        <v>217</v>
      </c>
      <c r="CA311" s="71" t="str">
        <f t="shared" si="1543"/>
        <v>-</v>
      </c>
      <c r="CB311" s="72">
        <f t="shared" si="1544"/>
        <v>274</v>
      </c>
      <c r="CC311" s="71">
        <f t="shared" si="1545"/>
        <v>294</v>
      </c>
      <c r="CD311" s="72">
        <f t="shared" si="1546"/>
        <v>300</v>
      </c>
      <c r="CE311" s="71">
        <f t="shared" si="1547"/>
        <v>342</v>
      </c>
      <c r="CF311" s="72">
        <f t="shared" si="1548"/>
        <v>374</v>
      </c>
      <c r="CG311" s="71">
        <f t="shared" si="1549"/>
        <v>404</v>
      </c>
      <c r="CH311" s="70">
        <f t="shared" si="1550"/>
        <v>164</v>
      </c>
      <c r="CI311" s="71">
        <f t="shared" si="1551"/>
        <v>170</v>
      </c>
      <c r="CJ311" s="72">
        <f t="shared" si="1552"/>
        <v>199</v>
      </c>
      <c r="CK311" s="72" t="str">
        <f t="shared" si="1553"/>
        <v>-</v>
      </c>
      <c r="CL311" s="72">
        <f t="shared" si="1554"/>
        <v>255</v>
      </c>
      <c r="CM311" s="72" t="str">
        <f t="shared" si="1555"/>
        <v>-</v>
      </c>
      <c r="CN311" s="72">
        <f t="shared" si="1556"/>
        <v>290</v>
      </c>
      <c r="CO311" s="72">
        <f t="shared" si="1557"/>
        <v>296</v>
      </c>
      <c r="CP311" s="72">
        <f t="shared" si="1558"/>
        <v>335</v>
      </c>
      <c r="CQ311" s="72">
        <f t="shared" si="1559"/>
        <v>367</v>
      </c>
      <c r="CR311" s="72">
        <f t="shared" si="1560"/>
        <v>403</v>
      </c>
      <c r="CS311" s="72">
        <f t="shared" si="1561"/>
        <v>429</v>
      </c>
      <c r="CT311" s="23">
        <f t="shared" si="1562"/>
        <v>1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29" x14ac:dyDescent="0.2">
      <c r="A312" s="3" t="str">
        <f t="shared" si="1117"/>
        <v>glr_human_4L6R_dist</v>
      </c>
      <c r="B312" s="3" t="s">
        <v>32</v>
      </c>
      <c r="C312" s="3" t="s">
        <v>1282</v>
      </c>
      <c r="D312" s="3" t="str">
        <f>IFERROR(MID(VLOOKUP($B312,Seqs!$A:$B,2,0),E312,1),"")</f>
        <v>G</v>
      </c>
      <c r="E312" s="3">
        <v>125</v>
      </c>
      <c r="F312" s="3" t="str">
        <f>IFERROR(MID(VLOOKUP($B312,Seqs!$A:$B,2,0),G312,1),"")</f>
        <v>G</v>
      </c>
      <c r="G312" s="3">
        <v>164</v>
      </c>
      <c r="H312" s="3" t="str">
        <f>IFERROR(MID(VLOOKUP($B312,Seqs!$A:$B,2,0),I312,1),"")</f>
        <v>S</v>
      </c>
      <c r="I312" s="23">
        <v>167</v>
      </c>
      <c r="J312" s="3" t="str">
        <f>IFERROR(MID(VLOOKUP($B312,Seqs!$A:$B,2,0),K312,1),"")</f>
        <v>H</v>
      </c>
      <c r="K312" s="23">
        <v>170</v>
      </c>
      <c r="L312" s="3" t="str">
        <f>IFERROR(MID(VLOOKUP($B312,Seqs!$A:$B,2,0),M312,1),"")</f>
        <v>C</v>
      </c>
      <c r="M312" s="23">
        <v>171</v>
      </c>
      <c r="N312" s="3" t="str">
        <f>IFERROR(MID(VLOOKUP($B312,Seqs!$A:$B,2,0),O312,1),"")</f>
        <v>R</v>
      </c>
      <c r="O312" s="3">
        <v>199</v>
      </c>
      <c r="P312" s="3" t="str">
        <f>IFERROR(MID(VLOOKUP($B312,Seqs!$A:$B,2,0),Q312,1),"")</f>
        <v/>
      </c>
      <c r="Q312" s="3" t="s">
        <v>23</v>
      </c>
      <c r="R312" s="3" t="str">
        <f>IFERROR(MID(VLOOKUP($B312,Seqs!$A:$B,2,0),S312,1),"")</f>
        <v/>
      </c>
      <c r="S312" s="3" t="s">
        <v>23</v>
      </c>
      <c r="T312" s="3" t="str">
        <f>IFERROR(MID(VLOOKUP($B312,Seqs!$A:$B,2,0),U312,1),"")</f>
        <v>S</v>
      </c>
      <c r="U312" s="3">
        <v>217</v>
      </c>
      <c r="V312" s="3" t="str">
        <f>IFERROR(MID(VLOOKUP($B312,Seqs!$A:$B,2,0),W312,1),"")</f>
        <v>L</v>
      </c>
      <c r="W312" s="3">
        <v>255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S</v>
      </c>
      <c r="AC312" s="9">
        <v>262</v>
      </c>
      <c r="AD312" s="3" t="str">
        <f>IFERROR(MID(VLOOKUP($B312,Seqs!$A:$B,2,0),AE312,1),"")</f>
        <v>E</v>
      </c>
      <c r="AE312" s="3">
        <v>290</v>
      </c>
      <c r="AF312" s="3" t="str">
        <f>IFERROR(MID(VLOOKUP($B312,Seqs!$A:$B,2,0),AG312,1),"")</f>
        <v>C</v>
      </c>
      <c r="AG312" s="3">
        <v>294</v>
      </c>
      <c r="AH312" s="3" t="str">
        <f>IFERROR(MID(VLOOKUP($B312,Seqs!$A:$B,2,0),AI312,1),"")</f>
        <v>T</v>
      </c>
      <c r="AI312" s="3">
        <v>296</v>
      </c>
      <c r="AJ312" s="3" t="str">
        <f>IFERROR(MID(VLOOKUP($B312,Seqs!$A:$B,2,0),AK312,1),"")</f>
        <v>N</v>
      </c>
      <c r="AK312" s="3">
        <v>300</v>
      </c>
      <c r="AL312" s="3" t="str">
        <f>IFERROR(MID(VLOOKUP($B312,Seqs!$A:$B,2,0),AM312,1),"")</f>
        <v>A</v>
      </c>
      <c r="AM312" s="3">
        <v>335</v>
      </c>
      <c r="AN312" s="3" t="str">
        <f>IFERROR(MID(VLOOKUP($B312,Seqs!$A:$B,2,0),AO312,1),"")</f>
        <v>D</v>
      </c>
      <c r="AO312" s="3">
        <v>342</v>
      </c>
      <c r="AP312" s="3" t="str">
        <f>IFERROR(MID(VLOOKUP($B312,Seqs!$A:$B,2,0),AQ312,1),"")</f>
        <v>F</v>
      </c>
      <c r="AQ312" s="3">
        <v>367</v>
      </c>
      <c r="AR312" s="3" t="str">
        <f>IFERROR(MID(VLOOKUP($B312,Seqs!$A:$B,2,0),AS312,1),"")</f>
        <v>Q</v>
      </c>
      <c r="AS312" s="3">
        <v>374</v>
      </c>
      <c r="AT312" s="3" t="str">
        <f>IFERROR(MID(VLOOKUP($B312,Seqs!$A:$B,2,0),AU312,1),"")</f>
        <v>L</v>
      </c>
      <c r="AU312" s="3">
        <v>403</v>
      </c>
      <c r="AV312" s="3" t="str">
        <f>IFERROR(MID(VLOOKUP($B312,Seqs!$A:$B,2,0),AW312,1),"")</f>
        <v>N</v>
      </c>
      <c r="AW312" s="3">
        <v>404</v>
      </c>
      <c r="AX312" s="3" t="str">
        <f>IFERROR(MID(VLOOKUP($B312,Seqs!$A:$B,2,0),AY312,1),"")</f>
        <v>N</v>
      </c>
      <c r="AY312" s="3">
        <v>429</v>
      </c>
      <c r="AZ312" s="77" t="str">
        <f>VLOOKUP(B312,Classification!A:D,2,0)</f>
        <v>B1</v>
      </c>
      <c r="BA312" s="94" t="str">
        <f>VLOOKUP(B312,Classification!A:D,4,0)</f>
        <v>Glucagonreceptorfamily</v>
      </c>
      <c r="BB312" s="27" t="b">
        <f t="shared" si="1118"/>
        <v>1</v>
      </c>
      <c r="BC312" s="23">
        <f t="shared" si="1537"/>
        <v>264</v>
      </c>
      <c r="BD312" s="56" t="s">
        <v>23</v>
      </c>
      <c r="BE312" s="3" t="s">
        <v>1380</v>
      </c>
      <c r="BF312" s="119">
        <v>3.3</v>
      </c>
      <c r="BG312" s="49" t="s">
        <v>1383</v>
      </c>
      <c r="BH312" s="49" t="s">
        <v>1383</v>
      </c>
      <c r="BI312" s="1"/>
      <c r="BJ312" s="70" t="s">
        <v>1293</v>
      </c>
      <c r="BK312" s="57" t="s">
        <v>1293</v>
      </c>
      <c r="BL312" s="57" t="s">
        <v>1293</v>
      </c>
      <c r="BM312" s="57" t="s">
        <v>1293</v>
      </c>
      <c r="BN312" s="57" t="s">
        <v>1293</v>
      </c>
      <c r="BO312" s="57" t="s">
        <v>1293</v>
      </c>
      <c r="BP312" s="57" t="s">
        <v>1293</v>
      </c>
      <c r="BQ312" s="57" t="s">
        <v>1293</v>
      </c>
      <c r="BR312" s="57" t="s">
        <v>1293</v>
      </c>
      <c r="BS312" s="57" t="s">
        <v>1293</v>
      </c>
      <c r="BT312" s="57" t="s">
        <v>1293</v>
      </c>
      <c r="BU312" s="57" t="s">
        <v>1293</v>
      </c>
      <c r="BV312" s="70">
        <f t="shared" si="1538"/>
        <v>125</v>
      </c>
      <c r="BW312" s="71">
        <f t="shared" si="1539"/>
        <v>167</v>
      </c>
      <c r="BX312" s="72">
        <f t="shared" si="1540"/>
        <v>171</v>
      </c>
      <c r="BY312" s="71" t="str">
        <f t="shared" si="1541"/>
        <v>-</v>
      </c>
      <c r="BZ312" s="72">
        <f t="shared" si="1542"/>
        <v>217</v>
      </c>
      <c r="CA312" s="71" t="str">
        <f t="shared" si="1543"/>
        <v>-</v>
      </c>
      <c r="CB312" s="72">
        <f t="shared" si="1544"/>
        <v>262</v>
      </c>
      <c r="CC312" s="71">
        <f t="shared" si="1545"/>
        <v>294</v>
      </c>
      <c r="CD312" s="72">
        <f t="shared" si="1546"/>
        <v>300</v>
      </c>
      <c r="CE312" s="71">
        <f t="shared" si="1547"/>
        <v>342</v>
      </c>
      <c r="CF312" s="72">
        <f t="shared" si="1548"/>
        <v>374</v>
      </c>
      <c r="CG312" s="71">
        <f t="shared" si="1549"/>
        <v>404</v>
      </c>
      <c r="CH312" s="70">
        <f t="shared" si="1550"/>
        <v>164</v>
      </c>
      <c r="CI312" s="71">
        <f t="shared" si="1551"/>
        <v>170</v>
      </c>
      <c r="CJ312" s="72">
        <f t="shared" si="1552"/>
        <v>199</v>
      </c>
      <c r="CK312" s="72" t="str">
        <f t="shared" si="1553"/>
        <v>-</v>
      </c>
      <c r="CL312" s="72">
        <f t="shared" si="1554"/>
        <v>255</v>
      </c>
      <c r="CM312" s="72" t="str">
        <f t="shared" si="1555"/>
        <v>-</v>
      </c>
      <c r="CN312" s="72">
        <f t="shared" si="1556"/>
        <v>290</v>
      </c>
      <c r="CO312" s="72">
        <f t="shared" si="1557"/>
        <v>296</v>
      </c>
      <c r="CP312" s="72">
        <f t="shared" si="1558"/>
        <v>335</v>
      </c>
      <c r="CQ312" s="72">
        <f t="shared" si="1559"/>
        <v>367</v>
      </c>
      <c r="CR312" s="72">
        <f t="shared" si="1560"/>
        <v>403</v>
      </c>
      <c r="CS312" s="72">
        <f t="shared" si="1561"/>
        <v>429</v>
      </c>
      <c r="CT312" s="23">
        <f t="shared" si="1562"/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29" x14ac:dyDescent="0.2">
      <c r="A313" s="3" t="str">
        <f t="shared" ref="A313:A345" si="1563">CONCATENATE(B313,"_",C313)</f>
        <v>glr_human_5EE7</v>
      </c>
      <c r="B313" s="3" t="s">
        <v>32</v>
      </c>
      <c r="C313" s="3" t="s">
        <v>49</v>
      </c>
      <c r="D313" s="3" t="str">
        <f>IFERROR(MID(VLOOKUP($B313,Seqs!$A:$B,2,0),E313,1),"")</f>
        <v>Y</v>
      </c>
      <c r="E313" s="3">
        <v>138</v>
      </c>
      <c r="F313" s="3" t="str">
        <f>IFERROR(MID(VLOOKUP($B313,Seqs!$A:$B,2,0),G313,1),"")</f>
        <v>L</v>
      </c>
      <c r="G313" s="3">
        <v>166</v>
      </c>
      <c r="H313" s="3" t="str">
        <f>IFERROR(MID(VLOOKUP($B313,Seqs!$A:$B,2,0),I313,1),"")</f>
        <v>S</v>
      </c>
      <c r="I313" s="23">
        <v>167</v>
      </c>
      <c r="J313" s="3" t="str">
        <f>IFERROR(MID(VLOOKUP($B313,Seqs!$A:$B,2,0),K313,1),"")</f>
        <v>H</v>
      </c>
      <c r="K313" s="23">
        <v>170</v>
      </c>
      <c r="L313" s="3" t="str">
        <f>IFERROR(MID(VLOOKUP($B313,Seqs!$A:$B,2,0),M313,1),"")</f>
        <v>C</v>
      </c>
      <c r="M313" s="23">
        <v>171</v>
      </c>
      <c r="N313" s="3" t="str">
        <f>IFERROR(MID(VLOOKUP($B313,Seqs!$A:$B,2,0),O313,1),"")</f>
        <v>R</v>
      </c>
      <c r="O313" s="3">
        <v>199</v>
      </c>
      <c r="P313" s="3" t="str">
        <f>IFERROR(MID(VLOOKUP($B313,Seqs!$A:$B,2,0),Q313,1),"")</f>
        <v/>
      </c>
      <c r="Q313" s="3" t="s">
        <v>23</v>
      </c>
      <c r="R313" s="3" t="str">
        <f>IFERROR(MID(VLOOKUP($B313,Seqs!$A:$B,2,0),S313,1),"")</f>
        <v/>
      </c>
      <c r="S313" s="3" t="s">
        <v>23</v>
      </c>
      <c r="T313" s="3" t="str">
        <f>IFERROR(MID(VLOOKUP($B313,Seqs!$A:$B,2,0),U313,1),"")</f>
        <v>D</v>
      </c>
      <c r="U313" s="3">
        <v>218</v>
      </c>
      <c r="V313" s="3" t="str">
        <f>IFERROR(MID(VLOOKUP($B313,Seqs!$A:$B,2,0),W313,1),"")</f>
        <v>G</v>
      </c>
      <c r="W313" s="3">
        <v>254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S</v>
      </c>
      <c r="AC313" s="9">
        <v>262</v>
      </c>
      <c r="AD313" s="3" t="str">
        <f>IFERROR(MID(VLOOKUP($B313,Seqs!$A:$B,2,0),AE313,1),"")</f>
        <v>E</v>
      </c>
      <c r="AE313" s="3">
        <v>290</v>
      </c>
      <c r="AF313" s="3" t="str">
        <f>IFERROR(MID(VLOOKUP($B313,Seqs!$A:$B,2,0),AG313,1),"")</f>
        <v>C</v>
      </c>
      <c r="AG313" s="3">
        <v>294</v>
      </c>
      <c r="AH313" s="3" t="str">
        <f>IFERROR(MID(VLOOKUP($B313,Seqs!$A:$B,2,0),AI313,1),"")</f>
        <v>T</v>
      </c>
      <c r="AI313" s="3">
        <v>296</v>
      </c>
      <c r="AJ313" s="3" t="str">
        <f>IFERROR(MID(VLOOKUP($B313,Seqs!$A:$B,2,0),AK313,1),"")</f>
        <v>R</v>
      </c>
      <c r="AK313" s="105">
        <v>308</v>
      </c>
      <c r="AL313" s="3" t="str">
        <f>IFERROR(MID(VLOOKUP($B313,Seqs!$A:$B,2,0),AM313,1),"")</f>
        <v>A</v>
      </c>
      <c r="AM313" s="3">
        <v>335</v>
      </c>
      <c r="AN313" s="3" t="str">
        <f>IFERROR(MID(VLOOKUP($B313,Seqs!$A:$B,2,0),AO313,1),"")</f>
        <v>D</v>
      </c>
      <c r="AO313" s="3">
        <v>342</v>
      </c>
      <c r="AP313" s="3" t="str">
        <f>IFERROR(MID(VLOOKUP($B313,Seqs!$A:$B,2,0),AQ313,1),"")</f>
        <v>D</v>
      </c>
      <c r="AQ313" s="3">
        <v>370</v>
      </c>
      <c r="AR313" s="3" t="str">
        <f>IFERROR(MID(VLOOKUP($B313,Seqs!$A:$B,2,0),AS313,1),"")</f>
        <v>S</v>
      </c>
      <c r="AS313" s="3">
        <v>379</v>
      </c>
      <c r="AT313" s="3" t="str">
        <f>IFERROR(MID(VLOOKUP($B313,Seqs!$A:$B,2,0),AU313,1),"")</f>
        <v>F</v>
      </c>
      <c r="AU313" s="3">
        <v>402</v>
      </c>
      <c r="AV313" s="3" t="str">
        <f>IFERROR(MID(VLOOKUP($B313,Seqs!$A:$B,2,0),AW313,1),"")</f>
        <v>N</v>
      </c>
      <c r="AW313" s="3">
        <v>404</v>
      </c>
      <c r="AX313" s="3" t="str">
        <f>IFERROR(MID(VLOOKUP($B313,Seqs!$A:$B,2,0),AY313,1),"")</f>
        <v>R</v>
      </c>
      <c r="AY313" s="3">
        <v>417</v>
      </c>
      <c r="AZ313" s="77" t="str">
        <f>VLOOKUP(B313,Classification!A:D,2,0)</f>
        <v>B1</v>
      </c>
      <c r="BA313" s="94" t="str">
        <f>VLOOKUP(B313,Classification!A:D,4,0)</f>
        <v>Glucagonreceptorfamily</v>
      </c>
      <c r="BB313" s="27" t="b">
        <f t="shared" ref="BB313:BB345" si="1564">AND(E313&lt;G313,OR(G313&lt;I313,I313="-"),OR(I313&lt;K313,I313="-"),OR(K313&lt;M313,K313="-"),M313&lt;O313,OR(O313&lt;Q313,Q313="-"),OR(Q313&lt;S313,Q313="-"),OR(S313&lt;U313,S313="-"),U313&lt;W313,OR(W313&lt;Y313,Y313="-"),OR(Y313&lt;AA313,Y313="-"),OR(AA313&lt;AC313,AA313="-"),AC313&lt;AE313,OR(AE313&lt;AG313,AG313="-"),OR(AG313&lt;AI313,AG313="-"),OR(AI313&lt;AK313,AI313="-"),AK313&lt;AM313,AM313&lt;AO313,AO313&lt;AQ313,AQ313&lt;AS313,AS313&lt;AU313,OR(AU313&lt;AW313,AW313="-"),OR(AW313&lt;AY313,AW313="-"))</f>
        <v>1</v>
      </c>
      <c r="BC313" s="23">
        <f t="shared" si="1537"/>
        <v>228</v>
      </c>
      <c r="BD313" s="4" t="s">
        <v>23</v>
      </c>
      <c r="BE313" s="3" t="s">
        <v>1380</v>
      </c>
      <c r="BF313" s="119">
        <v>2.5</v>
      </c>
      <c r="BG313" s="49" t="s">
        <v>1383</v>
      </c>
      <c r="BH313" s="49" t="s">
        <v>1383</v>
      </c>
      <c r="BI313" s="1"/>
      <c r="BJ313" s="70" t="s">
        <v>1293</v>
      </c>
      <c r="BK313" s="57" t="s">
        <v>1293</v>
      </c>
      <c r="BL313" s="57" t="s">
        <v>1293</v>
      </c>
      <c r="BM313" s="57" t="s">
        <v>1293</v>
      </c>
      <c r="BN313" s="57" t="s">
        <v>1293</v>
      </c>
      <c r="BO313" s="57" t="s">
        <v>1293</v>
      </c>
      <c r="BP313" s="57" t="s">
        <v>1293</v>
      </c>
      <c r="BQ313" s="57" t="s">
        <v>1293</v>
      </c>
      <c r="BR313" s="57" t="s">
        <v>1293</v>
      </c>
      <c r="BS313" s="57" t="s">
        <v>1293</v>
      </c>
      <c r="BT313" s="57" t="s">
        <v>1293</v>
      </c>
      <c r="BU313" s="57" t="s">
        <v>1293</v>
      </c>
      <c r="BV313" s="70">
        <f t="shared" si="1538"/>
        <v>138</v>
      </c>
      <c r="BW313" s="71">
        <f t="shared" si="1539"/>
        <v>167</v>
      </c>
      <c r="BX313" s="72">
        <f t="shared" si="1540"/>
        <v>171</v>
      </c>
      <c r="BY313" s="71" t="str">
        <f t="shared" si="1541"/>
        <v>-</v>
      </c>
      <c r="BZ313" s="72">
        <f t="shared" si="1542"/>
        <v>218</v>
      </c>
      <c r="CA313" s="71" t="str">
        <f t="shared" si="1543"/>
        <v>-</v>
      </c>
      <c r="CB313" s="72">
        <f t="shared" si="1544"/>
        <v>262</v>
      </c>
      <c r="CC313" s="71">
        <f t="shared" si="1545"/>
        <v>294</v>
      </c>
      <c r="CD313" s="72">
        <f t="shared" si="1546"/>
        <v>308</v>
      </c>
      <c r="CE313" s="71">
        <f t="shared" si="1547"/>
        <v>342</v>
      </c>
      <c r="CF313" s="72">
        <f t="shared" si="1548"/>
        <v>379</v>
      </c>
      <c r="CG313" s="71">
        <f t="shared" si="1549"/>
        <v>404</v>
      </c>
      <c r="CH313" s="70">
        <f t="shared" si="1550"/>
        <v>166</v>
      </c>
      <c r="CI313" s="71">
        <f t="shared" si="1551"/>
        <v>170</v>
      </c>
      <c r="CJ313" s="72">
        <f t="shared" si="1552"/>
        <v>199</v>
      </c>
      <c r="CK313" s="72" t="str">
        <f t="shared" si="1553"/>
        <v>-</v>
      </c>
      <c r="CL313" s="72">
        <f t="shared" si="1554"/>
        <v>254</v>
      </c>
      <c r="CM313" s="72" t="str">
        <f t="shared" si="1555"/>
        <v>-</v>
      </c>
      <c r="CN313" s="72">
        <f t="shared" si="1556"/>
        <v>290</v>
      </c>
      <c r="CO313" s="72">
        <f t="shared" si="1557"/>
        <v>296</v>
      </c>
      <c r="CP313" s="72">
        <f t="shared" si="1558"/>
        <v>335</v>
      </c>
      <c r="CQ313" s="72">
        <f t="shared" si="1559"/>
        <v>370</v>
      </c>
      <c r="CR313" s="72">
        <f t="shared" si="1560"/>
        <v>402</v>
      </c>
      <c r="CS313" s="72">
        <f t="shared" si="1561"/>
        <v>417</v>
      </c>
      <c r="CT313" s="23">
        <f t="shared" si="1562"/>
        <v>1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29" x14ac:dyDescent="0.2">
      <c r="A314" s="3" t="str">
        <f t="shared" ref="A314:A323" si="1565">CONCATENATE(B314,"_",C314)</f>
        <v>glr_human_5XEZ</v>
      </c>
      <c r="B314" s="3" t="s">
        <v>32</v>
      </c>
      <c r="C314" s="3" t="s">
        <v>1418</v>
      </c>
      <c r="D314" s="3" t="str">
        <f>IFERROR(MID(VLOOKUP($B314,Seqs!$A:$B,2,0),E314,1),"")</f>
        <v>Q</v>
      </c>
      <c r="E314" s="3">
        <v>131</v>
      </c>
      <c r="F314" s="3" t="str">
        <f>IFERROR(MID(VLOOKUP($B314,Seqs!$A:$B,2,0),G314,1),"")</f>
        <v>G</v>
      </c>
      <c r="G314" s="3">
        <v>164</v>
      </c>
      <c r="H314" s="3" t="str">
        <f>IFERROR(MID(VLOOKUP($B314,Seqs!$A:$B,2,0),I314,1),"")</f>
        <v>S</v>
      </c>
      <c r="I314" s="23">
        <v>167</v>
      </c>
      <c r="J314" s="3" t="str">
        <f>IFERROR(MID(VLOOKUP($B314,Seqs!$A:$B,2,0),K314,1),"")</f>
        <v>H</v>
      </c>
      <c r="K314" s="23">
        <v>170</v>
      </c>
      <c r="L314" s="3" t="str">
        <f>IFERROR(MID(VLOOKUP($B314,Seqs!$A:$B,2,0),M314,1),"")</f>
        <v>C</v>
      </c>
      <c r="M314" s="23">
        <v>171</v>
      </c>
      <c r="N314" s="3" t="str">
        <f>IFERROR(MID(VLOOKUP($B314,Seqs!$A:$B,2,0),O314,1),"")</f>
        <v>R</v>
      </c>
      <c r="O314" s="3">
        <v>201</v>
      </c>
      <c r="P314" s="3" t="str">
        <f>IFERROR(MID(VLOOKUP($B314,Seqs!$A:$B,2,0),Q314,1),"")</f>
        <v/>
      </c>
      <c r="Q314" s="3" t="s">
        <v>23</v>
      </c>
      <c r="R314" s="3" t="str">
        <f>IFERROR(MID(VLOOKUP($B314,Seqs!$A:$B,2,0),S314,1),"")</f>
        <v/>
      </c>
      <c r="S314" s="3" t="s">
        <v>23</v>
      </c>
      <c r="T314" s="3" t="str">
        <f>IFERROR(MID(VLOOKUP($B314,Seqs!$A:$B,2,0),U314,1),"")</f>
        <v>S</v>
      </c>
      <c r="U314" s="3">
        <v>217</v>
      </c>
      <c r="V314" s="3" t="str">
        <f>IFERROR(MID(VLOOKUP($B314,Seqs!$A:$B,2,0),W314,1),"")</f>
        <v>L</v>
      </c>
      <c r="W314" s="3">
        <v>255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E</v>
      </c>
      <c r="AC314" s="3">
        <v>260</v>
      </c>
      <c r="AD314" s="3" t="str">
        <f>IFERROR(MID(VLOOKUP($B314,Seqs!$A:$B,2,0),AE314,1),"")</f>
        <v>E</v>
      </c>
      <c r="AE314" s="3">
        <v>290</v>
      </c>
      <c r="AF314" s="3" t="str">
        <f>IFERROR(MID(VLOOKUP($B314,Seqs!$A:$B,2,0),AG314,1),"")</f>
        <v>C</v>
      </c>
      <c r="AG314" s="3">
        <v>294</v>
      </c>
      <c r="AH314" s="3" t="str">
        <f>IFERROR(MID(VLOOKUP($B314,Seqs!$A:$B,2,0),AI314,1),"")</f>
        <v>T</v>
      </c>
      <c r="AI314" s="3">
        <v>296</v>
      </c>
      <c r="AJ314" s="3" t="str">
        <f>IFERROR(MID(VLOOKUP($B314,Seqs!$A:$B,2,0),AK314,1),"")</f>
        <v>G</v>
      </c>
      <c r="AK314" s="3">
        <v>302</v>
      </c>
      <c r="AL314" s="3" t="str">
        <f>IFERROR(MID(VLOOKUP($B314,Seqs!$A:$B,2,0),AM314,1),"")</f>
        <v>R</v>
      </c>
      <c r="AM314" s="3">
        <v>334</v>
      </c>
      <c r="AN314" s="3" t="str">
        <f>IFERROR(MID(VLOOKUP($B314,Seqs!$A:$B,2,0),AO314,1),"")</f>
        <v>D</v>
      </c>
      <c r="AO314" s="3">
        <v>342</v>
      </c>
      <c r="AP314" s="3" t="str">
        <f>IFERROR(MID(VLOOKUP($B314,Seqs!$A:$B,2,0),AQ314,1),"")</f>
        <v>F</v>
      </c>
      <c r="AQ314" s="3">
        <v>367</v>
      </c>
      <c r="AR314" s="3" t="str">
        <f>IFERROR(MID(VLOOKUP($B314,Seqs!$A:$B,2,0),AS314,1),"")</f>
        <v>G</v>
      </c>
      <c r="AS314" s="3">
        <v>375</v>
      </c>
      <c r="AT314" s="3" t="str">
        <f>IFERROR(MID(VLOOKUP($B314,Seqs!$A:$B,2,0),AU314,1),"")</f>
        <v>L</v>
      </c>
      <c r="AU314" s="3">
        <v>403</v>
      </c>
      <c r="AV314" s="3" t="str">
        <f>IFERROR(MID(VLOOKUP($B314,Seqs!$A:$B,2,0),AW314,1),"")</f>
        <v>N</v>
      </c>
      <c r="AW314" s="3">
        <v>404</v>
      </c>
      <c r="AX314" s="3" t="str">
        <f>IFERROR(MID(VLOOKUP($B314,Seqs!$A:$B,2,0),AY314,1),"")</f>
        <v>W</v>
      </c>
      <c r="AY314" s="3">
        <v>415</v>
      </c>
      <c r="AZ314" s="77" t="str">
        <f>VLOOKUP(B314,Classification!A:D,2,0)</f>
        <v>B1</v>
      </c>
      <c r="BA314" s="94" t="str">
        <f>VLOOKUP(B314,Classification!A:D,4,0)</f>
        <v>Glucagonreceptorfamily</v>
      </c>
      <c r="BB314" s="27" t="b">
        <f t="shared" ref="BB314:BB323" si="1566"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23">
        <f t="shared" ref="BC314:BC323" si="1567">_xlfn.AGGREGATE(9,6,CH314:CS314)-_xlfn.AGGREGATE(9,6,BV314:CG314)+12</f>
        <v>244</v>
      </c>
      <c r="BD314" s="4" t="s">
        <v>1382</v>
      </c>
      <c r="BE314" s="3" t="s">
        <v>1380</v>
      </c>
      <c r="BF314" s="119">
        <v>3</v>
      </c>
      <c r="BG314" s="49" t="s">
        <v>1287</v>
      </c>
      <c r="BH314" s="49" t="s">
        <v>1287</v>
      </c>
      <c r="BI314" s="1"/>
      <c r="BJ314" s="70" t="s">
        <v>1293</v>
      </c>
      <c r="BK314" s="57" t="s">
        <v>1293</v>
      </c>
      <c r="BL314" s="57" t="s">
        <v>1293</v>
      </c>
      <c r="BM314" s="57" t="s">
        <v>1293</v>
      </c>
      <c r="BN314" s="57" t="s">
        <v>1293</v>
      </c>
      <c r="BO314" s="57" t="s">
        <v>1293</v>
      </c>
      <c r="BP314" s="57" t="s">
        <v>1293</v>
      </c>
      <c r="BQ314" s="57" t="s">
        <v>1293</v>
      </c>
      <c r="BR314" s="57" t="s">
        <v>1293</v>
      </c>
      <c r="BS314" s="57" t="s">
        <v>1293</v>
      </c>
      <c r="BT314" s="57" t="s">
        <v>1293</v>
      </c>
      <c r="BU314" s="57" t="s">
        <v>1293</v>
      </c>
      <c r="BV314" s="70">
        <f t="shared" ref="BV314:BV323" si="1568">E314</f>
        <v>131</v>
      </c>
      <c r="BW314" s="71">
        <f t="shared" ref="BW314:BW323" si="1569">I314</f>
        <v>167</v>
      </c>
      <c r="BX314" s="72">
        <f t="shared" ref="BX314:BX323" si="1570">M314</f>
        <v>171</v>
      </c>
      <c r="BY314" s="71" t="str">
        <f t="shared" ref="BY314:BY323" si="1571">Q314</f>
        <v>-</v>
      </c>
      <c r="BZ314" s="72">
        <f t="shared" ref="BZ314:BZ323" si="1572">U314</f>
        <v>217</v>
      </c>
      <c r="CA314" s="71" t="str">
        <f t="shared" ref="CA314:CA323" si="1573">Y314</f>
        <v>-</v>
      </c>
      <c r="CB314" s="72">
        <f t="shared" ref="CB314:CB323" si="1574">AC314</f>
        <v>260</v>
      </c>
      <c r="CC314" s="71">
        <f t="shared" ref="CC314:CC323" si="1575">AG314</f>
        <v>294</v>
      </c>
      <c r="CD314" s="72">
        <f t="shared" ref="CD314:CD323" si="1576">AK314</f>
        <v>302</v>
      </c>
      <c r="CE314" s="71">
        <f t="shared" ref="CE314:CE323" si="1577">AO314</f>
        <v>342</v>
      </c>
      <c r="CF314" s="72">
        <f t="shared" ref="CF314:CF323" si="1578">AS314</f>
        <v>375</v>
      </c>
      <c r="CG314" s="71">
        <f t="shared" ref="CG314:CG323" si="1579">AW314</f>
        <v>404</v>
      </c>
      <c r="CH314" s="70">
        <f t="shared" ref="CH314:CH323" si="1580">G314</f>
        <v>164</v>
      </c>
      <c r="CI314" s="71">
        <f t="shared" ref="CI314:CI323" si="1581">K314</f>
        <v>170</v>
      </c>
      <c r="CJ314" s="72">
        <f t="shared" ref="CJ314:CJ323" si="1582">O314</f>
        <v>201</v>
      </c>
      <c r="CK314" s="72" t="str">
        <f t="shared" ref="CK314:CK323" si="1583">S314</f>
        <v>-</v>
      </c>
      <c r="CL314" s="72">
        <f t="shared" ref="CL314:CL323" si="1584">W314</f>
        <v>255</v>
      </c>
      <c r="CM314" s="72" t="str">
        <f t="shared" ref="CM314:CM323" si="1585">AA314</f>
        <v>-</v>
      </c>
      <c r="CN314" s="72">
        <f t="shared" ref="CN314:CN323" si="1586">AE314</f>
        <v>290</v>
      </c>
      <c r="CO314" s="72">
        <f t="shared" ref="CO314:CO323" si="1587">AI314</f>
        <v>296</v>
      </c>
      <c r="CP314" s="72">
        <f t="shared" ref="CP314:CP323" si="1588">AM314</f>
        <v>334</v>
      </c>
      <c r="CQ314" s="72">
        <f t="shared" ref="CQ314:CQ323" si="1589">AQ314</f>
        <v>367</v>
      </c>
      <c r="CR314" s="72">
        <f t="shared" ref="CR314:CR323" si="1590">AU314</f>
        <v>403</v>
      </c>
      <c r="CS314" s="72">
        <f t="shared" ref="CS314:CS323" si="1591">AY314</f>
        <v>415</v>
      </c>
      <c r="CT314" s="23">
        <f t="shared" ref="CT314:CT323" si="1592">M314-K314</f>
        <v>1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29" x14ac:dyDescent="0.2">
      <c r="A315" s="3" t="str">
        <f t="shared" si="1565"/>
        <v>glr_human_5XF1</v>
      </c>
      <c r="B315" s="3" t="s">
        <v>32</v>
      </c>
      <c r="C315" s="3" t="s">
        <v>1419</v>
      </c>
      <c r="D315" s="3" t="str">
        <f>IFERROR(MID(VLOOKUP($B315,Seqs!$A:$B,2,0),E315,1),"")</f>
        <v>Q</v>
      </c>
      <c r="E315" s="3">
        <v>131</v>
      </c>
      <c r="F315" s="3" t="str">
        <f>IFERROR(MID(VLOOKUP($B315,Seqs!$A:$B,2,0),G315,1),"")</f>
        <v>L</v>
      </c>
      <c r="G315" s="3">
        <v>166</v>
      </c>
      <c r="H315" s="3" t="str">
        <f>IFERROR(MID(VLOOKUP($B315,Seqs!$A:$B,2,0),I315,1),"")</f>
        <v>S</v>
      </c>
      <c r="I315" s="23">
        <v>167</v>
      </c>
      <c r="J315" s="3" t="str">
        <f>IFERROR(MID(VLOOKUP($B315,Seqs!$A:$B,2,0),K315,1),"")</f>
        <v>H</v>
      </c>
      <c r="K315" s="23">
        <v>170</v>
      </c>
      <c r="L315" s="3" t="str">
        <f>IFERROR(MID(VLOOKUP($B315,Seqs!$A:$B,2,0),M315,1),"")</f>
        <v>N</v>
      </c>
      <c r="M315" s="23">
        <v>174</v>
      </c>
      <c r="N315" s="3" t="str">
        <f>IFERROR(MID(VLOOKUP($B315,Seqs!$A:$B,2,0),O315,1),"")</f>
        <v>R</v>
      </c>
      <c r="O315" s="3">
        <v>201</v>
      </c>
      <c r="P315" s="3" t="str">
        <f>IFERROR(MID(VLOOKUP($B315,Seqs!$A:$B,2,0),Q315,1),"")</f>
        <v/>
      </c>
      <c r="Q315" s="3" t="s">
        <v>23</v>
      </c>
      <c r="R315" s="3" t="str">
        <f>IFERROR(MID(VLOOKUP($B315,Seqs!$A:$B,2,0),S315,1),"")</f>
        <v/>
      </c>
      <c r="S315" s="3" t="s">
        <v>23</v>
      </c>
      <c r="T315" s="3" t="str">
        <f>IFERROR(MID(VLOOKUP($B315,Seqs!$A:$B,2,0),U315,1),"")</f>
        <v>S</v>
      </c>
      <c r="U315" s="3">
        <v>217</v>
      </c>
      <c r="V315" s="3" t="str">
        <f>IFERROR(MID(VLOOKUP($B315,Seqs!$A:$B,2,0),W315,1),"")</f>
        <v>L</v>
      </c>
      <c r="W315" s="3">
        <v>255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R</v>
      </c>
      <c r="AC315" s="3">
        <v>261</v>
      </c>
      <c r="AD315" s="3" t="str">
        <f>IFERROR(MID(VLOOKUP($B315,Seqs!$A:$B,2,0),AE315,1),"")</f>
        <v>F</v>
      </c>
      <c r="AE315" s="3">
        <v>289</v>
      </c>
      <c r="AF315" s="3" t="str">
        <f>IFERROR(MID(VLOOKUP($B315,Seqs!$A:$B,2,0),AG315,1),"")</f>
        <v>C</v>
      </c>
      <c r="AG315" s="3">
        <v>294</v>
      </c>
      <c r="AH315" s="3" t="str">
        <f>IFERROR(MID(VLOOKUP($B315,Seqs!$A:$B,2,0),AI315,1),"")</f>
        <v>T</v>
      </c>
      <c r="AI315" s="3">
        <v>296</v>
      </c>
      <c r="AJ315" s="3" t="str">
        <f>IFERROR(MID(VLOOKUP($B315,Seqs!$A:$B,2,0),AK315,1),"")</f>
        <v>D</v>
      </c>
      <c r="AK315" s="3">
        <v>299</v>
      </c>
      <c r="AL315" s="3" t="str">
        <f>IFERROR(MID(VLOOKUP($B315,Seqs!$A:$B,2,0),AM315,1),"")</f>
        <v>L</v>
      </c>
      <c r="AM315" s="3">
        <v>333</v>
      </c>
      <c r="AN315" s="3" t="str">
        <f>IFERROR(MID(VLOOKUP($B315,Seqs!$A:$B,2,0),AO315,1),"")</f>
        <v>D</v>
      </c>
      <c r="AO315" s="3">
        <v>342</v>
      </c>
      <c r="AP315" s="3" t="str">
        <f>IFERROR(MID(VLOOKUP($B315,Seqs!$A:$B,2,0),AQ315,1),"")</f>
        <v>V</v>
      </c>
      <c r="AQ315" s="3">
        <v>368</v>
      </c>
      <c r="AR315" s="3" t="str">
        <f>IFERROR(MID(VLOOKUP($B315,Seqs!$A:$B,2,0),AS315,1),"")</f>
        <v>L</v>
      </c>
      <c r="AS315" s="3">
        <v>377</v>
      </c>
      <c r="AT315" s="3" t="str">
        <f>IFERROR(MID(VLOOKUP($B315,Seqs!$A:$B,2,0),AU315,1),"")</f>
        <v>L</v>
      </c>
      <c r="AU315" s="3">
        <v>403</v>
      </c>
      <c r="AV315" s="3" t="str">
        <f>IFERROR(MID(VLOOKUP($B315,Seqs!$A:$B,2,0),AW315,1),"")</f>
        <v>N</v>
      </c>
      <c r="AW315" s="3">
        <v>404</v>
      </c>
      <c r="AX315" s="3" t="str">
        <f>IFERROR(MID(VLOOKUP($B315,Seqs!$A:$B,2,0),AY315,1),"")</f>
        <v>W</v>
      </c>
      <c r="AY315" s="3">
        <v>415</v>
      </c>
      <c r="AZ315" s="77" t="str">
        <f>VLOOKUP(B315,Classification!A:D,2,0)</f>
        <v>B1</v>
      </c>
      <c r="BA315" s="94" t="str">
        <f>VLOOKUP(B315,Classification!A:D,4,0)</f>
        <v>Glucagonreceptorfamily</v>
      </c>
      <c r="BB315" s="27" t="b">
        <f t="shared" si="1566"/>
        <v>1</v>
      </c>
      <c r="BC315" s="23">
        <f t="shared" si="1567"/>
        <v>242</v>
      </c>
      <c r="BD315" s="4" t="s">
        <v>23</v>
      </c>
      <c r="BE315" s="3" t="s">
        <v>1380</v>
      </c>
      <c r="BF315" s="119">
        <v>3.19</v>
      </c>
      <c r="BG315" s="49" t="s">
        <v>1287</v>
      </c>
      <c r="BH315" s="49" t="s">
        <v>1287</v>
      </c>
      <c r="BI315" s="1"/>
      <c r="BJ315" s="70" t="s">
        <v>1293</v>
      </c>
      <c r="BK315" s="57" t="s">
        <v>1293</v>
      </c>
      <c r="BL315" s="57" t="s">
        <v>1293</v>
      </c>
      <c r="BM315" s="57" t="s">
        <v>1293</v>
      </c>
      <c r="BN315" s="57" t="s">
        <v>1293</v>
      </c>
      <c r="BO315" s="57" t="s">
        <v>1293</v>
      </c>
      <c r="BP315" s="57" t="s">
        <v>1293</v>
      </c>
      <c r="BQ315" s="57" t="s">
        <v>1293</v>
      </c>
      <c r="BR315" s="57" t="s">
        <v>1293</v>
      </c>
      <c r="BS315" s="57" t="s">
        <v>1293</v>
      </c>
      <c r="BT315" s="57" t="s">
        <v>1293</v>
      </c>
      <c r="BU315" s="57" t="s">
        <v>1293</v>
      </c>
      <c r="BV315" s="70">
        <f t="shared" si="1568"/>
        <v>131</v>
      </c>
      <c r="BW315" s="71">
        <f t="shared" si="1569"/>
        <v>167</v>
      </c>
      <c r="BX315" s="72">
        <f t="shared" si="1570"/>
        <v>174</v>
      </c>
      <c r="BY315" s="71" t="str">
        <f t="shared" si="1571"/>
        <v>-</v>
      </c>
      <c r="BZ315" s="72">
        <f t="shared" si="1572"/>
        <v>217</v>
      </c>
      <c r="CA315" s="71" t="str">
        <f t="shared" si="1573"/>
        <v>-</v>
      </c>
      <c r="CB315" s="72">
        <f t="shared" si="1574"/>
        <v>261</v>
      </c>
      <c r="CC315" s="71">
        <f t="shared" si="1575"/>
        <v>294</v>
      </c>
      <c r="CD315" s="72">
        <f t="shared" si="1576"/>
        <v>299</v>
      </c>
      <c r="CE315" s="71">
        <f t="shared" si="1577"/>
        <v>342</v>
      </c>
      <c r="CF315" s="72">
        <f t="shared" si="1578"/>
        <v>377</v>
      </c>
      <c r="CG315" s="71">
        <f t="shared" si="1579"/>
        <v>404</v>
      </c>
      <c r="CH315" s="70">
        <f t="shared" si="1580"/>
        <v>166</v>
      </c>
      <c r="CI315" s="71">
        <f t="shared" si="1581"/>
        <v>170</v>
      </c>
      <c r="CJ315" s="72">
        <f t="shared" si="1582"/>
        <v>201</v>
      </c>
      <c r="CK315" s="72" t="str">
        <f t="shared" si="1583"/>
        <v>-</v>
      </c>
      <c r="CL315" s="72">
        <f t="shared" si="1584"/>
        <v>255</v>
      </c>
      <c r="CM315" s="72" t="str">
        <f t="shared" si="1585"/>
        <v>-</v>
      </c>
      <c r="CN315" s="72">
        <f t="shared" si="1586"/>
        <v>289</v>
      </c>
      <c r="CO315" s="72">
        <f t="shared" si="1587"/>
        <v>296</v>
      </c>
      <c r="CP315" s="72">
        <f t="shared" si="1588"/>
        <v>333</v>
      </c>
      <c r="CQ315" s="72">
        <f t="shared" si="1589"/>
        <v>368</v>
      </c>
      <c r="CR315" s="72">
        <f t="shared" si="1590"/>
        <v>403</v>
      </c>
      <c r="CS315" s="72">
        <f t="shared" si="1591"/>
        <v>415</v>
      </c>
      <c r="CT315" s="23">
        <f t="shared" si="1592"/>
        <v>4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29" x14ac:dyDescent="0.2">
      <c r="A316" s="3" t="str">
        <f t="shared" si="1565"/>
        <v>glr_human_5YQZ</v>
      </c>
      <c r="B316" s="3" t="s">
        <v>32</v>
      </c>
      <c r="C316" s="3" t="s">
        <v>1474</v>
      </c>
      <c r="D316" s="3" t="str">
        <f>IFERROR(MID(VLOOKUP($B316,Seqs!$A:$B,2,0),E316,1),"")</f>
        <v>D</v>
      </c>
      <c r="E316" s="3">
        <v>124</v>
      </c>
      <c r="F316" s="3" t="str">
        <f>IFERROR(MID(VLOOKUP($B316,Seqs!$A:$B,2,0),G316,1),"")</f>
        <v>L</v>
      </c>
      <c r="G316" s="3">
        <v>166</v>
      </c>
      <c r="H316" s="3" t="str">
        <f>IFERROR(MID(VLOOKUP($B316,Seqs!$A:$B,2,0),I316,1),"")</f>
        <v>S</v>
      </c>
      <c r="I316" s="23">
        <v>167</v>
      </c>
      <c r="J316" s="3" t="str">
        <f>IFERROR(MID(VLOOKUP($B316,Seqs!$A:$B,2,0),K316,1),"")</f>
        <v>H</v>
      </c>
      <c r="K316" s="23">
        <v>170</v>
      </c>
      <c r="L316" s="3" t="str">
        <f>IFERROR(MID(VLOOKUP($B316,Seqs!$A:$B,2,0),M316,1),"")</f>
        <v>C</v>
      </c>
      <c r="M316" s="23">
        <v>171</v>
      </c>
      <c r="N316" s="3" t="str">
        <f>IFERROR(MID(VLOOKUP($B316,Seqs!$A:$B,2,0),O316,1),"")</f>
        <v>S</v>
      </c>
      <c r="O316" s="3">
        <v>203</v>
      </c>
      <c r="P316" s="3" t="str">
        <f>IFERROR(MID(VLOOKUP($B316,Seqs!$A:$B,2,0),Q316,1),"")</f>
        <v/>
      </c>
      <c r="Q316" s="3" t="s">
        <v>23</v>
      </c>
      <c r="R316" s="3" t="str">
        <f>IFERROR(MID(VLOOKUP($B316,Seqs!$A:$B,2,0),S316,1),"")</f>
        <v/>
      </c>
      <c r="S316" s="3" t="s">
        <v>23</v>
      </c>
      <c r="T316" s="3" t="str">
        <f>IFERROR(MID(VLOOKUP($B316,Seqs!$A:$B,2,0),U316,1),"")</f>
        <v>A</v>
      </c>
      <c r="U316" s="3">
        <v>220</v>
      </c>
      <c r="V316" s="3" t="str">
        <f>IFERROR(MID(VLOOKUP($B316,Seqs!$A:$B,2,0),W316,1),"")</f>
        <v>L</v>
      </c>
      <c r="W316" s="3">
        <v>255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F</v>
      </c>
      <c r="AC316" s="3">
        <v>263</v>
      </c>
      <c r="AD316" s="3" t="str">
        <f>IFERROR(MID(VLOOKUP($B316,Seqs!$A:$B,2,0),AE316,1),"")</f>
        <v>E</v>
      </c>
      <c r="AE316" s="3">
        <v>290</v>
      </c>
      <c r="AF316" s="3" t="str">
        <f>IFERROR(MID(VLOOKUP($B316,Seqs!$A:$B,2,0),AG316,1),"")</f>
        <v>C</v>
      </c>
      <c r="AG316" s="3">
        <v>294</v>
      </c>
      <c r="AH316" s="3" t="str">
        <f>IFERROR(MID(VLOOKUP($B316,Seqs!$A:$B,2,0),AI316,1),"")</f>
        <v>T</v>
      </c>
      <c r="AI316" s="3">
        <v>296</v>
      </c>
      <c r="AJ316" s="3" t="str">
        <f>IFERROR(MID(VLOOKUP($B316,Seqs!$A:$B,2,0),AK316,1),"")</f>
        <v>F</v>
      </c>
      <c r="AK316" s="3">
        <v>303</v>
      </c>
      <c r="AL316" s="3" t="str">
        <f>IFERROR(MID(VLOOKUP($B316,Seqs!$A:$B,2,0),AM316,1),"")</f>
        <v>A</v>
      </c>
      <c r="AM316" s="3">
        <v>335</v>
      </c>
      <c r="AN316" s="3" t="str">
        <f>IFERROR(MID(VLOOKUP($B316,Seqs!$A:$B,2,0),AO316,1),"")</f>
        <v>D</v>
      </c>
      <c r="AO316" s="3">
        <v>342</v>
      </c>
      <c r="AP316" s="3" t="str">
        <f>IFERROR(MID(VLOOKUP($B316,Seqs!$A:$B,2,0),AQ316,1),"")</f>
        <v>T</v>
      </c>
      <c r="AQ316" s="3">
        <v>369</v>
      </c>
      <c r="AR316" s="3" t="str">
        <f>IFERROR(MID(VLOOKUP($B316,Seqs!$A:$B,2,0),AS316,1),"")</f>
        <v>G</v>
      </c>
      <c r="AS316" s="3">
        <v>375</v>
      </c>
      <c r="AT316" s="3" t="str">
        <f>IFERROR(MID(VLOOKUP($B316,Seqs!$A:$B,2,0),AU316,1),"")</f>
        <v>L</v>
      </c>
      <c r="AU316" s="3">
        <v>403</v>
      </c>
      <c r="AV316" s="3" t="str">
        <f>IFERROR(MID(VLOOKUP($B316,Seqs!$A:$B,2,0),AW316,1),"")</f>
        <v>N</v>
      </c>
      <c r="AW316" s="3">
        <v>404</v>
      </c>
      <c r="AX316" s="3" t="str">
        <f>IFERROR(MID(VLOOKUP($B316,Seqs!$A:$B,2,0),AY316,1),"")</f>
        <v>E</v>
      </c>
      <c r="AY316" s="3">
        <v>426</v>
      </c>
      <c r="AZ316" s="77" t="str">
        <f>VLOOKUP(B316,Classification!A:D,2,0)</f>
        <v>B1</v>
      </c>
      <c r="BA316" s="94" t="str">
        <f>VLOOKUP(B316,Classification!A:D,4,0)</f>
        <v>Glucagonreceptorfamily</v>
      </c>
      <c r="BB316" s="27" t="b">
        <f t="shared" si="1566"/>
        <v>1</v>
      </c>
      <c r="BC316" s="23">
        <f t="shared" si="1567"/>
        <v>262</v>
      </c>
      <c r="BD316" s="4" t="s">
        <v>23</v>
      </c>
      <c r="BE316" s="3" t="s">
        <v>1380</v>
      </c>
      <c r="BF316" s="119">
        <v>3</v>
      </c>
      <c r="BG316" s="49" t="s">
        <v>1432</v>
      </c>
      <c r="BH316" s="49" t="s">
        <v>1432</v>
      </c>
      <c r="BI316" s="1"/>
      <c r="BJ316" s="70" t="s">
        <v>1293</v>
      </c>
      <c r="BK316" s="57" t="s">
        <v>1293</v>
      </c>
      <c r="BL316" s="57" t="s">
        <v>1293</v>
      </c>
      <c r="BM316" s="57" t="s">
        <v>1293</v>
      </c>
      <c r="BN316" s="57" t="s">
        <v>1293</v>
      </c>
      <c r="BO316" s="57" t="s">
        <v>1293</v>
      </c>
      <c r="BP316" s="57" t="s">
        <v>1293</v>
      </c>
      <c r="BQ316" s="57" t="s">
        <v>1293</v>
      </c>
      <c r="BR316" s="57" t="s">
        <v>1293</v>
      </c>
      <c r="BS316" s="57" t="s">
        <v>1293</v>
      </c>
      <c r="BT316" s="57" t="s">
        <v>1293</v>
      </c>
      <c r="BU316" s="57" t="s">
        <v>1293</v>
      </c>
      <c r="BV316" s="70">
        <f t="shared" si="1568"/>
        <v>124</v>
      </c>
      <c r="BW316" s="71">
        <f t="shared" si="1569"/>
        <v>167</v>
      </c>
      <c r="BX316" s="72">
        <f t="shared" si="1570"/>
        <v>171</v>
      </c>
      <c r="BY316" s="71" t="str">
        <f t="shared" si="1571"/>
        <v>-</v>
      </c>
      <c r="BZ316" s="72">
        <f t="shared" si="1572"/>
        <v>220</v>
      </c>
      <c r="CA316" s="71" t="str">
        <f t="shared" si="1573"/>
        <v>-</v>
      </c>
      <c r="CB316" s="72">
        <f t="shared" si="1574"/>
        <v>263</v>
      </c>
      <c r="CC316" s="71">
        <f t="shared" si="1575"/>
        <v>294</v>
      </c>
      <c r="CD316" s="72">
        <f t="shared" si="1576"/>
        <v>303</v>
      </c>
      <c r="CE316" s="71">
        <f t="shared" si="1577"/>
        <v>342</v>
      </c>
      <c r="CF316" s="72">
        <f t="shared" si="1578"/>
        <v>375</v>
      </c>
      <c r="CG316" s="71">
        <f t="shared" si="1579"/>
        <v>404</v>
      </c>
      <c r="CH316" s="70">
        <f t="shared" si="1580"/>
        <v>166</v>
      </c>
      <c r="CI316" s="71">
        <f t="shared" si="1581"/>
        <v>170</v>
      </c>
      <c r="CJ316" s="72">
        <f t="shared" si="1582"/>
        <v>203</v>
      </c>
      <c r="CK316" s="72" t="str">
        <f t="shared" si="1583"/>
        <v>-</v>
      </c>
      <c r="CL316" s="72">
        <f t="shared" si="1584"/>
        <v>255</v>
      </c>
      <c r="CM316" s="72" t="str">
        <f t="shared" si="1585"/>
        <v>-</v>
      </c>
      <c r="CN316" s="72">
        <f t="shared" si="1586"/>
        <v>290</v>
      </c>
      <c r="CO316" s="72">
        <f t="shared" si="1587"/>
        <v>296</v>
      </c>
      <c r="CP316" s="72">
        <f t="shared" si="1588"/>
        <v>335</v>
      </c>
      <c r="CQ316" s="72">
        <f t="shared" si="1589"/>
        <v>369</v>
      </c>
      <c r="CR316" s="72">
        <f t="shared" si="1590"/>
        <v>403</v>
      </c>
      <c r="CS316" s="72">
        <f t="shared" si="1591"/>
        <v>426</v>
      </c>
      <c r="CT316" s="23">
        <f t="shared" si="1592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29" x14ac:dyDescent="0.2">
      <c r="A317" s="3" t="str">
        <f t="shared" si="1565"/>
        <v>glp1r_human__wt</v>
      </c>
      <c r="B317" s="3" t="s">
        <v>406</v>
      </c>
      <c r="C317" s="3" t="s">
        <v>100</v>
      </c>
      <c r="D317" s="3" t="str">
        <f>IFERROR(MID(VLOOKUP($B317,Seqs!$A:$B,2,0),E317,1),"")</f>
        <v>E</v>
      </c>
      <c r="E317" s="3">
        <v>138</v>
      </c>
      <c r="F317" s="3" t="str">
        <f>IFERROR(MID(VLOOKUP($B317,Seqs!$A:$B,2,0),G317,1),"")</f>
        <v>F</v>
      </c>
      <c r="G317" s="3">
        <v>169</v>
      </c>
      <c r="H317" s="3" t="str">
        <f>IFERROR(MID(VLOOKUP($B317,Seqs!$A:$B,2,0),I317,1),"")</f>
        <v>R</v>
      </c>
      <c r="I317" s="23">
        <v>170</v>
      </c>
      <c r="J317" s="3" t="str">
        <f>IFERROR(MID(VLOOKUP($B317,Seqs!$A:$B,2,0),K317,1),"")</f>
        <v>H</v>
      </c>
      <c r="K317" s="23">
        <v>173</v>
      </c>
      <c r="L317" s="3" t="str">
        <f>IFERROR(MID(VLOOKUP($B317,Seqs!$A:$B,2,0),M317,1),"")</f>
        <v>C</v>
      </c>
      <c r="M317" s="23">
        <v>174</v>
      </c>
      <c r="N317" s="3" t="str">
        <f>IFERROR(MID(VLOOKUP($B317,Seqs!$A:$B,2,0),O317,1),"")</f>
        <v>S</v>
      </c>
      <c r="O317" s="3">
        <v>206</v>
      </c>
      <c r="P317" s="3" t="str">
        <f>IFERROR(MID(VLOOKUP($B317,Seqs!$A:$B,2,0),Q317,1),"")</f>
        <v/>
      </c>
      <c r="Q317" s="3" t="s">
        <v>23</v>
      </c>
      <c r="R317" s="3" t="str">
        <f>IFERROR(MID(VLOOKUP($B317,Seqs!$A:$B,2,0),S317,1),"")</f>
        <v/>
      </c>
      <c r="S317" s="3" t="s">
        <v>23</v>
      </c>
      <c r="T317" s="3" t="str">
        <f>IFERROR(MID(VLOOKUP($B317,Seqs!$A:$B,2,0),U317,1),"")</f>
        <v>L</v>
      </c>
      <c r="U317" s="3">
        <v>224</v>
      </c>
      <c r="V317" s="3" t="str">
        <f>IFERROR(MID(VLOOKUP($B317,Seqs!$A:$B,2,0),W317,1),"")</f>
        <v>F</v>
      </c>
      <c r="W317" s="3">
        <v>257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E</v>
      </c>
      <c r="AC317" s="3">
        <v>262</v>
      </c>
      <c r="AD317" s="3" t="str">
        <f>IFERROR(MID(VLOOKUP($B317,Seqs!$A:$B,2,0),AE317,1),"")</f>
        <v>E</v>
      </c>
      <c r="AE317" s="3">
        <v>292</v>
      </c>
      <c r="AF317" s="3" t="str">
        <f>IFERROR(MID(VLOOKUP($B317,Seqs!$A:$B,2,0),AG317,1),"")</f>
        <v>C</v>
      </c>
      <c r="AG317" s="3">
        <v>296</v>
      </c>
      <c r="AH317" s="3" t="str">
        <f>IFERROR(MID(VLOOKUP($B317,Seqs!$A:$B,2,0),AI317,1),"")</f>
        <v>T</v>
      </c>
      <c r="AI317" s="3">
        <v>298</v>
      </c>
      <c r="AJ317" s="3" t="str">
        <f>IFERROR(MID(VLOOKUP($B317,Seqs!$A:$B,2,0),AK317,1),"")</f>
        <v>N</v>
      </c>
      <c r="AK317" s="3">
        <v>302</v>
      </c>
      <c r="AL317" s="3" t="str">
        <f>IFERROR(MID(VLOOKUP($B317,Seqs!$A:$B,2,0),AM317,1),"")</f>
        <v>A</v>
      </c>
      <c r="AM317" s="3">
        <v>337</v>
      </c>
      <c r="AN317" s="3" t="str">
        <f>IFERROR(MID(VLOOKUP($B317,Seqs!$A:$B,2,0),AO317,1),"")</f>
        <v>D</v>
      </c>
      <c r="AO317" s="3">
        <v>344</v>
      </c>
      <c r="AP317" s="3" t="str">
        <f>IFERROR(MID(VLOOKUP($B317,Seqs!$A:$B,2,0),AQ317,1),"")</f>
        <v>F</v>
      </c>
      <c r="AQ317" s="3">
        <v>369</v>
      </c>
      <c r="AR317" s="3" t="str">
        <f>IFERROR(MID(VLOOKUP($B317,Seqs!$A:$B,2,0),AS317,1),"")</f>
        <v>G</v>
      </c>
      <c r="AS317" s="3">
        <v>377</v>
      </c>
      <c r="AT317" s="3" t="str">
        <f>IFERROR(MID(VLOOKUP($B317,Seqs!$A:$B,2,0),AU317,1),"")</f>
        <v>V</v>
      </c>
      <c r="AU317" s="3">
        <v>405</v>
      </c>
      <c r="AV317" s="3" t="str">
        <f>IFERROR(MID(VLOOKUP($B317,Seqs!$A:$B,2,0),AW317,1),"")</f>
        <v>N</v>
      </c>
      <c r="AW317" s="3">
        <v>406</v>
      </c>
      <c r="AX317" s="3" t="str">
        <f>IFERROR(MID(VLOOKUP($B317,Seqs!$A:$B,2,0),AY317,1),"")</f>
        <v>S</v>
      </c>
      <c r="AY317" s="3">
        <v>431</v>
      </c>
      <c r="AZ317" s="77" t="str">
        <f>VLOOKUP(B317,Classification!A:D,2,0)</f>
        <v>B1</v>
      </c>
      <c r="BA317" s="94" t="str">
        <f>VLOOKUP(B317,Classification!A:D,4,0)</f>
        <v>Glucagonreceptorfamily</v>
      </c>
      <c r="BB317" s="27" t="b">
        <f t="shared" si="1566"/>
        <v>1</v>
      </c>
      <c r="BC317" s="23">
        <f t="shared" si="1567"/>
        <v>256</v>
      </c>
      <c r="BD317" s="4" t="s">
        <v>23</v>
      </c>
      <c r="BE317" s="3" t="s">
        <v>23</v>
      </c>
      <c r="BF317" s="119" t="s">
        <v>23</v>
      </c>
      <c r="BG317" s="49" t="s">
        <v>1383</v>
      </c>
      <c r="BH317" s="49" t="s">
        <v>1383</v>
      </c>
      <c r="BI317" s="1"/>
      <c r="BJ317" s="70" t="s">
        <v>1293</v>
      </c>
      <c r="BK317" s="57" t="s">
        <v>1293</v>
      </c>
      <c r="BL317" s="57" t="s">
        <v>1293</v>
      </c>
      <c r="BM317" s="57" t="s">
        <v>1293</v>
      </c>
      <c r="BN317" s="57" t="s">
        <v>1293</v>
      </c>
      <c r="BO317" s="57" t="s">
        <v>1293</v>
      </c>
      <c r="BP317" s="57" t="s">
        <v>1293</v>
      </c>
      <c r="BQ317" s="57" t="s">
        <v>1293</v>
      </c>
      <c r="BR317" s="57" t="s">
        <v>1293</v>
      </c>
      <c r="BS317" s="57" t="s">
        <v>1293</v>
      </c>
      <c r="BT317" s="57" t="s">
        <v>1293</v>
      </c>
      <c r="BU317" s="57" t="s">
        <v>1293</v>
      </c>
      <c r="BV317" s="70">
        <f t="shared" si="1568"/>
        <v>138</v>
      </c>
      <c r="BW317" s="71">
        <f t="shared" si="1569"/>
        <v>170</v>
      </c>
      <c r="BX317" s="72">
        <f t="shared" si="1570"/>
        <v>174</v>
      </c>
      <c r="BY317" s="71" t="str">
        <f t="shared" si="1571"/>
        <v>-</v>
      </c>
      <c r="BZ317" s="72">
        <f t="shared" si="1572"/>
        <v>224</v>
      </c>
      <c r="CA317" s="71" t="str">
        <f t="shared" si="1573"/>
        <v>-</v>
      </c>
      <c r="CB317" s="72">
        <f t="shared" si="1574"/>
        <v>262</v>
      </c>
      <c r="CC317" s="71">
        <f t="shared" si="1575"/>
        <v>296</v>
      </c>
      <c r="CD317" s="72">
        <f t="shared" si="1576"/>
        <v>302</v>
      </c>
      <c r="CE317" s="71">
        <f t="shared" si="1577"/>
        <v>344</v>
      </c>
      <c r="CF317" s="72">
        <f t="shared" si="1578"/>
        <v>377</v>
      </c>
      <c r="CG317" s="71">
        <f t="shared" si="1579"/>
        <v>406</v>
      </c>
      <c r="CH317" s="70">
        <f t="shared" si="1580"/>
        <v>169</v>
      </c>
      <c r="CI317" s="71">
        <f t="shared" si="1581"/>
        <v>173</v>
      </c>
      <c r="CJ317" s="72">
        <f t="shared" si="1582"/>
        <v>206</v>
      </c>
      <c r="CK317" s="72" t="str">
        <f t="shared" si="1583"/>
        <v>-</v>
      </c>
      <c r="CL317" s="72">
        <f t="shared" si="1584"/>
        <v>257</v>
      </c>
      <c r="CM317" s="72" t="str">
        <f t="shared" si="1585"/>
        <v>-</v>
      </c>
      <c r="CN317" s="72">
        <f t="shared" si="1586"/>
        <v>292</v>
      </c>
      <c r="CO317" s="72">
        <f t="shared" si="1587"/>
        <v>298</v>
      </c>
      <c r="CP317" s="72">
        <f t="shared" si="1588"/>
        <v>337</v>
      </c>
      <c r="CQ317" s="72">
        <f t="shared" si="1589"/>
        <v>369</v>
      </c>
      <c r="CR317" s="72">
        <f t="shared" si="1590"/>
        <v>405</v>
      </c>
      <c r="CS317" s="72">
        <f t="shared" si="1591"/>
        <v>431</v>
      </c>
      <c r="CT317" s="23">
        <f t="shared" si="1592"/>
        <v>1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29" x14ac:dyDescent="0.2">
      <c r="A318" s="3" t="str">
        <f t="shared" si="1565"/>
        <v>glp1r_human_5VEW</v>
      </c>
      <c r="B318" s="3" t="s">
        <v>406</v>
      </c>
      <c r="C318" s="3" t="s">
        <v>1415</v>
      </c>
      <c r="D318" s="3" t="str">
        <f>IFERROR(MID(VLOOKUP($B318,Seqs!$A:$B,2,0),E318,1),"")</f>
        <v>S</v>
      </c>
      <c r="E318" s="3">
        <v>136</v>
      </c>
      <c r="F318" s="3" t="str">
        <f>IFERROR(MID(VLOOKUP($B318,Seqs!$A:$B,2,0),G318,1),"")</f>
        <v>F</v>
      </c>
      <c r="G318" s="3">
        <v>169</v>
      </c>
      <c r="H318" s="3" t="str">
        <f>IFERROR(MID(VLOOKUP($B318,Seqs!$A:$B,2,0),I318,1),"")</f>
        <v>R</v>
      </c>
      <c r="I318" s="23">
        <v>170</v>
      </c>
      <c r="J318" s="3" t="str">
        <f>IFERROR(MID(VLOOKUP($B318,Seqs!$A:$B,2,0),K318,1),"")</f>
        <v>H</v>
      </c>
      <c r="K318" s="23">
        <v>173</v>
      </c>
      <c r="L318" s="3" t="str">
        <f>IFERROR(MID(VLOOKUP($B318,Seqs!$A:$B,2,0),M318,1),"")</f>
        <v>C</v>
      </c>
      <c r="M318" s="23">
        <v>174</v>
      </c>
      <c r="N318" s="3" t="str">
        <f>IFERROR(MID(VLOOKUP($B318,Seqs!$A:$B,2,0),O318,1),"")</f>
        <v>L</v>
      </c>
      <c r="O318" s="3">
        <v>201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L</v>
      </c>
      <c r="U318" s="3">
        <v>224</v>
      </c>
      <c r="V318" s="3" t="str">
        <f>IFERROR(MID(VLOOKUP($B318,Seqs!$A:$B,2,0),W318,1),"")</f>
        <v>F</v>
      </c>
      <c r="W318" s="3">
        <v>257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E</v>
      </c>
      <c r="AC318" s="3">
        <v>262</v>
      </c>
      <c r="AD318" s="3" t="str">
        <f>IFERROR(MID(VLOOKUP($B318,Seqs!$A:$B,2,0),AE318,1),"")</f>
        <v>E</v>
      </c>
      <c r="AE318" s="3">
        <v>292</v>
      </c>
      <c r="AF318" s="3" t="str">
        <f>IFERROR(MID(VLOOKUP($B318,Seqs!$A:$B,2,0),AG318,1),"")</f>
        <v>C</v>
      </c>
      <c r="AG318" s="3">
        <v>296</v>
      </c>
      <c r="AH318" s="3" t="str">
        <f>IFERROR(MID(VLOOKUP($B318,Seqs!$A:$B,2,0),AI318,1),"")</f>
        <v>T</v>
      </c>
      <c r="AI318" s="3">
        <v>298</v>
      </c>
      <c r="AJ318" s="3" t="str">
        <f>IFERROR(MID(VLOOKUP($B318,Seqs!$A:$B,2,0),AK318,1),"")</f>
        <v>Y</v>
      </c>
      <c r="AK318" s="3">
        <v>305</v>
      </c>
      <c r="AL318" s="3" t="str">
        <f>IFERROR(MID(VLOOKUP($B318,Seqs!$A:$B,2,0),AM318,1),"")</f>
        <v>A</v>
      </c>
      <c r="AM318" s="3">
        <v>337</v>
      </c>
      <c r="AN318" s="3" t="str">
        <f>IFERROR(MID(VLOOKUP($B318,Seqs!$A:$B,2,0),AO318,1),"")</f>
        <v>D</v>
      </c>
      <c r="AO318" s="3">
        <v>344</v>
      </c>
      <c r="AP318" s="3" t="str">
        <f>IFERROR(MID(VLOOKUP($B318,Seqs!$A:$B,2,0),AQ318,1),"")</f>
        <v>F</v>
      </c>
      <c r="AQ318" s="3">
        <v>367</v>
      </c>
      <c r="AR318" s="3" t="str">
        <f>IFERROR(MID(VLOOKUP($B318,Seqs!$A:$B,2,0),AS318,1),"")</f>
        <v>R</v>
      </c>
      <c r="AS318" s="3">
        <v>380</v>
      </c>
      <c r="AT318" s="3" t="str">
        <f>IFERROR(MID(VLOOKUP($B318,Seqs!$A:$B,2,0),AU318,1),"")</f>
        <v>V</v>
      </c>
      <c r="AU318" s="3">
        <v>405</v>
      </c>
      <c r="AV318" s="3" t="str">
        <f>IFERROR(MID(VLOOKUP($B318,Seqs!$A:$B,2,0),AW318,1),"")</f>
        <v>N</v>
      </c>
      <c r="AW318" s="3">
        <v>406</v>
      </c>
      <c r="AX318" s="3" t="str">
        <f>IFERROR(MID(VLOOKUP($B318,Seqs!$A:$B,2,0),AY318,1),"")</f>
        <v>L</v>
      </c>
      <c r="AY318" s="3">
        <v>422</v>
      </c>
      <c r="AZ318" s="77" t="str">
        <f>VLOOKUP(B318,Classification!A:D,2,0)</f>
        <v>B1</v>
      </c>
      <c r="BA318" s="94" t="str">
        <f>VLOOKUP(B318,Classification!A:D,4,0)</f>
        <v>Glucagonreceptorfamily</v>
      </c>
      <c r="BB318" s="27" t="b">
        <f t="shared" si="1566"/>
        <v>1</v>
      </c>
      <c r="BC318" s="23">
        <f t="shared" si="1567"/>
        <v>236</v>
      </c>
      <c r="BD318" s="4" t="s">
        <v>1382</v>
      </c>
      <c r="BE318" s="3" t="s">
        <v>1380</v>
      </c>
      <c r="BF318" s="119">
        <v>2.7</v>
      </c>
      <c r="BG318" s="49" t="s">
        <v>1287</v>
      </c>
      <c r="BH318" s="49" t="s">
        <v>1287</v>
      </c>
      <c r="BI318" s="1"/>
      <c r="BJ318" s="70" t="s">
        <v>1293</v>
      </c>
      <c r="BK318" s="57" t="s">
        <v>1293</v>
      </c>
      <c r="BL318" s="57" t="s">
        <v>1293</v>
      </c>
      <c r="BM318" s="57" t="s">
        <v>1293</v>
      </c>
      <c r="BN318" s="57" t="s">
        <v>1293</v>
      </c>
      <c r="BO318" s="57" t="s">
        <v>1293</v>
      </c>
      <c r="BP318" s="57" t="s">
        <v>1293</v>
      </c>
      <c r="BQ318" s="57" t="s">
        <v>1293</v>
      </c>
      <c r="BR318" s="57" t="s">
        <v>1293</v>
      </c>
      <c r="BS318" s="57" t="s">
        <v>1293</v>
      </c>
      <c r="BT318" s="57" t="s">
        <v>1293</v>
      </c>
      <c r="BU318" s="57" t="s">
        <v>1293</v>
      </c>
      <c r="BV318" s="70">
        <f t="shared" si="1568"/>
        <v>136</v>
      </c>
      <c r="BW318" s="71">
        <f t="shared" si="1569"/>
        <v>170</v>
      </c>
      <c r="BX318" s="72">
        <f t="shared" si="1570"/>
        <v>174</v>
      </c>
      <c r="BY318" s="71" t="str">
        <f t="shared" si="1571"/>
        <v>-</v>
      </c>
      <c r="BZ318" s="72">
        <f t="shared" si="1572"/>
        <v>224</v>
      </c>
      <c r="CA318" s="71" t="str">
        <f t="shared" si="1573"/>
        <v>-</v>
      </c>
      <c r="CB318" s="72">
        <f t="shared" si="1574"/>
        <v>262</v>
      </c>
      <c r="CC318" s="71">
        <f t="shared" si="1575"/>
        <v>296</v>
      </c>
      <c r="CD318" s="72">
        <f t="shared" si="1576"/>
        <v>305</v>
      </c>
      <c r="CE318" s="71">
        <f t="shared" si="1577"/>
        <v>344</v>
      </c>
      <c r="CF318" s="72">
        <f t="shared" si="1578"/>
        <v>380</v>
      </c>
      <c r="CG318" s="71">
        <f t="shared" si="1579"/>
        <v>406</v>
      </c>
      <c r="CH318" s="70">
        <f t="shared" si="1580"/>
        <v>169</v>
      </c>
      <c r="CI318" s="71">
        <f t="shared" si="1581"/>
        <v>173</v>
      </c>
      <c r="CJ318" s="72">
        <f t="shared" si="1582"/>
        <v>201</v>
      </c>
      <c r="CK318" s="72" t="str">
        <f t="shared" si="1583"/>
        <v>-</v>
      </c>
      <c r="CL318" s="72">
        <f t="shared" si="1584"/>
        <v>257</v>
      </c>
      <c r="CM318" s="72" t="str">
        <f t="shared" si="1585"/>
        <v>-</v>
      </c>
      <c r="CN318" s="72">
        <f t="shared" si="1586"/>
        <v>292</v>
      </c>
      <c r="CO318" s="72">
        <f t="shared" si="1587"/>
        <v>298</v>
      </c>
      <c r="CP318" s="72">
        <f t="shared" si="1588"/>
        <v>337</v>
      </c>
      <c r="CQ318" s="72">
        <f t="shared" si="1589"/>
        <v>367</v>
      </c>
      <c r="CR318" s="72">
        <f t="shared" si="1590"/>
        <v>405</v>
      </c>
      <c r="CS318" s="72">
        <f t="shared" si="1591"/>
        <v>422</v>
      </c>
      <c r="CT318" s="23">
        <f t="shared" si="1592"/>
        <v>1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29" x14ac:dyDescent="0.2">
      <c r="A319" s="3" t="str">
        <f t="shared" si="1565"/>
        <v>glp1r_human_5VEX</v>
      </c>
      <c r="B319" s="3" t="s">
        <v>406</v>
      </c>
      <c r="C319" s="3" t="s">
        <v>1414</v>
      </c>
      <c r="D319" s="3" t="str">
        <f>IFERROR(MID(VLOOKUP($B319,Seqs!$A:$B,2,0),E319,1),"")</f>
        <v>S</v>
      </c>
      <c r="E319" s="3">
        <v>136</v>
      </c>
      <c r="F319" s="3" t="str">
        <f>IFERROR(MID(VLOOKUP($B319,Seqs!$A:$B,2,0),G319,1),"")</f>
        <v>F</v>
      </c>
      <c r="G319" s="3">
        <v>169</v>
      </c>
      <c r="H319" s="3" t="str">
        <f>IFERROR(MID(VLOOKUP($B319,Seqs!$A:$B,2,0),I319,1),"")</f>
        <v>R</v>
      </c>
      <c r="I319" s="23">
        <v>170</v>
      </c>
      <c r="J319" s="3" t="str">
        <f>IFERROR(MID(VLOOKUP($B319,Seqs!$A:$B,2,0),K319,1),"")</f>
        <v>H</v>
      </c>
      <c r="K319" s="23">
        <v>173</v>
      </c>
      <c r="L319" s="3" t="str">
        <f>IFERROR(MID(VLOOKUP($B319,Seqs!$A:$B,2,0),M319,1),"")</f>
        <v>C</v>
      </c>
      <c r="M319" s="23">
        <v>174</v>
      </c>
      <c r="N319" s="3" t="str">
        <f>IFERROR(MID(VLOOKUP($B319,Seqs!$A:$B,2,0),O319,1),"")</f>
        <v>L</v>
      </c>
      <c r="O319" s="3">
        <v>201</v>
      </c>
      <c r="P319" s="3" t="str">
        <f>IFERROR(MID(VLOOKUP($B319,Seqs!$A:$B,2,0),Q319,1),"")</f>
        <v/>
      </c>
      <c r="Q319" s="3" t="s">
        <v>23</v>
      </c>
      <c r="R319" s="3" t="str">
        <f>IFERROR(MID(VLOOKUP($B319,Seqs!$A:$B,2,0),S319,1),"")</f>
        <v/>
      </c>
      <c r="S319" s="3" t="s">
        <v>23</v>
      </c>
      <c r="T319" s="3" t="str">
        <f>IFERROR(MID(VLOOKUP($B319,Seqs!$A:$B,2,0),U319,1),"")</f>
        <v>L</v>
      </c>
      <c r="U319" s="3">
        <v>224</v>
      </c>
      <c r="V319" s="3" t="str">
        <f>IFERROR(MID(VLOOKUP($B319,Seqs!$A:$B,2,0),W319,1),"")</f>
        <v>F</v>
      </c>
      <c r="W319" s="3">
        <v>257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E</v>
      </c>
      <c r="AC319" s="3">
        <v>262</v>
      </c>
      <c r="AD319" s="3" t="str">
        <f>IFERROR(MID(VLOOKUP($B319,Seqs!$A:$B,2,0),AE319,1),"")</f>
        <v>E</v>
      </c>
      <c r="AE319" s="3">
        <v>292</v>
      </c>
      <c r="AF319" s="3" t="str">
        <f>IFERROR(MID(VLOOKUP($B319,Seqs!$A:$B,2,0),AG319,1),"")</f>
        <v>C</v>
      </c>
      <c r="AG319" s="3">
        <v>296</v>
      </c>
      <c r="AH319" s="3" t="str">
        <f>IFERROR(MID(VLOOKUP($B319,Seqs!$A:$B,2,0),AI319,1),"")</f>
        <v>T</v>
      </c>
      <c r="AI319" s="3">
        <v>298</v>
      </c>
      <c r="AJ319" s="3" t="str">
        <f>IFERROR(MID(VLOOKUP($B319,Seqs!$A:$B,2,0),AK319,1),"")</f>
        <v>Y</v>
      </c>
      <c r="AK319" s="3">
        <v>305</v>
      </c>
      <c r="AL319" s="3" t="str">
        <f>IFERROR(MID(VLOOKUP($B319,Seqs!$A:$B,2,0),AM319,1),"")</f>
        <v>A</v>
      </c>
      <c r="AM319" s="3">
        <v>337</v>
      </c>
      <c r="AN319" s="3" t="str">
        <f>IFERROR(MID(VLOOKUP($B319,Seqs!$A:$B,2,0),AO319,1),"")</f>
        <v>D</v>
      </c>
      <c r="AO319" s="3">
        <v>344</v>
      </c>
      <c r="AP319" s="3" t="str">
        <f>IFERROR(MID(VLOOKUP($B319,Seqs!$A:$B,2,0),AQ319,1),"")</f>
        <v>F</v>
      </c>
      <c r="AQ319" s="3">
        <v>367</v>
      </c>
      <c r="AR319" s="3" t="str">
        <f>IFERROR(MID(VLOOKUP($B319,Seqs!$A:$B,2,0),AS319,1),"")</f>
        <v>R</v>
      </c>
      <c r="AS319" s="3">
        <v>380</v>
      </c>
      <c r="AT319" s="3" t="str">
        <f>IFERROR(MID(VLOOKUP($B319,Seqs!$A:$B,2,0),AU319,1),"")</f>
        <v>V</v>
      </c>
      <c r="AU319" s="3">
        <v>405</v>
      </c>
      <c r="AV319" s="3" t="str">
        <f>IFERROR(MID(VLOOKUP($B319,Seqs!$A:$B,2,0),AW319,1),"")</f>
        <v>N</v>
      </c>
      <c r="AW319" s="3">
        <v>406</v>
      </c>
      <c r="AX319" s="3" t="str">
        <f>IFERROR(MID(VLOOKUP($B319,Seqs!$A:$B,2,0),AY319,1),"")</f>
        <v>L</v>
      </c>
      <c r="AY319" s="3">
        <v>422</v>
      </c>
      <c r="AZ319" s="77" t="str">
        <f>VLOOKUP(B319,Classification!A:D,2,0)</f>
        <v>B1</v>
      </c>
      <c r="BA319" s="94" t="str">
        <f>VLOOKUP(B319,Classification!A:D,4,0)</f>
        <v>Glucagonreceptorfamily</v>
      </c>
      <c r="BB319" s="27" t="b">
        <f t="shared" si="1566"/>
        <v>1</v>
      </c>
      <c r="BC319" s="23">
        <f t="shared" si="1567"/>
        <v>236</v>
      </c>
      <c r="BD319" s="4" t="s">
        <v>23</v>
      </c>
      <c r="BE319" s="3" t="s">
        <v>1380</v>
      </c>
      <c r="BF319" s="119">
        <v>3</v>
      </c>
      <c r="BG319" s="49" t="s">
        <v>1</v>
      </c>
      <c r="BH319" s="49" t="s">
        <v>1</v>
      </c>
      <c r="BI319" s="1"/>
      <c r="BJ319" s="70" t="s">
        <v>1293</v>
      </c>
      <c r="BK319" s="57" t="s">
        <v>1293</v>
      </c>
      <c r="BL319" s="57" t="s">
        <v>1293</v>
      </c>
      <c r="BM319" s="57" t="s">
        <v>1293</v>
      </c>
      <c r="BN319" s="57" t="s">
        <v>1293</v>
      </c>
      <c r="BO319" s="57" t="s">
        <v>1293</v>
      </c>
      <c r="BP319" s="57" t="s">
        <v>1293</v>
      </c>
      <c r="BQ319" s="57" t="s">
        <v>1293</v>
      </c>
      <c r="BR319" s="57" t="s">
        <v>1293</v>
      </c>
      <c r="BS319" s="57" t="s">
        <v>1293</v>
      </c>
      <c r="BT319" s="57" t="s">
        <v>1293</v>
      </c>
      <c r="BU319" s="57" t="s">
        <v>1293</v>
      </c>
      <c r="BV319" s="70">
        <f t="shared" si="1568"/>
        <v>136</v>
      </c>
      <c r="BW319" s="71">
        <f t="shared" si="1569"/>
        <v>170</v>
      </c>
      <c r="BX319" s="72">
        <f t="shared" si="1570"/>
        <v>174</v>
      </c>
      <c r="BY319" s="71" t="str">
        <f t="shared" si="1571"/>
        <v>-</v>
      </c>
      <c r="BZ319" s="72">
        <f t="shared" si="1572"/>
        <v>224</v>
      </c>
      <c r="CA319" s="71" t="str">
        <f t="shared" si="1573"/>
        <v>-</v>
      </c>
      <c r="CB319" s="72">
        <f t="shared" si="1574"/>
        <v>262</v>
      </c>
      <c r="CC319" s="71">
        <f t="shared" si="1575"/>
        <v>296</v>
      </c>
      <c r="CD319" s="72">
        <f t="shared" si="1576"/>
        <v>305</v>
      </c>
      <c r="CE319" s="71">
        <f t="shared" si="1577"/>
        <v>344</v>
      </c>
      <c r="CF319" s="72">
        <f t="shared" si="1578"/>
        <v>380</v>
      </c>
      <c r="CG319" s="71">
        <f t="shared" si="1579"/>
        <v>406</v>
      </c>
      <c r="CH319" s="70">
        <f t="shared" si="1580"/>
        <v>169</v>
      </c>
      <c r="CI319" s="71">
        <f t="shared" si="1581"/>
        <v>173</v>
      </c>
      <c r="CJ319" s="72">
        <f t="shared" si="1582"/>
        <v>201</v>
      </c>
      <c r="CK319" s="72" t="str">
        <f t="shared" si="1583"/>
        <v>-</v>
      </c>
      <c r="CL319" s="72">
        <f t="shared" si="1584"/>
        <v>257</v>
      </c>
      <c r="CM319" s="72" t="str">
        <f t="shared" si="1585"/>
        <v>-</v>
      </c>
      <c r="CN319" s="72">
        <f t="shared" si="1586"/>
        <v>292</v>
      </c>
      <c r="CO319" s="72">
        <f t="shared" si="1587"/>
        <v>298</v>
      </c>
      <c r="CP319" s="72">
        <f t="shared" si="1588"/>
        <v>337</v>
      </c>
      <c r="CQ319" s="72">
        <f t="shared" si="1589"/>
        <v>367</v>
      </c>
      <c r="CR319" s="72">
        <f t="shared" si="1590"/>
        <v>405</v>
      </c>
      <c r="CS319" s="72">
        <f t="shared" si="1591"/>
        <v>422</v>
      </c>
      <c r="CT319" s="23">
        <f t="shared" si="1592"/>
        <v>1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29" x14ac:dyDescent="0.2">
      <c r="A320" s="3" t="str">
        <f t="shared" si="1565"/>
        <v>glp1r_human_5NX2</v>
      </c>
      <c r="B320" s="3" t="s">
        <v>406</v>
      </c>
      <c r="C320" s="3" t="s">
        <v>1427</v>
      </c>
      <c r="D320" s="3" t="str">
        <f>IFERROR(MID(VLOOKUP($B320,Seqs!$A:$B,2,0),E320,1),"")</f>
        <v>E</v>
      </c>
      <c r="E320" s="3">
        <v>138</v>
      </c>
      <c r="F320" s="3" t="str">
        <f>IFERROR(MID(VLOOKUP($B320,Seqs!$A:$B,2,0),G320,1),"")</f>
        <v>F</v>
      </c>
      <c r="G320" s="3">
        <v>169</v>
      </c>
      <c r="H320" s="3" t="str">
        <f>IFERROR(MID(VLOOKUP($B320,Seqs!$A:$B,2,0),I320,1),"")</f>
        <v>R</v>
      </c>
      <c r="I320" s="23">
        <v>170</v>
      </c>
      <c r="J320" s="3" t="str">
        <f>IFERROR(MID(VLOOKUP($B320,Seqs!$A:$B,2,0),K320,1),"")</f>
        <v>H</v>
      </c>
      <c r="K320" s="23">
        <v>173</v>
      </c>
      <c r="L320" s="3" t="str">
        <f>IFERROR(MID(VLOOKUP($B320,Seqs!$A:$B,2,0),M320,1),"")</f>
        <v>C</v>
      </c>
      <c r="M320" s="23">
        <v>174</v>
      </c>
      <c r="N320" s="3" t="str">
        <f>IFERROR(MID(VLOOKUP($B320,Seqs!$A:$B,2,0),O320,1),"")</f>
        <v>S</v>
      </c>
      <c r="O320" s="3">
        <v>206</v>
      </c>
      <c r="P320" s="3" t="str">
        <f>IFERROR(MID(VLOOKUP($B320,Seqs!$A:$B,2,0),Q320,1),"")</f>
        <v/>
      </c>
      <c r="Q320" s="3" t="s">
        <v>23</v>
      </c>
      <c r="R320" s="3" t="str">
        <f>IFERROR(MID(VLOOKUP($B320,Seqs!$A:$B,2,0),S320,1),"")</f>
        <v/>
      </c>
      <c r="S320" s="3" t="s">
        <v>23</v>
      </c>
      <c r="T320" s="3" t="str">
        <f>IFERROR(MID(VLOOKUP($B320,Seqs!$A:$B,2,0),U320,1),"")</f>
        <v>L</v>
      </c>
      <c r="U320" s="3">
        <v>224</v>
      </c>
      <c r="V320" s="3" t="str">
        <f>IFERROR(MID(VLOOKUP($B320,Seqs!$A:$B,2,0),W320,1),"")</f>
        <v>F</v>
      </c>
      <c r="W320" s="3">
        <v>257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E</v>
      </c>
      <c r="AC320" s="3">
        <v>262</v>
      </c>
      <c r="AD320" s="3" t="str">
        <f>IFERROR(MID(VLOOKUP($B320,Seqs!$A:$B,2,0),AE320,1),"")</f>
        <v>Y</v>
      </c>
      <c r="AE320" s="3">
        <v>291</v>
      </c>
      <c r="AF320" s="3" t="str">
        <f>IFERROR(MID(VLOOKUP($B320,Seqs!$A:$B,2,0),AG320,1),"")</f>
        <v>C</v>
      </c>
      <c r="AG320" s="3">
        <v>296</v>
      </c>
      <c r="AH320" s="3" t="str">
        <f>IFERROR(MID(VLOOKUP($B320,Seqs!$A:$B,2,0),AI320,1),"")</f>
        <v>T</v>
      </c>
      <c r="AI320" s="3">
        <v>298</v>
      </c>
      <c r="AJ320" s="3" t="str">
        <f>IFERROR(MID(VLOOKUP($B320,Seqs!$A:$B,2,0),AK320,1),"")</f>
        <v>N</v>
      </c>
      <c r="AK320" s="3">
        <v>302</v>
      </c>
      <c r="AL320" s="3" t="str">
        <f>IFERROR(MID(VLOOKUP($B320,Seqs!$A:$B,2,0),AM320,1),"")</f>
        <v>L</v>
      </c>
      <c r="AM320" s="3">
        <v>335</v>
      </c>
      <c r="AN320" s="3" t="str">
        <f>IFERROR(MID(VLOOKUP($B320,Seqs!$A:$B,2,0),AO320,1),"")</f>
        <v>M</v>
      </c>
      <c r="AO320" s="3">
        <v>340</v>
      </c>
      <c r="AP320" s="3" t="str">
        <f>IFERROR(MID(VLOOKUP($B320,Seqs!$A:$B,2,0),AQ320,1),"")</f>
        <v>F</v>
      </c>
      <c r="AQ320" s="3">
        <v>369</v>
      </c>
      <c r="AR320" s="3" t="str">
        <f>IFERROR(MID(VLOOKUP($B320,Seqs!$A:$B,2,0),AS320,1),"")</f>
        <v>G</v>
      </c>
      <c r="AS320" s="3">
        <v>377</v>
      </c>
      <c r="AT320" s="3" t="str">
        <f>IFERROR(MID(VLOOKUP($B320,Seqs!$A:$B,2,0),AU320,1),"")</f>
        <v>V</v>
      </c>
      <c r="AU320" s="3">
        <v>405</v>
      </c>
      <c r="AV320" s="3" t="str">
        <f>IFERROR(MID(VLOOKUP($B320,Seqs!$A:$B,2,0),AW320,1),"")</f>
        <v>N</v>
      </c>
      <c r="AW320" s="3">
        <v>406</v>
      </c>
      <c r="AX320" s="3" t="str">
        <f>IFERROR(MID(VLOOKUP($B320,Seqs!$A:$B,2,0),AY320,1),"")</f>
        <v>S</v>
      </c>
      <c r="AY320" s="3">
        <v>416</v>
      </c>
      <c r="AZ320" s="77" t="str">
        <f>VLOOKUP(B320,Classification!A:D,2,0)</f>
        <v>B1</v>
      </c>
      <c r="BA320" s="94" t="str">
        <f>VLOOKUP(B320,Classification!A:D,4,0)</f>
        <v>Glucagonreceptorfamily</v>
      </c>
      <c r="BB320" s="27" t="b">
        <f t="shared" si="1566"/>
        <v>1</v>
      </c>
      <c r="BC320" s="23">
        <f t="shared" si="1567"/>
        <v>242</v>
      </c>
      <c r="BD320" s="4" t="s">
        <v>1439</v>
      </c>
      <c r="BE320" s="3" t="s">
        <v>1438</v>
      </c>
      <c r="BF320" s="119">
        <v>3.7</v>
      </c>
      <c r="BG320" s="49" t="s">
        <v>1</v>
      </c>
      <c r="BH320" s="49" t="s">
        <v>1</v>
      </c>
      <c r="BI320" s="1"/>
      <c r="BJ320" s="70" t="s">
        <v>1293</v>
      </c>
      <c r="BK320" s="57" t="s">
        <v>1293</v>
      </c>
      <c r="BL320" s="57" t="s">
        <v>1293</v>
      </c>
      <c r="BM320" s="57" t="s">
        <v>1293</v>
      </c>
      <c r="BN320" s="57" t="s">
        <v>1293</v>
      </c>
      <c r="BO320" s="57" t="s">
        <v>1293</v>
      </c>
      <c r="BP320" s="57" t="s">
        <v>1293</v>
      </c>
      <c r="BQ320" s="57" t="s">
        <v>1293</v>
      </c>
      <c r="BR320" s="57" t="s">
        <v>1293</v>
      </c>
      <c r="BS320" s="57" t="s">
        <v>1293</v>
      </c>
      <c r="BT320" s="57" t="s">
        <v>1293</v>
      </c>
      <c r="BU320" s="57" t="s">
        <v>1293</v>
      </c>
      <c r="BV320" s="70">
        <f t="shared" si="1568"/>
        <v>138</v>
      </c>
      <c r="BW320" s="71">
        <f t="shared" si="1569"/>
        <v>170</v>
      </c>
      <c r="BX320" s="72">
        <f t="shared" si="1570"/>
        <v>174</v>
      </c>
      <c r="BY320" s="71" t="str">
        <f t="shared" si="1571"/>
        <v>-</v>
      </c>
      <c r="BZ320" s="72">
        <f t="shared" si="1572"/>
        <v>224</v>
      </c>
      <c r="CA320" s="71" t="str">
        <f t="shared" si="1573"/>
        <v>-</v>
      </c>
      <c r="CB320" s="72">
        <f t="shared" si="1574"/>
        <v>262</v>
      </c>
      <c r="CC320" s="71">
        <f t="shared" si="1575"/>
        <v>296</v>
      </c>
      <c r="CD320" s="72">
        <f t="shared" si="1576"/>
        <v>302</v>
      </c>
      <c r="CE320" s="71">
        <f t="shared" si="1577"/>
        <v>340</v>
      </c>
      <c r="CF320" s="72">
        <f t="shared" si="1578"/>
        <v>377</v>
      </c>
      <c r="CG320" s="71">
        <f t="shared" si="1579"/>
        <v>406</v>
      </c>
      <c r="CH320" s="70">
        <f t="shared" si="1580"/>
        <v>169</v>
      </c>
      <c r="CI320" s="71">
        <f t="shared" si="1581"/>
        <v>173</v>
      </c>
      <c r="CJ320" s="72">
        <f t="shared" si="1582"/>
        <v>206</v>
      </c>
      <c r="CK320" s="72" t="str">
        <f t="shared" si="1583"/>
        <v>-</v>
      </c>
      <c r="CL320" s="72">
        <f t="shared" si="1584"/>
        <v>257</v>
      </c>
      <c r="CM320" s="72" t="str">
        <f t="shared" si="1585"/>
        <v>-</v>
      </c>
      <c r="CN320" s="72">
        <f t="shared" si="1586"/>
        <v>291</v>
      </c>
      <c r="CO320" s="72">
        <f t="shared" si="1587"/>
        <v>298</v>
      </c>
      <c r="CP320" s="72">
        <f t="shared" si="1588"/>
        <v>335</v>
      </c>
      <c r="CQ320" s="72">
        <f t="shared" si="1589"/>
        <v>369</v>
      </c>
      <c r="CR320" s="72">
        <f t="shared" si="1590"/>
        <v>405</v>
      </c>
      <c r="CS320" s="72">
        <f t="shared" si="1591"/>
        <v>416</v>
      </c>
      <c r="CT320" s="23">
        <f t="shared" si="1592"/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30" x14ac:dyDescent="0.2">
      <c r="A321" s="3" t="str">
        <f t="shared" si="1565"/>
        <v>glp1r_human_6B3J</v>
      </c>
      <c r="B321" s="3" t="s">
        <v>406</v>
      </c>
      <c r="C321" s="3" t="s">
        <v>1485</v>
      </c>
      <c r="D321" s="3" t="str">
        <f>IFERROR(MID(VLOOKUP($B321,Seqs!$A:$B,2,0),E321,1),"")</f>
        <v>E</v>
      </c>
      <c r="E321" s="3">
        <v>138</v>
      </c>
      <c r="F321" s="3" t="str">
        <f>IFERROR(MID(VLOOKUP($B321,Seqs!$A:$B,2,0),G321,1),"")</f>
        <v>F</v>
      </c>
      <c r="G321" s="3">
        <v>169</v>
      </c>
      <c r="H321" s="3" t="str">
        <f>IFERROR(MID(VLOOKUP($B321,Seqs!$A:$B,2,0),I321,1),"")</f>
        <v/>
      </c>
      <c r="I321" s="23" t="s">
        <v>23</v>
      </c>
      <c r="J321" s="3" t="str">
        <f>IFERROR(MID(VLOOKUP($B321,Seqs!$A:$B,2,0),K321,1),"")</f>
        <v/>
      </c>
      <c r="K321" s="23" t="s">
        <v>23</v>
      </c>
      <c r="L321" s="3" t="str">
        <f>IFERROR(MID(VLOOKUP($B321,Seqs!$A:$B,2,0),M321,1),"")</f>
        <v>C</v>
      </c>
      <c r="M321" s="23">
        <v>174</v>
      </c>
      <c r="N321" s="3" t="str">
        <f>IFERROR(MID(VLOOKUP($B321,Seqs!$A:$B,2,0),O321,1),"")</f>
        <v>Y</v>
      </c>
      <c r="O321" s="3">
        <v>205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S</v>
      </c>
      <c r="U321" s="3">
        <v>225</v>
      </c>
      <c r="V321" s="3" t="str">
        <f>IFERROR(MID(VLOOKUP($B321,Seqs!$A:$B,2,0),W321,1),"")</f>
        <v>F</v>
      </c>
      <c r="W321" s="3">
        <v>257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S</v>
      </c>
      <c r="AC321" s="3">
        <v>261</v>
      </c>
      <c r="AD321" s="3" t="str">
        <f>IFERROR(MID(VLOOKUP($B321,Seqs!$A:$B,2,0),AE321,1),"")</f>
        <v>E</v>
      </c>
      <c r="AE321" s="3">
        <v>292</v>
      </c>
      <c r="AF321" s="3" t="str">
        <f>IFERROR(MID(VLOOKUP($B321,Seqs!$A:$B,2,0),AG321,1),"")</f>
        <v>C</v>
      </c>
      <c r="AG321" s="3">
        <v>296</v>
      </c>
      <c r="AH321" s="3" t="str">
        <f>IFERROR(MID(VLOOKUP($B321,Seqs!$A:$B,2,0),AI321,1),"")</f>
        <v>T</v>
      </c>
      <c r="AI321" s="3">
        <v>298</v>
      </c>
      <c r="AJ321" s="3" t="str">
        <f>IFERROR(MID(VLOOKUP($B321,Seqs!$A:$B,2,0),AK321,1),"")</f>
        <v>N</v>
      </c>
      <c r="AK321" s="3">
        <v>302</v>
      </c>
      <c r="AL321" s="3" t="str">
        <f>IFERROR(MID(VLOOKUP($B321,Seqs!$A:$B,2,0),AM321,1),"")</f>
        <v>A</v>
      </c>
      <c r="AM321" s="3">
        <v>337</v>
      </c>
      <c r="AN321" s="3" t="str">
        <f>IFERROR(MID(VLOOKUP($B321,Seqs!$A:$B,2,0),AO321,1),"")</f>
        <v>D</v>
      </c>
      <c r="AO321" s="3">
        <v>344</v>
      </c>
      <c r="AP321" s="3" t="str">
        <f>IFERROR(MID(VLOOKUP($B321,Seqs!$A:$B,2,0),AQ321,1),"")</f>
        <v>F</v>
      </c>
      <c r="AQ321" s="3">
        <v>369</v>
      </c>
      <c r="AR321" s="3" t="str">
        <f>IFERROR(MID(VLOOKUP($B321,Seqs!$A:$B,2,0),AS321,1),"")</f>
        <v>R</v>
      </c>
      <c r="AS321" s="3">
        <v>380</v>
      </c>
      <c r="AT321" s="3" t="str">
        <f>IFERROR(MID(VLOOKUP($B321,Seqs!$A:$B,2,0),AU321,1),"")</f>
        <v>V</v>
      </c>
      <c r="AU321" s="3">
        <v>405</v>
      </c>
      <c r="AV321" s="3" t="str">
        <f>IFERROR(MID(VLOOKUP($B321,Seqs!$A:$B,2,0),AW321,1),"")</f>
        <v>N</v>
      </c>
      <c r="AW321" s="3">
        <v>406</v>
      </c>
      <c r="AX321" s="3" t="str">
        <f>IFERROR(MID(VLOOKUP($B321,Seqs!$A:$B,2,0),AY321,1),"")</f>
        <v>E</v>
      </c>
      <c r="AY321" s="3">
        <v>423</v>
      </c>
      <c r="AZ321" s="77" t="str">
        <f>VLOOKUP(B321,Classification!A:D,2,0)</f>
        <v>B1</v>
      </c>
      <c r="BA321" s="94" t="str">
        <f>VLOOKUP(B321,Classification!A:D,4,0)</f>
        <v>Glucagonreceptorfamily</v>
      </c>
      <c r="BB321" s="27" t="b">
        <f t="shared" si="1566"/>
        <v>1</v>
      </c>
      <c r="BC321" s="23">
        <f t="shared" si="1567"/>
        <v>241</v>
      </c>
      <c r="BD321" s="4" t="s">
        <v>1381</v>
      </c>
      <c r="BE321" s="3" t="s">
        <v>1297</v>
      </c>
      <c r="BF321" s="119">
        <v>3.3</v>
      </c>
      <c r="BG321" s="49" t="s">
        <v>1432</v>
      </c>
      <c r="BH321" s="49" t="s">
        <v>1432</v>
      </c>
      <c r="BI321" s="1"/>
      <c r="BJ321" s="70" t="s">
        <v>1293</v>
      </c>
      <c r="BK321" s="57" t="s">
        <v>1293</v>
      </c>
      <c r="BL321" s="57" t="s">
        <v>1293</v>
      </c>
      <c r="BM321" s="57" t="s">
        <v>1293</v>
      </c>
      <c r="BN321" s="57" t="s">
        <v>1293</v>
      </c>
      <c r="BO321" s="57" t="s">
        <v>1293</v>
      </c>
      <c r="BP321" s="57" t="s">
        <v>1293</v>
      </c>
      <c r="BQ321" s="57" t="s">
        <v>1293</v>
      </c>
      <c r="BR321" s="57" t="s">
        <v>1293</v>
      </c>
      <c r="BS321" s="57" t="s">
        <v>1293</v>
      </c>
      <c r="BT321" s="57" t="s">
        <v>1293</v>
      </c>
      <c r="BU321" s="57" t="s">
        <v>1293</v>
      </c>
      <c r="BV321" s="70">
        <f t="shared" si="1568"/>
        <v>138</v>
      </c>
      <c r="BW321" s="71" t="str">
        <f t="shared" si="1569"/>
        <v>-</v>
      </c>
      <c r="BX321" s="72">
        <f t="shared" si="1570"/>
        <v>174</v>
      </c>
      <c r="BY321" s="71" t="str">
        <f t="shared" si="1571"/>
        <v>-</v>
      </c>
      <c r="BZ321" s="72">
        <f t="shared" si="1572"/>
        <v>225</v>
      </c>
      <c r="CA321" s="71" t="str">
        <f t="shared" si="1573"/>
        <v>-</v>
      </c>
      <c r="CB321" s="72">
        <f t="shared" si="1574"/>
        <v>261</v>
      </c>
      <c r="CC321" s="71">
        <f t="shared" si="1575"/>
        <v>296</v>
      </c>
      <c r="CD321" s="72">
        <f t="shared" si="1576"/>
        <v>302</v>
      </c>
      <c r="CE321" s="71">
        <f t="shared" si="1577"/>
        <v>344</v>
      </c>
      <c r="CF321" s="72">
        <f t="shared" si="1578"/>
        <v>380</v>
      </c>
      <c r="CG321" s="71">
        <f t="shared" si="1579"/>
        <v>406</v>
      </c>
      <c r="CH321" s="70">
        <f t="shared" si="1580"/>
        <v>169</v>
      </c>
      <c r="CI321" s="71" t="str">
        <f t="shared" si="1581"/>
        <v>-</v>
      </c>
      <c r="CJ321" s="72">
        <f t="shared" si="1582"/>
        <v>205</v>
      </c>
      <c r="CK321" s="72" t="str">
        <f t="shared" si="1583"/>
        <v>-</v>
      </c>
      <c r="CL321" s="72">
        <f t="shared" si="1584"/>
        <v>257</v>
      </c>
      <c r="CM321" s="72" t="str">
        <f t="shared" si="1585"/>
        <v>-</v>
      </c>
      <c r="CN321" s="72">
        <f t="shared" si="1586"/>
        <v>292</v>
      </c>
      <c r="CO321" s="72">
        <f t="shared" si="1587"/>
        <v>298</v>
      </c>
      <c r="CP321" s="72">
        <f t="shared" si="1588"/>
        <v>337</v>
      </c>
      <c r="CQ321" s="72">
        <f t="shared" si="1589"/>
        <v>369</v>
      </c>
      <c r="CR321" s="72">
        <f t="shared" si="1590"/>
        <v>405</v>
      </c>
      <c r="CS321" s="72">
        <f t="shared" si="1591"/>
        <v>423</v>
      </c>
      <c r="CT321" s="23" t="e">
        <f t="shared" si="1592"/>
        <v>#VALUE!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30" x14ac:dyDescent="0.2">
      <c r="A322" s="3" t="str">
        <f t="shared" si="1565"/>
        <v>g1sgd4_rabit__wt</v>
      </c>
      <c r="B322" s="3" t="s">
        <v>1429</v>
      </c>
      <c r="C322" s="3" t="s">
        <v>100</v>
      </c>
      <c r="D322" s="3" t="str">
        <f>IFERROR(MID(VLOOKUP($B322,Seqs!$A:$B,2,0),E322,1),"")</f>
        <v>P</v>
      </c>
      <c r="E322" s="3">
        <v>137</v>
      </c>
      <c r="F322" s="3" t="str">
        <f>IFERROR(MID(VLOOKUP($B322,Seqs!$A:$B,2,0),G322,1),"")</f>
        <v>F</v>
      </c>
      <c r="G322" s="3">
        <v>169</v>
      </c>
      <c r="H322" s="3" t="str">
        <f>IFERROR(MID(VLOOKUP($B322,Seqs!$A:$B,2,0),I322,1),"")</f>
        <v>R</v>
      </c>
      <c r="I322" s="23">
        <v>170</v>
      </c>
      <c r="J322" s="3" t="str">
        <f>IFERROR(MID(VLOOKUP($B322,Seqs!$A:$B,2,0),K322,1),"")</f>
        <v>H</v>
      </c>
      <c r="K322" s="23">
        <v>173</v>
      </c>
      <c r="L322" s="3" t="str">
        <f>IFERROR(MID(VLOOKUP($B322,Seqs!$A:$B,2,0),M322,1),"")</f>
        <v>C</v>
      </c>
      <c r="M322" s="23">
        <v>174</v>
      </c>
      <c r="N322" s="3" t="str">
        <f>IFERROR(MID(VLOOKUP($B322,Seqs!$A:$B,2,0),O322,1),"")</f>
        <v>Q</v>
      </c>
      <c r="O322" s="3">
        <v>211</v>
      </c>
      <c r="P322" s="3" t="str">
        <f>IFERROR(MID(VLOOKUP($B322,Seqs!$A:$B,2,0),Q322,1),"")</f>
        <v/>
      </c>
      <c r="Q322" s="3" t="s">
        <v>23</v>
      </c>
      <c r="R322" s="3" t="str">
        <f>IFERROR(MID(VLOOKUP($B322,Seqs!$A:$B,2,0),S322,1),"")</f>
        <v/>
      </c>
      <c r="S322" s="3" t="s">
        <v>23</v>
      </c>
      <c r="T322" s="3" t="str">
        <f>IFERROR(MID(VLOOKUP($B322,Seqs!$A:$B,2,0),U322,1),"")</f>
        <v>L</v>
      </c>
      <c r="U322" s="3">
        <v>224</v>
      </c>
      <c r="V322" s="3" t="str">
        <f>IFERROR(MID(VLOOKUP($B322,Seqs!$A:$B,2,0),W322,1),"")</f>
        <v>F</v>
      </c>
      <c r="W322" s="3">
        <v>257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S</v>
      </c>
      <c r="AC322" s="3">
        <v>261</v>
      </c>
      <c r="AD322" s="3" t="str">
        <f>IFERROR(MID(VLOOKUP($B322,Seqs!$A:$B,2,0),AE322,1),"")</f>
        <v>E</v>
      </c>
      <c r="AE322" s="3">
        <v>292</v>
      </c>
      <c r="AF322" s="3" t="str">
        <f>IFERROR(MID(VLOOKUP($B322,Seqs!$A:$B,2,0),AG322,1),"")</f>
        <v>C</v>
      </c>
      <c r="AG322" s="3">
        <v>296</v>
      </c>
      <c r="AH322" s="3" t="str">
        <f>IFERROR(MID(VLOOKUP($B322,Seqs!$A:$B,2,0),AI322,1),"")</f>
        <v>T</v>
      </c>
      <c r="AI322" s="3">
        <v>298</v>
      </c>
      <c r="AJ322" s="3" t="str">
        <f>IFERROR(MID(VLOOKUP($B322,Seqs!$A:$B,2,0),AK322,1),"")</f>
        <v>Y</v>
      </c>
      <c r="AK322" s="3">
        <v>305</v>
      </c>
      <c r="AL322" s="3" t="str">
        <f>IFERROR(MID(VLOOKUP($B322,Seqs!$A:$B,2,0),AM322,1),"")</f>
        <v>A</v>
      </c>
      <c r="AM322" s="3">
        <v>337</v>
      </c>
      <c r="AN322" s="3" t="str">
        <f>IFERROR(MID(VLOOKUP($B322,Seqs!$A:$B,2,0),AO322,1),"")</f>
        <v>K</v>
      </c>
      <c r="AO322" s="3">
        <v>346</v>
      </c>
      <c r="AP322" s="3" t="str">
        <f>IFERROR(MID(VLOOKUP($B322,Seqs!$A:$B,2,0),AQ322,1),"")</f>
        <v>F</v>
      </c>
      <c r="AQ322" s="3">
        <v>369</v>
      </c>
      <c r="AR322" s="3" t="str">
        <f>IFERROR(MID(VLOOKUP($B322,Seqs!$A:$B,2,0),AS322,1),"")</f>
        <v>L</v>
      </c>
      <c r="AS322" s="3">
        <v>379</v>
      </c>
      <c r="AT322" s="3" t="str">
        <f>IFERROR(MID(VLOOKUP($B322,Seqs!$A:$B,2,0),AU322,1),"")</f>
        <v>V</v>
      </c>
      <c r="AU322" s="3">
        <v>405</v>
      </c>
      <c r="AV322" s="3" t="str">
        <f>IFERROR(MID(VLOOKUP($B322,Seqs!$A:$B,2,0),AW322,1),"")</f>
        <v>N</v>
      </c>
      <c r="AW322" s="3">
        <v>406</v>
      </c>
      <c r="AX322" s="3" t="str">
        <f>IFERROR(MID(VLOOKUP($B322,Seqs!$A:$B,2,0),AY322,1),"")</f>
        <v>S</v>
      </c>
      <c r="AY322" s="3">
        <v>431</v>
      </c>
      <c r="AZ322" s="77" t="str">
        <f>VLOOKUP(B322,Classification!A:D,2,0)</f>
        <v>B1</v>
      </c>
      <c r="BA322" s="94" t="str">
        <f>VLOOKUP(B322,Classification!A:D,4,0)</f>
        <v>Glucagonreceptorfamily</v>
      </c>
      <c r="BB322" s="27" t="b">
        <f t="shared" si="1566"/>
        <v>1</v>
      </c>
      <c r="BC322" s="23">
        <f t="shared" si="1567"/>
        <v>256</v>
      </c>
      <c r="BD322" s="4" t="s">
        <v>23</v>
      </c>
      <c r="BE322" s="3" t="s">
        <v>23</v>
      </c>
      <c r="BF322" s="119" t="s">
        <v>23</v>
      </c>
      <c r="BI322" s="1"/>
      <c r="BJ322" s="70" t="s">
        <v>1293</v>
      </c>
      <c r="BK322" s="57" t="s">
        <v>1293</v>
      </c>
      <c r="BL322" s="57" t="s">
        <v>1293</v>
      </c>
      <c r="BM322" s="57" t="s">
        <v>1293</v>
      </c>
      <c r="BN322" s="57" t="s">
        <v>1293</v>
      </c>
      <c r="BO322" s="57" t="s">
        <v>1293</v>
      </c>
      <c r="BP322" s="57" t="s">
        <v>1293</v>
      </c>
      <c r="BQ322" s="57" t="s">
        <v>1293</v>
      </c>
      <c r="BR322" s="57" t="s">
        <v>1293</v>
      </c>
      <c r="BS322" s="57" t="s">
        <v>1293</v>
      </c>
      <c r="BT322" s="57" t="s">
        <v>1293</v>
      </c>
      <c r="BU322" s="57" t="s">
        <v>1293</v>
      </c>
      <c r="BV322" s="70">
        <f t="shared" si="1568"/>
        <v>137</v>
      </c>
      <c r="BW322" s="71">
        <f t="shared" si="1569"/>
        <v>170</v>
      </c>
      <c r="BX322" s="72">
        <f t="shared" si="1570"/>
        <v>174</v>
      </c>
      <c r="BY322" s="71" t="str">
        <f t="shared" si="1571"/>
        <v>-</v>
      </c>
      <c r="BZ322" s="72">
        <f t="shared" si="1572"/>
        <v>224</v>
      </c>
      <c r="CA322" s="71" t="str">
        <f t="shared" si="1573"/>
        <v>-</v>
      </c>
      <c r="CB322" s="72">
        <f t="shared" si="1574"/>
        <v>261</v>
      </c>
      <c r="CC322" s="71">
        <f t="shared" si="1575"/>
        <v>296</v>
      </c>
      <c r="CD322" s="72">
        <f t="shared" si="1576"/>
        <v>305</v>
      </c>
      <c r="CE322" s="71">
        <f t="shared" si="1577"/>
        <v>346</v>
      </c>
      <c r="CF322" s="72">
        <f t="shared" si="1578"/>
        <v>379</v>
      </c>
      <c r="CG322" s="71">
        <f t="shared" si="1579"/>
        <v>406</v>
      </c>
      <c r="CH322" s="70">
        <f t="shared" si="1580"/>
        <v>169</v>
      </c>
      <c r="CI322" s="71">
        <f t="shared" si="1581"/>
        <v>173</v>
      </c>
      <c r="CJ322" s="72">
        <f t="shared" si="1582"/>
        <v>211</v>
      </c>
      <c r="CK322" s="72" t="str">
        <f t="shared" si="1583"/>
        <v>-</v>
      </c>
      <c r="CL322" s="72">
        <f t="shared" si="1584"/>
        <v>257</v>
      </c>
      <c r="CM322" s="72" t="str">
        <f t="shared" si="1585"/>
        <v>-</v>
      </c>
      <c r="CN322" s="72">
        <f t="shared" si="1586"/>
        <v>292</v>
      </c>
      <c r="CO322" s="72">
        <f t="shared" si="1587"/>
        <v>298</v>
      </c>
      <c r="CP322" s="72">
        <f t="shared" si="1588"/>
        <v>337</v>
      </c>
      <c r="CQ322" s="72">
        <f t="shared" si="1589"/>
        <v>369</v>
      </c>
      <c r="CR322" s="72">
        <f t="shared" si="1590"/>
        <v>405</v>
      </c>
      <c r="CS322" s="72">
        <f t="shared" si="1591"/>
        <v>431</v>
      </c>
      <c r="CT322" s="23">
        <f t="shared" si="1592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30" x14ac:dyDescent="0.2">
      <c r="A323" s="3" t="str">
        <f t="shared" si="1565"/>
        <v>g1sgd4_rabit_5VAI</v>
      </c>
      <c r="B323" s="3" t="s">
        <v>1429</v>
      </c>
      <c r="C323" s="3" t="s">
        <v>1431</v>
      </c>
      <c r="D323" s="3" t="str">
        <f>IFERROR(MID(VLOOKUP($B323,Seqs!$A:$B,2,0),E323,1),"")</f>
        <v>P</v>
      </c>
      <c r="E323" s="3">
        <v>137</v>
      </c>
      <c r="F323" s="3" t="str">
        <f>IFERROR(MID(VLOOKUP($B323,Seqs!$A:$B,2,0),G323,1),"")</f>
        <v>G</v>
      </c>
      <c r="G323" s="3">
        <v>168</v>
      </c>
      <c r="H323" s="3" t="str">
        <f>IFERROR(MID(VLOOKUP($B323,Seqs!$A:$B,2,0),I323,1),"")</f>
        <v>R</v>
      </c>
      <c r="I323" s="23">
        <v>170</v>
      </c>
      <c r="J323" s="3" t="str">
        <f>IFERROR(MID(VLOOKUP($B323,Seqs!$A:$B,2,0),K323,1),"")</f>
        <v>H</v>
      </c>
      <c r="K323" s="23">
        <v>173</v>
      </c>
      <c r="L323" s="3" t="str">
        <f>IFERROR(MID(VLOOKUP($B323,Seqs!$A:$B,2,0),M323,1),"")</f>
        <v>C</v>
      </c>
      <c r="M323" s="23">
        <v>174</v>
      </c>
      <c r="N323" s="3" t="str">
        <f>IFERROR(MID(VLOOKUP($B323,Seqs!$A:$B,2,0),O323,1),"")</f>
        <v>Q</v>
      </c>
      <c r="O323" s="3">
        <v>211</v>
      </c>
      <c r="P323" s="3" t="str">
        <f>IFERROR(MID(VLOOKUP($B323,Seqs!$A:$B,2,0),Q323,1),"")</f>
        <v/>
      </c>
      <c r="Q323" s="3" t="s">
        <v>23</v>
      </c>
      <c r="R323" s="3" t="str">
        <f>IFERROR(MID(VLOOKUP($B323,Seqs!$A:$B,2,0),S323,1),"")</f>
        <v/>
      </c>
      <c r="S323" s="3" t="s">
        <v>23</v>
      </c>
      <c r="T323" s="3" t="str">
        <f>IFERROR(MID(VLOOKUP($B323,Seqs!$A:$B,2,0),U323,1),"")</f>
        <v>L</v>
      </c>
      <c r="U323" s="3">
        <v>224</v>
      </c>
      <c r="V323" s="3" t="str">
        <f>IFERROR(MID(VLOOKUP($B323,Seqs!$A:$B,2,0),W323,1),"")</f>
        <v>F</v>
      </c>
      <c r="W323" s="3">
        <v>257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S</v>
      </c>
      <c r="AC323" s="3">
        <v>261</v>
      </c>
      <c r="AD323" s="3" t="str">
        <f>IFERROR(MID(VLOOKUP($B323,Seqs!$A:$B,2,0),AE323,1),"")</f>
        <v>E</v>
      </c>
      <c r="AE323" s="3">
        <v>292</v>
      </c>
      <c r="AF323" s="3" t="str">
        <f>IFERROR(MID(VLOOKUP($B323,Seqs!$A:$B,2,0),AG323,1),"")</f>
        <v>C</v>
      </c>
      <c r="AG323" s="3">
        <v>296</v>
      </c>
      <c r="AH323" s="3" t="str">
        <f>IFERROR(MID(VLOOKUP($B323,Seqs!$A:$B,2,0),AI323,1),"")</f>
        <v>T</v>
      </c>
      <c r="AI323" s="3">
        <v>298</v>
      </c>
      <c r="AJ323" s="3" t="str">
        <f>IFERROR(MID(VLOOKUP($B323,Seqs!$A:$B,2,0),AK323,1),"")</f>
        <v>Y</v>
      </c>
      <c r="AK323" s="3">
        <v>305</v>
      </c>
      <c r="AL323" s="3" t="str">
        <f>IFERROR(MID(VLOOKUP($B323,Seqs!$A:$B,2,0),AM323,1),"")</f>
        <v>A</v>
      </c>
      <c r="AM323" s="3">
        <v>337</v>
      </c>
      <c r="AN323" s="3" t="str">
        <f>IFERROR(MID(VLOOKUP($B323,Seqs!$A:$B,2,0),AO323,1),"")</f>
        <v>K</v>
      </c>
      <c r="AO323" s="3">
        <v>346</v>
      </c>
      <c r="AP323" s="3" t="str">
        <f>IFERROR(MID(VLOOKUP($B323,Seqs!$A:$B,2,0),AQ323,1),"")</f>
        <v>F</v>
      </c>
      <c r="AQ323" s="3">
        <v>369</v>
      </c>
      <c r="AR323" s="3" t="str">
        <f>IFERROR(MID(VLOOKUP($B323,Seqs!$A:$B,2,0),AS323,1),"")</f>
        <v>L</v>
      </c>
      <c r="AS323" s="3">
        <v>379</v>
      </c>
      <c r="AT323" s="3" t="str">
        <f>IFERROR(MID(VLOOKUP($B323,Seqs!$A:$B,2,0),AU323,1),"")</f>
        <v>V</v>
      </c>
      <c r="AU323" s="3">
        <v>405</v>
      </c>
      <c r="AV323" s="3" t="str">
        <f>IFERROR(MID(VLOOKUP($B323,Seqs!$A:$B,2,0),AW323,1),"")</f>
        <v>N</v>
      </c>
      <c r="AW323" s="3">
        <v>406</v>
      </c>
      <c r="AX323" s="3" t="str">
        <f>IFERROR(MID(VLOOKUP($B323,Seqs!$A:$B,2,0),AY323,1),"")</f>
        <v>R</v>
      </c>
      <c r="AY323" s="3">
        <v>421</v>
      </c>
      <c r="AZ323" s="77" t="str">
        <f>VLOOKUP(B323,Classification!A:D,2,0)</f>
        <v>B1</v>
      </c>
      <c r="BA323" s="94" t="str">
        <f>VLOOKUP(B323,Classification!A:D,4,0)</f>
        <v>Glucagonreceptorfamily</v>
      </c>
      <c r="BB323" s="27" t="b">
        <f t="shared" si="1566"/>
        <v>1</v>
      </c>
      <c r="BC323" s="23">
        <f t="shared" si="1567"/>
        <v>245</v>
      </c>
      <c r="BD323" s="4" t="s">
        <v>1381</v>
      </c>
      <c r="BE323" s="3" t="s">
        <v>1297</v>
      </c>
      <c r="BF323" s="119">
        <v>4.0999999999999996</v>
      </c>
      <c r="BG323" s="49" t="s">
        <v>1432</v>
      </c>
      <c r="BH323" s="49" t="s">
        <v>1432</v>
      </c>
      <c r="BI323" s="1"/>
      <c r="BJ323" s="70" t="s">
        <v>1293</v>
      </c>
      <c r="BK323" s="57" t="s">
        <v>1293</v>
      </c>
      <c r="BL323" s="57" t="s">
        <v>1293</v>
      </c>
      <c r="BM323" s="57" t="s">
        <v>1293</v>
      </c>
      <c r="BN323" s="57" t="s">
        <v>1293</v>
      </c>
      <c r="BO323" s="57" t="s">
        <v>1293</v>
      </c>
      <c r="BP323" s="57" t="s">
        <v>1293</v>
      </c>
      <c r="BQ323" s="57" t="s">
        <v>1293</v>
      </c>
      <c r="BR323" s="57" t="s">
        <v>1293</v>
      </c>
      <c r="BS323" s="57" t="s">
        <v>1293</v>
      </c>
      <c r="BT323" s="57" t="s">
        <v>1293</v>
      </c>
      <c r="BU323" s="57" t="s">
        <v>1293</v>
      </c>
      <c r="BV323" s="70">
        <f t="shared" si="1568"/>
        <v>137</v>
      </c>
      <c r="BW323" s="71">
        <f t="shared" si="1569"/>
        <v>170</v>
      </c>
      <c r="BX323" s="72">
        <f t="shared" si="1570"/>
        <v>174</v>
      </c>
      <c r="BY323" s="71" t="str">
        <f t="shared" si="1571"/>
        <v>-</v>
      </c>
      <c r="BZ323" s="72">
        <f t="shared" si="1572"/>
        <v>224</v>
      </c>
      <c r="CA323" s="71" t="str">
        <f t="shared" si="1573"/>
        <v>-</v>
      </c>
      <c r="CB323" s="72">
        <f t="shared" si="1574"/>
        <v>261</v>
      </c>
      <c r="CC323" s="71">
        <f t="shared" si="1575"/>
        <v>296</v>
      </c>
      <c r="CD323" s="72">
        <f t="shared" si="1576"/>
        <v>305</v>
      </c>
      <c r="CE323" s="71">
        <f t="shared" si="1577"/>
        <v>346</v>
      </c>
      <c r="CF323" s="72">
        <f t="shared" si="1578"/>
        <v>379</v>
      </c>
      <c r="CG323" s="71">
        <f t="shared" si="1579"/>
        <v>406</v>
      </c>
      <c r="CH323" s="70">
        <f t="shared" si="1580"/>
        <v>168</v>
      </c>
      <c r="CI323" s="71">
        <f t="shared" si="1581"/>
        <v>173</v>
      </c>
      <c r="CJ323" s="72">
        <f t="shared" si="1582"/>
        <v>211</v>
      </c>
      <c r="CK323" s="72" t="str">
        <f t="shared" si="1583"/>
        <v>-</v>
      </c>
      <c r="CL323" s="72">
        <f t="shared" si="1584"/>
        <v>257</v>
      </c>
      <c r="CM323" s="72" t="str">
        <f t="shared" si="1585"/>
        <v>-</v>
      </c>
      <c r="CN323" s="72">
        <f t="shared" si="1586"/>
        <v>292</v>
      </c>
      <c r="CO323" s="72">
        <f t="shared" si="1587"/>
        <v>298</v>
      </c>
      <c r="CP323" s="72">
        <f t="shared" si="1588"/>
        <v>337</v>
      </c>
      <c r="CQ323" s="72">
        <f t="shared" si="1589"/>
        <v>369</v>
      </c>
      <c r="CR323" s="72">
        <f t="shared" si="1590"/>
        <v>405</v>
      </c>
      <c r="CS323" s="72">
        <f t="shared" si="1591"/>
        <v>421</v>
      </c>
      <c r="CT323" s="23">
        <f t="shared" si="1592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x14ac:dyDescent="0.2">
      <c r="A324" s="3" t="str">
        <f t="shared" ref="A324" si="1593">CONCATENATE(B324,"_",C324)</f>
        <v>pth1r_human__wt</v>
      </c>
      <c r="B324" s="3" t="s">
        <v>409</v>
      </c>
      <c r="C324" s="3" t="s">
        <v>100</v>
      </c>
      <c r="D324" s="3" t="str">
        <f>IFERROR(MID(VLOOKUP($B324,Seqs!$A:$B,2,0),E324,1),"")</f>
        <v>R</v>
      </c>
      <c r="E324" s="3">
        <v>179</v>
      </c>
      <c r="F324" s="3" t="str">
        <f>IFERROR(MID(VLOOKUP($B324,Seqs!$A:$B,2,0),G324,1),"")</f>
        <v>F</v>
      </c>
      <c r="G324" s="3">
        <v>212</v>
      </c>
      <c r="H324" s="3" t="str">
        <f>IFERROR(MID(VLOOKUP($B324,Seqs!$A:$B,2,0),I324,1),"")</f>
        <v>R</v>
      </c>
      <c r="I324" s="23">
        <v>213</v>
      </c>
      <c r="J324" s="3" t="str">
        <f>IFERROR(MID(VLOOKUP($B324,Seqs!$A:$B,2,0),K324,1),"")</f>
        <v>H</v>
      </c>
      <c r="K324" s="23">
        <v>216</v>
      </c>
      <c r="L324" s="3" t="str">
        <f>IFERROR(MID(VLOOKUP($B324,Seqs!$A:$B,2,0),M324,1),"")</f>
        <v>C</v>
      </c>
      <c r="M324" s="23">
        <v>217</v>
      </c>
      <c r="N324" s="3" t="str">
        <f>IFERROR(MID(VLOOKUP($B324,Seqs!$A:$B,2,0),O324,1),"")</f>
        <v>T</v>
      </c>
      <c r="O324" s="3">
        <v>249</v>
      </c>
      <c r="P324" s="3" t="str">
        <f>IFERROR(MID(VLOOKUP($B324,Seqs!$A:$B,2,0),Q324,1),"")</f>
        <v/>
      </c>
      <c r="Q324" s="3" t="s">
        <v>23</v>
      </c>
      <c r="R324" s="3" t="str">
        <f>IFERROR(MID(VLOOKUP($B324,Seqs!$A:$B,2,0),S324,1),"")</f>
        <v/>
      </c>
      <c r="S324" s="3" t="s">
        <v>23</v>
      </c>
      <c r="T324" s="3" t="str">
        <f>IFERROR(MID(VLOOKUP($B324,Seqs!$A:$B,2,0),U324,1),"")</f>
        <v>G</v>
      </c>
      <c r="U324" s="3">
        <v>277</v>
      </c>
      <c r="V324" s="3" t="str">
        <f>IFERROR(MID(VLOOKUP($B324,Seqs!$A:$B,2,0),W324,1),"")</f>
        <v>M</v>
      </c>
      <c r="W324" s="3">
        <v>312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S</v>
      </c>
      <c r="AC324" s="3">
        <v>316</v>
      </c>
      <c r="AD324" s="3" t="str">
        <f>IFERROR(MID(VLOOKUP($B324,Seqs!$A:$B,2,0),AE324,1),"")</f>
        <v>A</v>
      </c>
      <c r="AE324" s="3">
        <v>347</v>
      </c>
      <c r="AF324" s="3" t="str">
        <f>IFERROR(MID(VLOOKUP($B324,Seqs!$A:$B,2,0),AG324,1),"")</f>
        <v>C</v>
      </c>
      <c r="AG324" s="3">
        <v>351</v>
      </c>
      <c r="AH324" s="3" t="str">
        <f>IFERROR(MID(VLOOKUP($B324,Seqs!$A:$B,2,0),AI324,1),"")</f>
        <v>D</v>
      </c>
      <c r="AI324" s="3">
        <v>353</v>
      </c>
      <c r="AJ324" s="3" t="str">
        <f>IFERROR(MID(VLOOKUP($B324,Seqs!$A:$B,2,0),AK324,1),"")</f>
        <v>N</v>
      </c>
      <c r="AK324" s="3">
        <v>358</v>
      </c>
      <c r="AL324" s="3" t="str">
        <f>IFERROR(MID(VLOOKUP($B324,Seqs!$A:$B,2,0),AM324,1),"")</f>
        <v>L</v>
      </c>
      <c r="AM324" s="3">
        <v>389</v>
      </c>
      <c r="AN324" s="3" t="str">
        <f>IFERROR(MID(VLOOKUP($B324,Seqs!$A:$B,2,0),AO324,1),"")</f>
        <v>D</v>
      </c>
      <c r="AO324" s="3">
        <v>398</v>
      </c>
      <c r="AP324" s="3" t="str">
        <f>IFERROR(MID(VLOOKUP($B324,Seqs!$A:$B,2,0),AQ324,1),"")</f>
        <v>T</v>
      </c>
      <c r="AQ324" s="3">
        <v>427</v>
      </c>
      <c r="AR324" s="3" t="str">
        <f>IFERROR(MID(VLOOKUP($B324,Seqs!$A:$B,2,0),AS324,1),"")</f>
        <v>G</v>
      </c>
      <c r="AS324" s="3">
        <v>434</v>
      </c>
      <c r="AT324" s="3" t="str">
        <f>IFERROR(MID(VLOOKUP($B324,Seqs!$A:$B,2,0),AU324,1),"")</f>
        <v>C</v>
      </c>
      <c r="AU324" s="3">
        <v>462</v>
      </c>
      <c r="AV324" s="3" t="str">
        <f>IFERROR(MID(VLOOKUP($B324,Seqs!$A:$B,2,0),AW324,1),"")</f>
        <v>N</v>
      </c>
      <c r="AW324" s="3">
        <v>463</v>
      </c>
      <c r="AX324" s="3" t="str">
        <f>IFERROR(MID(VLOOKUP($B324,Seqs!$A:$B,2,0),AY324,1),"")</f>
        <v>R</v>
      </c>
      <c r="AY324" s="3">
        <v>488</v>
      </c>
      <c r="AZ324" s="77" t="str">
        <f>VLOOKUP(B324,Classification!A:D,2,0)</f>
        <v>B1</v>
      </c>
      <c r="BA324" s="94" t="str">
        <f>VLOOKUP(B324,Classification!A:D,4,0)</f>
        <v>Parathyroidhormone</v>
      </c>
      <c r="BB324" s="27" t="b">
        <f t="shared" ref="BB324" si="1594"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 t="shared" ref="BC324" si="1595">_xlfn.AGGREGATE(9,6,CH324:CS324)-_xlfn.AGGREGATE(9,6,BV324:CG324)+12</f>
        <v>261</v>
      </c>
      <c r="BD324" s="4" t="s">
        <v>23</v>
      </c>
      <c r="BE324" s="3" t="s">
        <v>23</v>
      </c>
      <c r="BF324" s="119" t="s">
        <v>23</v>
      </c>
      <c r="BG324" s="49" t="s">
        <v>23</v>
      </c>
      <c r="BH324" s="49" t="s">
        <v>23</v>
      </c>
      <c r="BI324" s="1"/>
      <c r="BJ324" s="70" t="s">
        <v>1293</v>
      </c>
      <c r="BK324" s="57" t="s">
        <v>1293</v>
      </c>
      <c r="BL324" s="57" t="s">
        <v>1293</v>
      </c>
      <c r="BM324" s="57" t="s">
        <v>1293</v>
      </c>
      <c r="BN324" s="57" t="s">
        <v>1293</v>
      </c>
      <c r="BO324" s="57" t="s">
        <v>1293</v>
      </c>
      <c r="BP324" s="57" t="s">
        <v>1293</v>
      </c>
      <c r="BQ324" s="57" t="s">
        <v>1293</v>
      </c>
      <c r="BR324" s="57" t="s">
        <v>1293</v>
      </c>
      <c r="BS324" s="57" t="s">
        <v>1293</v>
      </c>
      <c r="BT324" s="57" t="s">
        <v>1293</v>
      </c>
      <c r="BU324" s="57" t="s">
        <v>1293</v>
      </c>
      <c r="BV324" s="70">
        <f t="shared" ref="BV324" si="1596">E324</f>
        <v>179</v>
      </c>
      <c r="BW324" s="71">
        <f t="shared" ref="BW324" si="1597">I324</f>
        <v>213</v>
      </c>
      <c r="BX324" s="72">
        <f t="shared" ref="BX324" si="1598">M324</f>
        <v>217</v>
      </c>
      <c r="BY324" s="71" t="str">
        <f t="shared" ref="BY324" si="1599">Q324</f>
        <v>-</v>
      </c>
      <c r="BZ324" s="72">
        <f t="shared" ref="BZ324" si="1600">U324</f>
        <v>277</v>
      </c>
      <c r="CA324" s="71" t="str">
        <f t="shared" ref="CA324" si="1601">Y324</f>
        <v>-</v>
      </c>
      <c r="CB324" s="72">
        <f t="shared" ref="CB324" si="1602">AC324</f>
        <v>316</v>
      </c>
      <c r="CC324" s="71">
        <f t="shared" ref="CC324" si="1603">AG324</f>
        <v>351</v>
      </c>
      <c r="CD324" s="72">
        <f t="shared" ref="CD324" si="1604">AK324</f>
        <v>358</v>
      </c>
      <c r="CE324" s="71">
        <f t="shared" ref="CE324" si="1605">AO324</f>
        <v>398</v>
      </c>
      <c r="CF324" s="72">
        <f t="shared" ref="CF324" si="1606">AS324</f>
        <v>434</v>
      </c>
      <c r="CG324" s="71">
        <f t="shared" ref="CG324" si="1607">AW324</f>
        <v>463</v>
      </c>
      <c r="CH324" s="70">
        <f t="shared" ref="CH324" si="1608">G324</f>
        <v>212</v>
      </c>
      <c r="CI324" s="71">
        <f t="shared" ref="CI324" si="1609">K324</f>
        <v>216</v>
      </c>
      <c r="CJ324" s="72">
        <f t="shared" ref="CJ324" si="1610">O324</f>
        <v>249</v>
      </c>
      <c r="CK324" s="72" t="str">
        <f t="shared" ref="CK324" si="1611">S324</f>
        <v>-</v>
      </c>
      <c r="CL324" s="72">
        <f t="shared" ref="CL324" si="1612">W324</f>
        <v>312</v>
      </c>
      <c r="CM324" s="72" t="str">
        <f t="shared" ref="CM324" si="1613">AA324</f>
        <v>-</v>
      </c>
      <c r="CN324" s="72">
        <f t="shared" ref="CN324" si="1614">AE324</f>
        <v>347</v>
      </c>
      <c r="CO324" s="72">
        <f t="shared" ref="CO324" si="1615">AI324</f>
        <v>353</v>
      </c>
      <c r="CP324" s="72">
        <f t="shared" ref="CP324" si="1616">AM324</f>
        <v>389</v>
      </c>
      <c r="CQ324" s="72">
        <f t="shared" ref="CQ324" si="1617">AQ324</f>
        <v>427</v>
      </c>
      <c r="CR324" s="72">
        <f t="shared" ref="CR324" si="1618">AU324</f>
        <v>462</v>
      </c>
      <c r="CS324" s="72">
        <f t="shared" ref="CS324" si="1619">AY324</f>
        <v>488</v>
      </c>
      <c r="CT324" s="23">
        <f t="shared" ref="CT324" si="1620">M324-K324</f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30" x14ac:dyDescent="0.2">
      <c r="A325" s="3" t="str">
        <f t="shared" ref="A325" si="1621">CONCATENATE(B325,"_",C325)</f>
        <v>pth1r_human_6FJ3</v>
      </c>
      <c r="B325" s="3" t="s">
        <v>409</v>
      </c>
      <c r="C325" s="3" t="s">
        <v>1546</v>
      </c>
      <c r="D325" s="3" t="str">
        <f>IFERROR(MID(VLOOKUP($B325,Seqs!$A:$B,2,0),E325,1),"")</f>
        <v>R</v>
      </c>
      <c r="E325" s="3">
        <v>179</v>
      </c>
      <c r="F325" s="3" t="str">
        <f>IFERROR(MID(VLOOKUP($B325,Seqs!$A:$B,2,0),G325,1),"")</f>
        <v>F</v>
      </c>
      <c r="G325" s="3">
        <v>212</v>
      </c>
      <c r="H325" s="3" t="str">
        <f>IFERROR(MID(VLOOKUP($B325,Seqs!$A:$B,2,0),I325,1),"")</f>
        <v>R</v>
      </c>
      <c r="I325" s="23">
        <v>213</v>
      </c>
      <c r="J325" s="3" t="str">
        <f>IFERROR(MID(VLOOKUP($B325,Seqs!$A:$B,2,0),K325,1),"")</f>
        <v>H</v>
      </c>
      <c r="K325" s="23">
        <v>216</v>
      </c>
      <c r="L325" s="3" t="str">
        <f>IFERROR(MID(VLOOKUP($B325,Seqs!$A:$B,2,0),M325,1),"")</f>
        <v>C</v>
      </c>
      <c r="M325" s="23">
        <v>217</v>
      </c>
      <c r="N325" s="3" t="str">
        <f>IFERROR(MID(VLOOKUP($B325,Seqs!$A:$B,2,0),O325,1),"")</f>
        <v>Y</v>
      </c>
      <c r="O325" s="3">
        <v>245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Y</v>
      </c>
      <c r="U325" s="3">
        <v>278</v>
      </c>
      <c r="V325" s="3" t="str">
        <f>IFERROR(MID(VLOOKUP($B325,Seqs!$A:$B,2,0),W325,1),"")</f>
        <v>M</v>
      </c>
      <c r="W325" s="3">
        <v>312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S</v>
      </c>
      <c r="AC325" s="3">
        <v>316</v>
      </c>
      <c r="AD325" s="3" t="str">
        <f>IFERROR(MID(VLOOKUP($B325,Seqs!$A:$B,2,0),AE325,1),"")</f>
        <v>A</v>
      </c>
      <c r="AE325" s="3">
        <v>347</v>
      </c>
      <c r="AF325" s="3" t="str">
        <f>IFERROR(MID(VLOOKUP($B325,Seqs!$A:$B,2,0),AG325,1),"")</f>
        <v>C</v>
      </c>
      <c r="AG325" s="3">
        <v>351</v>
      </c>
      <c r="AH325" s="3" t="str">
        <f>IFERROR(MID(VLOOKUP($B325,Seqs!$A:$B,2,0),AI325,1),"")</f>
        <v>D</v>
      </c>
      <c r="AI325" s="3">
        <v>353</v>
      </c>
      <c r="AJ325" s="3" t="str">
        <f>IFERROR(MID(VLOOKUP($B325,Seqs!$A:$B,2,0),AK325,1),"")</f>
        <v>N</v>
      </c>
      <c r="AK325" s="3">
        <v>358</v>
      </c>
      <c r="AL325" s="3" t="str">
        <f>IFERROR(MID(VLOOKUP($B325,Seqs!$A:$B,2,0),AM325,1),"")</f>
        <v>R</v>
      </c>
      <c r="AM325" s="3">
        <v>383</v>
      </c>
      <c r="AN325" s="3" t="str">
        <f>IFERROR(MID(VLOOKUP($B325,Seqs!$A:$B,2,0),AO325,1),"")</f>
        <v>D</v>
      </c>
      <c r="AO325" s="3">
        <v>398</v>
      </c>
      <c r="AP325" s="3" t="str">
        <f>IFERROR(MID(VLOOKUP($B325,Seqs!$A:$B,2,0),AQ325,1),"")</f>
        <v>T</v>
      </c>
      <c r="AQ325" s="3">
        <v>427</v>
      </c>
      <c r="AR325" s="3" t="str">
        <f>IFERROR(MID(VLOOKUP($B325,Seqs!$A:$B,2,0),AS325,1),"")</f>
        <v>G</v>
      </c>
      <c r="AS325" s="3">
        <v>434</v>
      </c>
      <c r="AT325" s="3" t="str">
        <f>IFERROR(MID(VLOOKUP($B325,Seqs!$A:$B,2,0),AU325,1),"")</f>
        <v>C</v>
      </c>
      <c r="AU325" s="3">
        <v>462</v>
      </c>
      <c r="AV325" s="3" t="str">
        <f>IFERROR(MID(VLOOKUP($B325,Seqs!$A:$B,2,0),AW325,1),"")</f>
        <v>N</v>
      </c>
      <c r="AW325" s="3">
        <v>463</v>
      </c>
      <c r="AX325" s="3" t="str">
        <f>IFERROR(MID(VLOOKUP($B325,Seqs!$A:$B,2,0),AY325,1),"")</f>
        <v>W</v>
      </c>
      <c r="AY325" s="3">
        <v>477</v>
      </c>
      <c r="AZ325" s="77" t="str">
        <f>VLOOKUP(B325,Classification!A:D,2,0)</f>
        <v>B1</v>
      </c>
      <c r="BA325" s="94" t="str">
        <f>VLOOKUP(B325,Classification!A:D,4,0)</f>
        <v>Parathyroidhormone</v>
      </c>
      <c r="BB325" s="27" t="b">
        <f t="shared" ref="BB325" si="1622">AND(E325&lt;G325,OR(G325&lt;I325,I325="-"),OR(I325&lt;K325,I325="-"),OR(K325&lt;M325,K325="-"),M325&lt;O325,OR(O325&lt;Q325,Q325="-"),OR(Q325&lt;S325,Q325="-"),OR(S325&lt;U325,S325="-"),U325&lt;W325,OR(W325&lt;Y325,Y325="-"),OR(Y325&lt;AA325,Y325="-"),OR(AA325&lt;AC325,AA325="-"),AC325&lt;AE325,OR(AE325&lt;AG325,AG325="-"),OR(AG325&lt;AI325,AG325="-"),OR(AI325&lt;AK325,AI325="-"),AK325&lt;AM325,AM325&lt;AO325,AO325&lt;AQ325,AQ325&lt;AS325,AS325&lt;AU325,OR(AU325&lt;AW325,AW325="-"),OR(AW325&lt;AY325,AW325="-"))</f>
        <v>1</v>
      </c>
      <c r="BC325" s="23">
        <f t="shared" ref="BC325" si="1623">_xlfn.AGGREGATE(9,6,CH325:CS325)-_xlfn.AGGREGATE(9,6,BV325:CG325)+12</f>
        <v>239</v>
      </c>
      <c r="BD325" s="4" t="s">
        <v>1382</v>
      </c>
      <c r="BE325" s="3" t="s">
        <v>1380</v>
      </c>
      <c r="BF325" s="119">
        <v>2.5</v>
      </c>
      <c r="BG325" s="49" t="s">
        <v>1</v>
      </c>
      <c r="BH325" s="49" t="s">
        <v>1</v>
      </c>
      <c r="BI325" s="1"/>
      <c r="BJ325" s="70" t="s">
        <v>1293</v>
      </c>
      <c r="BK325" s="57" t="s">
        <v>1293</v>
      </c>
      <c r="BL325" s="57" t="s">
        <v>1293</v>
      </c>
      <c r="BM325" s="57" t="s">
        <v>1293</v>
      </c>
      <c r="BN325" s="57" t="s">
        <v>1293</v>
      </c>
      <c r="BO325" s="57" t="s">
        <v>1293</v>
      </c>
      <c r="BP325" s="57" t="s">
        <v>1293</v>
      </c>
      <c r="BQ325" s="57" t="s">
        <v>1293</v>
      </c>
      <c r="BR325" s="57" t="s">
        <v>1293</v>
      </c>
      <c r="BS325" s="57" t="s">
        <v>1293</v>
      </c>
      <c r="BT325" s="57" t="s">
        <v>1293</v>
      </c>
      <c r="BU325" s="57" t="s">
        <v>1293</v>
      </c>
      <c r="BV325" s="70">
        <f t="shared" ref="BV325" si="1624">E325</f>
        <v>179</v>
      </c>
      <c r="BW325" s="71">
        <f t="shared" ref="BW325" si="1625">I325</f>
        <v>213</v>
      </c>
      <c r="BX325" s="72">
        <f t="shared" ref="BX325" si="1626">M325</f>
        <v>217</v>
      </c>
      <c r="BY325" s="71" t="str">
        <f t="shared" ref="BY325" si="1627">Q325</f>
        <v>-</v>
      </c>
      <c r="BZ325" s="72">
        <f t="shared" ref="BZ325" si="1628">U325</f>
        <v>278</v>
      </c>
      <c r="CA325" s="71" t="str">
        <f t="shared" ref="CA325" si="1629">Y325</f>
        <v>-</v>
      </c>
      <c r="CB325" s="72">
        <f t="shared" ref="CB325" si="1630">AC325</f>
        <v>316</v>
      </c>
      <c r="CC325" s="71">
        <f t="shared" ref="CC325" si="1631">AG325</f>
        <v>351</v>
      </c>
      <c r="CD325" s="72">
        <f t="shared" ref="CD325" si="1632">AK325</f>
        <v>358</v>
      </c>
      <c r="CE325" s="71">
        <f t="shared" ref="CE325" si="1633">AO325</f>
        <v>398</v>
      </c>
      <c r="CF325" s="72">
        <f t="shared" ref="CF325" si="1634">AS325</f>
        <v>434</v>
      </c>
      <c r="CG325" s="71">
        <f t="shared" ref="CG325" si="1635">AW325</f>
        <v>463</v>
      </c>
      <c r="CH325" s="70">
        <f t="shared" ref="CH325" si="1636">G325</f>
        <v>212</v>
      </c>
      <c r="CI325" s="71">
        <f t="shared" ref="CI325" si="1637">K325</f>
        <v>216</v>
      </c>
      <c r="CJ325" s="72">
        <f t="shared" ref="CJ325" si="1638">O325</f>
        <v>245</v>
      </c>
      <c r="CK325" s="72" t="str">
        <f t="shared" ref="CK325" si="1639">S325</f>
        <v>-</v>
      </c>
      <c r="CL325" s="72">
        <f t="shared" ref="CL325" si="1640">W325</f>
        <v>312</v>
      </c>
      <c r="CM325" s="72" t="str">
        <f t="shared" ref="CM325" si="1641">AA325</f>
        <v>-</v>
      </c>
      <c r="CN325" s="72">
        <f t="shared" ref="CN325" si="1642">AE325</f>
        <v>347</v>
      </c>
      <c r="CO325" s="72">
        <f t="shared" ref="CO325" si="1643">AI325</f>
        <v>353</v>
      </c>
      <c r="CP325" s="72">
        <f t="shared" ref="CP325" si="1644">AM325</f>
        <v>383</v>
      </c>
      <c r="CQ325" s="72">
        <f t="shared" ref="CQ325" si="1645">AQ325</f>
        <v>427</v>
      </c>
      <c r="CR325" s="72">
        <f t="shared" ref="CR325" si="1646">AU325</f>
        <v>462</v>
      </c>
      <c r="CS325" s="72">
        <f t="shared" ref="CS325" si="1647">AY325</f>
        <v>477</v>
      </c>
      <c r="CT325" s="23">
        <f t="shared" ref="CT325" si="1648">M325-K325</f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30" x14ac:dyDescent="0.2">
      <c r="A326" s="3" t="str">
        <f t="shared" si="1563"/>
        <v>grm1_human__wt</v>
      </c>
      <c r="B326" s="3" t="s">
        <v>40</v>
      </c>
      <c r="C326" s="3" t="s">
        <v>100</v>
      </c>
      <c r="D326" s="3" t="str">
        <f>IFERROR(MID(VLOOKUP($B326,Seqs!$A:$B,2,0),E326,1),"")</f>
        <v>I</v>
      </c>
      <c r="E326" s="3">
        <v>591</v>
      </c>
      <c r="F326" s="3" t="str">
        <f>IFERROR(MID(VLOOKUP($B326,Seqs!$A:$B,2,0),G326,1),"")</f>
        <v>Y</v>
      </c>
      <c r="G326" s="3">
        <v>617</v>
      </c>
      <c r="H326" s="3" t="str">
        <f>IFERROR(MID(VLOOKUP($B326,Seqs!$A:$B,2,0),I326,1),"")</f>
        <v>T</v>
      </c>
      <c r="I326" s="23">
        <v>620</v>
      </c>
      <c r="J326" s="3" t="str">
        <f>IFERROR(MID(VLOOKUP($B326,Seqs!$A:$B,2,0),K326,1),"")</f>
        <v>S</v>
      </c>
      <c r="K326" s="23">
        <v>626</v>
      </c>
      <c r="L326" s="3" t="str">
        <f>IFERROR(MID(VLOOKUP($B326,Seqs!$A:$B,2,0),M326,1),"")</f>
        <v>S</v>
      </c>
      <c r="M326" s="3">
        <v>627</v>
      </c>
      <c r="N326" s="3" t="str">
        <f>IFERROR(MID(VLOOKUP($B326,Seqs!$A:$B,2,0),O326,1),"")</f>
        <v>I</v>
      </c>
      <c r="O326" s="3">
        <v>649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T</v>
      </c>
      <c r="U326" s="3">
        <v>654</v>
      </c>
      <c r="V326" s="3" t="str">
        <f>IFERROR(MID(VLOOKUP($B326,Seqs!$A:$B,2,0),W326,1),"")</f>
        <v>L</v>
      </c>
      <c r="W326" s="3">
        <v>686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S</v>
      </c>
      <c r="AC326" s="3">
        <v>702</v>
      </c>
      <c r="AD326" s="3" t="str">
        <f>IFERROR(MID(VLOOKUP($B326,Seqs!$A:$B,2,0),AE326,1),"")</f>
        <v>E</v>
      </c>
      <c r="AE326" s="3">
        <v>728</v>
      </c>
      <c r="AF326" s="3" t="str">
        <f>IFERROR(MID(VLOOKUP($B326,Seqs!$A:$B,2,0),AG326,1),"")</f>
        <v>C</v>
      </c>
      <c r="AG326" s="3">
        <v>746</v>
      </c>
      <c r="AH326" s="3" t="str">
        <f>IFERROR(MID(VLOOKUP($B326,Seqs!$A:$B,2,0),AI326,1),"")</f>
        <v>T</v>
      </c>
      <c r="AI326" s="3">
        <v>748</v>
      </c>
      <c r="AJ326" s="3" t="str">
        <f>IFERROR(MID(VLOOKUP($B326,Seqs!$A:$B,2,0),AK326,1),"")</f>
        <v>S</v>
      </c>
      <c r="AK326" s="3">
        <v>749</v>
      </c>
      <c r="AL326" s="3" t="str">
        <f>IFERROR(MID(VLOOKUP($B326,Seqs!$A:$B,2,0),AM326,1),"")</f>
        <v>T</v>
      </c>
      <c r="AM326" s="3">
        <v>774</v>
      </c>
      <c r="AN326" s="3" t="str">
        <f>IFERROR(MID(VLOOKUP($B326,Seqs!$A:$B,2,0),AO326,1),"")</f>
        <v>E</v>
      </c>
      <c r="AO326" s="3">
        <v>783</v>
      </c>
      <c r="AP326" s="3" t="str">
        <f>IFERROR(MID(VLOOKUP($B326,Seqs!$A:$B,2,0),AQ326,1),"")</f>
        <v>G</v>
      </c>
      <c r="AQ326" s="3">
        <v>807</v>
      </c>
      <c r="AR326" s="3" t="str">
        <f>IFERROR(MID(VLOOKUP($B326,Seqs!$A:$B,2,0),AS326,1),"")</f>
        <v>Y</v>
      </c>
      <c r="AS326" s="3">
        <v>810</v>
      </c>
      <c r="AT326" s="3" t="str">
        <f>IFERROR(MID(VLOOKUP($B326,Seqs!$A:$B,2,0),AU326,1),"")</f>
        <v>K</v>
      </c>
      <c r="AU326" s="3">
        <v>841</v>
      </c>
      <c r="AV326" s="3" t="str">
        <f>IFERROR(MID(VLOOKUP($B326,Seqs!$A:$B,2,0),AW326,1),"")</f>
        <v>P</v>
      </c>
      <c r="AW326" s="3">
        <v>842</v>
      </c>
      <c r="AX326" s="3" t="str">
        <f>IFERROR(MID(VLOOKUP($B326,Seqs!$A:$B,2,0),AY326,1),"")</f>
        <v>S</v>
      </c>
      <c r="AY326" s="3">
        <v>853</v>
      </c>
      <c r="AZ326" s="77" t="str">
        <f>VLOOKUP(B326,Classification!A:D,2,0)</f>
        <v>C</v>
      </c>
      <c r="BA326" s="94" t="str">
        <f>VLOOKUP(B326,Classification!A:D,4,0)</f>
        <v>Metabotropicglutamate</v>
      </c>
      <c r="BB326" s="27" t="b">
        <f t="shared" si="1564"/>
        <v>1</v>
      </c>
      <c r="BC326" s="23">
        <f t="shared" si="1537"/>
        <v>217</v>
      </c>
      <c r="BD326" s="56" t="s">
        <v>23</v>
      </c>
      <c r="BE326" s="3" t="s">
        <v>23</v>
      </c>
      <c r="BF326" s="119" t="s">
        <v>23</v>
      </c>
      <c r="BG326" s="49" t="s">
        <v>1378</v>
      </c>
      <c r="BH326" s="49" t="s">
        <v>1383</v>
      </c>
      <c r="BI326" s="3" t="s">
        <v>1164</v>
      </c>
      <c r="BJ326" s="70" t="s">
        <v>1293</v>
      </c>
      <c r="BK326" s="57" t="s">
        <v>1293</v>
      </c>
      <c r="BL326" s="57" t="s">
        <v>1293</v>
      </c>
      <c r="BM326" s="57" t="s">
        <v>1293</v>
      </c>
      <c r="BN326" s="57" t="s">
        <v>1293</v>
      </c>
      <c r="BO326" s="57" t="s">
        <v>1293</v>
      </c>
      <c r="BP326" s="57" t="s">
        <v>1293</v>
      </c>
      <c r="BQ326" s="57" t="s">
        <v>1293</v>
      </c>
      <c r="BR326" s="57" t="s">
        <v>1293</v>
      </c>
      <c r="BS326" s="57" t="s">
        <v>1293</v>
      </c>
      <c r="BT326" s="57" t="s">
        <v>1293</v>
      </c>
      <c r="BU326" s="57" t="s">
        <v>1293</v>
      </c>
      <c r="BV326" s="70">
        <f t="shared" si="1538"/>
        <v>591</v>
      </c>
      <c r="BW326" s="71">
        <f t="shared" si="1539"/>
        <v>620</v>
      </c>
      <c r="BX326" s="72">
        <f t="shared" si="1540"/>
        <v>627</v>
      </c>
      <c r="BY326" s="71" t="str">
        <f t="shared" si="1541"/>
        <v>-</v>
      </c>
      <c r="BZ326" s="72">
        <f t="shared" si="1542"/>
        <v>654</v>
      </c>
      <c r="CA326" s="71" t="str">
        <f t="shared" si="1543"/>
        <v>-</v>
      </c>
      <c r="CB326" s="72">
        <f t="shared" si="1544"/>
        <v>702</v>
      </c>
      <c r="CC326" s="71">
        <f t="shared" si="1545"/>
        <v>746</v>
      </c>
      <c r="CD326" s="72">
        <f t="shared" si="1546"/>
        <v>749</v>
      </c>
      <c r="CE326" s="71">
        <f t="shared" si="1547"/>
        <v>783</v>
      </c>
      <c r="CF326" s="72">
        <f t="shared" si="1548"/>
        <v>810</v>
      </c>
      <c r="CG326" s="71">
        <f t="shared" si="1549"/>
        <v>842</v>
      </c>
      <c r="CH326" s="70">
        <f t="shared" si="1550"/>
        <v>617</v>
      </c>
      <c r="CI326" s="71">
        <f t="shared" si="1551"/>
        <v>626</v>
      </c>
      <c r="CJ326" s="72">
        <f t="shared" si="1552"/>
        <v>649</v>
      </c>
      <c r="CK326" s="72" t="str">
        <f t="shared" si="1553"/>
        <v>-</v>
      </c>
      <c r="CL326" s="72">
        <f t="shared" si="1554"/>
        <v>686</v>
      </c>
      <c r="CM326" s="72" t="str">
        <f t="shared" si="1555"/>
        <v>-</v>
      </c>
      <c r="CN326" s="72">
        <f t="shared" si="1556"/>
        <v>728</v>
      </c>
      <c r="CO326" s="72">
        <f t="shared" si="1557"/>
        <v>748</v>
      </c>
      <c r="CP326" s="72">
        <f t="shared" si="1558"/>
        <v>774</v>
      </c>
      <c r="CQ326" s="72">
        <f t="shared" si="1559"/>
        <v>807</v>
      </c>
      <c r="CR326" s="72">
        <f t="shared" si="1560"/>
        <v>841</v>
      </c>
      <c r="CS326" s="72">
        <f t="shared" si="1561"/>
        <v>853</v>
      </c>
      <c r="CT326" s="23">
        <f t="shared" si="1562"/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30" x14ac:dyDescent="0.2">
      <c r="A327" s="3" t="str">
        <f t="shared" si="1563"/>
        <v>grm1_human_4OR2</v>
      </c>
      <c r="B327" s="3" t="s">
        <v>40</v>
      </c>
      <c r="C327" s="3" t="s">
        <v>96</v>
      </c>
      <c r="D327" s="3" t="str">
        <f>IFERROR(MID(VLOOKUP($B327,Seqs!$A:$B,2,0),E327,1),"")</f>
        <v>I</v>
      </c>
      <c r="E327" s="3">
        <v>591</v>
      </c>
      <c r="F327" s="3" t="str">
        <f>IFERROR(MID(VLOOKUP($B327,Seqs!$A:$B,2,0),G327,1),"")</f>
        <v>Y</v>
      </c>
      <c r="G327" s="3">
        <v>617</v>
      </c>
      <c r="H327" s="3" t="str">
        <f>IFERROR(MID(VLOOKUP($B327,Seqs!$A:$B,2,0),I327,1),"")</f>
        <v>T</v>
      </c>
      <c r="I327" s="23">
        <v>620</v>
      </c>
      <c r="J327" s="3" t="str">
        <f>IFERROR(MID(VLOOKUP($B327,Seqs!$A:$B,2,0),K327,1),"")</f>
        <v>S</v>
      </c>
      <c r="K327" s="23">
        <v>626</v>
      </c>
      <c r="L327" s="3" t="str">
        <f>IFERROR(MID(VLOOKUP($B327,Seqs!$A:$B,2,0),M327,1),"")</f>
        <v>S</v>
      </c>
      <c r="M327" s="3">
        <v>627</v>
      </c>
      <c r="N327" s="3" t="str">
        <f>IFERROR(MID(VLOOKUP($B327,Seqs!$A:$B,2,0),O327,1),"")</f>
        <v>I</v>
      </c>
      <c r="O327" s="3">
        <v>649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T</v>
      </c>
      <c r="U327" s="3">
        <v>654</v>
      </c>
      <c r="V327" s="3" t="str">
        <f>IFERROR(MID(VLOOKUP($B327,Seqs!$A:$B,2,0),W327,1),"")</f>
        <v>L</v>
      </c>
      <c r="W327" s="3">
        <v>686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S</v>
      </c>
      <c r="AC327" s="9">
        <v>702</v>
      </c>
      <c r="AD327" s="3" t="str">
        <f>IFERROR(MID(VLOOKUP($B327,Seqs!$A:$B,2,0),AE327,1),"")</f>
        <v>E</v>
      </c>
      <c r="AE327" s="3">
        <v>728</v>
      </c>
      <c r="AF327" s="3" t="str">
        <f>IFERROR(MID(VLOOKUP($B327,Seqs!$A:$B,2,0),AG327,1),"")</f>
        <v>C</v>
      </c>
      <c r="AG327" s="3">
        <v>746</v>
      </c>
      <c r="AH327" s="3" t="str">
        <f>IFERROR(MID(VLOOKUP($B327,Seqs!$A:$B,2,0),AI327,1),"")</f>
        <v>T</v>
      </c>
      <c r="AI327" s="3">
        <v>748</v>
      </c>
      <c r="AJ327" s="3" t="str">
        <f>IFERROR(MID(VLOOKUP($B327,Seqs!$A:$B,2,0),AK327,1),"")</f>
        <v>S</v>
      </c>
      <c r="AK327" s="105">
        <v>749</v>
      </c>
      <c r="AL327" s="3" t="str">
        <f>IFERROR(MID(VLOOKUP($B327,Seqs!$A:$B,2,0),AM327,1),"")</f>
        <v>T</v>
      </c>
      <c r="AM327" s="3">
        <v>774</v>
      </c>
      <c r="AN327" s="3" t="str">
        <f>IFERROR(MID(VLOOKUP($B327,Seqs!$A:$B,2,0),AO327,1),"")</f>
        <v>E</v>
      </c>
      <c r="AO327" s="3">
        <v>783</v>
      </c>
      <c r="AP327" s="3" t="str">
        <f>IFERROR(MID(VLOOKUP($B327,Seqs!$A:$B,2,0),AQ327,1),"")</f>
        <v>G</v>
      </c>
      <c r="AQ327" s="3">
        <v>807</v>
      </c>
      <c r="AR327" s="3" t="str">
        <f>IFERROR(MID(VLOOKUP($B327,Seqs!$A:$B,2,0),AS327,1),"")</f>
        <v>Y</v>
      </c>
      <c r="AS327" s="105">
        <v>810</v>
      </c>
      <c r="AT327" s="3" t="str">
        <f>IFERROR(MID(VLOOKUP($B327,Seqs!$A:$B,2,0),AU327,1),"")</f>
        <v>K</v>
      </c>
      <c r="AU327" s="3">
        <v>841</v>
      </c>
      <c r="AV327" s="3" t="str">
        <f>IFERROR(MID(VLOOKUP($B327,Seqs!$A:$B,2,0),AW327,1),"")</f>
        <v/>
      </c>
      <c r="AW327" s="3" t="s">
        <v>23</v>
      </c>
      <c r="AX327" s="3" t="str">
        <f>IFERROR(MID(VLOOKUP($B327,Seqs!$A:$B,2,0),AY327,1),"")</f>
        <v/>
      </c>
      <c r="AY327" s="3" t="s">
        <v>23</v>
      </c>
      <c r="AZ327" s="77" t="str">
        <f>VLOOKUP(B327,Classification!A:D,2,0)</f>
        <v>C</v>
      </c>
      <c r="BA327" s="94" t="str">
        <f>VLOOKUP(B327,Classification!A:D,4,0)</f>
        <v>Metabotropicglutamate</v>
      </c>
      <c r="BB327" s="27" t="b">
        <f t="shared" si="1564"/>
        <v>1</v>
      </c>
      <c r="BC327" s="23">
        <f t="shared" si="1537"/>
        <v>206</v>
      </c>
      <c r="BD327" s="2" t="s">
        <v>1382</v>
      </c>
      <c r="BE327" s="3" t="s">
        <v>1380</v>
      </c>
      <c r="BF327" s="119">
        <v>2.8</v>
      </c>
      <c r="BG327" s="49" t="s">
        <v>1383</v>
      </c>
      <c r="BH327" s="49" t="s">
        <v>1383</v>
      </c>
      <c r="BJ327" s="70" t="s">
        <v>1293</v>
      </c>
      <c r="BK327" s="57" t="s">
        <v>1293</v>
      </c>
      <c r="BL327" s="57" t="s">
        <v>1293</v>
      </c>
      <c r="BM327" s="57" t="s">
        <v>1293</v>
      </c>
      <c r="BN327" s="57" t="s">
        <v>1293</v>
      </c>
      <c r="BO327" s="57" t="s">
        <v>1293</v>
      </c>
      <c r="BP327" s="57" t="s">
        <v>1293</v>
      </c>
      <c r="BQ327" s="57" t="s">
        <v>1293</v>
      </c>
      <c r="BR327" s="57" t="s">
        <v>1293</v>
      </c>
      <c r="BS327" s="57" t="s">
        <v>1293</v>
      </c>
      <c r="BT327" s="57" t="s">
        <v>1293</v>
      </c>
      <c r="BU327" s="57" t="s">
        <v>1293</v>
      </c>
      <c r="BV327" s="70">
        <f t="shared" si="1538"/>
        <v>591</v>
      </c>
      <c r="BW327" s="71">
        <f t="shared" si="1539"/>
        <v>620</v>
      </c>
      <c r="BX327" s="72">
        <f t="shared" si="1540"/>
        <v>627</v>
      </c>
      <c r="BY327" s="71" t="str">
        <f t="shared" si="1541"/>
        <v>-</v>
      </c>
      <c r="BZ327" s="72">
        <f t="shared" si="1542"/>
        <v>654</v>
      </c>
      <c r="CA327" s="71" t="str">
        <f t="shared" si="1543"/>
        <v>-</v>
      </c>
      <c r="CB327" s="72">
        <f t="shared" si="1544"/>
        <v>702</v>
      </c>
      <c r="CC327" s="71">
        <f t="shared" si="1545"/>
        <v>746</v>
      </c>
      <c r="CD327" s="72">
        <f t="shared" si="1546"/>
        <v>749</v>
      </c>
      <c r="CE327" s="71">
        <f t="shared" si="1547"/>
        <v>783</v>
      </c>
      <c r="CF327" s="72">
        <f t="shared" si="1548"/>
        <v>810</v>
      </c>
      <c r="CG327" s="71" t="str">
        <f t="shared" si="1549"/>
        <v>-</v>
      </c>
      <c r="CH327" s="70">
        <f t="shared" si="1550"/>
        <v>617</v>
      </c>
      <c r="CI327" s="71">
        <f t="shared" si="1551"/>
        <v>626</v>
      </c>
      <c r="CJ327" s="72">
        <f t="shared" si="1552"/>
        <v>649</v>
      </c>
      <c r="CK327" s="72" t="str">
        <f t="shared" si="1553"/>
        <v>-</v>
      </c>
      <c r="CL327" s="72">
        <f t="shared" si="1554"/>
        <v>686</v>
      </c>
      <c r="CM327" s="72" t="str">
        <f t="shared" si="1555"/>
        <v>-</v>
      </c>
      <c r="CN327" s="72">
        <f t="shared" si="1556"/>
        <v>728</v>
      </c>
      <c r="CO327" s="72">
        <f t="shared" si="1557"/>
        <v>748</v>
      </c>
      <c r="CP327" s="72">
        <f t="shared" si="1558"/>
        <v>774</v>
      </c>
      <c r="CQ327" s="72">
        <f t="shared" si="1559"/>
        <v>807</v>
      </c>
      <c r="CR327" s="72">
        <f t="shared" si="1560"/>
        <v>841</v>
      </c>
      <c r="CS327" s="72" t="str">
        <f t="shared" si="1561"/>
        <v>-</v>
      </c>
      <c r="CT327" s="23">
        <f t="shared" si="1562"/>
        <v>1</v>
      </c>
    </row>
    <row r="328" spans="1:1030" x14ac:dyDescent="0.2">
      <c r="A328" s="3" t="str">
        <f t="shared" si="1563"/>
        <v>grm5_human__wt</v>
      </c>
      <c r="B328" s="3" t="s">
        <v>41</v>
      </c>
      <c r="C328" s="3" t="s">
        <v>100</v>
      </c>
      <c r="D328" s="3" t="str">
        <f>IFERROR(MID(VLOOKUP($B328,Seqs!$A:$B,2,0),E328,1),"")</f>
        <v>P</v>
      </c>
      <c r="E328" s="3">
        <v>578</v>
      </c>
      <c r="F328" s="3" t="str">
        <f>IFERROR(MID(VLOOKUP($B328,Seqs!$A:$B,2,0),G328,1),"")</f>
        <v>Y</v>
      </c>
      <c r="G328" s="3">
        <v>604</v>
      </c>
      <c r="H328" s="3" t="str">
        <f>IFERROR(MID(VLOOKUP($B328,Seqs!$A:$B,2,0),I328,1),"")</f>
        <v>T</v>
      </c>
      <c r="I328" s="23">
        <v>607</v>
      </c>
      <c r="J328" s="3" t="str">
        <f>IFERROR(MID(VLOOKUP($B328,Seqs!$A:$B,2,0),K328,1),"")</f>
        <v>S</v>
      </c>
      <c r="K328" s="23">
        <v>613</v>
      </c>
      <c r="L328" s="3" t="str">
        <f>IFERROR(MID(VLOOKUP($B328,Seqs!$A:$B,2,0),M328,1),"")</f>
        <v>S</v>
      </c>
      <c r="M328" s="3">
        <v>614</v>
      </c>
      <c r="N328" s="3" t="str">
        <f>IFERROR(MID(VLOOKUP($B328,Seqs!$A:$B,2,0),O328,1),"")</f>
        <v>I</v>
      </c>
      <c r="O328" s="3">
        <v>636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K</v>
      </c>
      <c r="U328" s="105">
        <v>640</v>
      </c>
      <c r="V328" s="3" t="str">
        <f>IFERROR(MID(VLOOKUP($B328,Seqs!$A:$B,2,0),W328,1),"")</f>
        <v>L</v>
      </c>
      <c r="W328" s="3">
        <v>673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S</v>
      </c>
      <c r="AC328" s="9">
        <v>689</v>
      </c>
      <c r="AD328" s="3" t="str">
        <f>IFERROR(MID(VLOOKUP($B328,Seqs!$A:$B,2,0),AE328,1),"")</f>
        <v>E</v>
      </c>
      <c r="AE328" s="3">
        <v>715</v>
      </c>
      <c r="AF328" s="3" t="str">
        <f>IFERROR(MID(VLOOKUP($B328,Seqs!$A:$B,2,0),AG328,1),"")</f>
        <v>C</v>
      </c>
      <c r="AG328" s="3">
        <v>733</v>
      </c>
      <c r="AH328" s="3" t="str">
        <f>IFERROR(MID(VLOOKUP($B328,Seqs!$A:$B,2,0),AI328,1),"")</f>
        <v>T</v>
      </c>
      <c r="AI328" s="3">
        <v>735</v>
      </c>
      <c r="AJ328" s="3" t="str">
        <f>IFERROR(MID(VLOOKUP($B328,Seqs!$A:$B,2,0),AK328,1),"")</f>
        <v>T</v>
      </c>
      <c r="AK328" s="105">
        <v>736</v>
      </c>
      <c r="AL328" s="3" t="str">
        <f>IFERROR(MID(VLOOKUP($B328,Seqs!$A:$B,2,0),AM328,1),"")</f>
        <v>T</v>
      </c>
      <c r="AM328" s="3">
        <v>761</v>
      </c>
      <c r="AN328" s="3" t="str">
        <f>IFERROR(MID(VLOOKUP($B328,Seqs!$A:$B,2,0),AO328,1),"")</f>
        <v>E</v>
      </c>
      <c r="AO328" s="3">
        <v>770</v>
      </c>
      <c r="AP328" s="3" t="str">
        <f>IFERROR(MID(VLOOKUP($B328,Seqs!$A:$B,2,0),AQ328,1),"")</f>
        <v>G</v>
      </c>
      <c r="AQ328" s="3">
        <v>794</v>
      </c>
      <c r="AR328" s="3" t="str">
        <f>IFERROR(MID(VLOOKUP($B328,Seqs!$A:$B,2,0),AS328,1),"")</f>
        <v>Y</v>
      </c>
      <c r="AS328" s="105">
        <v>797</v>
      </c>
      <c r="AT328" s="3" t="str">
        <f>IFERROR(MID(VLOOKUP($B328,Seqs!$A:$B,2,0),AU328,1),"")</f>
        <v>K</v>
      </c>
      <c r="AU328" s="3">
        <v>828</v>
      </c>
      <c r="AV328" s="3" t="str">
        <f>IFERROR(MID(VLOOKUP($B328,Seqs!$A:$B,2,0),AW328,1),"")</f>
        <v>P</v>
      </c>
      <c r="AW328" s="3">
        <v>829</v>
      </c>
      <c r="AX328" s="3" t="str">
        <f>IFERROR(MID(VLOOKUP($B328,Seqs!$A:$B,2,0),AY328,1),"")</f>
        <v>S</v>
      </c>
      <c r="AY328" s="3">
        <v>840</v>
      </c>
      <c r="AZ328" s="77" t="str">
        <f>VLOOKUP(B328,Classification!A:D,2,0)</f>
        <v>C</v>
      </c>
      <c r="BA328" s="94" t="str">
        <f>VLOOKUP(B328,Classification!A:D,4,0)</f>
        <v>Metabotropicglutamate</v>
      </c>
      <c r="BB328" s="27" t="b">
        <f t="shared" si="1564"/>
        <v>1</v>
      </c>
      <c r="BC328" s="23">
        <f t="shared" si="1537"/>
        <v>218</v>
      </c>
      <c r="BD328" s="56" t="s">
        <v>23</v>
      </c>
      <c r="BE328" s="3" t="s">
        <v>23</v>
      </c>
      <c r="BF328" s="119" t="s">
        <v>23</v>
      </c>
      <c r="BG328" s="49" t="s">
        <v>1378</v>
      </c>
      <c r="BH328" s="49" t="s">
        <v>1383</v>
      </c>
      <c r="BJ328" s="70" t="s">
        <v>1293</v>
      </c>
      <c r="BK328" s="57" t="s">
        <v>1293</v>
      </c>
      <c r="BL328" s="57" t="s">
        <v>1293</v>
      </c>
      <c r="BM328" s="57" t="s">
        <v>1293</v>
      </c>
      <c r="BN328" s="57" t="s">
        <v>1293</v>
      </c>
      <c r="BO328" s="57" t="s">
        <v>1293</v>
      </c>
      <c r="BP328" s="57" t="s">
        <v>1293</v>
      </c>
      <c r="BQ328" s="57" t="s">
        <v>1293</v>
      </c>
      <c r="BR328" s="57" t="s">
        <v>1293</v>
      </c>
      <c r="BS328" s="57" t="s">
        <v>1293</v>
      </c>
      <c r="BT328" s="57" t="s">
        <v>1293</v>
      </c>
      <c r="BU328" s="57" t="s">
        <v>1293</v>
      </c>
      <c r="BV328" s="70">
        <f t="shared" si="1538"/>
        <v>578</v>
      </c>
      <c r="BW328" s="71">
        <f t="shared" si="1539"/>
        <v>607</v>
      </c>
      <c r="BX328" s="72">
        <f t="shared" si="1540"/>
        <v>614</v>
      </c>
      <c r="BY328" s="71" t="str">
        <f t="shared" si="1541"/>
        <v>-</v>
      </c>
      <c r="BZ328" s="72">
        <f t="shared" si="1542"/>
        <v>640</v>
      </c>
      <c r="CA328" s="71" t="str">
        <f t="shared" si="1543"/>
        <v>-</v>
      </c>
      <c r="CB328" s="72">
        <f t="shared" si="1544"/>
        <v>689</v>
      </c>
      <c r="CC328" s="71">
        <f t="shared" si="1545"/>
        <v>733</v>
      </c>
      <c r="CD328" s="72">
        <f t="shared" si="1546"/>
        <v>736</v>
      </c>
      <c r="CE328" s="71">
        <f t="shared" si="1547"/>
        <v>770</v>
      </c>
      <c r="CF328" s="72">
        <f t="shared" si="1548"/>
        <v>797</v>
      </c>
      <c r="CG328" s="71">
        <f t="shared" si="1549"/>
        <v>829</v>
      </c>
      <c r="CH328" s="70">
        <f t="shared" si="1550"/>
        <v>604</v>
      </c>
      <c r="CI328" s="71">
        <f t="shared" si="1551"/>
        <v>613</v>
      </c>
      <c r="CJ328" s="72">
        <f t="shared" si="1552"/>
        <v>636</v>
      </c>
      <c r="CK328" s="72" t="str">
        <f t="shared" si="1553"/>
        <v>-</v>
      </c>
      <c r="CL328" s="72">
        <f t="shared" si="1554"/>
        <v>673</v>
      </c>
      <c r="CM328" s="72" t="str">
        <f t="shared" si="1555"/>
        <v>-</v>
      </c>
      <c r="CN328" s="72">
        <f t="shared" si="1556"/>
        <v>715</v>
      </c>
      <c r="CO328" s="72">
        <f t="shared" si="1557"/>
        <v>735</v>
      </c>
      <c r="CP328" s="72">
        <f t="shared" si="1558"/>
        <v>761</v>
      </c>
      <c r="CQ328" s="72">
        <f t="shared" si="1559"/>
        <v>794</v>
      </c>
      <c r="CR328" s="72">
        <f t="shared" si="1560"/>
        <v>828</v>
      </c>
      <c r="CS328" s="72">
        <f t="shared" si="1561"/>
        <v>840</v>
      </c>
      <c r="CT328" s="23">
        <f t="shared" si="1562"/>
        <v>1</v>
      </c>
    </row>
    <row r="329" spans="1:1030" x14ac:dyDescent="0.2">
      <c r="A329" s="3" t="str">
        <f t="shared" si="1563"/>
        <v>grm5_human_4OO9</v>
      </c>
      <c r="B329" s="3" t="s">
        <v>41</v>
      </c>
      <c r="C329" s="3" t="s">
        <v>57</v>
      </c>
      <c r="D329" s="3" t="str">
        <f>IFERROR(MID(VLOOKUP($B329,Seqs!$A:$B,2,0),E329,1),"")</f>
        <v>P</v>
      </c>
      <c r="E329" s="3">
        <v>578</v>
      </c>
      <c r="F329" s="3" t="str">
        <f>IFERROR(MID(VLOOKUP($B329,Seqs!$A:$B,2,0),G329,1),"")</f>
        <v>Y</v>
      </c>
      <c r="G329" s="3">
        <v>604</v>
      </c>
      <c r="H329" s="3" t="str">
        <f>IFERROR(MID(VLOOKUP($B329,Seqs!$A:$B,2,0),I329,1),"")</f>
        <v>T</v>
      </c>
      <c r="I329" s="23">
        <v>607</v>
      </c>
      <c r="J329" s="3" t="str">
        <f>IFERROR(MID(VLOOKUP($B329,Seqs!$A:$B,2,0),K329,1),"")</f>
        <v>S</v>
      </c>
      <c r="K329" s="23">
        <v>613</v>
      </c>
      <c r="L329" s="3" t="str">
        <f>IFERROR(MID(VLOOKUP($B329,Seqs!$A:$B,2,0),M329,1),"")</f>
        <v>S</v>
      </c>
      <c r="M329" s="3">
        <v>614</v>
      </c>
      <c r="N329" s="3" t="str">
        <f>IFERROR(MID(VLOOKUP($B329,Seqs!$A:$B,2,0),O329,1),"")</f>
        <v>I</v>
      </c>
      <c r="O329" s="3">
        <v>636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Q</v>
      </c>
      <c r="U329" s="3">
        <v>641</v>
      </c>
      <c r="V329" s="3" t="str">
        <f>IFERROR(MID(VLOOKUP($B329,Seqs!$A:$B,2,0),W329,1),"")</f>
        <v>K</v>
      </c>
      <c r="W329" s="3">
        <v>678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S</v>
      </c>
      <c r="AC329" s="9">
        <v>689</v>
      </c>
      <c r="AD329" s="3" t="str">
        <f>IFERROR(MID(VLOOKUP($B329,Seqs!$A:$B,2,0),AE329,1),"")</f>
        <v>E</v>
      </c>
      <c r="AE329" s="3">
        <v>715</v>
      </c>
      <c r="AF329" s="3" t="str">
        <f>IFERROR(MID(VLOOKUP($B329,Seqs!$A:$B,2,0),AG329,1),"")</f>
        <v>C</v>
      </c>
      <c r="AG329" s="3">
        <v>733</v>
      </c>
      <c r="AH329" s="3" t="str">
        <f>IFERROR(MID(VLOOKUP($B329,Seqs!$A:$B,2,0),AI329,1),"")</f>
        <v>T</v>
      </c>
      <c r="AI329" s="3">
        <v>735</v>
      </c>
      <c r="AJ329" s="3" t="str">
        <f>IFERROR(MID(VLOOKUP($B329,Seqs!$A:$B,2,0),AK329,1),"")</f>
        <v>N</v>
      </c>
      <c r="AK329" s="3">
        <v>737</v>
      </c>
      <c r="AL329" s="3" t="str">
        <f>IFERROR(MID(VLOOKUP($B329,Seqs!$A:$B,2,0),AM329,1),"")</f>
        <v>T</v>
      </c>
      <c r="AM329" s="3">
        <v>761</v>
      </c>
      <c r="AN329" s="3" t="str">
        <f>IFERROR(MID(VLOOKUP($B329,Seqs!$A:$B,2,0),AO329,1),"")</f>
        <v>E</v>
      </c>
      <c r="AO329" s="3">
        <v>770</v>
      </c>
      <c r="AP329" s="3" t="str">
        <f>IFERROR(MID(VLOOKUP($B329,Seqs!$A:$B,2,0),AQ329,1),"")</f>
        <v>G</v>
      </c>
      <c r="AQ329" s="3">
        <v>794</v>
      </c>
      <c r="AR329" s="3" t="str">
        <f>IFERROR(MID(VLOOKUP($B329,Seqs!$A:$B,2,0),AS329,1),"")</f>
        <v>Y</v>
      </c>
      <c r="AS329" s="105">
        <v>797</v>
      </c>
      <c r="AT329" s="3" t="str">
        <f>IFERROR(MID(VLOOKUP($B329,Seqs!$A:$B,2,0),AU329,1),"")</f>
        <v>K</v>
      </c>
      <c r="AU329" s="3">
        <v>828</v>
      </c>
      <c r="AV329" s="3" t="str">
        <f>IFERROR(MID(VLOOKUP($B329,Seqs!$A:$B,2,0),AW329,1),"")</f>
        <v>P</v>
      </c>
      <c r="AW329" s="3">
        <v>829</v>
      </c>
      <c r="AX329" s="3" t="str">
        <f>IFERROR(MID(VLOOKUP($B329,Seqs!$A:$B,2,0),AY329,1),"")</f>
        <v>N</v>
      </c>
      <c r="AY329" s="3">
        <v>832</v>
      </c>
      <c r="AZ329" s="77" t="str">
        <f>VLOOKUP(B329,Classification!A:D,2,0)</f>
        <v>C</v>
      </c>
      <c r="BA329" s="94" t="str">
        <f>VLOOKUP(B329,Classification!A:D,4,0)</f>
        <v>Metabotropicglutamate</v>
      </c>
      <c r="BB329" s="27" t="b">
        <f t="shared" si="1564"/>
        <v>1</v>
      </c>
      <c r="BC329" s="23">
        <f t="shared" si="1537"/>
        <v>213</v>
      </c>
      <c r="BD329" s="106" t="s">
        <v>1382</v>
      </c>
      <c r="BE329" s="3" t="s">
        <v>1380</v>
      </c>
      <c r="BF329" s="119">
        <v>2.6</v>
      </c>
      <c r="BG329" s="49" t="s">
        <v>1383</v>
      </c>
      <c r="BH329" s="49" t="s">
        <v>1383</v>
      </c>
      <c r="BJ329" s="70" t="s">
        <v>1293</v>
      </c>
      <c r="BK329" s="57" t="s">
        <v>1293</v>
      </c>
      <c r="BL329" s="57" t="s">
        <v>1293</v>
      </c>
      <c r="BM329" s="57" t="s">
        <v>1293</v>
      </c>
      <c r="BN329" s="57" t="s">
        <v>1293</v>
      </c>
      <c r="BO329" s="57" t="s">
        <v>1293</v>
      </c>
      <c r="BP329" s="57" t="s">
        <v>1293</v>
      </c>
      <c r="BQ329" s="57" t="s">
        <v>1293</v>
      </c>
      <c r="BR329" s="57" t="s">
        <v>1293</v>
      </c>
      <c r="BS329" s="57" t="s">
        <v>1293</v>
      </c>
      <c r="BT329" s="57" t="s">
        <v>1293</v>
      </c>
      <c r="BU329" s="57" t="s">
        <v>1293</v>
      </c>
      <c r="BV329" s="70">
        <f t="shared" si="1538"/>
        <v>578</v>
      </c>
      <c r="BW329" s="71">
        <f t="shared" si="1539"/>
        <v>607</v>
      </c>
      <c r="BX329" s="72">
        <f t="shared" si="1540"/>
        <v>614</v>
      </c>
      <c r="BY329" s="71" t="str">
        <f t="shared" si="1541"/>
        <v>-</v>
      </c>
      <c r="BZ329" s="72">
        <f t="shared" si="1542"/>
        <v>641</v>
      </c>
      <c r="CA329" s="71" t="str">
        <f t="shared" si="1543"/>
        <v>-</v>
      </c>
      <c r="CB329" s="72">
        <f t="shared" si="1544"/>
        <v>689</v>
      </c>
      <c r="CC329" s="71">
        <f t="shared" si="1545"/>
        <v>733</v>
      </c>
      <c r="CD329" s="72">
        <f t="shared" si="1546"/>
        <v>737</v>
      </c>
      <c r="CE329" s="71">
        <f t="shared" si="1547"/>
        <v>770</v>
      </c>
      <c r="CF329" s="72">
        <f t="shared" si="1548"/>
        <v>797</v>
      </c>
      <c r="CG329" s="71">
        <f t="shared" si="1549"/>
        <v>829</v>
      </c>
      <c r="CH329" s="70">
        <f t="shared" si="1550"/>
        <v>604</v>
      </c>
      <c r="CI329" s="71">
        <f t="shared" si="1551"/>
        <v>613</v>
      </c>
      <c r="CJ329" s="72">
        <f t="shared" si="1552"/>
        <v>636</v>
      </c>
      <c r="CK329" s="72" t="str">
        <f t="shared" si="1553"/>
        <v>-</v>
      </c>
      <c r="CL329" s="72">
        <f t="shared" si="1554"/>
        <v>678</v>
      </c>
      <c r="CM329" s="72" t="str">
        <f t="shared" si="1555"/>
        <v>-</v>
      </c>
      <c r="CN329" s="72">
        <f t="shared" si="1556"/>
        <v>715</v>
      </c>
      <c r="CO329" s="72">
        <f t="shared" si="1557"/>
        <v>735</v>
      </c>
      <c r="CP329" s="72">
        <f t="shared" si="1558"/>
        <v>761</v>
      </c>
      <c r="CQ329" s="72">
        <f t="shared" si="1559"/>
        <v>794</v>
      </c>
      <c r="CR329" s="72">
        <f t="shared" si="1560"/>
        <v>828</v>
      </c>
      <c r="CS329" s="72">
        <f t="shared" si="1561"/>
        <v>832</v>
      </c>
      <c r="CT329" s="23">
        <f t="shared" si="1562"/>
        <v>1</v>
      </c>
    </row>
    <row r="330" spans="1:1030" x14ac:dyDescent="0.2">
      <c r="A330" s="3" t="str">
        <f t="shared" si="1563"/>
        <v>grm5_human_5CGC</v>
      </c>
      <c r="B330" s="3" t="s">
        <v>41</v>
      </c>
      <c r="C330" s="3" t="s">
        <v>58</v>
      </c>
      <c r="D330" s="3" t="str">
        <f>IFERROR(MID(VLOOKUP($B330,Seqs!$A:$B,2,0),E330,1),"")</f>
        <v>P</v>
      </c>
      <c r="E330" s="3">
        <v>578</v>
      </c>
      <c r="F330" s="3" t="str">
        <f>IFERROR(MID(VLOOKUP($B330,Seqs!$A:$B,2,0),G330,1),"")</f>
        <v>Y</v>
      </c>
      <c r="G330" s="3">
        <v>604</v>
      </c>
      <c r="H330" s="3" t="str">
        <f>IFERROR(MID(VLOOKUP($B330,Seqs!$A:$B,2,0),I330,1),"")</f>
        <v>T</v>
      </c>
      <c r="I330" s="23">
        <v>607</v>
      </c>
      <c r="J330" s="3" t="str">
        <f>IFERROR(MID(VLOOKUP($B330,Seqs!$A:$B,2,0),K330,1),"")</f>
        <v>S</v>
      </c>
      <c r="K330" s="23">
        <v>613</v>
      </c>
      <c r="L330" s="3" t="str">
        <f>IFERROR(MID(VLOOKUP($B330,Seqs!$A:$B,2,0),M330,1),"")</f>
        <v>S</v>
      </c>
      <c r="M330" s="3">
        <v>614</v>
      </c>
      <c r="N330" s="3" t="str">
        <f>IFERROR(MID(VLOOKUP($B330,Seqs!$A:$B,2,0),O330,1),"")</f>
        <v>I</v>
      </c>
      <c r="O330" s="3">
        <v>636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K</v>
      </c>
      <c r="U330" s="105">
        <v>640</v>
      </c>
      <c r="V330" s="3" t="str">
        <f>IFERROR(MID(VLOOKUP($B330,Seqs!$A:$B,2,0),W330,1),"")</f>
        <v>K</v>
      </c>
      <c r="W330" s="3">
        <v>678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S</v>
      </c>
      <c r="AC330" s="9">
        <v>689</v>
      </c>
      <c r="AD330" s="3" t="str">
        <f>IFERROR(MID(VLOOKUP($B330,Seqs!$A:$B,2,0),AE330,1),"")</f>
        <v>E</v>
      </c>
      <c r="AE330" s="3">
        <v>715</v>
      </c>
      <c r="AF330" s="3" t="str">
        <f>IFERROR(MID(VLOOKUP($B330,Seqs!$A:$B,2,0),AG330,1),"")</f>
        <v>C</v>
      </c>
      <c r="AG330" s="3">
        <v>733</v>
      </c>
      <c r="AH330" s="3" t="str">
        <f>IFERROR(MID(VLOOKUP($B330,Seqs!$A:$B,2,0),AI330,1),"")</f>
        <v>T</v>
      </c>
      <c r="AI330" s="3">
        <v>735</v>
      </c>
      <c r="AJ330" s="3" t="str">
        <f>IFERROR(MID(VLOOKUP($B330,Seqs!$A:$B,2,0),AK330,1),"")</f>
        <v>N</v>
      </c>
      <c r="AK330" s="3">
        <v>737</v>
      </c>
      <c r="AL330" s="3" t="str">
        <f>IFERROR(MID(VLOOKUP($B330,Seqs!$A:$B,2,0),AM330,1),"")</f>
        <v>T</v>
      </c>
      <c r="AM330" s="3">
        <v>761</v>
      </c>
      <c r="AN330" s="3" t="str">
        <f>IFERROR(MID(VLOOKUP($B330,Seqs!$A:$B,2,0),AO330,1),"")</f>
        <v>E</v>
      </c>
      <c r="AO330" s="3">
        <v>770</v>
      </c>
      <c r="AP330" s="3" t="str">
        <f>IFERROR(MID(VLOOKUP($B330,Seqs!$A:$B,2,0),AQ330,1),"")</f>
        <v>G</v>
      </c>
      <c r="AQ330" s="3">
        <v>794</v>
      </c>
      <c r="AR330" s="3" t="str">
        <f>IFERROR(MID(VLOOKUP($B330,Seqs!$A:$B,2,0),AS330,1),"")</f>
        <v>Y</v>
      </c>
      <c r="AS330" s="105">
        <v>797</v>
      </c>
      <c r="AT330" s="3" t="str">
        <f>IFERROR(MID(VLOOKUP($B330,Seqs!$A:$B,2,0),AU330,1),"")</f>
        <v>K</v>
      </c>
      <c r="AU330" s="3">
        <v>828</v>
      </c>
      <c r="AV330" s="3" t="str">
        <f>IFERROR(MID(VLOOKUP($B330,Seqs!$A:$B,2,0),AW330,1),"")</f>
        <v>P</v>
      </c>
      <c r="AW330" s="3">
        <v>829</v>
      </c>
      <c r="AX330" s="3" t="str">
        <f>IFERROR(MID(VLOOKUP($B330,Seqs!$A:$B,2,0),AY330,1),"")</f>
        <v>N</v>
      </c>
      <c r="AY330" s="3">
        <v>832</v>
      </c>
      <c r="AZ330" s="77" t="str">
        <f>VLOOKUP(B330,Classification!A:D,2,0)</f>
        <v>C</v>
      </c>
      <c r="BA330" s="94" t="str">
        <f>VLOOKUP(B330,Classification!A:D,4,0)</f>
        <v>Metabotropicglutamate</v>
      </c>
      <c r="BB330" s="27" t="b">
        <f t="shared" si="1564"/>
        <v>1</v>
      </c>
      <c r="BC330" s="23">
        <f t="shared" si="1537"/>
        <v>214</v>
      </c>
      <c r="BD330" s="4" t="s">
        <v>23</v>
      </c>
      <c r="BE330" s="3" t="s">
        <v>1380</v>
      </c>
      <c r="BF330" s="119">
        <v>3.1</v>
      </c>
      <c r="BG330" s="49" t="s">
        <v>1383</v>
      </c>
      <c r="BH330" s="49" t="s">
        <v>1383</v>
      </c>
      <c r="BJ330" s="70" t="s">
        <v>1293</v>
      </c>
      <c r="BK330" s="57" t="s">
        <v>1293</v>
      </c>
      <c r="BL330" s="57" t="s">
        <v>1293</v>
      </c>
      <c r="BM330" s="57" t="s">
        <v>1293</v>
      </c>
      <c r="BN330" s="57" t="s">
        <v>1293</v>
      </c>
      <c r="BO330" s="57" t="s">
        <v>1293</v>
      </c>
      <c r="BP330" s="57" t="s">
        <v>1293</v>
      </c>
      <c r="BQ330" s="57" t="s">
        <v>1293</v>
      </c>
      <c r="BR330" s="57" t="s">
        <v>1293</v>
      </c>
      <c r="BS330" s="57" t="s">
        <v>1293</v>
      </c>
      <c r="BT330" s="57" t="s">
        <v>1293</v>
      </c>
      <c r="BU330" s="57" t="s">
        <v>1293</v>
      </c>
      <c r="BV330" s="70">
        <f t="shared" si="1538"/>
        <v>578</v>
      </c>
      <c r="BW330" s="71">
        <f t="shared" si="1539"/>
        <v>607</v>
      </c>
      <c r="BX330" s="72">
        <f t="shared" si="1540"/>
        <v>614</v>
      </c>
      <c r="BY330" s="71" t="str">
        <f t="shared" si="1541"/>
        <v>-</v>
      </c>
      <c r="BZ330" s="72">
        <f t="shared" si="1542"/>
        <v>640</v>
      </c>
      <c r="CA330" s="71" t="str">
        <f t="shared" si="1543"/>
        <v>-</v>
      </c>
      <c r="CB330" s="72">
        <f t="shared" si="1544"/>
        <v>689</v>
      </c>
      <c r="CC330" s="71">
        <f t="shared" si="1545"/>
        <v>733</v>
      </c>
      <c r="CD330" s="72">
        <f t="shared" si="1546"/>
        <v>737</v>
      </c>
      <c r="CE330" s="71">
        <f t="shared" si="1547"/>
        <v>770</v>
      </c>
      <c r="CF330" s="72">
        <f t="shared" si="1548"/>
        <v>797</v>
      </c>
      <c r="CG330" s="71">
        <f t="shared" si="1549"/>
        <v>829</v>
      </c>
      <c r="CH330" s="70">
        <f t="shared" si="1550"/>
        <v>604</v>
      </c>
      <c r="CI330" s="71">
        <f t="shared" si="1551"/>
        <v>613</v>
      </c>
      <c r="CJ330" s="72">
        <f t="shared" si="1552"/>
        <v>636</v>
      </c>
      <c r="CK330" s="72" t="str">
        <f t="shared" si="1553"/>
        <v>-</v>
      </c>
      <c r="CL330" s="72">
        <f t="shared" si="1554"/>
        <v>678</v>
      </c>
      <c r="CM330" s="72" t="str">
        <f t="shared" si="1555"/>
        <v>-</v>
      </c>
      <c r="CN330" s="72">
        <f t="shared" si="1556"/>
        <v>715</v>
      </c>
      <c r="CO330" s="72">
        <f t="shared" si="1557"/>
        <v>735</v>
      </c>
      <c r="CP330" s="72">
        <f t="shared" si="1558"/>
        <v>761</v>
      </c>
      <c r="CQ330" s="72">
        <f t="shared" si="1559"/>
        <v>794</v>
      </c>
      <c r="CR330" s="72">
        <f t="shared" si="1560"/>
        <v>828</v>
      </c>
      <c r="CS330" s="72">
        <f t="shared" si="1561"/>
        <v>832</v>
      </c>
      <c r="CT330" s="23">
        <f t="shared" si="1562"/>
        <v>1</v>
      </c>
    </row>
    <row r="331" spans="1:1030" x14ac:dyDescent="0.2">
      <c r="A331" s="3" t="str">
        <f t="shared" si="1563"/>
        <v>grm5_human_5CGD</v>
      </c>
      <c r="B331" s="3" t="s">
        <v>41</v>
      </c>
      <c r="C331" s="3" t="s">
        <v>59</v>
      </c>
      <c r="D331" s="3" t="str">
        <f>IFERROR(MID(VLOOKUP($B331,Seqs!$A:$B,2,0),E331,1),"")</f>
        <v>P</v>
      </c>
      <c r="E331" s="3">
        <v>578</v>
      </c>
      <c r="F331" s="3" t="str">
        <f>IFERROR(MID(VLOOKUP($B331,Seqs!$A:$B,2,0),G331,1),"")</f>
        <v>Y</v>
      </c>
      <c r="G331" s="3">
        <v>604</v>
      </c>
      <c r="H331" s="3" t="str">
        <f>IFERROR(MID(VLOOKUP($B331,Seqs!$A:$B,2,0),I331,1),"")</f>
        <v>T</v>
      </c>
      <c r="I331" s="23">
        <v>607</v>
      </c>
      <c r="J331" s="3" t="str">
        <f>IFERROR(MID(VLOOKUP($B331,Seqs!$A:$B,2,0),K331,1),"")</f>
        <v>S</v>
      </c>
      <c r="K331" s="23">
        <v>613</v>
      </c>
      <c r="L331" s="3" t="str">
        <f>IFERROR(MID(VLOOKUP($B331,Seqs!$A:$B,2,0),M331,1),"")</f>
        <v>S</v>
      </c>
      <c r="M331" s="3">
        <v>614</v>
      </c>
      <c r="N331" s="3" t="str">
        <f>IFERROR(MID(VLOOKUP($B331,Seqs!$A:$B,2,0),O331,1),"")</f>
        <v>I</v>
      </c>
      <c r="O331" s="3">
        <v>636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Q</v>
      </c>
      <c r="U331" s="3">
        <v>641</v>
      </c>
      <c r="V331" s="3" t="str">
        <f>IFERROR(MID(VLOOKUP($B331,Seqs!$A:$B,2,0),W331,1),"")</f>
        <v>K</v>
      </c>
      <c r="W331" s="3">
        <v>678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S</v>
      </c>
      <c r="AC331" s="9">
        <v>689</v>
      </c>
      <c r="AD331" s="3" t="str">
        <f>IFERROR(MID(VLOOKUP($B331,Seqs!$A:$B,2,0),AE331,1),"")</f>
        <v>E</v>
      </c>
      <c r="AE331" s="3">
        <v>715</v>
      </c>
      <c r="AF331" s="3" t="str">
        <f>IFERROR(MID(VLOOKUP($B331,Seqs!$A:$B,2,0),AG331,1),"")</f>
        <v>C</v>
      </c>
      <c r="AG331" s="3">
        <v>733</v>
      </c>
      <c r="AH331" s="3" t="str">
        <f>IFERROR(MID(VLOOKUP($B331,Seqs!$A:$B,2,0),AI331,1),"")</f>
        <v>T</v>
      </c>
      <c r="AI331" s="3">
        <v>735</v>
      </c>
      <c r="AJ331" s="3" t="str">
        <f>IFERROR(MID(VLOOKUP($B331,Seqs!$A:$B,2,0),AK331,1),"")</f>
        <v>N</v>
      </c>
      <c r="AK331" s="3">
        <v>737</v>
      </c>
      <c r="AL331" s="3" t="str">
        <f>IFERROR(MID(VLOOKUP($B331,Seqs!$A:$B,2,0),AM331,1),"")</f>
        <v>T</v>
      </c>
      <c r="AM331" s="3">
        <v>761</v>
      </c>
      <c r="AN331" s="3" t="str">
        <f>IFERROR(MID(VLOOKUP($B331,Seqs!$A:$B,2,0),AO331,1),"")</f>
        <v>E</v>
      </c>
      <c r="AO331" s="3">
        <v>770</v>
      </c>
      <c r="AP331" s="3" t="str">
        <f>IFERROR(MID(VLOOKUP($B331,Seqs!$A:$B,2,0),AQ331,1),"")</f>
        <v>G</v>
      </c>
      <c r="AQ331" s="3">
        <v>794</v>
      </c>
      <c r="AR331" s="3" t="str">
        <f>IFERROR(MID(VLOOKUP($B331,Seqs!$A:$B,2,0),AS331,1),"")</f>
        <v>Y</v>
      </c>
      <c r="AS331" s="105">
        <v>797</v>
      </c>
      <c r="AT331" s="3" t="str">
        <f>IFERROR(MID(VLOOKUP($B331,Seqs!$A:$B,2,0),AU331,1),"")</f>
        <v>K</v>
      </c>
      <c r="AU331" s="3">
        <v>828</v>
      </c>
      <c r="AV331" s="3" t="str">
        <f>IFERROR(MID(VLOOKUP($B331,Seqs!$A:$B,2,0),AW331,1),"")</f>
        <v>P</v>
      </c>
      <c r="AW331" s="3">
        <v>829</v>
      </c>
      <c r="AX331" s="3" t="str">
        <f>IFERROR(MID(VLOOKUP($B331,Seqs!$A:$B,2,0),AY331,1),"")</f>
        <v>R</v>
      </c>
      <c r="AY331" s="3">
        <v>831</v>
      </c>
      <c r="AZ331" s="77" t="str">
        <f>VLOOKUP(B331,Classification!A:D,2,0)</f>
        <v>C</v>
      </c>
      <c r="BA331" s="94" t="str">
        <f>VLOOKUP(B331,Classification!A:D,4,0)</f>
        <v>Metabotropicglutamate</v>
      </c>
      <c r="BB331" s="27" t="b">
        <f t="shared" si="1564"/>
        <v>1</v>
      </c>
      <c r="BC331" s="23">
        <f t="shared" si="1537"/>
        <v>212</v>
      </c>
      <c r="BD331" s="4" t="s">
        <v>23</v>
      </c>
      <c r="BE331" s="3" t="s">
        <v>1380</v>
      </c>
      <c r="BF331" s="119">
        <v>2.6</v>
      </c>
      <c r="BG331" s="49" t="s">
        <v>1383</v>
      </c>
      <c r="BH331" s="49" t="s">
        <v>1383</v>
      </c>
      <c r="BJ331" s="70" t="s">
        <v>1293</v>
      </c>
      <c r="BK331" s="57" t="s">
        <v>1293</v>
      </c>
      <c r="BL331" s="57" t="s">
        <v>1293</v>
      </c>
      <c r="BM331" s="57" t="s">
        <v>1293</v>
      </c>
      <c r="BN331" s="57" t="s">
        <v>1293</v>
      </c>
      <c r="BO331" s="57" t="s">
        <v>1293</v>
      </c>
      <c r="BP331" s="57" t="s">
        <v>1293</v>
      </c>
      <c r="BQ331" s="57" t="s">
        <v>1293</v>
      </c>
      <c r="BR331" s="57" t="s">
        <v>1293</v>
      </c>
      <c r="BS331" s="57" t="s">
        <v>1293</v>
      </c>
      <c r="BT331" s="57" t="s">
        <v>1293</v>
      </c>
      <c r="BU331" s="57" t="s">
        <v>1293</v>
      </c>
      <c r="BV331" s="70">
        <f t="shared" si="1538"/>
        <v>578</v>
      </c>
      <c r="BW331" s="71">
        <f t="shared" si="1539"/>
        <v>607</v>
      </c>
      <c r="BX331" s="72">
        <f t="shared" si="1540"/>
        <v>614</v>
      </c>
      <c r="BY331" s="71" t="str">
        <f t="shared" si="1541"/>
        <v>-</v>
      </c>
      <c r="BZ331" s="72">
        <f t="shared" si="1542"/>
        <v>641</v>
      </c>
      <c r="CA331" s="71" t="str">
        <f t="shared" si="1543"/>
        <v>-</v>
      </c>
      <c r="CB331" s="72">
        <f t="shared" si="1544"/>
        <v>689</v>
      </c>
      <c r="CC331" s="71">
        <f t="shared" si="1545"/>
        <v>733</v>
      </c>
      <c r="CD331" s="72">
        <f t="shared" si="1546"/>
        <v>737</v>
      </c>
      <c r="CE331" s="71">
        <f t="shared" si="1547"/>
        <v>770</v>
      </c>
      <c r="CF331" s="72">
        <f t="shared" si="1548"/>
        <v>797</v>
      </c>
      <c r="CG331" s="71">
        <f t="shared" si="1549"/>
        <v>829</v>
      </c>
      <c r="CH331" s="70">
        <f t="shared" si="1550"/>
        <v>604</v>
      </c>
      <c r="CI331" s="71">
        <f t="shared" si="1551"/>
        <v>613</v>
      </c>
      <c r="CJ331" s="72">
        <f t="shared" si="1552"/>
        <v>636</v>
      </c>
      <c r="CK331" s="72" t="str">
        <f t="shared" si="1553"/>
        <v>-</v>
      </c>
      <c r="CL331" s="72">
        <f t="shared" si="1554"/>
        <v>678</v>
      </c>
      <c r="CM331" s="72" t="str">
        <f t="shared" si="1555"/>
        <v>-</v>
      </c>
      <c r="CN331" s="72">
        <f t="shared" si="1556"/>
        <v>715</v>
      </c>
      <c r="CO331" s="72">
        <f t="shared" si="1557"/>
        <v>735</v>
      </c>
      <c r="CP331" s="72">
        <f t="shared" si="1558"/>
        <v>761</v>
      </c>
      <c r="CQ331" s="72">
        <f t="shared" si="1559"/>
        <v>794</v>
      </c>
      <c r="CR331" s="72">
        <f t="shared" si="1560"/>
        <v>828</v>
      </c>
      <c r="CS331" s="72">
        <f t="shared" si="1561"/>
        <v>831</v>
      </c>
      <c r="CT331" s="23">
        <f t="shared" si="1562"/>
        <v>1</v>
      </c>
      <c r="AMP331" s="3"/>
    </row>
    <row r="332" spans="1:1030" x14ac:dyDescent="0.2">
      <c r="A332" s="3" t="str">
        <f>CONCATENATE(B332,"_",C332)</f>
        <v>grm5_human_6FFH</v>
      </c>
      <c r="B332" s="3" t="s">
        <v>41</v>
      </c>
      <c r="C332" s="3" t="s">
        <v>1486</v>
      </c>
      <c r="D332" s="3" t="str">
        <f>IFERROR(MID(VLOOKUP($B332,Seqs!$A:$B,2,0),E332,1),"")</f>
        <v>P</v>
      </c>
      <c r="E332" s="3">
        <v>578</v>
      </c>
      <c r="F332" s="3" t="str">
        <f>IFERROR(MID(VLOOKUP($B332,Seqs!$A:$B,2,0),G332,1),"")</f>
        <v>Y</v>
      </c>
      <c r="G332" s="3">
        <v>604</v>
      </c>
      <c r="H332" s="3" t="str">
        <f>IFERROR(MID(VLOOKUP($B332,Seqs!$A:$B,2,0),I332,1),"")</f>
        <v>T</v>
      </c>
      <c r="I332" s="23">
        <v>607</v>
      </c>
      <c r="J332" s="3" t="str">
        <f>IFERROR(MID(VLOOKUP($B332,Seqs!$A:$B,2,0),K332,1),"")</f>
        <v>S</v>
      </c>
      <c r="K332" s="23">
        <v>613</v>
      </c>
      <c r="L332" s="3" t="str">
        <f>IFERROR(MID(VLOOKUP($B332,Seqs!$A:$B,2,0),M332,1),"")</f>
        <v>S</v>
      </c>
      <c r="M332" s="3">
        <v>614</v>
      </c>
      <c r="N332" s="3" t="str">
        <f>IFERROR(MID(VLOOKUP($B332,Seqs!$A:$B,2,0),O332,1),"")</f>
        <v>I</v>
      </c>
      <c r="O332" s="3">
        <v>636</v>
      </c>
      <c r="P332" s="3" t="str">
        <f>IFERROR(MID(VLOOKUP($B332,Seqs!$A:$B,2,0),Q332,1),"")</f>
        <v/>
      </c>
      <c r="Q332" s="3" t="s">
        <v>23</v>
      </c>
      <c r="R332" s="3" t="str">
        <f>IFERROR(MID(VLOOKUP($B332,Seqs!$A:$B,2,0),S332,1),"")</f>
        <v/>
      </c>
      <c r="S332" s="3" t="s">
        <v>23</v>
      </c>
      <c r="T332" s="3" t="str">
        <f>IFERROR(MID(VLOOKUP($B332,Seqs!$A:$B,2,0),U332,1),"")</f>
        <v>K</v>
      </c>
      <c r="U332" s="3">
        <v>640</v>
      </c>
      <c r="V332" s="3" t="str">
        <f>IFERROR(MID(VLOOKUP($B332,Seqs!$A:$B,2,0),W332,1),"")</f>
        <v>K</v>
      </c>
      <c r="W332" s="3">
        <v>678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/>
      </c>
      <c r="AC332" s="3">
        <v>1689</v>
      </c>
      <c r="AD332" s="3" t="str">
        <f>IFERROR(MID(VLOOKUP($B332,Seqs!$A:$B,2,0),AE332,1),"")</f>
        <v/>
      </c>
      <c r="AE332" s="3">
        <v>1715</v>
      </c>
      <c r="AF332" s="3" t="str">
        <f>IFERROR(MID(VLOOKUP($B332,Seqs!$A:$B,2,0),AG332,1),"")</f>
        <v/>
      </c>
      <c r="AG332" s="3">
        <v>1733</v>
      </c>
      <c r="AH332" s="3" t="str">
        <f>IFERROR(MID(VLOOKUP($B332,Seqs!$A:$B,2,0),AI332,1),"")</f>
        <v/>
      </c>
      <c r="AI332" s="3">
        <v>1735</v>
      </c>
      <c r="AJ332" s="3" t="str">
        <f>IFERROR(MID(VLOOKUP($B332,Seqs!$A:$B,2,0),AK332,1),"")</f>
        <v/>
      </c>
      <c r="AK332" s="3">
        <v>1736</v>
      </c>
      <c r="AL332" s="3" t="str">
        <f>IFERROR(MID(VLOOKUP($B332,Seqs!$A:$B,2,0),AM332,1),"")</f>
        <v/>
      </c>
      <c r="AM332" s="3">
        <v>1761</v>
      </c>
      <c r="AN332" s="3" t="str">
        <f>IFERROR(MID(VLOOKUP($B332,Seqs!$A:$B,2,0),AO332,1),"")</f>
        <v/>
      </c>
      <c r="AO332" s="3">
        <v>1770</v>
      </c>
      <c r="AP332" s="3" t="str">
        <f>IFERROR(MID(VLOOKUP($B332,Seqs!$A:$B,2,0),AQ332,1),"")</f>
        <v/>
      </c>
      <c r="AQ332" s="3">
        <v>1794</v>
      </c>
      <c r="AR332" s="3" t="str">
        <f>IFERROR(MID(VLOOKUP($B332,Seqs!$A:$B,2,0),AS332,1),"")</f>
        <v/>
      </c>
      <c r="AS332" s="3">
        <v>1797</v>
      </c>
      <c r="AT332" s="3" t="str">
        <f>IFERROR(MID(VLOOKUP($B332,Seqs!$A:$B,2,0),AU332,1),"")</f>
        <v/>
      </c>
      <c r="AU332" s="3">
        <v>1828</v>
      </c>
      <c r="AV332" s="3" t="str">
        <f>IFERROR(MID(VLOOKUP($B332,Seqs!$A:$B,2,0),AW332,1),"")</f>
        <v/>
      </c>
      <c r="AW332" s="3">
        <v>1829</v>
      </c>
      <c r="AX332" s="3" t="str">
        <f>IFERROR(MID(VLOOKUP($B332,Seqs!$A:$B,2,0),AY332,1),"")</f>
        <v/>
      </c>
      <c r="AY332" s="3">
        <v>1832</v>
      </c>
      <c r="AZ332" s="77" t="str">
        <f>VLOOKUP(B332,Classification!A:D,2,0)</f>
        <v>C</v>
      </c>
      <c r="BA332" s="94" t="str">
        <f>VLOOKUP(B332,Classification!A:D,4,0)</f>
        <v>Metabotropicglutamate</v>
      </c>
      <c r="BB332" s="27" t="b">
        <f>AND(E332&lt;G332,OR(G332&lt;I332,I332="-"),OR(I332&lt;K332,I332="-"),OR(K332&lt;M332,K332="-"),M332&lt;O332,OR(O332&lt;Q332,Q332="-"),OR(Q332&lt;S332,Q332="-"),OR(S332&lt;U332,S332="-"),U332&lt;W332,OR(W332&lt;Y332,Y332="-"),OR(Y332&lt;AA332,Y332="-"),OR(AA332&lt;AC332,AA332="-"),AC332&lt;AE332,OR(AE332&lt;AG332,AG332="-"),OR(AG332&lt;AI332,AG332="-"),OR(AI332&lt;AK332,AI332="-"),AK332&lt;AM332,AM332&lt;AO332,AO332&lt;AQ332,AQ332&lt;AS332,AS332&lt;AU332,OR(AU332&lt;AW332,AW332="-"),OR(AW332&lt;AY332,AW332="-"))</f>
        <v>1</v>
      </c>
      <c r="BC332" s="23">
        <f>_xlfn.AGGREGATE(9,6,CH332:CS332)-_xlfn.AGGREGATE(9,6,BV332:CG332)+12</f>
        <v>215</v>
      </c>
      <c r="BD332" s="4" t="s">
        <v>23</v>
      </c>
      <c r="BE332" s="3" t="s">
        <v>1380</v>
      </c>
      <c r="BF332" s="119">
        <v>2.65</v>
      </c>
      <c r="BG332" s="49" t="s">
        <v>1</v>
      </c>
      <c r="BH332" s="49" t="s">
        <v>1</v>
      </c>
      <c r="BJ332" s="70" t="s">
        <v>1293</v>
      </c>
      <c r="BK332" s="57" t="s">
        <v>1293</v>
      </c>
      <c r="BL332" s="57" t="s">
        <v>1293</v>
      </c>
      <c r="BM332" s="57" t="s">
        <v>1293</v>
      </c>
      <c r="BN332" s="57" t="s">
        <v>1293</v>
      </c>
      <c r="BO332" s="57" t="s">
        <v>1293</v>
      </c>
      <c r="BP332" s="57" t="s">
        <v>1293</v>
      </c>
      <c r="BQ332" s="57" t="s">
        <v>1293</v>
      </c>
      <c r="BR332" s="57" t="s">
        <v>1293</v>
      </c>
      <c r="BS332" s="57" t="s">
        <v>1293</v>
      </c>
      <c r="BT332" s="57" t="s">
        <v>1293</v>
      </c>
      <c r="BU332" s="57" t="s">
        <v>1293</v>
      </c>
      <c r="BV332" s="70">
        <f>E332</f>
        <v>578</v>
      </c>
      <c r="BW332" s="71">
        <f>I332</f>
        <v>607</v>
      </c>
      <c r="BX332" s="72">
        <f>M332</f>
        <v>614</v>
      </c>
      <c r="BY332" s="71" t="str">
        <f>Q332</f>
        <v>-</v>
      </c>
      <c r="BZ332" s="72">
        <f>U332</f>
        <v>640</v>
      </c>
      <c r="CA332" s="71" t="str">
        <f>Y332</f>
        <v>-</v>
      </c>
      <c r="CB332" s="72">
        <f>AC332</f>
        <v>1689</v>
      </c>
      <c r="CC332" s="71">
        <f>AG332</f>
        <v>1733</v>
      </c>
      <c r="CD332" s="72">
        <f>AK332</f>
        <v>1736</v>
      </c>
      <c r="CE332" s="71">
        <f>AO332</f>
        <v>1770</v>
      </c>
      <c r="CF332" s="72">
        <f>AS332</f>
        <v>1797</v>
      </c>
      <c r="CG332" s="71">
        <f>AW332</f>
        <v>1829</v>
      </c>
      <c r="CH332" s="70">
        <f>G332</f>
        <v>604</v>
      </c>
      <c r="CI332" s="71">
        <f>K332</f>
        <v>613</v>
      </c>
      <c r="CJ332" s="72">
        <f>O332</f>
        <v>636</v>
      </c>
      <c r="CK332" s="72" t="str">
        <f>S332</f>
        <v>-</v>
      </c>
      <c r="CL332" s="72">
        <f>W332</f>
        <v>678</v>
      </c>
      <c r="CM332" s="72" t="str">
        <f>AA332</f>
        <v>-</v>
      </c>
      <c r="CN332" s="72">
        <f>AE332</f>
        <v>1715</v>
      </c>
      <c r="CO332" s="72">
        <f>AI332</f>
        <v>1735</v>
      </c>
      <c r="CP332" s="72">
        <f>AM332</f>
        <v>1761</v>
      </c>
      <c r="CQ332" s="72">
        <f>AQ332</f>
        <v>1794</v>
      </c>
      <c r="CR332" s="72">
        <f>AU332</f>
        <v>1828</v>
      </c>
      <c r="CS332" s="72">
        <f>AY332</f>
        <v>1832</v>
      </c>
      <c r="CT332" s="23">
        <f>M332-K332</f>
        <v>1</v>
      </c>
      <c r="AMP332" s="3"/>
    </row>
    <row r="333" spans="1:1030" x14ac:dyDescent="0.2">
      <c r="A333" s="3" t="str">
        <f>CONCATENATE(B333,"_",C333)</f>
        <v>grm5_human_6FFI</v>
      </c>
      <c r="B333" s="3" t="s">
        <v>41</v>
      </c>
      <c r="C333" s="3" t="s">
        <v>1487</v>
      </c>
      <c r="D333" s="3" t="str">
        <f>IFERROR(MID(VLOOKUP($B333,Seqs!$A:$B,2,0),E333,1),"")</f>
        <v>P</v>
      </c>
      <c r="E333" s="3">
        <v>578</v>
      </c>
      <c r="F333" s="3" t="str">
        <f>IFERROR(MID(VLOOKUP($B333,Seqs!$A:$B,2,0),G333,1),"")</f>
        <v>Y</v>
      </c>
      <c r="G333" s="3">
        <v>604</v>
      </c>
      <c r="H333" s="3" t="str">
        <f>IFERROR(MID(VLOOKUP($B333,Seqs!$A:$B,2,0),I333,1),"")</f>
        <v>T</v>
      </c>
      <c r="I333" s="23">
        <v>607</v>
      </c>
      <c r="J333" s="3" t="str">
        <f>IFERROR(MID(VLOOKUP($B333,Seqs!$A:$B,2,0),K333,1),"")</f>
        <v>S</v>
      </c>
      <c r="K333" s="23">
        <v>613</v>
      </c>
      <c r="L333" s="3" t="str">
        <f>IFERROR(MID(VLOOKUP($B333,Seqs!$A:$B,2,0),M333,1),"")</f>
        <v>S</v>
      </c>
      <c r="M333" s="3">
        <v>614</v>
      </c>
      <c r="N333" s="3" t="str">
        <f>IFERROR(MID(VLOOKUP($B333,Seqs!$A:$B,2,0),O333,1),"")</f>
        <v>I</v>
      </c>
      <c r="O333" s="3">
        <v>636</v>
      </c>
      <c r="P333" s="3" t="str">
        <f>IFERROR(MID(VLOOKUP($B333,Seqs!$A:$B,2,0),Q333,1),"")</f>
        <v/>
      </c>
      <c r="Q333" s="3" t="s">
        <v>23</v>
      </c>
      <c r="R333" s="3" t="str">
        <f>IFERROR(MID(VLOOKUP($B333,Seqs!$A:$B,2,0),S333,1),"")</f>
        <v/>
      </c>
      <c r="S333" s="3" t="s">
        <v>23</v>
      </c>
      <c r="T333" s="3" t="str">
        <f>IFERROR(MID(VLOOKUP($B333,Seqs!$A:$B,2,0),U333,1),"")</f>
        <v>K</v>
      </c>
      <c r="U333" s="3">
        <v>640</v>
      </c>
      <c r="V333" s="3" t="str">
        <f>IFERROR(MID(VLOOKUP($B333,Seqs!$A:$B,2,0),W333,1),"")</f>
        <v>K</v>
      </c>
      <c r="W333" s="3">
        <v>678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D</v>
      </c>
      <c r="AC333" s="3">
        <v>849</v>
      </c>
      <c r="AD333" s="3" t="str">
        <f>IFERROR(MID(VLOOKUP($B333,Seqs!$A:$B,2,0),AE333,1),"")</f>
        <v>T</v>
      </c>
      <c r="AE333" s="3">
        <v>875</v>
      </c>
      <c r="AF333" s="3" t="str">
        <f>IFERROR(MID(VLOOKUP($B333,Seqs!$A:$B,2,0),AG333,1),"")</f>
        <v>F</v>
      </c>
      <c r="AG333" s="3">
        <v>893</v>
      </c>
      <c r="AH333" s="3" t="str">
        <f>IFERROR(MID(VLOOKUP($B333,Seqs!$A:$B,2,0),AI333,1),"")</f>
        <v>P</v>
      </c>
      <c r="AI333" s="3">
        <v>895</v>
      </c>
      <c r="AJ333" s="3" t="str">
        <f>IFERROR(MID(VLOOKUP($B333,Seqs!$A:$B,2,0),AK333,1),"")</f>
        <v>K</v>
      </c>
      <c r="AK333" s="3">
        <v>896</v>
      </c>
      <c r="AL333" s="3" t="str">
        <f>IFERROR(MID(VLOOKUP($B333,Seqs!$A:$B,2,0),AM333,1),"")</f>
        <v>E</v>
      </c>
      <c r="AM333" s="3">
        <v>921</v>
      </c>
      <c r="AN333" s="3" t="str">
        <f>IFERROR(MID(VLOOKUP($B333,Seqs!$A:$B,2,0),AO333,1),"")</f>
        <v>L</v>
      </c>
      <c r="AO333" s="3">
        <v>929</v>
      </c>
      <c r="AP333" s="3" t="str">
        <f>IFERROR(MID(VLOOKUP($B333,Seqs!$A:$B,2,0),AQ333,1),"")</f>
        <v>S</v>
      </c>
      <c r="AQ333" s="3">
        <v>955</v>
      </c>
      <c r="AR333" s="3" t="str">
        <f>IFERROR(MID(VLOOKUP($B333,Seqs!$A:$B,2,0),AS333,1),"")</f>
        <v>E</v>
      </c>
      <c r="AS333" s="3">
        <v>957</v>
      </c>
      <c r="AT333" s="3" t="str">
        <f>IFERROR(MID(VLOOKUP($B333,Seqs!$A:$B,2,0),AU333,1),"")</f>
        <v>G</v>
      </c>
      <c r="AU333" s="3">
        <v>988</v>
      </c>
      <c r="AV333" s="3" t="str">
        <f>IFERROR(MID(VLOOKUP($B333,Seqs!$A:$B,2,0),AW333,1),"")</f>
        <v>G</v>
      </c>
      <c r="AW333" s="3">
        <v>989</v>
      </c>
      <c r="AX333" s="3" t="str">
        <f>IFERROR(MID(VLOOKUP($B333,Seqs!$A:$B,2,0),AY333,1),"")</f>
        <v>S</v>
      </c>
      <c r="AY333" s="3">
        <v>992</v>
      </c>
      <c r="AZ333" s="77" t="str">
        <f>VLOOKUP(B333,Classification!A:D,2,0)</f>
        <v>C</v>
      </c>
      <c r="BA333" s="94" t="str">
        <f>VLOOKUP(B333,Classification!A:D,4,0)</f>
        <v>Metabotropicglutamate</v>
      </c>
      <c r="BB333" s="27" t="b">
        <f>AND(E333&lt;G333,OR(G333&lt;I333,I333="-"),OR(I333&lt;K333,I333="-"),OR(K333&lt;M333,K333="-"),M333&lt;O333,OR(O333&lt;Q333,Q333="-"),OR(Q333&lt;S333,Q333="-"),OR(S333&lt;U333,S333="-"),U333&lt;W333,OR(W333&lt;Y333,Y333="-"),OR(Y333&lt;AA333,Y333="-"),OR(AA333&lt;AC333,AA333="-"),AC333&lt;AE333,OR(AE333&lt;AG333,AG333="-"),OR(AG333&lt;AI333,AG333="-"),OR(AI333&lt;AK333,AI333="-"),AK333&lt;AM333,AM333&lt;AO333,AO333&lt;AQ333,AQ333&lt;AS333,AS333&lt;AU333,OR(AU333&lt;AW333,AW333="-"),OR(AW333&lt;AY333,AW333="-"))</f>
        <v>1</v>
      </c>
      <c r="BC333" s="23">
        <f>_xlfn.AGGREGATE(9,6,CH333:CS333)-_xlfn.AGGREGATE(9,6,BV333:CG333)+12</f>
        <v>217</v>
      </c>
      <c r="BD333" s="4" t="s">
        <v>23</v>
      </c>
      <c r="BE333" s="3" t="s">
        <v>1380</v>
      </c>
      <c r="BF333" s="119">
        <v>2.2000000000000002</v>
      </c>
      <c r="BG333" s="49" t="s">
        <v>1</v>
      </c>
      <c r="BH333" s="49" t="s">
        <v>1</v>
      </c>
      <c r="BJ333" s="70" t="s">
        <v>1293</v>
      </c>
      <c r="BK333" s="57" t="s">
        <v>1293</v>
      </c>
      <c r="BL333" s="57" t="s">
        <v>1293</v>
      </c>
      <c r="BM333" s="57" t="s">
        <v>1293</v>
      </c>
      <c r="BN333" s="57" t="s">
        <v>1293</v>
      </c>
      <c r="BO333" s="57" t="s">
        <v>1293</v>
      </c>
      <c r="BP333" s="57" t="s">
        <v>1293</v>
      </c>
      <c r="BQ333" s="57" t="s">
        <v>1293</v>
      </c>
      <c r="BR333" s="57" t="s">
        <v>1293</v>
      </c>
      <c r="BS333" s="57" t="s">
        <v>1293</v>
      </c>
      <c r="BT333" s="57" t="s">
        <v>1293</v>
      </c>
      <c r="BU333" s="57" t="s">
        <v>1293</v>
      </c>
      <c r="BV333" s="70">
        <f>E333</f>
        <v>578</v>
      </c>
      <c r="BW333" s="71">
        <f>I333</f>
        <v>607</v>
      </c>
      <c r="BX333" s="72">
        <f>M333</f>
        <v>614</v>
      </c>
      <c r="BY333" s="71" t="str">
        <f>Q333</f>
        <v>-</v>
      </c>
      <c r="BZ333" s="72">
        <f>U333</f>
        <v>640</v>
      </c>
      <c r="CA333" s="71" t="str">
        <f>Y333</f>
        <v>-</v>
      </c>
      <c r="CB333" s="72">
        <f>AC333</f>
        <v>849</v>
      </c>
      <c r="CC333" s="71">
        <f>AG333</f>
        <v>893</v>
      </c>
      <c r="CD333" s="72">
        <f>AK333</f>
        <v>896</v>
      </c>
      <c r="CE333" s="71">
        <f>AO333</f>
        <v>929</v>
      </c>
      <c r="CF333" s="72">
        <f>AS333</f>
        <v>957</v>
      </c>
      <c r="CG333" s="71">
        <f>AW333</f>
        <v>989</v>
      </c>
      <c r="CH333" s="70">
        <f>G333</f>
        <v>604</v>
      </c>
      <c r="CI333" s="71">
        <f>K333</f>
        <v>613</v>
      </c>
      <c r="CJ333" s="72">
        <f>O333</f>
        <v>636</v>
      </c>
      <c r="CK333" s="72" t="str">
        <f>S333</f>
        <v>-</v>
      </c>
      <c r="CL333" s="72">
        <f>W333</f>
        <v>678</v>
      </c>
      <c r="CM333" s="72" t="str">
        <f>AA333</f>
        <v>-</v>
      </c>
      <c r="CN333" s="72">
        <f>AE333</f>
        <v>875</v>
      </c>
      <c r="CO333" s="72">
        <f>AI333</f>
        <v>895</v>
      </c>
      <c r="CP333" s="72">
        <f>AM333</f>
        <v>921</v>
      </c>
      <c r="CQ333" s="72">
        <f>AQ333</f>
        <v>955</v>
      </c>
      <c r="CR333" s="72">
        <f>AU333</f>
        <v>988</v>
      </c>
      <c r="CS333" s="72">
        <f>AY333</f>
        <v>992</v>
      </c>
      <c r="CT333" s="23">
        <f>M333-K333</f>
        <v>1</v>
      </c>
      <c r="AMP333" s="3"/>
    </row>
    <row r="334" spans="1:1030" s="12" customFormat="1" x14ac:dyDescent="0.2">
      <c r="A334" s="9" t="str">
        <f>CONCATENATE(B334,"_",C334)</f>
        <v>grm5_human_6N51</v>
      </c>
      <c r="B334" s="9" t="s">
        <v>41</v>
      </c>
      <c r="C334" s="9" t="s">
        <v>1576</v>
      </c>
      <c r="D334" s="9" t="str">
        <f>IFERROR(MID(VLOOKUP($B334,Seqs!$A:$B,2,0),E334,1),"")</f>
        <v>D</v>
      </c>
      <c r="E334" s="9">
        <v>577</v>
      </c>
      <c r="F334" s="9" t="str">
        <f>IFERROR(MID(VLOOKUP($B334,Seqs!$A:$B,2,0),G334,1),"")</f>
        <v>I</v>
      </c>
      <c r="G334" s="9">
        <v>602</v>
      </c>
      <c r="H334" s="9" t="str">
        <f>IFERROR(MID(VLOOKUP($B334,Seqs!$A:$B,2,0),I334,1),"")</f>
        <v>T</v>
      </c>
      <c r="I334" s="109">
        <v>607</v>
      </c>
      <c r="J334" s="9" t="str">
        <f>IFERROR(MID(VLOOKUP($B334,Seqs!$A:$B,2,0),K334,1),"")</f>
        <v>S</v>
      </c>
      <c r="K334" s="109">
        <v>613</v>
      </c>
      <c r="L334" s="9" t="str">
        <f>IFERROR(MID(VLOOKUP($B334,Seqs!$A:$B,2,0),M334,1),"")</f>
        <v>S</v>
      </c>
      <c r="M334" s="9">
        <v>614</v>
      </c>
      <c r="N334" s="9" t="str">
        <f>IFERROR(MID(VLOOKUP($B334,Seqs!$A:$B,2,0),O334,1),"")</f>
        <v>C</v>
      </c>
      <c r="O334" s="9">
        <v>634</v>
      </c>
      <c r="P334" s="9" t="str">
        <f>IFERROR(MID(VLOOKUP($B334,Seqs!$A:$B,2,0),Q334,1),"")</f>
        <v/>
      </c>
      <c r="Q334" s="9" t="s">
        <v>23</v>
      </c>
      <c r="R334" s="9" t="str">
        <f>IFERROR(MID(VLOOKUP($B334,Seqs!$A:$B,2,0),S334,1),"")</f>
        <v/>
      </c>
      <c r="S334" s="9" t="s">
        <v>23</v>
      </c>
      <c r="T334" s="9" t="str">
        <f>IFERROR(MID(VLOOKUP($B334,Seqs!$A:$B,2,0),U334,1),"")</f>
        <v>K</v>
      </c>
      <c r="U334" s="9">
        <v>640</v>
      </c>
      <c r="V334" s="9" t="str">
        <f>IFERROR(MID(VLOOKUP($B334,Seqs!$A:$B,2,0),W334,1),"")</f>
        <v>A</v>
      </c>
      <c r="W334" s="9">
        <v>674</v>
      </c>
      <c r="X334" s="9" t="str">
        <f>IFERROR(MID(VLOOKUP($B334,Seqs!$A:$B,2,0),Y334,1),"")</f>
        <v/>
      </c>
      <c r="Y334" s="9" t="s">
        <v>23</v>
      </c>
      <c r="Z334" s="9" t="str">
        <f>IFERROR(MID(VLOOKUP($B334,Seqs!$A:$B,2,0),AA334,1),"")</f>
        <v/>
      </c>
      <c r="AA334" s="9" t="s">
        <v>23</v>
      </c>
      <c r="AB334" s="9" t="str">
        <f>IFERROR(MID(VLOOKUP($B334,Seqs!$A:$B,2,0),AC334,1),"")</f>
        <v>S</v>
      </c>
      <c r="AC334" s="9">
        <v>689</v>
      </c>
      <c r="AD334" s="9" t="str">
        <f>IFERROR(MID(VLOOKUP($B334,Seqs!$A:$B,2,0),AE334,1),"")</f>
        <v>E</v>
      </c>
      <c r="AE334" s="9">
        <v>715</v>
      </c>
      <c r="AF334" s="9" t="str">
        <f>IFERROR(MID(VLOOKUP($B334,Seqs!$A:$B,2,0),AG334,1),"")</f>
        <v>C</v>
      </c>
      <c r="AG334" s="9">
        <v>733</v>
      </c>
      <c r="AH334" s="9" t="str">
        <f>IFERROR(MID(VLOOKUP($B334,Seqs!$A:$B,2,0),AI334,1),"")</f>
        <v>T</v>
      </c>
      <c r="AI334" s="9">
        <v>735</v>
      </c>
      <c r="AJ334" s="9" t="str">
        <f>IFERROR(MID(VLOOKUP($B334,Seqs!$A:$B,2,0),AK334,1),"")</f>
        <v>N</v>
      </c>
      <c r="AK334" s="9">
        <v>737</v>
      </c>
      <c r="AL334" s="9" t="str">
        <f>IFERROR(MID(VLOOKUP($B334,Seqs!$A:$B,2,0),AM334,1),"")</f>
        <v>A</v>
      </c>
      <c r="AM334" s="9">
        <v>758</v>
      </c>
      <c r="AN334" s="9" t="str">
        <f>IFERROR(MID(VLOOKUP($B334,Seqs!$A:$B,2,0),AO334,1),"")</f>
        <v>N</v>
      </c>
      <c r="AO334" s="9">
        <v>769</v>
      </c>
      <c r="AP334" s="9" t="str">
        <f>IFERROR(MID(VLOOKUP($B334,Seqs!$A:$B,2,0),AQ334,1),"")</f>
        <v>G</v>
      </c>
      <c r="AQ334" s="9">
        <v>794</v>
      </c>
      <c r="AR334" s="9" t="str">
        <f>IFERROR(MID(VLOOKUP($B334,Seqs!$A:$B,2,0),AS334,1),"")</f>
        <v>I</v>
      </c>
      <c r="AS334" s="9">
        <v>799</v>
      </c>
      <c r="AT334" s="9" t="str">
        <f>IFERROR(MID(VLOOKUP($B334,Seqs!$A:$B,2,0),AU334,1),"")</f>
        <v>L</v>
      </c>
      <c r="AU334" s="9">
        <v>826</v>
      </c>
      <c r="AV334" s="9" t="str">
        <f>IFERROR(MID(VLOOKUP($B334,Seqs!$A:$B,2,0),AW334,1),"")</f>
        <v/>
      </c>
      <c r="AW334" s="9" t="s">
        <v>23</v>
      </c>
      <c r="AX334" s="9" t="str">
        <f>IFERROR(MID(VLOOKUP($B334,Seqs!$A:$B,2,0),AY334,1),"")</f>
        <v/>
      </c>
      <c r="AY334" s="9" t="s">
        <v>23</v>
      </c>
      <c r="AZ334" s="110" t="str">
        <f>VLOOKUP(B334,Classification!A:D,2,0)</f>
        <v>C</v>
      </c>
      <c r="BA334" s="98" t="str">
        <f>VLOOKUP(B334,Classification!A:D,4,0)</f>
        <v>Metabotropicglutamate</v>
      </c>
      <c r="BB334" s="36" t="b">
        <f>AND(E334&lt;G334,OR(G334&lt;I334,I334="-"),OR(I334&lt;K334,I334="-"),OR(K334&lt;M334,K334="-"),M334&lt;O334,OR(O334&lt;Q334,Q334="-"),OR(Q334&lt;S334,Q334="-"),OR(S334&lt;U334,S334="-"),U334&lt;W334,OR(W334&lt;Y334,Y334="-"),OR(Y334&lt;AA334,Y334="-"),OR(AA334&lt;AC334,AA334="-"),AC334&lt;AE334,OR(AE334&lt;AG334,AG334="-"),OR(AG334&lt;AI334,AG334="-"),OR(AI334&lt;AK334,AI334="-"),AK334&lt;AM334,AM334&lt;AO334,AO334&lt;AQ334,AQ334&lt;AS334,AS334&lt;AU334,OR(AU334&lt;AW334,AW334="-"),OR(AW334&lt;AY334,AW334="-"))</f>
        <v>1</v>
      </c>
      <c r="BC334" s="109">
        <f>_xlfn.AGGREGATE(9,6,CH334:CS334)-_xlfn.AGGREGATE(9,6,BV334:CG334)+12</f>
        <v>198</v>
      </c>
      <c r="BD334" s="11" t="s">
        <v>23</v>
      </c>
      <c r="BE334" s="9" t="s">
        <v>1380</v>
      </c>
      <c r="BF334" s="120">
        <v>4</v>
      </c>
      <c r="BG334" s="51" t="s">
        <v>1287</v>
      </c>
      <c r="BH334" s="51" t="s">
        <v>1287</v>
      </c>
      <c r="BI334" s="9"/>
      <c r="BJ334" s="111" t="s">
        <v>1293</v>
      </c>
      <c r="BK334" s="112" t="s">
        <v>1293</v>
      </c>
      <c r="BL334" s="112" t="s">
        <v>1293</v>
      </c>
      <c r="BM334" s="112" t="s">
        <v>1293</v>
      </c>
      <c r="BN334" s="112" t="s">
        <v>1293</v>
      </c>
      <c r="BO334" s="112" t="s">
        <v>1293</v>
      </c>
      <c r="BP334" s="112" t="s">
        <v>1293</v>
      </c>
      <c r="BQ334" s="112" t="s">
        <v>1293</v>
      </c>
      <c r="BR334" s="112" t="s">
        <v>1293</v>
      </c>
      <c r="BS334" s="112" t="s">
        <v>1293</v>
      </c>
      <c r="BT334" s="112" t="s">
        <v>1293</v>
      </c>
      <c r="BU334" s="112" t="s">
        <v>1293</v>
      </c>
      <c r="BV334" s="111">
        <f>E334</f>
        <v>577</v>
      </c>
      <c r="BW334" s="113">
        <f>I334</f>
        <v>607</v>
      </c>
      <c r="BX334" s="114">
        <f>M334</f>
        <v>614</v>
      </c>
      <c r="BY334" s="113" t="str">
        <f>Q334</f>
        <v>-</v>
      </c>
      <c r="BZ334" s="114">
        <f>U334</f>
        <v>640</v>
      </c>
      <c r="CA334" s="113" t="str">
        <f>Y334</f>
        <v>-</v>
      </c>
      <c r="CB334" s="114">
        <f>AC334</f>
        <v>689</v>
      </c>
      <c r="CC334" s="113">
        <f>AG334</f>
        <v>733</v>
      </c>
      <c r="CD334" s="114">
        <f>AK334</f>
        <v>737</v>
      </c>
      <c r="CE334" s="113">
        <f>AO334</f>
        <v>769</v>
      </c>
      <c r="CF334" s="114">
        <f>AS334</f>
        <v>799</v>
      </c>
      <c r="CG334" s="113" t="str">
        <f>AW334</f>
        <v>-</v>
      </c>
      <c r="CH334" s="111">
        <f>G334</f>
        <v>602</v>
      </c>
      <c r="CI334" s="113">
        <f>K334</f>
        <v>613</v>
      </c>
      <c r="CJ334" s="114">
        <f>O334</f>
        <v>634</v>
      </c>
      <c r="CK334" s="114" t="str">
        <f>S334</f>
        <v>-</v>
      </c>
      <c r="CL334" s="114">
        <f>W334</f>
        <v>674</v>
      </c>
      <c r="CM334" s="114" t="str">
        <f>AA334</f>
        <v>-</v>
      </c>
      <c r="CN334" s="114">
        <f>AE334</f>
        <v>715</v>
      </c>
      <c r="CO334" s="114">
        <f>AI334</f>
        <v>735</v>
      </c>
      <c r="CP334" s="114">
        <f>AM334</f>
        <v>758</v>
      </c>
      <c r="CQ334" s="114">
        <f>AQ334</f>
        <v>794</v>
      </c>
      <c r="CR334" s="114">
        <f>AU334</f>
        <v>826</v>
      </c>
      <c r="CS334" s="114" t="str">
        <f>AY334</f>
        <v>-</v>
      </c>
      <c r="CT334" s="109">
        <f>M334-K334</f>
        <v>1</v>
      </c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  <c r="TB334" s="9"/>
      <c r="TC334" s="9"/>
      <c r="TD334" s="9"/>
      <c r="TE334" s="9"/>
      <c r="TF334" s="9"/>
      <c r="TG334" s="9"/>
      <c r="TH334" s="9"/>
      <c r="TI334" s="9"/>
      <c r="TJ334" s="9"/>
      <c r="TK334" s="9"/>
      <c r="TL334" s="9"/>
      <c r="TM334" s="9"/>
      <c r="TN334" s="9"/>
      <c r="TO334" s="9"/>
      <c r="TP334" s="9"/>
      <c r="TQ334" s="9"/>
      <c r="TR334" s="9"/>
      <c r="TS334" s="9"/>
      <c r="TT334" s="9"/>
      <c r="TU334" s="9"/>
      <c r="TV334" s="9"/>
      <c r="TW334" s="9"/>
      <c r="TX334" s="9"/>
      <c r="TY334" s="9"/>
      <c r="TZ334" s="9"/>
      <c r="UA334" s="9"/>
      <c r="UB334" s="9"/>
      <c r="UC334" s="9"/>
      <c r="UD334" s="9"/>
      <c r="UE334" s="9"/>
      <c r="UF334" s="9"/>
      <c r="UG334" s="9"/>
      <c r="UH334" s="9"/>
      <c r="UI334" s="9"/>
      <c r="UJ334" s="9"/>
      <c r="UK334" s="9"/>
      <c r="UL334" s="9"/>
      <c r="UM334" s="9"/>
      <c r="UN334" s="9"/>
      <c r="UO334" s="9"/>
      <c r="UP334" s="9"/>
      <c r="UQ334" s="9"/>
      <c r="UR334" s="9"/>
      <c r="US334" s="9"/>
      <c r="UT334" s="9"/>
      <c r="UU334" s="9"/>
      <c r="UV334" s="9"/>
      <c r="UW334" s="9"/>
      <c r="UX334" s="9"/>
      <c r="UY334" s="9"/>
      <c r="UZ334" s="9"/>
      <c r="VA334" s="9"/>
      <c r="VB334" s="9"/>
      <c r="VC334" s="9"/>
      <c r="VD334" s="9"/>
      <c r="VE334" s="9"/>
      <c r="VF334" s="9"/>
      <c r="VG334" s="9"/>
      <c r="VH334" s="9"/>
      <c r="VI334" s="9"/>
      <c r="VJ334" s="9"/>
      <c r="VK334" s="9"/>
      <c r="VL334" s="9"/>
      <c r="VM334" s="9"/>
      <c r="VN334" s="9"/>
      <c r="VO334" s="9"/>
      <c r="VP334" s="9"/>
      <c r="VQ334" s="9"/>
      <c r="VR334" s="9"/>
      <c r="VS334" s="9"/>
      <c r="VT334" s="9"/>
      <c r="VU334" s="9"/>
      <c r="VV334" s="9"/>
      <c r="VW334" s="9"/>
      <c r="VX334" s="9"/>
      <c r="VY334" s="9"/>
      <c r="VZ334" s="9"/>
      <c r="WA334" s="9"/>
      <c r="WB334" s="9"/>
      <c r="WC334" s="9"/>
      <c r="WD334" s="9"/>
      <c r="WE334" s="9"/>
      <c r="WF334" s="9"/>
      <c r="WG334" s="9"/>
      <c r="WH334" s="9"/>
      <c r="WI334" s="9"/>
      <c r="WJ334" s="9"/>
      <c r="WK334" s="9"/>
      <c r="WL334" s="9"/>
      <c r="WM334" s="9"/>
      <c r="WN334" s="9"/>
      <c r="WO334" s="9"/>
      <c r="WP334" s="9"/>
      <c r="WQ334" s="9"/>
      <c r="WR334" s="9"/>
      <c r="WS334" s="9"/>
      <c r="WT334" s="9"/>
      <c r="WU334" s="9"/>
      <c r="WV334" s="9"/>
      <c r="WW334" s="9"/>
      <c r="WX334" s="9"/>
      <c r="WY334" s="9"/>
      <c r="WZ334" s="9"/>
      <c r="XA334" s="9"/>
      <c r="XB334" s="9"/>
      <c r="XC334" s="9"/>
      <c r="XD334" s="9"/>
      <c r="XE334" s="9"/>
      <c r="XF334" s="9"/>
      <c r="XG334" s="9"/>
      <c r="XH334" s="9"/>
      <c r="XI334" s="9"/>
      <c r="XJ334" s="9"/>
      <c r="XK334" s="9"/>
      <c r="XL334" s="9"/>
      <c r="XM334" s="9"/>
      <c r="XN334" s="9"/>
      <c r="XO334" s="9"/>
      <c r="XP334" s="9"/>
      <c r="XQ334" s="9"/>
      <c r="XR334" s="9"/>
      <c r="XS334" s="9"/>
      <c r="XT334" s="9"/>
      <c r="XU334" s="9"/>
      <c r="XV334" s="9"/>
      <c r="XW334" s="9"/>
      <c r="XX334" s="9"/>
      <c r="XY334" s="9"/>
      <c r="XZ334" s="9"/>
      <c r="YA334" s="9"/>
      <c r="YB334" s="9"/>
      <c r="YC334" s="9"/>
      <c r="YD334" s="9"/>
      <c r="YE334" s="9"/>
      <c r="YF334" s="9"/>
      <c r="YG334" s="9"/>
      <c r="YH334" s="9"/>
      <c r="YI334" s="9"/>
      <c r="YJ334" s="9"/>
      <c r="YK334" s="9"/>
      <c r="YL334" s="9"/>
      <c r="YM334" s="9"/>
      <c r="YN334" s="9"/>
      <c r="YO334" s="9"/>
      <c r="YP334" s="9"/>
      <c r="YQ334" s="9"/>
      <c r="YR334" s="9"/>
      <c r="YS334" s="9"/>
      <c r="YT334" s="9"/>
      <c r="YU334" s="9"/>
      <c r="YV334" s="9"/>
      <c r="YW334" s="9"/>
      <c r="YX334" s="9"/>
      <c r="YY334" s="9"/>
      <c r="YZ334" s="9"/>
      <c r="ZA334" s="9"/>
      <c r="ZB334" s="9"/>
      <c r="ZC334" s="9"/>
      <c r="ZD334" s="9"/>
      <c r="ZE334" s="9"/>
      <c r="ZF334" s="9"/>
      <c r="ZG334" s="9"/>
      <c r="ZH334" s="9"/>
      <c r="ZI334" s="9"/>
      <c r="ZJ334" s="9"/>
      <c r="ZK334" s="9"/>
      <c r="ZL334" s="9"/>
      <c r="ZM334" s="9"/>
      <c r="ZN334" s="9"/>
      <c r="ZO334" s="9"/>
      <c r="ZP334" s="9"/>
      <c r="ZQ334" s="9"/>
      <c r="ZR334" s="9"/>
      <c r="ZS334" s="9"/>
      <c r="ZT334" s="9"/>
      <c r="ZU334" s="9"/>
      <c r="ZV334" s="9"/>
      <c r="ZW334" s="9"/>
      <c r="ZX334" s="9"/>
      <c r="ZY334" s="9"/>
      <c r="ZZ334" s="9"/>
      <c r="AAA334" s="9"/>
      <c r="AAB334" s="9"/>
      <c r="AAC334" s="9"/>
      <c r="AAD334" s="9"/>
      <c r="AAE334" s="9"/>
      <c r="AAF334" s="9"/>
      <c r="AAG334" s="9"/>
      <c r="AAH334" s="9"/>
      <c r="AAI334" s="9"/>
      <c r="AAJ334" s="9"/>
      <c r="AAK334" s="9"/>
      <c r="AAL334" s="9"/>
      <c r="AAM334" s="9"/>
      <c r="AAN334" s="9"/>
      <c r="AAO334" s="9"/>
      <c r="AAP334" s="9"/>
      <c r="AAQ334" s="9"/>
      <c r="AAR334" s="9"/>
      <c r="AAS334" s="9"/>
      <c r="AAT334" s="9"/>
      <c r="AAU334" s="9"/>
      <c r="AAV334" s="9"/>
      <c r="AAW334" s="9"/>
      <c r="AAX334" s="9"/>
      <c r="AAY334" s="9"/>
      <c r="AAZ334" s="9"/>
      <c r="ABA334" s="9"/>
      <c r="ABB334" s="9"/>
      <c r="ABC334" s="9"/>
      <c r="ABD334" s="9"/>
      <c r="ABE334" s="9"/>
      <c r="ABF334" s="9"/>
      <c r="ABG334" s="9"/>
      <c r="ABH334" s="9"/>
      <c r="ABI334" s="9"/>
      <c r="ABJ334" s="9"/>
      <c r="ABK334" s="9"/>
      <c r="ABL334" s="9"/>
      <c r="ABM334" s="9"/>
      <c r="ABN334" s="9"/>
      <c r="ABO334" s="9"/>
      <c r="ABP334" s="9"/>
      <c r="ABQ334" s="9"/>
      <c r="ABR334" s="9"/>
      <c r="ABS334" s="9"/>
      <c r="ABT334" s="9"/>
      <c r="ABU334" s="9"/>
      <c r="ABV334" s="9"/>
      <c r="ABW334" s="9"/>
      <c r="ABX334" s="9"/>
      <c r="ABY334" s="9"/>
      <c r="ABZ334" s="9"/>
      <c r="ACA334" s="9"/>
      <c r="ACB334" s="9"/>
      <c r="ACC334" s="9"/>
      <c r="ACD334" s="9"/>
      <c r="ACE334" s="9"/>
      <c r="ACF334" s="9"/>
      <c r="ACG334" s="9"/>
      <c r="ACH334" s="9"/>
      <c r="ACI334" s="9"/>
      <c r="ACJ334" s="9"/>
      <c r="ACK334" s="9"/>
      <c r="ACL334" s="9"/>
      <c r="ACM334" s="9"/>
      <c r="ACN334" s="9"/>
      <c r="ACO334" s="9"/>
      <c r="ACP334" s="9"/>
      <c r="ACQ334" s="9"/>
      <c r="ACR334" s="9"/>
      <c r="ACS334" s="9"/>
      <c r="ACT334" s="9"/>
      <c r="ACU334" s="9"/>
      <c r="ACV334" s="9"/>
      <c r="ACW334" s="9"/>
      <c r="ACX334" s="9"/>
      <c r="ACY334" s="9"/>
      <c r="ACZ334" s="9"/>
      <c r="ADA334" s="9"/>
      <c r="ADB334" s="9"/>
      <c r="ADC334" s="9"/>
      <c r="ADD334" s="9"/>
      <c r="ADE334" s="9"/>
      <c r="ADF334" s="9"/>
      <c r="ADG334" s="9"/>
      <c r="ADH334" s="9"/>
      <c r="ADI334" s="9"/>
      <c r="ADJ334" s="9"/>
      <c r="ADK334" s="9"/>
      <c r="ADL334" s="9"/>
      <c r="ADM334" s="9"/>
      <c r="ADN334" s="9"/>
      <c r="ADO334" s="9"/>
      <c r="ADP334" s="9"/>
      <c r="ADQ334" s="9"/>
      <c r="ADR334" s="9"/>
      <c r="ADS334" s="9"/>
      <c r="ADT334" s="9"/>
      <c r="ADU334" s="9"/>
      <c r="ADV334" s="9"/>
      <c r="ADW334" s="9"/>
      <c r="ADX334" s="9"/>
      <c r="ADY334" s="9"/>
      <c r="ADZ334" s="9"/>
      <c r="AEA334" s="9"/>
      <c r="AEB334" s="9"/>
      <c r="AEC334" s="9"/>
      <c r="AED334" s="9"/>
      <c r="AEE334" s="9"/>
      <c r="AEF334" s="9"/>
      <c r="AEG334" s="9"/>
      <c r="AEH334" s="9"/>
      <c r="AEI334" s="9"/>
      <c r="AEJ334" s="9"/>
      <c r="AEK334" s="9"/>
      <c r="AEL334" s="9"/>
      <c r="AEM334" s="9"/>
      <c r="AEN334" s="9"/>
      <c r="AEO334" s="9"/>
      <c r="AEP334" s="9"/>
      <c r="AEQ334" s="9"/>
      <c r="AER334" s="9"/>
      <c r="AES334" s="9"/>
      <c r="AET334" s="9"/>
      <c r="AEU334" s="9"/>
      <c r="AEV334" s="9"/>
      <c r="AEW334" s="9"/>
      <c r="AEX334" s="9"/>
      <c r="AEY334" s="9"/>
      <c r="AEZ334" s="9"/>
      <c r="AFA334" s="9"/>
      <c r="AFB334" s="9"/>
      <c r="AFC334" s="9"/>
      <c r="AFD334" s="9"/>
      <c r="AFE334" s="9"/>
      <c r="AFF334" s="9"/>
      <c r="AFG334" s="9"/>
      <c r="AFH334" s="9"/>
      <c r="AFI334" s="9"/>
      <c r="AFJ334" s="9"/>
      <c r="AFK334" s="9"/>
      <c r="AFL334" s="9"/>
      <c r="AFM334" s="9"/>
      <c r="AFN334" s="9"/>
      <c r="AFO334" s="9"/>
      <c r="AFP334" s="9"/>
      <c r="AFQ334" s="9"/>
      <c r="AFR334" s="9"/>
      <c r="AFS334" s="9"/>
      <c r="AFT334" s="9"/>
      <c r="AFU334" s="9"/>
      <c r="AFV334" s="9"/>
      <c r="AFW334" s="9"/>
      <c r="AFX334" s="9"/>
      <c r="AFY334" s="9"/>
      <c r="AFZ334" s="9"/>
      <c r="AGA334" s="9"/>
      <c r="AGB334" s="9"/>
      <c r="AGC334" s="9"/>
      <c r="AGD334" s="9"/>
      <c r="AGE334" s="9"/>
      <c r="AGF334" s="9"/>
      <c r="AGG334" s="9"/>
      <c r="AGH334" s="9"/>
      <c r="AGI334" s="9"/>
      <c r="AGJ334" s="9"/>
      <c r="AGK334" s="9"/>
      <c r="AGL334" s="9"/>
      <c r="AGM334" s="9"/>
      <c r="AGN334" s="9"/>
      <c r="AGO334" s="9"/>
      <c r="AGP334" s="9"/>
      <c r="AGQ334" s="9"/>
      <c r="AGR334" s="9"/>
      <c r="AGS334" s="9"/>
      <c r="AGT334" s="9"/>
      <c r="AGU334" s="9"/>
      <c r="AGV334" s="9"/>
      <c r="AGW334" s="9"/>
      <c r="AGX334" s="9"/>
      <c r="AGY334" s="9"/>
      <c r="AGZ334" s="9"/>
      <c r="AHA334" s="9"/>
      <c r="AHB334" s="9"/>
      <c r="AHC334" s="9"/>
      <c r="AHD334" s="9"/>
      <c r="AHE334" s="9"/>
      <c r="AHF334" s="9"/>
      <c r="AHG334" s="9"/>
      <c r="AHH334" s="9"/>
      <c r="AHI334" s="9"/>
      <c r="AHJ334" s="9"/>
      <c r="AHK334" s="9"/>
      <c r="AHL334" s="9"/>
      <c r="AHM334" s="9"/>
      <c r="AHN334" s="9"/>
      <c r="AHO334" s="9"/>
      <c r="AHP334" s="9"/>
      <c r="AHQ334" s="9"/>
      <c r="AHR334" s="9"/>
      <c r="AHS334" s="9"/>
      <c r="AHT334" s="9"/>
      <c r="AHU334" s="9"/>
      <c r="AHV334" s="9"/>
      <c r="AHW334" s="9"/>
      <c r="AHX334" s="9"/>
      <c r="AHY334" s="9"/>
      <c r="AHZ334" s="9"/>
      <c r="AIA334" s="9"/>
      <c r="AIB334" s="9"/>
      <c r="AIC334" s="9"/>
      <c r="AID334" s="9"/>
      <c r="AIE334" s="9"/>
      <c r="AIF334" s="9"/>
      <c r="AIG334" s="9"/>
      <c r="AIH334" s="9"/>
      <c r="AII334" s="9"/>
      <c r="AIJ334" s="9"/>
      <c r="AIK334" s="9"/>
      <c r="AIL334" s="9"/>
      <c r="AIM334" s="9"/>
      <c r="AIN334" s="9"/>
      <c r="AIO334" s="9"/>
      <c r="AIP334" s="9"/>
      <c r="AIQ334" s="9"/>
      <c r="AIR334" s="9"/>
      <c r="AIS334" s="9"/>
      <c r="AIT334" s="9"/>
      <c r="AIU334" s="9"/>
      <c r="AIV334" s="9"/>
      <c r="AIW334" s="9"/>
      <c r="AIX334" s="9"/>
      <c r="AIY334" s="9"/>
      <c r="AIZ334" s="9"/>
      <c r="AJA334" s="9"/>
      <c r="AJB334" s="9"/>
      <c r="AJC334" s="9"/>
      <c r="AJD334" s="9"/>
      <c r="AJE334" s="9"/>
      <c r="AJF334" s="9"/>
      <c r="AJG334" s="9"/>
      <c r="AJH334" s="9"/>
      <c r="AJI334" s="9"/>
      <c r="AJJ334" s="9"/>
      <c r="AJK334" s="9"/>
      <c r="AJL334" s="9"/>
      <c r="AJM334" s="9"/>
      <c r="AJN334" s="9"/>
      <c r="AJO334" s="9"/>
      <c r="AJP334" s="9"/>
      <c r="AJQ334" s="9"/>
      <c r="AJR334" s="9"/>
      <c r="AJS334" s="9"/>
      <c r="AJT334" s="9"/>
      <c r="AJU334" s="9"/>
      <c r="AJV334" s="9"/>
      <c r="AJW334" s="9"/>
      <c r="AJX334" s="9"/>
      <c r="AJY334" s="9"/>
      <c r="AJZ334" s="9"/>
      <c r="AKA334" s="9"/>
      <c r="AKB334" s="9"/>
      <c r="AKC334" s="9"/>
      <c r="AKD334" s="9"/>
      <c r="AKE334" s="9"/>
      <c r="AKF334" s="9"/>
      <c r="AKG334" s="9"/>
      <c r="AKH334" s="9"/>
      <c r="AKI334" s="9"/>
      <c r="AKJ334" s="9"/>
      <c r="AKK334" s="9"/>
      <c r="AKL334" s="9"/>
      <c r="AKM334" s="9"/>
      <c r="AKN334" s="9"/>
      <c r="AKO334" s="9"/>
      <c r="AKP334" s="9"/>
      <c r="AKQ334" s="9"/>
      <c r="AKR334" s="9"/>
      <c r="AKS334" s="9"/>
      <c r="AKT334" s="9"/>
      <c r="AKU334" s="9"/>
      <c r="AKV334" s="9"/>
      <c r="AKW334" s="9"/>
      <c r="AKX334" s="9"/>
      <c r="AKY334" s="9"/>
      <c r="AKZ334" s="9"/>
      <c r="ALA334" s="9"/>
      <c r="ALB334" s="9"/>
      <c r="ALC334" s="9"/>
      <c r="ALD334" s="9"/>
      <c r="ALE334" s="9"/>
      <c r="ALF334" s="9"/>
      <c r="ALG334" s="9"/>
      <c r="ALH334" s="9"/>
      <c r="ALI334" s="9"/>
      <c r="ALJ334" s="9"/>
      <c r="ALK334" s="9"/>
      <c r="ALL334" s="9"/>
      <c r="ALM334" s="9"/>
      <c r="ALN334" s="9"/>
      <c r="ALO334" s="9"/>
      <c r="ALP334" s="9"/>
      <c r="ALQ334" s="9"/>
      <c r="ALR334" s="9"/>
      <c r="ALS334" s="9"/>
      <c r="ALT334" s="9"/>
      <c r="ALU334" s="9"/>
      <c r="ALV334" s="9"/>
      <c r="ALW334" s="9"/>
      <c r="ALX334" s="9"/>
      <c r="ALY334" s="9"/>
      <c r="ALZ334" s="9"/>
      <c r="AMA334" s="9"/>
      <c r="AMB334" s="9"/>
      <c r="AMC334" s="9"/>
      <c r="AMD334" s="9"/>
      <c r="AME334" s="9"/>
      <c r="AMF334" s="9"/>
      <c r="AMG334" s="9"/>
      <c r="AMH334" s="9"/>
      <c r="AMI334" s="9"/>
      <c r="AMJ334" s="9"/>
      <c r="AMK334" s="9"/>
      <c r="AML334" s="9"/>
      <c r="AMM334" s="9"/>
      <c r="AMN334" s="9"/>
      <c r="AMO334" s="9"/>
      <c r="AMP334" s="9"/>
    </row>
    <row r="335" spans="1:1030" s="12" customFormat="1" x14ac:dyDescent="0.2">
      <c r="A335" s="9" t="str">
        <f>CONCATENATE(B335,"_",C335)</f>
        <v>grm5_human_6N52</v>
      </c>
      <c r="B335" s="9" t="s">
        <v>41</v>
      </c>
      <c r="C335" s="9" t="s">
        <v>1577</v>
      </c>
      <c r="D335" s="9" t="str">
        <f>IFERROR(MID(VLOOKUP($B335,Seqs!$A:$B,2,0),E335,1),"")</f>
        <v>P</v>
      </c>
      <c r="E335" s="9">
        <v>580</v>
      </c>
      <c r="F335" s="9" t="str">
        <f>IFERROR(MID(VLOOKUP($B335,Seqs!$A:$B,2,0),G335,1),"")</f>
        <v>T</v>
      </c>
      <c r="G335" s="9">
        <v>598</v>
      </c>
      <c r="H335" s="9" t="str">
        <f>IFERROR(MID(VLOOKUP($B335,Seqs!$A:$B,2,0),I335,1),"")</f>
        <v>T</v>
      </c>
      <c r="I335" s="109">
        <v>607</v>
      </c>
      <c r="J335" s="9" t="str">
        <f>IFERROR(MID(VLOOKUP($B335,Seqs!$A:$B,2,0),K335,1),"")</f>
        <v>S</v>
      </c>
      <c r="K335" s="109">
        <v>613</v>
      </c>
      <c r="L335" s="9" t="str">
        <f>IFERROR(MID(VLOOKUP($B335,Seqs!$A:$B,2,0),M335,1),"")</f>
        <v>S</v>
      </c>
      <c r="M335" s="9">
        <v>614</v>
      </c>
      <c r="N335" s="9" t="str">
        <f>IFERROR(MID(VLOOKUP($B335,Seqs!$A:$B,2,0),O335,1),"")</f>
        <v>I</v>
      </c>
      <c r="O335" s="9">
        <v>636</v>
      </c>
      <c r="P335" s="9" t="str">
        <f>IFERROR(MID(VLOOKUP($B335,Seqs!$A:$B,2,0),Q335,1),"")</f>
        <v/>
      </c>
      <c r="Q335" s="9" t="s">
        <v>23</v>
      </c>
      <c r="R335" s="9" t="str">
        <f>IFERROR(MID(VLOOKUP($B335,Seqs!$A:$B,2,0),S335,1),"")</f>
        <v/>
      </c>
      <c r="S335" s="9" t="s">
        <v>23</v>
      </c>
      <c r="T335" s="9" t="str">
        <f>IFERROR(MID(VLOOKUP($B335,Seqs!$A:$B,2,0),U335,1),"")</f>
        <v>K</v>
      </c>
      <c r="U335" s="9">
        <v>640</v>
      </c>
      <c r="V335" s="9" t="str">
        <f>IFERROR(MID(VLOOKUP($B335,Seqs!$A:$B,2,0),W335,1),"")</f>
        <v>I</v>
      </c>
      <c r="W335" s="9">
        <v>669</v>
      </c>
      <c r="X335" s="9" t="str">
        <f>IFERROR(MID(VLOOKUP($B335,Seqs!$A:$B,2,0),Y335,1),"")</f>
        <v/>
      </c>
      <c r="Y335" s="9" t="s">
        <v>23</v>
      </c>
      <c r="Z335" s="9" t="str">
        <f>IFERROR(MID(VLOOKUP($B335,Seqs!$A:$B,2,0),AA335,1),"")</f>
        <v/>
      </c>
      <c r="AA335" s="9" t="s">
        <v>23</v>
      </c>
      <c r="AB335" s="9" t="str">
        <f>IFERROR(MID(VLOOKUP($B335,Seqs!$A:$B,2,0),AC335,1),"")</f>
        <v>A</v>
      </c>
      <c r="AC335" s="9">
        <v>692</v>
      </c>
      <c r="AD335" s="9" t="str">
        <f>IFERROR(MID(VLOOKUP($B335,Seqs!$A:$B,2,0),AE335,1),"")</f>
        <v>E</v>
      </c>
      <c r="AE335" s="9">
        <v>715</v>
      </c>
      <c r="AF335" s="9" t="str">
        <f>IFERROR(MID(VLOOKUP($B335,Seqs!$A:$B,2,0),AG335,1),"")</f>
        <v>C</v>
      </c>
      <c r="AG335" s="9">
        <v>733</v>
      </c>
      <c r="AH335" s="9" t="str">
        <f>IFERROR(MID(VLOOKUP($B335,Seqs!$A:$B,2,0),AI335,1),"")</f>
        <v>T</v>
      </c>
      <c r="AI335" s="9">
        <v>735</v>
      </c>
      <c r="AJ335" s="9" t="str">
        <f>IFERROR(MID(VLOOKUP($B335,Seqs!$A:$B,2,0),AK335,1),"")</f>
        <v>T</v>
      </c>
      <c r="AK335" s="9">
        <v>736</v>
      </c>
      <c r="AL335" s="9" t="str">
        <f>IFERROR(MID(VLOOKUP($B335,Seqs!$A:$B,2,0),AM335,1),"")</f>
        <v>T</v>
      </c>
      <c r="AM335" s="9">
        <v>761</v>
      </c>
      <c r="AN335" s="9" t="str">
        <f>IFERROR(MID(VLOOKUP($B335,Seqs!$A:$B,2,0),AO335,1),"")</f>
        <v>E</v>
      </c>
      <c r="AO335" s="9">
        <v>770</v>
      </c>
      <c r="AP335" s="9" t="str">
        <f>IFERROR(MID(VLOOKUP($B335,Seqs!$A:$B,2,0),AQ335,1),"")</f>
        <v>F</v>
      </c>
      <c r="AQ335" s="9">
        <v>793</v>
      </c>
      <c r="AR335" s="9" t="str">
        <f>IFERROR(MID(VLOOKUP($B335,Seqs!$A:$B,2,0),AS335,1),"")</f>
        <v>I</v>
      </c>
      <c r="AS335" s="9">
        <v>799</v>
      </c>
      <c r="AT335" s="9" t="str">
        <f>IFERROR(MID(VLOOKUP($B335,Seqs!$A:$B,2,0),AU335,1),"")</f>
        <v>K</v>
      </c>
      <c r="AU335" s="9">
        <v>828</v>
      </c>
      <c r="AV335" s="9" t="str">
        <f>IFERROR(MID(VLOOKUP($B335,Seqs!$A:$B,2,0),AW335,1),"")</f>
        <v>P</v>
      </c>
      <c r="AW335" s="9">
        <v>829</v>
      </c>
      <c r="AX335" s="9" t="str">
        <f>IFERROR(MID(VLOOKUP($B335,Seqs!$A:$B,2,0),AY335,1),"")</f>
        <v>N</v>
      </c>
      <c r="AY335" s="9">
        <v>832</v>
      </c>
      <c r="AZ335" s="110" t="str">
        <f>VLOOKUP(B335,Classification!A:D,2,0)</f>
        <v>C</v>
      </c>
      <c r="BA335" s="98" t="str">
        <f>VLOOKUP(B335,Classification!A:D,4,0)</f>
        <v>Metabotropicglutamate</v>
      </c>
      <c r="BB335" s="36" t="b">
        <f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109">
        <f>_xlfn.AGGREGATE(9,6,CH335:CS335)-_xlfn.AGGREGATE(9,6,BV335:CG335)+12</f>
        <v>192</v>
      </c>
      <c r="BD335" s="11" t="s">
        <v>23</v>
      </c>
      <c r="BE335" s="9" t="s">
        <v>1380</v>
      </c>
      <c r="BF335" s="120">
        <v>4</v>
      </c>
      <c r="BG335" s="51" t="s">
        <v>1</v>
      </c>
      <c r="BH335" s="51" t="s">
        <v>1</v>
      </c>
      <c r="BI335" s="9"/>
      <c r="BJ335" s="111" t="s">
        <v>1293</v>
      </c>
      <c r="BK335" s="112" t="s">
        <v>1293</v>
      </c>
      <c r="BL335" s="112" t="s">
        <v>1293</v>
      </c>
      <c r="BM335" s="112" t="s">
        <v>1293</v>
      </c>
      <c r="BN335" s="112" t="s">
        <v>1293</v>
      </c>
      <c r="BO335" s="112" t="s">
        <v>1293</v>
      </c>
      <c r="BP335" s="112" t="s">
        <v>1293</v>
      </c>
      <c r="BQ335" s="112" t="s">
        <v>1293</v>
      </c>
      <c r="BR335" s="112" t="s">
        <v>1293</v>
      </c>
      <c r="BS335" s="112" t="s">
        <v>1293</v>
      </c>
      <c r="BT335" s="112" t="s">
        <v>1293</v>
      </c>
      <c r="BU335" s="112" t="s">
        <v>1293</v>
      </c>
      <c r="BV335" s="111">
        <f>E335</f>
        <v>580</v>
      </c>
      <c r="BW335" s="113">
        <f>I335</f>
        <v>607</v>
      </c>
      <c r="BX335" s="114">
        <f>M335</f>
        <v>614</v>
      </c>
      <c r="BY335" s="113" t="str">
        <f>Q335</f>
        <v>-</v>
      </c>
      <c r="BZ335" s="114">
        <f>U335</f>
        <v>640</v>
      </c>
      <c r="CA335" s="113" t="str">
        <f>Y335</f>
        <v>-</v>
      </c>
      <c r="CB335" s="114">
        <f>AC335</f>
        <v>692</v>
      </c>
      <c r="CC335" s="113">
        <f>AG335</f>
        <v>733</v>
      </c>
      <c r="CD335" s="114">
        <f>AK335</f>
        <v>736</v>
      </c>
      <c r="CE335" s="113">
        <f>AO335</f>
        <v>770</v>
      </c>
      <c r="CF335" s="114">
        <f>AS335</f>
        <v>799</v>
      </c>
      <c r="CG335" s="113">
        <f>AW335</f>
        <v>829</v>
      </c>
      <c r="CH335" s="111">
        <f>G335</f>
        <v>598</v>
      </c>
      <c r="CI335" s="113">
        <f>K335</f>
        <v>613</v>
      </c>
      <c r="CJ335" s="114">
        <f>O335</f>
        <v>636</v>
      </c>
      <c r="CK335" s="114" t="str">
        <f>S335</f>
        <v>-</v>
      </c>
      <c r="CL335" s="114">
        <f>W335</f>
        <v>669</v>
      </c>
      <c r="CM335" s="114" t="str">
        <f>AA335</f>
        <v>-</v>
      </c>
      <c r="CN335" s="114">
        <f>AE335</f>
        <v>715</v>
      </c>
      <c r="CO335" s="114">
        <f>AI335</f>
        <v>735</v>
      </c>
      <c r="CP335" s="114">
        <f>AM335</f>
        <v>761</v>
      </c>
      <c r="CQ335" s="114">
        <f>AQ335</f>
        <v>793</v>
      </c>
      <c r="CR335" s="114">
        <f>AU335</f>
        <v>828</v>
      </c>
      <c r="CS335" s="114">
        <f>AY335</f>
        <v>832</v>
      </c>
      <c r="CT335" s="109">
        <f>M335-K335</f>
        <v>1</v>
      </c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  <c r="ZW335" s="9"/>
      <c r="ZX335" s="9"/>
      <c r="ZY335" s="9"/>
      <c r="ZZ335" s="9"/>
      <c r="AAA335" s="9"/>
      <c r="AAB335" s="9"/>
      <c r="AAC335" s="9"/>
      <c r="AAD335" s="9"/>
      <c r="AAE335" s="9"/>
      <c r="AAF335" s="9"/>
      <c r="AAG335" s="9"/>
      <c r="AAH335" s="9"/>
      <c r="AAI335" s="9"/>
      <c r="AAJ335" s="9"/>
      <c r="AAK335" s="9"/>
      <c r="AAL335" s="9"/>
      <c r="AAM335" s="9"/>
      <c r="AAN335" s="9"/>
      <c r="AAO335" s="9"/>
      <c r="AAP335" s="9"/>
      <c r="AAQ335" s="9"/>
      <c r="AAR335" s="9"/>
      <c r="AAS335" s="9"/>
      <c r="AAT335" s="9"/>
      <c r="AAU335" s="9"/>
      <c r="AAV335" s="9"/>
      <c r="AAW335" s="9"/>
      <c r="AAX335" s="9"/>
      <c r="AAY335" s="9"/>
      <c r="AAZ335" s="9"/>
      <c r="ABA335" s="9"/>
      <c r="ABB335" s="9"/>
      <c r="ABC335" s="9"/>
      <c r="ABD335" s="9"/>
      <c r="ABE335" s="9"/>
      <c r="ABF335" s="9"/>
      <c r="ABG335" s="9"/>
      <c r="ABH335" s="9"/>
      <c r="ABI335" s="9"/>
      <c r="ABJ335" s="9"/>
      <c r="ABK335" s="9"/>
      <c r="ABL335" s="9"/>
      <c r="ABM335" s="9"/>
      <c r="ABN335" s="9"/>
      <c r="ABO335" s="9"/>
      <c r="ABP335" s="9"/>
      <c r="ABQ335" s="9"/>
      <c r="ABR335" s="9"/>
      <c r="ABS335" s="9"/>
      <c r="ABT335" s="9"/>
      <c r="ABU335" s="9"/>
      <c r="ABV335" s="9"/>
      <c r="ABW335" s="9"/>
      <c r="ABX335" s="9"/>
      <c r="ABY335" s="9"/>
      <c r="ABZ335" s="9"/>
      <c r="ACA335" s="9"/>
      <c r="ACB335" s="9"/>
      <c r="ACC335" s="9"/>
      <c r="ACD335" s="9"/>
      <c r="ACE335" s="9"/>
      <c r="ACF335" s="9"/>
      <c r="ACG335" s="9"/>
      <c r="ACH335" s="9"/>
      <c r="ACI335" s="9"/>
      <c r="ACJ335" s="9"/>
      <c r="ACK335" s="9"/>
      <c r="ACL335" s="9"/>
      <c r="ACM335" s="9"/>
      <c r="ACN335" s="9"/>
      <c r="ACO335" s="9"/>
      <c r="ACP335" s="9"/>
      <c r="ACQ335" s="9"/>
      <c r="ACR335" s="9"/>
      <c r="ACS335" s="9"/>
      <c r="ACT335" s="9"/>
      <c r="ACU335" s="9"/>
      <c r="ACV335" s="9"/>
      <c r="ACW335" s="9"/>
      <c r="ACX335" s="9"/>
      <c r="ACY335" s="9"/>
      <c r="ACZ335" s="9"/>
      <c r="ADA335" s="9"/>
      <c r="ADB335" s="9"/>
      <c r="ADC335" s="9"/>
      <c r="ADD335" s="9"/>
      <c r="ADE335" s="9"/>
      <c r="ADF335" s="9"/>
      <c r="ADG335" s="9"/>
      <c r="ADH335" s="9"/>
      <c r="ADI335" s="9"/>
      <c r="ADJ335" s="9"/>
      <c r="ADK335" s="9"/>
      <c r="ADL335" s="9"/>
      <c r="ADM335" s="9"/>
      <c r="ADN335" s="9"/>
      <c r="ADO335" s="9"/>
      <c r="ADP335" s="9"/>
      <c r="ADQ335" s="9"/>
      <c r="ADR335" s="9"/>
      <c r="ADS335" s="9"/>
      <c r="ADT335" s="9"/>
      <c r="ADU335" s="9"/>
      <c r="ADV335" s="9"/>
      <c r="ADW335" s="9"/>
      <c r="ADX335" s="9"/>
      <c r="ADY335" s="9"/>
      <c r="ADZ335" s="9"/>
      <c r="AEA335" s="9"/>
      <c r="AEB335" s="9"/>
      <c r="AEC335" s="9"/>
      <c r="AED335" s="9"/>
      <c r="AEE335" s="9"/>
      <c r="AEF335" s="9"/>
      <c r="AEG335" s="9"/>
      <c r="AEH335" s="9"/>
      <c r="AEI335" s="9"/>
      <c r="AEJ335" s="9"/>
      <c r="AEK335" s="9"/>
      <c r="AEL335" s="9"/>
      <c r="AEM335" s="9"/>
      <c r="AEN335" s="9"/>
      <c r="AEO335" s="9"/>
      <c r="AEP335" s="9"/>
      <c r="AEQ335" s="9"/>
      <c r="AER335" s="9"/>
      <c r="AES335" s="9"/>
      <c r="AET335" s="9"/>
      <c r="AEU335" s="9"/>
      <c r="AEV335" s="9"/>
      <c r="AEW335" s="9"/>
      <c r="AEX335" s="9"/>
      <c r="AEY335" s="9"/>
      <c r="AEZ335" s="9"/>
      <c r="AFA335" s="9"/>
      <c r="AFB335" s="9"/>
      <c r="AFC335" s="9"/>
      <c r="AFD335" s="9"/>
      <c r="AFE335" s="9"/>
      <c r="AFF335" s="9"/>
      <c r="AFG335" s="9"/>
      <c r="AFH335" s="9"/>
      <c r="AFI335" s="9"/>
      <c r="AFJ335" s="9"/>
      <c r="AFK335" s="9"/>
      <c r="AFL335" s="9"/>
      <c r="AFM335" s="9"/>
      <c r="AFN335" s="9"/>
      <c r="AFO335" s="9"/>
      <c r="AFP335" s="9"/>
      <c r="AFQ335" s="9"/>
      <c r="AFR335" s="9"/>
      <c r="AFS335" s="9"/>
      <c r="AFT335" s="9"/>
      <c r="AFU335" s="9"/>
      <c r="AFV335" s="9"/>
      <c r="AFW335" s="9"/>
      <c r="AFX335" s="9"/>
      <c r="AFY335" s="9"/>
      <c r="AFZ335" s="9"/>
      <c r="AGA335" s="9"/>
      <c r="AGB335" s="9"/>
      <c r="AGC335" s="9"/>
      <c r="AGD335" s="9"/>
      <c r="AGE335" s="9"/>
      <c r="AGF335" s="9"/>
      <c r="AGG335" s="9"/>
      <c r="AGH335" s="9"/>
      <c r="AGI335" s="9"/>
      <c r="AGJ335" s="9"/>
      <c r="AGK335" s="9"/>
      <c r="AGL335" s="9"/>
      <c r="AGM335" s="9"/>
      <c r="AGN335" s="9"/>
      <c r="AGO335" s="9"/>
      <c r="AGP335" s="9"/>
      <c r="AGQ335" s="9"/>
      <c r="AGR335" s="9"/>
      <c r="AGS335" s="9"/>
      <c r="AGT335" s="9"/>
      <c r="AGU335" s="9"/>
      <c r="AGV335" s="9"/>
      <c r="AGW335" s="9"/>
      <c r="AGX335" s="9"/>
      <c r="AGY335" s="9"/>
      <c r="AGZ335" s="9"/>
      <c r="AHA335" s="9"/>
      <c r="AHB335" s="9"/>
      <c r="AHC335" s="9"/>
      <c r="AHD335" s="9"/>
      <c r="AHE335" s="9"/>
      <c r="AHF335" s="9"/>
      <c r="AHG335" s="9"/>
      <c r="AHH335" s="9"/>
      <c r="AHI335" s="9"/>
      <c r="AHJ335" s="9"/>
      <c r="AHK335" s="9"/>
      <c r="AHL335" s="9"/>
      <c r="AHM335" s="9"/>
      <c r="AHN335" s="9"/>
      <c r="AHO335" s="9"/>
      <c r="AHP335" s="9"/>
      <c r="AHQ335" s="9"/>
      <c r="AHR335" s="9"/>
      <c r="AHS335" s="9"/>
      <c r="AHT335" s="9"/>
      <c r="AHU335" s="9"/>
      <c r="AHV335" s="9"/>
      <c r="AHW335" s="9"/>
      <c r="AHX335" s="9"/>
      <c r="AHY335" s="9"/>
      <c r="AHZ335" s="9"/>
      <c r="AIA335" s="9"/>
      <c r="AIB335" s="9"/>
      <c r="AIC335" s="9"/>
      <c r="AID335" s="9"/>
      <c r="AIE335" s="9"/>
      <c r="AIF335" s="9"/>
      <c r="AIG335" s="9"/>
      <c r="AIH335" s="9"/>
      <c r="AII335" s="9"/>
      <c r="AIJ335" s="9"/>
      <c r="AIK335" s="9"/>
      <c r="AIL335" s="9"/>
      <c r="AIM335" s="9"/>
      <c r="AIN335" s="9"/>
      <c r="AIO335" s="9"/>
      <c r="AIP335" s="9"/>
      <c r="AIQ335" s="9"/>
      <c r="AIR335" s="9"/>
      <c r="AIS335" s="9"/>
      <c r="AIT335" s="9"/>
      <c r="AIU335" s="9"/>
      <c r="AIV335" s="9"/>
      <c r="AIW335" s="9"/>
      <c r="AIX335" s="9"/>
      <c r="AIY335" s="9"/>
      <c r="AIZ335" s="9"/>
      <c r="AJA335" s="9"/>
      <c r="AJB335" s="9"/>
      <c r="AJC335" s="9"/>
      <c r="AJD335" s="9"/>
      <c r="AJE335" s="9"/>
      <c r="AJF335" s="9"/>
      <c r="AJG335" s="9"/>
      <c r="AJH335" s="9"/>
      <c r="AJI335" s="9"/>
      <c r="AJJ335" s="9"/>
      <c r="AJK335" s="9"/>
      <c r="AJL335" s="9"/>
      <c r="AJM335" s="9"/>
      <c r="AJN335" s="9"/>
      <c r="AJO335" s="9"/>
      <c r="AJP335" s="9"/>
      <c r="AJQ335" s="9"/>
      <c r="AJR335" s="9"/>
      <c r="AJS335" s="9"/>
      <c r="AJT335" s="9"/>
      <c r="AJU335" s="9"/>
      <c r="AJV335" s="9"/>
      <c r="AJW335" s="9"/>
      <c r="AJX335" s="9"/>
      <c r="AJY335" s="9"/>
      <c r="AJZ335" s="9"/>
      <c r="AKA335" s="9"/>
      <c r="AKB335" s="9"/>
      <c r="AKC335" s="9"/>
      <c r="AKD335" s="9"/>
      <c r="AKE335" s="9"/>
      <c r="AKF335" s="9"/>
      <c r="AKG335" s="9"/>
      <c r="AKH335" s="9"/>
      <c r="AKI335" s="9"/>
      <c r="AKJ335" s="9"/>
      <c r="AKK335" s="9"/>
      <c r="AKL335" s="9"/>
      <c r="AKM335" s="9"/>
      <c r="AKN335" s="9"/>
      <c r="AKO335" s="9"/>
      <c r="AKP335" s="9"/>
      <c r="AKQ335" s="9"/>
      <c r="AKR335" s="9"/>
      <c r="AKS335" s="9"/>
      <c r="AKT335" s="9"/>
      <c r="AKU335" s="9"/>
      <c r="AKV335" s="9"/>
      <c r="AKW335" s="9"/>
      <c r="AKX335" s="9"/>
      <c r="AKY335" s="9"/>
      <c r="AKZ335" s="9"/>
      <c r="ALA335" s="9"/>
      <c r="ALB335" s="9"/>
      <c r="ALC335" s="9"/>
      <c r="ALD335" s="9"/>
      <c r="ALE335" s="9"/>
      <c r="ALF335" s="9"/>
      <c r="ALG335" s="9"/>
      <c r="ALH335" s="9"/>
      <c r="ALI335" s="9"/>
      <c r="ALJ335" s="9"/>
      <c r="ALK335" s="9"/>
      <c r="ALL335" s="9"/>
      <c r="ALM335" s="9"/>
      <c r="ALN335" s="9"/>
      <c r="ALO335" s="9"/>
      <c r="ALP335" s="9"/>
      <c r="ALQ335" s="9"/>
      <c r="ALR335" s="9"/>
      <c r="ALS335" s="9"/>
      <c r="ALT335" s="9"/>
      <c r="ALU335" s="9"/>
      <c r="ALV335" s="9"/>
      <c r="ALW335" s="9"/>
      <c r="ALX335" s="9"/>
      <c r="ALY335" s="9"/>
      <c r="ALZ335" s="9"/>
      <c r="AMA335" s="9"/>
      <c r="AMB335" s="9"/>
      <c r="AMC335" s="9"/>
      <c r="AMD335" s="9"/>
      <c r="AME335" s="9"/>
      <c r="AMF335" s="9"/>
      <c r="AMG335" s="9"/>
      <c r="AMH335" s="9"/>
      <c r="AMI335" s="9"/>
      <c r="AMJ335" s="9"/>
      <c r="AMK335" s="9"/>
      <c r="AML335" s="9"/>
      <c r="AMM335" s="9"/>
      <c r="AMN335" s="9"/>
      <c r="AMO335" s="9"/>
      <c r="AMP335" s="9"/>
    </row>
    <row r="336" spans="1:1030" s="12" customFormat="1" x14ac:dyDescent="0.2">
      <c r="A336" s="9" t="str">
        <f>CONCATENATE(B336,"_",C336)</f>
        <v>fzd4_human__wt</v>
      </c>
      <c r="B336" s="9" t="s">
        <v>450</v>
      </c>
      <c r="C336" s="9" t="s">
        <v>100</v>
      </c>
      <c r="D336" s="9" t="str">
        <f>IFERROR(MID(VLOOKUP($B336,Seqs!$A:$B,2,0),E336,1),"")</f>
        <v>S</v>
      </c>
      <c r="E336" s="9">
        <v>212</v>
      </c>
      <c r="F336" s="9" t="str">
        <f>IFERROR(MID(VLOOKUP($B336,Seqs!$A:$B,2,0),G336,1),"")</f>
        <v>D</v>
      </c>
      <c r="G336" s="9">
        <v>244</v>
      </c>
      <c r="H336" s="9" t="str">
        <f>IFERROR(MID(VLOOKUP($B336,Seqs!$A:$B,2,0),I336,1),"")</f>
        <v>S</v>
      </c>
      <c r="I336" s="109">
        <v>245</v>
      </c>
      <c r="J336" s="9" t="str">
        <f>IFERROR(MID(VLOOKUP($B336,Seqs!$A:$B,2,0),K336,1),"")</f>
        <v>S</v>
      </c>
      <c r="K336" s="109">
        <v>249</v>
      </c>
      <c r="L336" s="9" t="str">
        <f>IFERROR(MID(VLOOKUP($B336,Seqs!$A:$B,2,0),M336,1),"")</f>
        <v>Y</v>
      </c>
      <c r="M336" s="9">
        <v>250</v>
      </c>
      <c r="N336" s="9" t="str">
        <f>IFERROR(MID(VLOOKUP($B336,Seqs!$A:$B,2,0),O336,1),"")</f>
        <v>G</v>
      </c>
      <c r="O336" s="9">
        <v>276</v>
      </c>
      <c r="P336" s="9" t="str">
        <f>IFERROR(MID(VLOOKUP($B336,Seqs!$A:$B,2,0),Q336,1),"")</f>
        <v/>
      </c>
      <c r="Q336" s="9" t="s">
        <v>23</v>
      </c>
      <c r="R336" s="9" t="str">
        <f>IFERROR(MID(VLOOKUP($B336,Seqs!$A:$B,2,0),S336,1),"")</f>
        <v/>
      </c>
      <c r="S336" s="9" t="s">
        <v>23</v>
      </c>
      <c r="T336" s="9" t="str">
        <f>IFERROR(MID(VLOOKUP($B336,Seqs!$A:$B,2,0),U336,1),"")</f>
        <v>N</v>
      </c>
      <c r="U336" s="9">
        <v>299</v>
      </c>
      <c r="V336" s="9" t="str">
        <f>IFERROR(MID(VLOOKUP($B336,Seqs!$A:$B,2,0),W336,1),"")</f>
        <v>G</v>
      </c>
      <c r="W336" s="9">
        <v>332</v>
      </c>
      <c r="X336" s="9" t="str">
        <f>IFERROR(MID(VLOOKUP($B336,Seqs!$A:$B,2,0),Y336,1),"")</f>
        <v/>
      </c>
      <c r="Y336" s="9" t="s">
        <v>23</v>
      </c>
      <c r="Z336" s="9" t="str">
        <f>IFERROR(MID(VLOOKUP($B336,Seqs!$A:$B,2,0),AA336,1),"")</f>
        <v/>
      </c>
      <c r="AA336" s="9" t="s">
        <v>23</v>
      </c>
      <c r="AB336" s="9" t="str">
        <f>IFERROR(MID(VLOOKUP($B336,Seqs!$A:$B,2,0),AC336,1),"")</f>
        <v>H</v>
      </c>
      <c r="AC336" s="9">
        <v>343</v>
      </c>
      <c r="AD336" s="9" t="str">
        <f>IFERROR(MID(VLOOKUP($B336,Seqs!$A:$B,2,0),AE336,1),"")</f>
        <v>R</v>
      </c>
      <c r="AE336" s="9">
        <v>366</v>
      </c>
      <c r="AF336" s="9" t="str">
        <f>IFERROR(MID(VLOOKUP($B336,Seqs!$A:$B,2,0),AG336,1),"")</f>
        <v>C</v>
      </c>
      <c r="AG336" s="9">
        <v>377</v>
      </c>
      <c r="AH336" s="9" t="str">
        <f>IFERROR(MID(VLOOKUP($B336,Seqs!$A:$B,2,0),AI336,1),"")</f>
        <v>V</v>
      </c>
      <c r="AI336" s="9">
        <v>379</v>
      </c>
      <c r="AJ336" s="9" t="str">
        <f>IFERROR(MID(VLOOKUP($B336,Seqs!$A:$B,2,0),AK336,1),"")</f>
        <v>N</v>
      </c>
      <c r="AK336" s="9">
        <v>383</v>
      </c>
      <c r="AL336" s="9" t="str">
        <f>IFERROR(MID(VLOOKUP($B336,Seqs!$A:$B,2,0),AM336,1),"")</f>
        <v>L</v>
      </c>
      <c r="AM336" s="9">
        <v>420</v>
      </c>
      <c r="AN336" s="9" t="str">
        <f>IFERROR(MID(VLOOKUP($B336,Seqs!$A:$B,2,0),AO336,1),"")</f>
        <v>E</v>
      </c>
      <c r="AO336" s="9">
        <v>431</v>
      </c>
      <c r="AP336" s="9" t="str">
        <f>IFERROR(MID(VLOOKUP($B336,Seqs!$A:$B,2,0),AQ336,1),"")</f>
        <v>N</v>
      </c>
      <c r="AQ336" s="9">
        <v>461</v>
      </c>
      <c r="AR336" s="9" t="str">
        <f>IFERROR(MID(VLOOKUP($B336,Seqs!$A:$B,2,0),AS336,1),"")</f>
        <v>N</v>
      </c>
      <c r="AS336" s="9">
        <v>473</v>
      </c>
      <c r="AT336" s="9" t="str">
        <f>IFERROR(MID(VLOOKUP($B336,Seqs!$A:$B,2,0),AU336,1),"")</f>
        <v>W</v>
      </c>
      <c r="AU336" s="9">
        <v>496</v>
      </c>
      <c r="AV336" s="9" t="str">
        <f>IFERROR(MID(VLOOKUP($B336,Seqs!$A:$B,2,0),AW336,1),"")</f>
        <v>S</v>
      </c>
      <c r="AW336" s="9">
        <v>497</v>
      </c>
      <c r="AX336" s="9" t="str">
        <f>IFERROR(MID(VLOOKUP($B336,Seqs!$A:$B,2,0),AY336,1),"")</f>
        <v>V</v>
      </c>
      <c r="AY336" s="9">
        <v>512</v>
      </c>
      <c r="AZ336" s="110" t="str">
        <f>VLOOKUP(B336,Classification!A:D,2,0)</f>
        <v>F</v>
      </c>
      <c r="BA336" s="98" t="str">
        <f>VLOOKUP(B336,Classification!A:D,4,0)</f>
        <v>Frizzled</v>
      </c>
      <c r="BB336" s="36" t="b">
        <f t="shared" ref="BB336:BB337" si="1649">AND(E336&lt;G336,OR(G336&lt;I336,I336="-"),OR(I336&lt;K336,I336="-"),OR(K336&lt;M336,K336="-"),M336&lt;O336,OR(O336&lt;Q336,Q336="-"),OR(Q336&lt;S336,Q336="-"),OR(S336&lt;U336,S336="-"),U336&lt;W336,OR(W336&lt;Y336,Y336="-"),OR(Y336&lt;AA336,Y336="-"),OR(AA336&lt;AC336,AA336="-"),AC336&lt;AE336,OR(AE336&lt;AG336,AG336="-"),OR(AG336&lt;AI336,AG336="-"),OR(AI336&lt;AK336,AI336="-"),AK336&lt;AM336,AM336&lt;AO336,AO336&lt;AQ336,AQ336&lt;AS336,AS336&lt;AU336,OR(AU336&lt;AW336,AW336="-"),OR(AW336&lt;AY336,AW336="-"))</f>
        <v>1</v>
      </c>
      <c r="BC336" s="109">
        <f t="shared" ref="BC336:BC337" si="1650">_xlfn.AGGREGATE(9,6,CH336:CS336)-_xlfn.AGGREGATE(9,6,BV336:CG336)+12</f>
        <v>237</v>
      </c>
      <c r="BD336" s="11" t="s">
        <v>23</v>
      </c>
      <c r="BE336" s="9" t="s">
        <v>23</v>
      </c>
      <c r="BF336" s="120" t="s">
        <v>23</v>
      </c>
      <c r="BG336" s="51" t="s">
        <v>23</v>
      </c>
      <c r="BH336" s="51" t="s">
        <v>23</v>
      </c>
      <c r="BI336" s="9"/>
      <c r="BJ336" s="111" t="s">
        <v>1293</v>
      </c>
      <c r="BK336" s="112" t="s">
        <v>1293</v>
      </c>
      <c r="BL336" s="112" t="s">
        <v>1293</v>
      </c>
      <c r="BM336" s="112" t="s">
        <v>1293</v>
      </c>
      <c r="BN336" s="112" t="s">
        <v>1293</v>
      </c>
      <c r="BO336" s="112" t="s">
        <v>1293</v>
      </c>
      <c r="BP336" s="112" t="s">
        <v>1293</v>
      </c>
      <c r="BQ336" s="112" t="s">
        <v>1293</v>
      </c>
      <c r="BR336" s="112" t="s">
        <v>1293</v>
      </c>
      <c r="BS336" s="112" t="s">
        <v>1293</v>
      </c>
      <c r="BT336" s="112" t="s">
        <v>1293</v>
      </c>
      <c r="BU336" s="112" t="s">
        <v>1293</v>
      </c>
      <c r="BV336" s="111">
        <f t="shared" ref="BV336:BV337" si="1651">E336</f>
        <v>212</v>
      </c>
      <c r="BW336" s="113">
        <f t="shared" ref="BW336:BW337" si="1652">I336</f>
        <v>245</v>
      </c>
      <c r="BX336" s="114">
        <f t="shared" ref="BX336:BX337" si="1653">M336</f>
        <v>250</v>
      </c>
      <c r="BY336" s="113" t="str">
        <f t="shared" ref="BY336:BY337" si="1654">Q336</f>
        <v>-</v>
      </c>
      <c r="BZ336" s="114">
        <f t="shared" ref="BZ336:BZ337" si="1655">U336</f>
        <v>299</v>
      </c>
      <c r="CA336" s="113" t="str">
        <f t="shared" ref="CA336:CA337" si="1656">Y336</f>
        <v>-</v>
      </c>
      <c r="CB336" s="114">
        <f t="shared" ref="CB336:CB337" si="1657">AC336</f>
        <v>343</v>
      </c>
      <c r="CC336" s="113">
        <f t="shared" ref="CC336:CC337" si="1658">AG336</f>
        <v>377</v>
      </c>
      <c r="CD336" s="114">
        <f t="shared" ref="CD336:CD337" si="1659">AK336</f>
        <v>383</v>
      </c>
      <c r="CE336" s="113">
        <f t="shared" ref="CE336:CE337" si="1660">AO336</f>
        <v>431</v>
      </c>
      <c r="CF336" s="114">
        <f t="shared" ref="CF336:CF337" si="1661">AS336</f>
        <v>473</v>
      </c>
      <c r="CG336" s="113">
        <f t="shared" ref="CG336:CG337" si="1662">AW336</f>
        <v>497</v>
      </c>
      <c r="CH336" s="111">
        <f t="shared" ref="CH336:CH337" si="1663">G336</f>
        <v>244</v>
      </c>
      <c r="CI336" s="113">
        <f t="shared" ref="CI336:CI337" si="1664">K336</f>
        <v>249</v>
      </c>
      <c r="CJ336" s="114">
        <f t="shared" ref="CJ336:CJ337" si="1665">O336</f>
        <v>276</v>
      </c>
      <c r="CK336" s="114" t="str">
        <f t="shared" ref="CK336:CK337" si="1666">S336</f>
        <v>-</v>
      </c>
      <c r="CL336" s="114">
        <f t="shared" ref="CL336:CL337" si="1667">W336</f>
        <v>332</v>
      </c>
      <c r="CM336" s="114" t="str">
        <f t="shared" ref="CM336:CM337" si="1668">AA336</f>
        <v>-</v>
      </c>
      <c r="CN336" s="114">
        <f t="shared" ref="CN336:CN337" si="1669">AE336</f>
        <v>366</v>
      </c>
      <c r="CO336" s="114">
        <f t="shared" ref="CO336:CO337" si="1670">AI336</f>
        <v>379</v>
      </c>
      <c r="CP336" s="114">
        <f t="shared" ref="CP336:CP337" si="1671">AM336</f>
        <v>420</v>
      </c>
      <c r="CQ336" s="114">
        <f t="shared" ref="CQ336:CQ337" si="1672">AQ336</f>
        <v>461</v>
      </c>
      <c r="CR336" s="114">
        <f t="shared" ref="CR336:CR337" si="1673">AU336</f>
        <v>496</v>
      </c>
      <c r="CS336" s="114">
        <f t="shared" ref="CS336:CS337" si="1674">AY336</f>
        <v>512</v>
      </c>
      <c r="CT336" s="109">
        <f t="shared" ref="CT336:CT337" si="1675">M336-K336</f>
        <v>1</v>
      </c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  <c r="PG336" s="9"/>
      <c r="PH336" s="9"/>
      <c r="PI336" s="9"/>
      <c r="PJ336" s="9"/>
      <c r="PK336" s="9"/>
      <c r="PL336" s="9"/>
      <c r="PM336" s="9"/>
      <c r="PN336" s="9"/>
      <c r="PO336" s="9"/>
      <c r="PP336" s="9"/>
      <c r="PQ336" s="9"/>
      <c r="PR336" s="9"/>
      <c r="PS336" s="9"/>
      <c r="PT336" s="9"/>
      <c r="PU336" s="9"/>
      <c r="PV336" s="9"/>
      <c r="PW336" s="9"/>
      <c r="PX336" s="9"/>
      <c r="PY336" s="9"/>
      <c r="PZ336" s="9"/>
      <c r="QA336" s="9"/>
      <c r="QB336" s="9"/>
      <c r="QC336" s="9"/>
      <c r="QD336" s="9"/>
      <c r="QE336" s="9"/>
      <c r="QF336" s="9"/>
      <c r="QG336" s="9"/>
      <c r="QH336" s="9"/>
      <c r="QI336" s="9"/>
      <c r="QJ336" s="9"/>
      <c r="QK336" s="9"/>
      <c r="QL336" s="9"/>
      <c r="QM336" s="9"/>
      <c r="QN336" s="9"/>
      <c r="QO336" s="9"/>
      <c r="QP336" s="9"/>
      <c r="QQ336" s="9"/>
      <c r="QR336" s="9"/>
      <c r="QS336" s="9"/>
      <c r="QT336" s="9"/>
      <c r="QU336" s="9"/>
      <c r="QV336" s="9"/>
      <c r="QW336" s="9"/>
      <c r="QX336" s="9"/>
      <c r="QY336" s="9"/>
      <c r="QZ336" s="9"/>
      <c r="RA336" s="9"/>
      <c r="RB336" s="9"/>
      <c r="RC336" s="9"/>
      <c r="RD336" s="9"/>
      <c r="RE336" s="9"/>
      <c r="RF336" s="9"/>
      <c r="RG336" s="9"/>
      <c r="RH336" s="9"/>
      <c r="RI336" s="9"/>
      <c r="RJ336" s="9"/>
      <c r="RK336" s="9"/>
      <c r="RL336" s="9"/>
      <c r="RM336" s="9"/>
      <c r="RN336" s="9"/>
      <c r="RO336" s="9"/>
      <c r="RP336" s="9"/>
      <c r="RQ336" s="9"/>
      <c r="RR336" s="9"/>
      <c r="RS336" s="9"/>
      <c r="RT336" s="9"/>
      <c r="RU336" s="9"/>
      <c r="RV336" s="9"/>
      <c r="RW336" s="9"/>
      <c r="RX336" s="9"/>
      <c r="RY336" s="9"/>
      <c r="RZ336" s="9"/>
      <c r="SA336" s="9"/>
      <c r="SB336" s="9"/>
      <c r="SC336" s="9"/>
      <c r="SD336" s="9"/>
      <c r="SE336" s="9"/>
      <c r="SF336" s="9"/>
      <c r="SG336" s="9"/>
      <c r="SH336" s="9"/>
      <c r="SI336" s="9"/>
      <c r="SJ336" s="9"/>
      <c r="SK336" s="9"/>
      <c r="SL336" s="9"/>
      <c r="SM336" s="9"/>
      <c r="SN336" s="9"/>
      <c r="SO336" s="9"/>
      <c r="SP336" s="9"/>
      <c r="SQ336" s="9"/>
      <c r="SR336" s="9"/>
      <c r="SS336" s="9"/>
      <c r="ST336" s="9"/>
      <c r="SU336" s="9"/>
      <c r="SV336" s="9"/>
      <c r="SW336" s="9"/>
      <c r="SX336" s="9"/>
      <c r="SY336" s="9"/>
      <c r="SZ336" s="9"/>
      <c r="TA336" s="9"/>
      <c r="TB336" s="9"/>
      <c r="TC336" s="9"/>
      <c r="TD336" s="9"/>
      <c r="TE336" s="9"/>
      <c r="TF336" s="9"/>
      <c r="TG336" s="9"/>
      <c r="TH336" s="9"/>
      <c r="TI336" s="9"/>
      <c r="TJ336" s="9"/>
      <c r="TK336" s="9"/>
      <c r="TL336" s="9"/>
      <c r="TM336" s="9"/>
      <c r="TN336" s="9"/>
      <c r="TO336" s="9"/>
      <c r="TP336" s="9"/>
      <c r="TQ336" s="9"/>
      <c r="TR336" s="9"/>
      <c r="TS336" s="9"/>
      <c r="TT336" s="9"/>
      <c r="TU336" s="9"/>
      <c r="TV336" s="9"/>
      <c r="TW336" s="9"/>
      <c r="TX336" s="9"/>
      <c r="TY336" s="9"/>
      <c r="TZ336" s="9"/>
      <c r="UA336" s="9"/>
      <c r="UB336" s="9"/>
      <c r="UC336" s="9"/>
      <c r="UD336" s="9"/>
      <c r="UE336" s="9"/>
      <c r="UF336" s="9"/>
      <c r="UG336" s="9"/>
      <c r="UH336" s="9"/>
      <c r="UI336" s="9"/>
      <c r="UJ336" s="9"/>
      <c r="UK336" s="9"/>
      <c r="UL336" s="9"/>
      <c r="UM336" s="9"/>
      <c r="UN336" s="9"/>
      <c r="UO336" s="9"/>
      <c r="UP336" s="9"/>
      <c r="UQ336" s="9"/>
      <c r="UR336" s="9"/>
      <c r="US336" s="9"/>
      <c r="UT336" s="9"/>
      <c r="UU336" s="9"/>
      <c r="UV336" s="9"/>
      <c r="UW336" s="9"/>
      <c r="UX336" s="9"/>
      <c r="UY336" s="9"/>
      <c r="UZ336" s="9"/>
      <c r="VA336" s="9"/>
      <c r="VB336" s="9"/>
      <c r="VC336" s="9"/>
      <c r="VD336" s="9"/>
      <c r="VE336" s="9"/>
      <c r="VF336" s="9"/>
      <c r="VG336" s="9"/>
      <c r="VH336" s="9"/>
      <c r="VI336" s="9"/>
      <c r="VJ336" s="9"/>
      <c r="VK336" s="9"/>
      <c r="VL336" s="9"/>
      <c r="VM336" s="9"/>
      <c r="VN336" s="9"/>
      <c r="VO336" s="9"/>
      <c r="VP336" s="9"/>
      <c r="VQ336" s="9"/>
      <c r="VR336" s="9"/>
      <c r="VS336" s="9"/>
      <c r="VT336" s="9"/>
      <c r="VU336" s="9"/>
      <c r="VV336" s="9"/>
      <c r="VW336" s="9"/>
      <c r="VX336" s="9"/>
      <c r="VY336" s="9"/>
      <c r="VZ336" s="9"/>
      <c r="WA336" s="9"/>
      <c r="WB336" s="9"/>
      <c r="WC336" s="9"/>
      <c r="WD336" s="9"/>
      <c r="WE336" s="9"/>
      <c r="WF336" s="9"/>
      <c r="WG336" s="9"/>
      <c r="WH336" s="9"/>
      <c r="WI336" s="9"/>
      <c r="WJ336" s="9"/>
      <c r="WK336" s="9"/>
      <c r="WL336" s="9"/>
      <c r="WM336" s="9"/>
      <c r="WN336" s="9"/>
      <c r="WO336" s="9"/>
      <c r="WP336" s="9"/>
      <c r="WQ336" s="9"/>
      <c r="WR336" s="9"/>
      <c r="WS336" s="9"/>
      <c r="WT336" s="9"/>
      <c r="WU336" s="9"/>
      <c r="WV336" s="9"/>
      <c r="WW336" s="9"/>
      <c r="WX336" s="9"/>
      <c r="WY336" s="9"/>
      <c r="WZ336" s="9"/>
      <c r="XA336" s="9"/>
      <c r="XB336" s="9"/>
      <c r="XC336" s="9"/>
      <c r="XD336" s="9"/>
      <c r="XE336" s="9"/>
      <c r="XF336" s="9"/>
      <c r="XG336" s="9"/>
      <c r="XH336" s="9"/>
      <c r="XI336" s="9"/>
      <c r="XJ336" s="9"/>
      <c r="XK336" s="9"/>
      <c r="XL336" s="9"/>
      <c r="XM336" s="9"/>
      <c r="XN336" s="9"/>
      <c r="XO336" s="9"/>
      <c r="XP336" s="9"/>
      <c r="XQ336" s="9"/>
      <c r="XR336" s="9"/>
      <c r="XS336" s="9"/>
      <c r="XT336" s="9"/>
      <c r="XU336" s="9"/>
      <c r="XV336" s="9"/>
      <c r="XW336" s="9"/>
      <c r="XX336" s="9"/>
      <c r="XY336" s="9"/>
      <c r="XZ336" s="9"/>
      <c r="YA336" s="9"/>
      <c r="YB336" s="9"/>
      <c r="YC336" s="9"/>
      <c r="YD336" s="9"/>
      <c r="YE336" s="9"/>
      <c r="YF336" s="9"/>
      <c r="YG336" s="9"/>
      <c r="YH336" s="9"/>
      <c r="YI336" s="9"/>
      <c r="YJ336" s="9"/>
      <c r="YK336" s="9"/>
      <c r="YL336" s="9"/>
      <c r="YM336" s="9"/>
      <c r="YN336" s="9"/>
      <c r="YO336" s="9"/>
      <c r="YP336" s="9"/>
      <c r="YQ336" s="9"/>
      <c r="YR336" s="9"/>
      <c r="YS336" s="9"/>
      <c r="YT336" s="9"/>
      <c r="YU336" s="9"/>
      <c r="YV336" s="9"/>
      <c r="YW336" s="9"/>
      <c r="YX336" s="9"/>
      <c r="YY336" s="9"/>
      <c r="YZ336" s="9"/>
      <c r="ZA336" s="9"/>
      <c r="ZB336" s="9"/>
      <c r="ZC336" s="9"/>
      <c r="ZD336" s="9"/>
      <c r="ZE336" s="9"/>
      <c r="ZF336" s="9"/>
      <c r="ZG336" s="9"/>
      <c r="ZH336" s="9"/>
      <c r="ZI336" s="9"/>
      <c r="ZJ336" s="9"/>
      <c r="ZK336" s="9"/>
      <c r="ZL336" s="9"/>
      <c r="ZM336" s="9"/>
      <c r="ZN336" s="9"/>
      <c r="ZO336" s="9"/>
      <c r="ZP336" s="9"/>
      <c r="ZQ336" s="9"/>
      <c r="ZR336" s="9"/>
      <c r="ZS336" s="9"/>
      <c r="ZT336" s="9"/>
      <c r="ZU336" s="9"/>
      <c r="ZV336" s="9"/>
      <c r="ZW336" s="9"/>
      <c r="ZX336" s="9"/>
      <c r="ZY336" s="9"/>
      <c r="ZZ336" s="9"/>
      <c r="AAA336" s="9"/>
      <c r="AAB336" s="9"/>
      <c r="AAC336" s="9"/>
      <c r="AAD336" s="9"/>
      <c r="AAE336" s="9"/>
      <c r="AAF336" s="9"/>
      <c r="AAG336" s="9"/>
      <c r="AAH336" s="9"/>
      <c r="AAI336" s="9"/>
      <c r="AAJ336" s="9"/>
      <c r="AAK336" s="9"/>
      <c r="AAL336" s="9"/>
      <c r="AAM336" s="9"/>
      <c r="AAN336" s="9"/>
      <c r="AAO336" s="9"/>
      <c r="AAP336" s="9"/>
      <c r="AAQ336" s="9"/>
      <c r="AAR336" s="9"/>
      <c r="AAS336" s="9"/>
      <c r="AAT336" s="9"/>
      <c r="AAU336" s="9"/>
      <c r="AAV336" s="9"/>
      <c r="AAW336" s="9"/>
      <c r="AAX336" s="9"/>
      <c r="AAY336" s="9"/>
      <c r="AAZ336" s="9"/>
      <c r="ABA336" s="9"/>
      <c r="ABB336" s="9"/>
      <c r="ABC336" s="9"/>
      <c r="ABD336" s="9"/>
      <c r="ABE336" s="9"/>
      <c r="ABF336" s="9"/>
      <c r="ABG336" s="9"/>
      <c r="ABH336" s="9"/>
      <c r="ABI336" s="9"/>
      <c r="ABJ336" s="9"/>
      <c r="ABK336" s="9"/>
      <c r="ABL336" s="9"/>
      <c r="ABM336" s="9"/>
      <c r="ABN336" s="9"/>
      <c r="ABO336" s="9"/>
      <c r="ABP336" s="9"/>
      <c r="ABQ336" s="9"/>
      <c r="ABR336" s="9"/>
      <c r="ABS336" s="9"/>
      <c r="ABT336" s="9"/>
      <c r="ABU336" s="9"/>
      <c r="ABV336" s="9"/>
      <c r="ABW336" s="9"/>
      <c r="ABX336" s="9"/>
      <c r="ABY336" s="9"/>
      <c r="ABZ336" s="9"/>
      <c r="ACA336" s="9"/>
      <c r="ACB336" s="9"/>
      <c r="ACC336" s="9"/>
      <c r="ACD336" s="9"/>
      <c r="ACE336" s="9"/>
      <c r="ACF336" s="9"/>
      <c r="ACG336" s="9"/>
      <c r="ACH336" s="9"/>
      <c r="ACI336" s="9"/>
      <c r="ACJ336" s="9"/>
      <c r="ACK336" s="9"/>
      <c r="ACL336" s="9"/>
      <c r="ACM336" s="9"/>
      <c r="ACN336" s="9"/>
      <c r="ACO336" s="9"/>
      <c r="ACP336" s="9"/>
      <c r="ACQ336" s="9"/>
      <c r="ACR336" s="9"/>
      <c r="ACS336" s="9"/>
      <c r="ACT336" s="9"/>
      <c r="ACU336" s="9"/>
      <c r="ACV336" s="9"/>
      <c r="ACW336" s="9"/>
      <c r="ACX336" s="9"/>
      <c r="ACY336" s="9"/>
      <c r="ACZ336" s="9"/>
      <c r="ADA336" s="9"/>
      <c r="ADB336" s="9"/>
      <c r="ADC336" s="9"/>
      <c r="ADD336" s="9"/>
      <c r="ADE336" s="9"/>
      <c r="ADF336" s="9"/>
      <c r="ADG336" s="9"/>
      <c r="ADH336" s="9"/>
      <c r="ADI336" s="9"/>
      <c r="ADJ336" s="9"/>
      <c r="ADK336" s="9"/>
      <c r="ADL336" s="9"/>
      <c r="ADM336" s="9"/>
      <c r="ADN336" s="9"/>
      <c r="ADO336" s="9"/>
      <c r="ADP336" s="9"/>
      <c r="ADQ336" s="9"/>
      <c r="ADR336" s="9"/>
      <c r="ADS336" s="9"/>
      <c r="ADT336" s="9"/>
      <c r="ADU336" s="9"/>
      <c r="ADV336" s="9"/>
      <c r="ADW336" s="9"/>
      <c r="ADX336" s="9"/>
      <c r="ADY336" s="9"/>
      <c r="ADZ336" s="9"/>
      <c r="AEA336" s="9"/>
      <c r="AEB336" s="9"/>
      <c r="AEC336" s="9"/>
      <c r="AED336" s="9"/>
      <c r="AEE336" s="9"/>
      <c r="AEF336" s="9"/>
      <c r="AEG336" s="9"/>
      <c r="AEH336" s="9"/>
      <c r="AEI336" s="9"/>
      <c r="AEJ336" s="9"/>
      <c r="AEK336" s="9"/>
      <c r="AEL336" s="9"/>
      <c r="AEM336" s="9"/>
      <c r="AEN336" s="9"/>
      <c r="AEO336" s="9"/>
      <c r="AEP336" s="9"/>
      <c r="AEQ336" s="9"/>
      <c r="AER336" s="9"/>
      <c r="AES336" s="9"/>
      <c r="AET336" s="9"/>
      <c r="AEU336" s="9"/>
      <c r="AEV336" s="9"/>
      <c r="AEW336" s="9"/>
      <c r="AEX336" s="9"/>
      <c r="AEY336" s="9"/>
      <c r="AEZ336" s="9"/>
      <c r="AFA336" s="9"/>
      <c r="AFB336" s="9"/>
      <c r="AFC336" s="9"/>
      <c r="AFD336" s="9"/>
      <c r="AFE336" s="9"/>
      <c r="AFF336" s="9"/>
      <c r="AFG336" s="9"/>
      <c r="AFH336" s="9"/>
      <c r="AFI336" s="9"/>
      <c r="AFJ336" s="9"/>
      <c r="AFK336" s="9"/>
      <c r="AFL336" s="9"/>
      <c r="AFM336" s="9"/>
      <c r="AFN336" s="9"/>
      <c r="AFO336" s="9"/>
      <c r="AFP336" s="9"/>
      <c r="AFQ336" s="9"/>
      <c r="AFR336" s="9"/>
      <c r="AFS336" s="9"/>
      <c r="AFT336" s="9"/>
      <c r="AFU336" s="9"/>
      <c r="AFV336" s="9"/>
      <c r="AFW336" s="9"/>
      <c r="AFX336" s="9"/>
      <c r="AFY336" s="9"/>
      <c r="AFZ336" s="9"/>
      <c r="AGA336" s="9"/>
      <c r="AGB336" s="9"/>
      <c r="AGC336" s="9"/>
      <c r="AGD336" s="9"/>
      <c r="AGE336" s="9"/>
      <c r="AGF336" s="9"/>
      <c r="AGG336" s="9"/>
      <c r="AGH336" s="9"/>
      <c r="AGI336" s="9"/>
      <c r="AGJ336" s="9"/>
      <c r="AGK336" s="9"/>
      <c r="AGL336" s="9"/>
      <c r="AGM336" s="9"/>
      <c r="AGN336" s="9"/>
      <c r="AGO336" s="9"/>
      <c r="AGP336" s="9"/>
      <c r="AGQ336" s="9"/>
      <c r="AGR336" s="9"/>
      <c r="AGS336" s="9"/>
      <c r="AGT336" s="9"/>
      <c r="AGU336" s="9"/>
      <c r="AGV336" s="9"/>
      <c r="AGW336" s="9"/>
      <c r="AGX336" s="9"/>
      <c r="AGY336" s="9"/>
      <c r="AGZ336" s="9"/>
      <c r="AHA336" s="9"/>
      <c r="AHB336" s="9"/>
      <c r="AHC336" s="9"/>
      <c r="AHD336" s="9"/>
      <c r="AHE336" s="9"/>
      <c r="AHF336" s="9"/>
      <c r="AHG336" s="9"/>
      <c r="AHH336" s="9"/>
      <c r="AHI336" s="9"/>
      <c r="AHJ336" s="9"/>
      <c r="AHK336" s="9"/>
      <c r="AHL336" s="9"/>
      <c r="AHM336" s="9"/>
      <c r="AHN336" s="9"/>
      <c r="AHO336" s="9"/>
      <c r="AHP336" s="9"/>
      <c r="AHQ336" s="9"/>
      <c r="AHR336" s="9"/>
      <c r="AHS336" s="9"/>
      <c r="AHT336" s="9"/>
      <c r="AHU336" s="9"/>
      <c r="AHV336" s="9"/>
      <c r="AHW336" s="9"/>
      <c r="AHX336" s="9"/>
      <c r="AHY336" s="9"/>
      <c r="AHZ336" s="9"/>
      <c r="AIA336" s="9"/>
      <c r="AIB336" s="9"/>
      <c r="AIC336" s="9"/>
      <c r="AID336" s="9"/>
      <c r="AIE336" s="9"/>
      <c r="AIF336" s="9"/>
      <c r="AIG336" s="9"/>
      <c r="AIH336" s="9"/>
      <c r="AII336" s="9"/>
      <c r="AIJ336" s="9"/>
      <c r="AIK336" s="9"/>
      <c r="AIL336" s="9"/>
      <c r="AIM336" s="9"/>
      <c r="AIN336" s="9"/>
      <c r="AIO336" s="9"/>
      <c r="AIP336" s="9"/>
      <c r="AIQ336" s="9"/>
      <c r="AIR336" s="9"/>
      <c r="AIS336" s="9"/>
      <c r="AIT336" s="9"/>
      <c r="AIU336" s="9"/>
      <c r="AIV336" s="9"/>
      <c r="AIW336" s="9"/>
      <c r="AIX336" s="9"/>
      <c r="AIY336" s="9"/>
      <c r="AIZ336" s="9"/>
      <c r="AJA336" s="9"/>
      <c r="AJB336" s="9"/>
      <c r="AJC336" s="9"/>
      <c r="AJD336" s="9"/>
      <c r="AJE336" s="9"/>
      <c r="AJF336" s="9"/>
      <c r="AJG336" s="9"/>
      <c r="AJH336" s="9"/>
      <c r="AJI336" s="9"/>
      <c r="AJJ336" s="9"/>
      <c r="AJK336" s="9"/>
      <c r="AJL336" s="9"/>
      <c r="AJM336" s="9"/>
      <c r="AJN336" s="9"/>
      <c r="AJO336" s="9"/>
      <c r="AJP336" s="9"/>
      <c r="AJQ336" s="9"/>
      <c r="AJR336" s="9"/>
      <c r="AJS336" s="9"/>
      <c r="AJT336" s="9"/>
      <c r="AJU336" s="9"/>
      <c r="AJV336" s="9"/>
      <c r="AJW336" s="9"/>
      <c r="AJX336" s="9"/>
      <c r="AJY336" s="9"/>
      <c r="AJZ336" s="9"/>
      <c r="AKA336" s="9"/>
      <c r="AKB336" s="9"/>
      <c r="AKC336" s="9"/>
      <c r="AKD336" s="9"/>
      <c r="AKE336" s="9"/>
      <c r="AKF336" s="9"/>
      <c r="AKG336" s="9"/>
      <c r="AKH336" s="9"/>
      <c r="AKI336" s="9"/>
      <c r="AKJ336" s="9"/>
      <c r="AKK336" s="9"/>
      <c r="AKL336" s="9"/>
      <c r="AKM336" s="9"/>
      <c r="AKN336" s="9"/>
      <c r="AKO336" s="9"/>
      <c r="AKP336" s="9"/>
      <c r="AKQ336" s="9"/>
      <c r="AKR336" s="9"/>
      <c r="AKS336" s="9"/>
      <c r="AKT336" s="9"/>
      <c r="AKU336" s="9"/>
      <c r="AKV336" s="9"/>
      <c r="AKW336" s="9"/>
      <c r="AKX336" s="9"/>
      <c r="AKY336" s="9"/>
      <c r="AKZ336" s="9"/>
      <c r="ALA336" s="9"/>
      <c r="ALB336" s="9"/>
      <c r="ALC336" s="9"/>
      <c r="ALD336" s="9"/>
      <c r="ALE336" s="9"/>
      <c r="ALF336" s="9"/>
      <c r="ALG336" s="9"/>
      <c r="ALH336" s="9"/>
      <c r="ALI336" s="9"/>
      <c r="ALJ336" s="9"/>
      <c r="ALK336" s="9"/>
      <c r="ALL336" s="9"/>
      <c r="ALM336" s="9"/>
      <c r="ALN336" s="9"/>
      <c r="ALO336" s="9"/>
      <c r="ALP336" s="9"/>
      <c r="ALQ336" s="9"/>
      <c r="ALR336" s="9"/>
      <c r="ALS336" s="9"/>
      <c r="ALT336" s="9"/>
      <c r="ALU336" s="9"/>
      <c r="ALV336" s="9"/>
      <c r="ALW336" s="9"/>
      <c r="ALX336" s="9"/>
      <c r="ALY336" s="9"/>
      <c r="ALZ336" s="9"/>
      <c r="AMA336" s="9"/>
      <c r="AMB336" s="9"/>
      <c r="AMC336" s="9"/>
      <c r="AMD336" s="9"/>
      <c r="AME336" s="9"/>
      <c r="AMF336" s="9"/>
      <c r="AMG336" s="9"/>
      <c r="AMH336" s="9"/>
      <c r="AMI336" s="9"/>
      <c r="AMJ336" s="9"/>
      <c r="AMK336" s="9"/>
      <c r="AML336" s="9"/>
      <c r="AMM336" s="9"/>
      <c r="AMN336" s="9"/>
      <c r="AMO336" s="9"/>
      <c r="AMP336" s="9"/>
    </row>
    <row r="337" spans="1:1030" s="12" customFormat="1" x14ac:dyDescent="0.2">
      <c r="A337" s="9" t="str">
        <f t="shared" ref="A337" si="1676">CONCATENATE(B337,"_",C337)</f>
        <v>fzd4_human_6BD4</v>
      </c>
      <c r="B337" s="9" t="s">
        <v>450</v>
      </c>
      <c r="C337" s="9" t="s">
        <v>1578</v>
      </c>
      <c r="D337" s="9" t="str">
        <f>IFERROR(MID(VLOOKUP($B337,Seqs!$A:$B,2,0),E337,1),"")</f>
        <v>S</v>
      </c>
      <c r="E337" s="9">
        <v>212</v>
      </c>
      <c r="F337" s="9" t="str">
        <f>IFERROR(MID(VLOOKUP($B337,Seqs!$A:$B,2,0),G337,1),"")</f>
        <v>D</v>
      </c>
      <c r="G337" s="9">
        <v>244</v>
      </c>
      <c r="H337" s="9" t="str">
        <f>IFERROR(MID(VLOOKUP($B337,Seqs!$A:$B,2,0),I337,1),"")</f>
        <v>S</v>
      </c>
      <c r="I337" s="109">
        <v>245</v>
      </c>
      <c r="J337" s="9" t="str">
        <f>IFERROR(MID(VLOOKUP($B337,Seqs!$A:$B,2,0),K337,1),"")</f>
        <v>S</v>
      </c>
      <c r="K337" s="109">
        <v>249</v>
      </c>
      <c r="L337" s="9" t="str">
        <f>IFERROR(MID(VLOOKUP($B337,Seqs!$A:$B,2,0),M337,1),"")</f>
        <v>Y</v>
      </c>
      <c r="M337" s="9">
        <v>250</v>
      </c>
      <c r="N337" s="9" t="str">
        <f>IFERROR(MID(VLOOKUP($B337,Seqs!$A:$B,2,0),O337,1),"")</f>
        <v>G</v>
      </c>
      <c r="O337" s="9">
        <v>276</v>
      </c>
      <c r="P337" s="9" t="str">
        <f>IFERROR(MID(VLOOKUP($B337,Seqs!$A:$B,2,0),Q337,1),"")</f>
        <v/>
      </c>
      <c r="Q337" s="9" t="s">
        <v>23</v>
      </c>
      <c r="R337" s="9" t="str">
        <f>IFERROR(MID(VLOOKUP($B337,Seqs!$A:$B,2,0),S337,1),"")</f>
        <v/>
      </c>
      <c r="S337" s="9" t="s">
        <v>23</v>
      </c>
      <c r="T337" s="9" t="str">
        <f>IFERROR(MID(VLOOKUP($B337,Seqs!$A:$B,2,0),U337,1),"")</f>
        <v>N</v>
      </c>
      <c r="U337" s="9">
        <v>299</v>
      </c>
      <c r="V337" s="9" t="str">
        <f>IFERROR(MID(VLOOKUP($B337,Seqs!$A:$B,2,0),W337,1),"")</f>
        <v>G</v>
      </c>
      <c r="W337" s="9">
        <v>332</v>
      </c>
      <c r="X337" s="9" t="str">
        <f>IFERROR(MID(VLOOKUP($B337,Seqs!$A:$B,2,0),Y337,1),"")</f>
        <v/>
      </c>
      <c r="Y337" s="9" t="s">
        <v>23</v>
      </c>
      <c r="Z337" s="9" t="str">
        <f>IFERROR(MID(VLOOKUP($B337,Seqs!$A:$B,2,0),AA337,1),"")</f>
        <v/>
      </c>
      <c r="AA337" s="9" t="s">
        <v>23</v>
      </c>
      <c r="AB337" s="9" t="str">
        <f>IFERROR(MID(VLOOKUP($B337,Seqs!$A:$B,2,0),AC337,1),"")</f>
        <v>H</v>
      </c>
      <c r="AC337" s="9">
        <v>343</v>
      </c>
      <c r="AD337" s="9" t="str">
        <f>IFERROR(MID(VLOOKUP($B337,Seqs!$A:$B,2,0),AE337,1),"")</f>
        <v>R</v>
      </c>
      <c r="AE337" s="9">
        <v>366</v>
      </c>
      <c r="AF337" s="9" t="str">
        <f>IFERROR(MID(VLOOKUP($B337,Seqs!$A:$B,2,0),AG337,1),"")</f>
        <v>C</v>
      </c>
      <c r="AG337" s="9">
        <v>377</v>
      </c>
      <c r="AH337" s="9" t="str">
        <f>IFERROR(MID(VLOOKUP($B337,Seqs!$A:$B,2,0),AI337,1),"")</f>
        <v>V</v>
      </c>
      <c r="AI337" s="9">
        <v>379</v>
      </c>
      <c r="AJ337" s="9" t="str">
        <f>IFERROR(MID(VLOOKUP($B337,Seqs!$A:$B,2,0),AK337,1),"")</f>
        <v>N</v>
      </c>
      <c r="AK337" s="9">
        <v>383</v>
      </c>
      <c r="AL337" s="9" t="str">
        <f>IFERROR(MID(VLOOKUP($B337,Seqs!$A:$B,2,0),AM337,1),"")</f>
        <v>S</v>
      </c>
      <c r="AM337" s="9">
        <v>418</v>
      </c>
      <c r="AN337" s="9" t="str">
        <f>IFERROR(MID(VLOOKUP($B337,Seqs!$A:$B,2,0),AO337,1),"")</f>
        <v>E</v>
      </c>
      <c r="AO337" s="9">
        <v>431</v>
      </c>
      <c r="AP337" s="9" t="str">
        <f>IFERROR(MID(VLOOKUP($B337,Seqs!$A:$B,2,0),AQ337,1),"")</f>
        <v>N</v>
      </c>
      <c r="AQ337" s="9">
        <v>461</v>
      </c>
      <c r="AR337" s="9" t="str">
        <f>IFERROR(MID(VLOOKUP($B337,Seqs!$A:$B,2,0),AS337,1),"")</f>
        <v>N</v>
      </c>
      <c r="AS337" s="9">
        <v>473</v>
      </c>
      <c r="AT337" s="9" t="str">
        <f>IFERROR(MID(VLOOKUP($B337,Seqs!$A:$B,2,0),AU337,1),"")</f>
        <v>W</v>
      </c>
      <c r="AU337" s="9">
        <v>496</v>
      </c>
      <c r="AV337" s="9" t="str">
        <f>IFERROR(MID(VLOOKUP($B337,Seqs!$A:$B,2,0),AW337,1),"")</f>
        <v>S</v>
      </c>
      <c r="AW337" s="9">
        <v>497</v>
      </c>
      <c r="AX337" s="9" t="str">
        <f>IFERROR(MID(VLOOKUP($B337,Seqs!$A:$B,2,0),AY337,1),"")</f>
        <v>V</v>
      </c>
      <c r="AY337" s="9">
        <v>512</v>
      </c>
      <c r="AZ337" s="110" t="str">
        <f>VLOOKUP(B337,Classification!A:D,2,0)</f>
        <v>F</v>
      </c>
      <c r="BA337" s="98" t="str">
        <f>VLOOKUP(B337,Classification!A:D,4,0)</f>
        <v>Frizzled</v>
      </c>
      <c r="BB337" s="36" t="b">
        <f t="shared" si="1649"/>
        <v>1</v>
      </c>
      <c r="BC337" s="109">
        <f t="shared" si="1650"/>
        <v>235</v>
      </c>
      <c r="BD337" s="11" t="s">
        <v>1382</v>
      </c>
      <c r="BE337" s="9" t="s">
        <v>1380</v>
      </c>
      <c r="BF337" s="120">
        <v>2.4</v>
      </c>
      <c r="BG337" s="51" t="s">
        <v>1</v>
      </c>
      <c r="BH337" s="51" t="s">
        <v>1</v>
      </c>
      <c r="BI337" s="9"/>
      <c r="BJ337" s="111" t="s">
        <v>1293</v>
      </c>
      <c r="BK337" s="112" t="s">
        <v>1293</v>
      </c>
      <c r="BL337" s="112" t="s">
        <v>1293</v>
      </c>
      <c r="BM337" s="112" t="s">
        <v>1293</v>
      </c>
      <c r="BN337" s="112" t="s">
        <v>1293</v>
      </c>
      <c r="BO337" s="112" t="s">
        <v>1293</v>
      </c>
      <c r="BP337" s="112" t="s">
        <v>1293</v>
      </c>
      <c r="BQ337" s="112" t="s">
        <v>1293</v>
      </c>
      <c r="BR337" s="112" t="s">
        <v>1293</v>
      </c>
      <c r="BS337" s="112" t="s">
        <v>1293</v>
      </c>
      <c r="BT337" s="112" t="s">
        <v>1293</v>
      </c>
      <c r="BU337" s="112" t="s">
        <v>1293</v>
      </c>
      <c r="BV337" s="111">
        <f t="shared" si="1651"/>
        <v>212</v>
      </c>
      <c r="BW337" s="113">
        <f t="shared" si="1652"/>
        <v>245</v>
      </c>
      <c r="BX337" s="114">
        <f t="shared" si="1653"/>
        <v>250</v>
      </c>
      <c r="BY337" s="113" t="str">
        <f t="shared" si="1654"/>
        <v>-</v>
      </c>
      <c r="BZ337" s="114">
        <f t="shared" si="1655"/>
        <v>299</v>
      </c>
      <c r="CA337" s="113" t="str">
        <f t="shared" si="1656"/>
        <v>-</v>
      </c>
      <c r="CB337" s="114">
        <f t="shared" si="1657"/>
        <v>343</v>
      </c>
      <c r="CC337" s="113">
        <f t="shared" si="1658"/>
        <v>377</v>
      </c>
      <c r="CD337" s="114">
        <f t="shared" si="1659"/>
        <v>383</v>
      </c>
      <c r="CE337" s="113">
        <f t="shared" si="1660"/>
        <v>431</v>
      </c>
      <c r="CF337" s="114">
        <f t="shared" si="1661"/>
        <v>473</v>
      </c>
      <c r="CG337" s="113">
        <f t="shared" si="1662"/>
        <v>497</v>
      </c>
      <c r="CH337" s="111">
        <f t="shared" si="1663"/>
        <v>244</v>
      </c>
      <c r="CI337" s="113">
        <f t="shared" si="1664"/>
        <v>249</v>
      </c>
      <c r="CJ337" s="114">
        <f t="shared" si="1665"/>
        <v>276</v>
      </c>
      <c r="CK337" s="114" t="str">
        <f t="shared" si="1666"/>
        <v>-</v>
      </c>
      <c r="CL337" s="114">
        <f t="shared" si="1667"/>
        <v>332</v>
      </c>
      <c r="CM337" s="114" t="str">
        <f t="shared" si="1668"/>
        <v>-</v>
      </c>
      <c r="CN337" s="114">
        <f t="shared" si="1669"/>
        <v>366</v>
      </c>
      <c r="CO337" s="114">
        <f t="shared" si="1670"/>
        <v>379</v>
      </c>
      <c r="CP337" s="114">
        <f t="shared" si="1671"/>
        <v>418</v>
      </c>
      <c r="CQ337" s="114">
        <f t="shared" si="1672"/>
        <v>461</v>
      </c>
      <c r="CR337" s="114">
        <f t="shared" si="1673"/>
        <v>496</v>
      </c>
      <c r="CS337" s="114">
        <f t="shared" si="1674"/>
        <v>512</v>
      </c>
      <c r="CT337" s="109">
        <f t="shared" si="1675"/>
        <v>1</v>
      </c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  <c r="TB337" s="9"/>
      <c r="TC337" s="9"/>
      <c r="TD337" s="9"/>
      <c r="TE337" s="9"/>
      <c r="TF337" s="9"/>
      <c r="TG337" s="9"/>
      <c r="TH337" s="9"/>
      <c r="TI337" s="9"/>
      <c r="TJ337" s="9"/>
      <c r="TK337" s="9"/>
      <c r="TL337" s="9"/>
      <c r="TM337" s="9"/>
      <c r="TN337" s="9"/>
      <c r="TO337" s="9"/>
      <c r="TP337" s="9"/>
      <c r="TQ337" s="9"/>
      <c r="TR337" s="9"/>
      <c r="TS337" s="9"/>
      <c r="TT337" s="9"/>
      <c r="TU337" s="9"/>
      <c r="TV337" s="9"/>
      <c r="TW337" s="9"/>
      <c r="TX337" s="9"/>
      <c r="TY337" s="9"/>
      <c r="TZ337" s="9"/>
      <c r="UA337" s="9"/>
      <c r="UB337" s="9"/>
      <c r="UC337" s="9"/>
      <c r="UD337" s="9"/>
      <c r="UE337" s="9"/>
      <c r="UF337" s="9"/>
      <c r="UG337" s="9"/>
      <c r="UH337" s="9"/>
      <c r="UI337" s="9"/>
      <c r="UJ337" s="9"/>
      <c r="UK337" s="9"/>
      <c r="UL337" s="9"/>
      <c r="UM337" s="9"/>
      <c r="UN337" s="9"/>
      <c r="UO337" s="9"/>
      <c r="UP337" s="9"/>
      <c r="UQ337" s="9"/>
      <c r="UR337" s="9"/>
      <c r="US337" s="9"/>
      <c r="UT337" s="9"/>
      <c r="UU337" s="9"/>
      <c r="UV337" s="9"/>
      <c r="UW337" s="9"/>
      <c r="UX337" s="9"/>
      <c r="UY337" s="9"/>
      <c r="UZ337" s="9"/>
      <c r="VA337" s="9"/>
      <c r="VB337" s="9"/>
      <c r="VC337" s="9"/>
      <c r="VD337" s="9"/>
      <c r="VE337" s="9"/>
      <c r="VF337" s="9"/>
      <c r="VG337" s="9"/>
      <c r="VH337" s="9"/>
      <c r="VI337" s="9"/>
      <c r="VJ337" s="9"/>
      <c r="VK337" s="9"/>
      <c r="VL337" s="9"/>
      <c r="VM337" s="9"/>
      <c r="VN337" s="9"/>
      <c r="VO337" s="9"/>
      <c r="VP337" s="9"/>
      <c r="VQ337" s="9"/>
      <c r="VR337" s="9"/>
      <c r="VS337" s="9"/>
      <c r="VT337" s="9"/>
      <c r="VU337" s="9"/>
      <c r="VV337" s="9"/>
      <c r="VW337" s="9"/>
      <c r="VX337" s="9"/>
      <c r="VY337" s="9"/>
      <c r="VZ337" s="9"/>
      <c r="WA337" s="9"/>
      <c r="WB337" s="9"/>
      <c r="WC337" s="9"/>
      <c r="WD337" s="9"/>
      <c r="WE337" s="9"/>
      <c r="WF337" s="9"/>
      <c r="WG337" s="9"/>
      <c r="WH337" s="9"/>
      <c r="WI337" s="9"/>
      <c r="WJ337" s="9"/>
      <c r="WK337" s="9"/>
      <c r="WL337" s="9"/>
      <c r="WM337" s="9"/>
      <c r="WN337" s="9"/>
      <c r="WO337" s="9"/>
      <c r="WP337" s="9"/>
      <c r="WQ337" s="9"/>
      <c r="WR337" s="9"/>
      <c r="WS337" s="9"/>
      <c r="WT337" s="9"/>
      <c r="WU337" s="9"/>
      <c r="WV337" s="9"/>
      <c r="WW337" s="9"/>
      <c r="WX337" s="9"/>
      <c r="WY337" s="9"/>
      <c r="WZ337" s="9"/>
      <c r="XA337" s="9"/>
      <c r="XB337" s="9"/>
      <c r="XC337" s="9"/>
      <c r="XD337" s="9"/>
      <c r="XE337" s="9"/>
      <c r="XF337" s="9"/>
      <c r="XG337" s="9"/>
      <c r="XH337" s="9"/>
      <c r="XI337" s="9"/>
      <c r="XJ337" s="9"/>
      <c r="XK337" s="9"/>
      <c r="XL337" s="9"/>
      <c r="XM337" s="9"/>
      <c r="XN337" s="9"/>
      <c r="XO337" s="9"/>
      <c r="XP337" s="9"/>
      <c r="XQ337" s="9"/>
      <c r="XR337" s="9"/>
      <c r="XS337" s="9"/>
      <c r="XT337" s="9"/>
      <c r="XU337" s="9"/>
      <c r="XV337" s="9"/>
      <c r="XW337" s="9"/>
      <c r="XX337" s="9"/>
      <c r="XY337" s="9"/>
      <c r="XZ337" s="9"/>
      <c r="YA337" s="9"/>
      <c r="YB337" s="9"/>
      <c r="YC337" s="9"/>
      <c r="YD337" s="9"/>
      <c r="YE337" s="9"/>
      <c r="YF337" s="9"/>
      <c r="YG337" s="9"/>
      <c r="YH337" s="9"/>
      <c r="YI337" s="9"/>
      <c r="YJ337" s="9"/>
      <c r="YK337" s="9"/>
      <c r="YL337" s="9"/>
      <c r="YM337" s="9"/>
      <c r="YN337" s="9"/>
      <c r="YO337" s="9"/>
      <c r="YP337" s="9"/>
      <c r="YQ337" s="9"/>
      <c r="YR337" s="9"/>
      <c r="YS337" s="9"/>
      <c r="YT337" s="9"/>
      <c r="YU337" s="9"/>
      <c r="YV337" s="9"/>
      <c r="YW337" s="9"/>
      <c r="YX337" s="9"/>
      <c r="YY337" s="9"/>
      <c r="YZ337" s="9"/>
      <c r="ZA337" s="9"/>
      <c r="ZB337" s="9"/>
      <c r="ZC337" s="9"/>
      <c r="ZD337" s="9"/>
      <c r="ZE337" s="9"/>
      <c r="ZF337" s="9"/>
      <c r="ZG337" s="9"/>
      <c r="ZH337" s="9"/>
      <c r="ZI337" s="9"/>
      <c r="ZJ337" s="9"/>
      <c r="ZK337" s="9"/>
      <c r="ZL337" s="9"/>
      <c r="ZM337" s="9"/>
      <c r="ZN337" s="9"/>
      <c r="ZO337" s="9"/>
      <c r="ZP337" s="9"/>
      <c r="ZQ337" s="9"/>
      <c r="ZR337" s="9"/>
      <c r="ZS337" s="9"/>
      <c r="ZT337" s="9"/>
      <c r="ZU337" s="9"/>
      <c r="ZV337" s="9"/>
      <c r="ZW337" s="9"/>
      <c r="ZX337" s="9"/>
      <c r="ZY337" s="9"/>
      <c r="ZZ337" s="9"/>
      <c r="AAA337" s="9"/>
      <c r="AAB337" s="9"/>
      <c r="AAC337" s="9"/>
      <c r="AAD337" s="9"/>
      <c r="AAE337" s="9"/>
      <c r="AAF337" s="9"/>
      <c r="AAG337" s="9"/>
      <c r="AAH337" s="9"/>
      <c r="AAI337" s="9"/>
      <c r="AAJ337" s="9"/>
      <c r="AAK337" s="9"/>
      <c r="AAL337" s="9"/>
      <c r="AAM337" s="9"/>
      <c r="AAN337" s="9"/>
      <c r="AAO337" s="9"/>
      <c r="AAP337" s="9"/>
      <c r="AAQ337" s="9"/>
      <c r="AAR337" s="9"/>
      <c r="AAS337" s="9"/>
      <c r="AAT337" s="9"/>
      <c r="AAU337" s="9"/>
      <c r="AAV337" s="9"/>
      <c r="AAW337" s="9"/>
      <c r="AAX337" s="9"/>
      <c r="AAY337" s="9"/>
      <c r="AAZ337" s="9"/>
      <c r="ABA337" s="9"/>
      <c r="ABB337" s="9"/>
      <c r="ABC337" s="9"/>
      <c r="ABD337" s="9"/>
      <c r="ABE337" s="9"/>
      <c r="ABF337" s="9"/>
      <c r="ABG337" s="9"/>
      <c r="ABH337" s="9"/>
      <c r="ABI337" s="9"/>
      <c r="ABJ337" s="9"/>
      <c r="ABK337" s="9"/>
      <c r="ABL337" s="9"/>
      <c r="ABM337" s="9"/>
      <c r="ABN337" s="9"/>
      <c r="ABO337" s="9"/>
      <c r="ABP337" s="9"/>
      <c r="ABQ337" s="9"/>
      <c r="ABR337" s="9"/>
      <c r="ABS337" s="9"/>
      <c r="ABT337" s="9"/>
      <c r="ABU337" s="9"/>
      <c r="ABV337" s="9"/>
      <c r="ABW337" s="9"/>
      <c r="ABX337" s="9"/>
      <c r="ABY337" s="9"/>
      <c r="ABZ337" s="9"/>
      <c r="ACA337" s="9"/>
      <c r="ACB337" s="9"/>
      <c r="ACC337" s="9"/>
      <c r="ACD337" s="9"/>
      <c r="ACE337" s="9"/>
      <c r="ACF337" s="9"/>
      <c r="ACG337" s="9"/>
      <c r="ACH337" s="9"/>
      <c r="ACI337" s="9"/>
      <c r="ACJ337" s="9"/>
      <c r="ACK337" s="9"/>
      <c r="ACL337" s="9"/>
      <c r="ACM337" s="9"/>
      <c r="ACN337" s="9"/>
      <c r="ACO337" s="9"/>
      <c r="ACP337" s="9"/>
      <c r="ACQ337" s="9"/>
      <c r="ACR337" s="9"/>
      <c r="ACS337" s="9"/>
      <c r="ACT337" s="9"/>
      <c r="ACU337" s="9"/>
      <c r="ACV337" s="9"/>
      <c r="ACW337" s="9"/>
      <c r="ACX337" s="9"/>
      <c r="ACY337" s="9"/>
      <c r="ACZ337" s="9"/>
      <c r="ADA337" s="9"/>
      <c r="ADB337" s="9"/>
      <c r="ADC337" s="9"/>
      <c r="ADD337" s="9"/>
      <c r="ADE337" s="9"/>
      <c r="ADF337" s="9"/>
      <c r="ADG337" s="9"/>
      <c r="ADH337" s="9"/>
      <c r="ADI337" s="9"/>
      <c r="ADJ337" s="9"/>
      <c r="ADK337" s="9"/>
      <c r="ADL337" s="9"/>
      <c r="ADM337" s="9"/>
      <c r="ADN337" s="9"/>
      <c r="ADO337" s="9"/>
      <c r="ADP337" s="9"/>
      <c r="ADQ337" s="9"/>
      <c r="ADR337" s="9"/>
      <c r="ADS337" s="9"/>
      <c r="ADT337" s="9"/>
      <c r="ADU337" s="9"/>
      <c r="ADV337" s="9"/>
      <c r="ADW337" s="9"/>
      <c r="ADX337" s="9"/>
      <c r="ADY337" s="9"/>
      <c r="ADZ337" s="9"/>
      <c r="AEA337" s="9"/>
      <c r="AEB337" s="9"/>
      <c r="AEC337" s="9"/>
      <c r="AED337" s="9"/>
      <c r="AEE337" s="9"/>
      <c r="AEF337" s="9"/>
      <c r="AEG337" s="9"/>
      <c r="AEH337" s="9"/>
      <c r="AEI337" s="9"/>
      <c r="AEJ337" s="9"/>
      <c r="AEK337" s="9"/>
      <c r="AEL337" s="9"/>
      <c r="AEM337" s="9"/>
      <c r="AEN337" s="9"/>
      <c r="AEO337" s="9"/>
      <c r="AEP337" s="9"/>
      <c r="AEQ337" s="9"/>
      <c r="AER337" s="9"/>
      <c r="AES337" s="9"/>
      <c r="AET337" s="9"/>
      <c r="AEU337" s="9"/>
      <c r="AEV337" s="9"/>
      <c r="AEW337" s="9"/>
      <c r="AEX337" s="9"/>
      <c r="AEY337" s="9"/>
      <c r="AEZ337" s="9"/>
      <c r="AFA337" s="9"/>
      <c r="AFB337" s="9"/>
      <c r="AFC337" s="9"/>
      <c r="AFD337" s="9"/>
      <c r="AFE337" s="9"/>
      <c r="AFF337" s="9"/>
      <c r="AFG337" s="9"/>
      <c r="AFH337" s="9"/>
      <c r="AFI337" s="9"/>
      <c r="AFJ337" s="9"/>
      <c r="AFK337" s="9"/>
      <c r="AFL337" s="9"/>
      <c r="AFM337" s="9"/>
      <c r="AFN337" s="9"/>
      <c r="AFO337" s="9"/>
      <c r="AFP337" s="9"/>
      <c r="AFQ337" s="9"/>
      <c r="AFR337" s="9"/>
      <c r="AFS337" s="9"/>
      <c r="AFT337" s="9"/>
      <c r="AFU337" s="9"/>
      <c r="AFV337" s="9"/>
      <c r="AFW337" s="9"/>
      <c r="AFX337" s="9"/>
      <c r="AFY337" s="9"/>
      <c r="AFZ337" s="9"/>
      <c r="AGA337" s="9"/>
      <c r="AGB337" s="9"/>
      <c r="AGC337" s="9"/>
      <c r="AGD337" s="9"/>
      <c r="AGE337" s="9"/>
      <c r="AGF337" s="9"/>
      <c r="AGG337" s="9"/>
      <c r="AGH337" s="9"/>
      <c r="AGI337" s="9"/>
      <c r="AGJ337" s="9"/>
      <c r="AGK337" s="9"/>
      <c r="AGL337" s="9"/>
      <c r="AGM337" s="9"/>
      <c r="AGN337" s="9"/>
      <c r="AGO337" s="9"/>
      <c r="AGP337" s="9"/>
      <c r="AGQ337" s="9"/>
      <c r="AGR337" s="9"/>
      <c r="AGS337" s="9"/>
      <c r="AGT337" s="9"/>
      <c r="AGU337" s="9"/>
      <c r="AGV337" s="9"/>
      <c r="AGW337" s="9"/>
      <c r="AGX337" s="9"/>
      <c r="AGY337" s="9"/>
      <c r="AGZ337" s="9"/>
      <c r="AHA337" s="9"/>
      <c r="AHB337" s="9"/>
      <c r="AHC337" s="9"/>
      <c r="AHD337" s="9"/>
      <c r="AHE337" s="9"/>
      <c r="AHF337" s="9"/>
      <c r="AHG337" s="9"/>
      <c r="AHH337" s="9"/>
      <c r="AHI337" s="9"/>
      <c r="AHJ337" s="9"/>
      <c r="AHK337" s="9"/>
      <c r="AHL337" s="9"/>
      <c r="AHM337" s="9"/>
      <c r="AHN337" s="9"/>
      <c r="AHO337" s="9"/>
      <c r="AHP337" s="9"/>
      <c r="AHQ337" s="9"/>
      <c r="AHR337" s="9"/>
      <c r="AHS337" s="9"/>
      <c r="AHT337" s="9"/>
      <c r="AHU337" s="9"/>
      <c r="AHV337" s="9"/>
      <c r="AHW337" s="9"/>
      <c r="AHX337" s="9"/>
      <c r="AHY337" s="9"/>
      <c r="AHZ337" s="9"/>
      <c r="AIA337" s="9"/>
      <c r="AIB337" s="9"/>
      <c r="AIC337" s="9"/>
      <c r="AID337" s="9"/>
      <c r="AIE337" s="9"/>
      <c r="AIF337" s="9"/>
      <c r="AIG337" s="9"/>
      <c r="AIH337" s="9"/>
      <c r="AII337" s="9"/>
      <c r="AIJ337" s="9"/>
      <c r="AIK337" s="9"/>
      <c r="AIL337" s="9"/>
      <c r="AIM337" s="9"/>
      <c r="AIN337" s="9"/>
      <c r="AIO337" s="9"/>
      <c r="AIP337" s="9"/>
      <c r="AIQ337" s="9"/>
      <c r="AIR337" s="9"/>
      <c r="AIS337" s="9"/>
      <c r="AIT337" s="9"/>
      <c r="AIU337" s="9"/>
      <c r="AIV337" s="9"/>
      <c r="AIW337" s="9"/>
      <c r="AIX337" s="9"/>
      <c r="AIY337" s="9"/>
      <c r="AIZ337" s="9"/>
      <c r="AJA337" s="9"/>
      <c r="AJB337" s="9"/>
      <c r="AJC337" s="9"/>
      <c r="AJD337" s="9"/>
      <c r="AJE337" s="9"/>
      <c r="AJF337" s="9"/>
      <c r="AJG337" s="9"/>
      <c r="AJH337" s="9"/>
      <c r="AJI337" s="9"/>
      <c r="AJJ337" s="9"/>
      <c r="AJK337" s="9"/>
      <c r="AJL337" s="9"/>
      <c r="AJM337" s="9"/>
      <c r="AJN337" s="9"/>
      <c r="AJO337" s="9"/>
      <c r="AJP337" s="9"/>
      <c r="AJQ337" s="9"/>
      <c r="AJR337" s="9"/>
      <c r="AJS337" s="9"/>
      <c r="AJT337" s="9"/>
      <c r="AJU337" s="9"/>
      <c r="AJV337" s="9"/>
      <c r="AJW337" s="9"/>
      <c r="AJX337" s="9"/>
      <c r="AJY337" s="9"/>
      <c r="AJZ337" s="9"/>
      <c r="AKA337" s="9"/>
      <c r="AKB337" s="9"/>
      <c r="AKC337" s="9"/>
      <c r="AKD337" s="9"/>
      <c r="AKE337" s="9"/>
      <c r="AKF337" s="9"/>
      <c r="AKG337" s="9"/>
      <c r="AKH337" s="9"/>
      <c r="AKI337" s="9"/>
      <c r="AKJ337" s="9"/>
      <c r="AKK337" s="9"/>
      <c r="AKL337" s="9"/>
      <c r="AKM337" s="9"/>
      <c r="AKN337" s="9"/>
      <c r="AKO337" s="9"/>
      <c r="AKP337" s="9"/>
      <c r="AKQ337" s="9"/>
      <c r="AKR337" s="9"/>
      <c r="AKS337" s="9"/>
      <c r="AKT337" s="9"/>
      <c r="AKU337" s="9"/>
      <c r="AKV337" s="9"/>
      <c r="AKW337" s="9"/>
      <c r="AKX337" s="9"/>
      <c r="AKY337" s="9"/>
      <c r="AKZ337" s="9"/>
      <c r="ALA337" s="9"/>
      <c r="ALB337" s="9"/>
      <c r="ALC337" s="9"/>
      <c r="ALD337" s="9"/>
      <c r="ALE337" s="9"/>
      <c r="ALF337" s="9"/>
      <c r="ALG337" s="9"/>
      <c r="ALH337" s="9"/>
      <c r="ALI337" s="9"/>
      <c r="ALJ337" s="9"/>
      <c r="ALK337" s="9"/>
      <c r="ALL337" s="9"/>
      <c r="ALM337" s="9"/>
      <c r="ALN337" s="9"/>
      <c r="ALO337" s="9"/>
      <c r="ALP337" s="9"/>
      <c r="ALQ337" s="9"/>
      <c r="ALR337" s="9"/>
      <c r="ALS337" s="9"/>
      <c r="ALT337" s="9"/>
      <c r="ALU337" s="9"/>
      <c r="ALV337" s="9"/>
      <c r="ALW337" s="9"/>
      <c r="ALX337" s="9"/>
      <c r="ALY337" s="9"/>
      <c r="ALZ337" s="9"/>
      <c r="AMA337" s="9"/>
      <c r="AMB337" s="9"/>
      <c r="AMC337" s="9"/>
      <c r="AMD337" s="9"/>
      <c r="AME337" s="9"/>
      <c r="AMF337" s="9"/>
      <c r="AMG337" s="9"/>
      <c r="AMH337" s="9"/>
      <c r="AMI337" s="9"/>
      <c r="AMJ337" s="9"/>
      <c r="AMK337" s="9"/>
      <c r="AML337" s="9"/>
      <c r="AMM337" s="9"/>
      <c r="AMN337" s="9"/>
      <c r="AMO337" s="9"/>
      <c r="AMP337" s="9"/>
    </row>
    <row r="338" spans="1:1030" x14ac:dyDescent="0.2">
      <c r="A338" s="3" t="str">
        <f t="shared" si="1563"/>
        <v>smo_human__wt</v>
      </c>
      <c r="B338" s="3" t="s">
        <v>33</v>
      </c>
      <c r="C338" s="3" t="s">
        <v>100</v>
      </c>
      <c r="D338" s="3" t="str">
        <f>IFERROR(MID(VLOOKUP($B338,Seqs!$A:$B,2,0),E338,1),"")</f>
        <v>T</v>
      </c>
      <c r="E338" s="105">
        <v>223</v>
      </c>
      <c r="F338" s="3" t="str">
        <f>IFERROR(MID(VLOOKUP($B338,Seqs!$A:$B,2,0),G338,1),"")</f>
        <v>D</v>
      </c>
      <c r="G338" s="3">
        <v>255</v>
      </c>
      <c r="H338" s="3" t="str">
        <f>IFERROR(MID(VLOOKUP($B338,Seqs!$A:$B,2,0),I338,1),"")</f>
        <v>W</v>
      </c>
      <c r="I338" s="23">
        <v>256</v>
      </c>
      <c r="J338" s="3" t="str">
        <f>IFERROR(MID(VLOOKUP($B338,Seqs!$A:$B,2,0),K338,1),"")</f>
        <v>N</v>
      </c>
      <c r="K338" s="23">
        <v>260</v>
      </c>
      <c r="L338" s="3" t="str">
        <f>IFERROR(MID(VLOOKUP($B338,Seqs!$A:$B,2,0),M338,1),"")</f>
        <v>R</v>
      </c>
      <c r="M338" s="3">
        <v>261</v>
      </c>
      <c r="N338" s="3" t="str">
        <f>IFERROR(MID(VLOOKUP($B338,Seqs!$A:$B,2,0),O338,1),"")</f>
        <v>F</v>
      </c>
      <c r="O338" s="3">
        <v>285</v>
      </c>
      <c r="P338" s="3" t="str">
        <f>IFERROR(MID(VLOOKUP($B338,Seqs!$A:$B,2,0),Q338,1),"")</f>
        <v/>
      </c>
      <c r="Q338" s="3" t="s">
        <v>23</v>
      </c>
      <c r="R338" s="3" t="str">
        <f>IFERROR(MID(VLOOKUP($B338,Seqs!$A:$B,2,0),S338,1),"")</f>
        <v/>
      </c>
      <c r="S338" s="3" t="s">
        <v>23</v>
      </c>
      <c r="T338" s="3" t="str">
        <f>IFERROR(MID(VLOOKUP($B338,Seqs!$A:$B,2,0),U338,1),"")</f>
        <v>L</v>
      </c>
      <c r="U338" s="3">
        <v>312</v>
      </c>
      <c r="V338" s="3" t="str">
        <f>IFERROR(MID(VLOOKUP($B338,Seqs!$A:$B,2,0),W338,1),"")</f>
        <v>T</v>
      </c>
      <c r="W338" s="3">
        <v>348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L</v>
      </c>
      <c r="AC338" s="9">
        <v>353</v>
      </c>
      <c r="AD338" s="3" t="str">
        <f>IFERROR(MID(VLOOKUP($B338,Seqs!$A:$B,2,0),AE338,1),"")</f>
        <v>V</v>
      </c>
      <c r="AE338" s="3">
        <v>378</v>
      </c>
      <c r="AF338" s="3" t="str">
        <f>IFERROR(MID(VLOOKUP($B338,Seqs!$A:$B,2,0),AG338,1),"")</f>
        <v>C</v>
      </c>
      <c r="AG338" s="3">
        <v>390</v>
      </c>
      <c r="AH338" s="3" t="str">
        <f>IFERROR(MID(VLOOKUP($B338,Seqs!$A:$B,2,0),AI338,1),"")</f>
        <v>V</v>
      </c>
      <c r="AI338" s="3">
        <v>392</v>
      </c>
      <c r="AJ338" s="3" t="str">
        <f>IFERROR(MID(VLOOKUP($B338,Seqs!$A:$B,2,0),AK338,1),"")</f>
        <v>N</v>
      </c>
      <c r="AK338" s="105">
        <v>396</v>
      </c>
      <c r="AL338" s="3" t="str">
        <f>IFERROR(MID(VLOOKUP($B338,Seqs!$A:$B,2,0),AM338,1),"")</f>
        <v>H</v>
      </c>
      <c r="AM338" s="3">
        <v>433</v>
      </c>
      <c r="AN338" s="3" t="str">
        <f>IFERROR(MID(VLOOKUP($B338,Seqs!$A:$B,2,0),AO338,1),"")</f>
        <v>A</v>
      </c>
      <c r="AO338" s="3">
        <v>442</v>
      </c>
      <c r="AP338" s="3" t="str">
        <f>IFERROR(MID(VLOOKUP($B338,Seqs!$A:$B,2,0),AQ338,1),"")</f>
        <v>I</v>
      </c>
      <c r="AQ338" s="3">
        <v>496</v>
      </c>
      <c r="AR338" s="3" t="str">
        <f>IFERROR(MID(VLOOKUP($B338,Seqs!$A:$B,2,0),AS338,1),"")</f>
        <v>S</v>
      </c>
      <c r="AS338" s="105">
        <v>514</v>
      </c>
      <c r="AT338" s="3" t="str">
        <f>IFERROR(MID(VLOOKUP($B338,Seqs!$A:$B,2,0),AU338,1),"")</f>
        <v>W</v>
      </c>
      <c r="AU338" s="3">
        <v>537</v>
      </c>
      <c r="AV338" s="3" t="str">
        <f>IFERROR(MID(VLOOKUP($B338,Seqs!$A:$B,2,0),AW338,1),"")</f>
        <v>T</v>
      </c>
      <c r="AW338" s="3">
        <v>538</v>
      </c>
      <c r="AX338" s="3" t="str">
        <f>IFERROR(MID(VLOOKUP($B338,Seqs!$A:$B,2,0),AY338,1),"")</f>
        <v>T</v>
      </c>
      <c r="AY338" s="3">
        <v>553</v>
      </c>
      <c r="AZ338" s="77" t="str">
        <f>VLOOKUP(B338,Classification!A:D,2,0)</f>
        <v>F</v>
      </c>
      <c r="BA338" s="94" t="str">
        <f>VLOOKUP(B338,Classification!A:D,4,0)</f>
        <v>Frizzled</v>
      </c>
      <c r="BB338" s="27" t="b">
        <f t="shared" si="1564"/>
        <v>1</v>
      </c>
      <c r="BC338" s="23">
        <f t="shared" si="1537"/>
        <v>264</v>
      </c>
      <c r="BD338" s="56" t="s">
        <v>23</v>
      </c>
      <c r="BE338" s="3" t="s">
        <v>23</v>
      </c>
      <c r="BF338" s="119" t="s">
        <v>23</v>
      </c>
      <c r="BG338" s="49" t="s">
        <v>1378</v>
      </c>
      <c r="BH338" s="49" t="s">
        <v>1383</v>
      </c>
      <c r="BJ338" s="70" t="s">
        <v>1293</v>
      </c>
      <c r="BK338" s="57" t="s">
        <v>1293</v>
      </c>
      <c r="BL338" s="57" t="s">
        <v>1293</v>
      </c>
      <c r="BM338" s="57" t="s">
        <v>1293</v>
      </c>
      <c r="BN338" s="57" t="s">
        <v>1293</v>
      </c>
      <c r="BO338" s="57" t="s">
        <v>1293</v>
      </c>
      <c r="BP338" s="57" t="s">
        <v>1293</v>
      </c>
      <c r="BQ338" s="57" t="s">
        <v>1293</v>
      </c>
      <c r="BR338" s="57" t="s">
        <v>1293</v>
      </c>
      <c r="BS338" s="57" t="s">
        <v>1293</v>
      </c>
      <c r="BT338" s="57" t="s">
        <v>1293</v>
      </c>
      <c r="BU338" s="57" t="s">
        <v>1293</v>
      </c>
      <c r="BV338" s="70">
        <f t="shared" si="1538"/>
        <v>223</v>
      </c>
      <c r="BW338" s="71">
        <f t="shared" si="1539"/>
        <v>256</v>
      </c>
      <c r="BX338" s="72">
        <f t="shared" si="1540"/>
        <v>261</v>
      </c>
      <c r="BY338" s="71" t="str">
        <f t="shared" si="1541"/>
        <v>-</v>
      </c>
      <c r="BZ338" s="72">
        <f t="shared" si="1542"/>
        <v>312</v>
      </c>
      <c r="CA338" s="71" t="str">
        <f t="shared" si="1543"/>
        <v>-</v>
      </c>
      <c r="CB338" s="72">
        <f t="shared" si="1544"/>
        <v>353</v>
      </c>
      <c r="CC338" s="71">
        <f t="shared" si="1545"/>
        <v>390</v>
      </c>
      <c r="CD338" s="72">
        <f t="shared" si="1546"/>
        <v>396</v>
      </c>
      <c r="CE338" s="71">
        <f t="shared" si="1547"/>
        <v>442</v>
      </c>
      <c r="CF338" s="72">
        <f t="shared" si="1548"/>
        <v>514</v>
      </c>
      <c r="CG338" s="71">
        <f t="shared" si="1549"/>
        <v>538</v>
      </c>
      <c r="CH338" s="70">
        <f t="shared" si="1550"/>
        <v>255</v>
      </c>
      <c r="CI338" s="71">
        <f t="shared" si="1551"/>
        <v>260</v>
      </c>
      <c r="CJ338" s="72">
        <f t="shared" si="1552"/>
        <v>285</v>
      </c>
      <c r="CK338" s="72" t="str">
        <f t="shared" si="1553"/>
        <v>-</v>
      </c>
      <c r="CL338" s="72">
        <f t="shared" si="1554"/>
        <v>348</v>
      </c>
      <c r="CM338" s="72" t="str">
        <f t="shared" si="1555"/>
        <v>-</v>
      </c>
      <c r="CN338" s="72">
        <f t="shared" si="1556"/>
        <v>378</v>
      </c>
      <c r="CO338" s="72">
        <f t="shared" si="1557"/>
        <v>392</v>
      </c>
      <c r="CP338" s="72">
        <f t="shared" si="1558"/>
        <v>433</v>
      </c>
      <c r="CQ338" s="72">
        <f t="shared" si="1559"/>
        <v>496</v>
      </c>
      <c r="CR338" s="72">
        <f t="shared" si="1560"/>
        <v>537</v>
      </c>
      <c r="CS338" s="72">
        <f t="shared" si="1561"/>
        <v>553</v>
      </c>
      <c r="CT338" s="23">
        <f t="shared" si="1562"/>
        <v>1</v>
      </c>
    </row>
    <row r="339" spans="1:1030" x14ac:dyDescent="0.2">
      <c r="A339" s="3" t="str">
        <f t="shared" si="1563"/>
        <v>smo_human_4JKV</v>
      </c>
      <c r="B339" s="3" t="s">
        <v>33</v>
      </c>
      <c r="C339" s="3" t="s">
        <v>86</v>
      </c>
      <c r="D339" s="3" t="str">
        <f>IFERROR(MID(VLOOKUP($B339,Seqs!$A:$B,2,0),E339,1),"")</f>
        <v>T</v>
      </c>
      <c r="E339" s="105">
        <v>223</v>
      </c>
      <c r="F339" s="3" t="str">
        <f>IFERROR(MID(VLOOKUP($B339,Seqs!$A:$B,2,0),G339,1),"")</f>
        <v>D</v>
      </c>
      <c r="G339" s="3">
        <v>255</v>
      </c>
      <c r="H339" s="3" t="str">
        <f>IFERROR(MID(VLOOKUP($B339,Seqs!$A:$B,2,0),I339,1),"")</f>
        <v>W</v>
      </c>
      <c r="I339" s="23">
        <v>256</v>
      </c>
      <c r="J339" s="3" t="str">
        <f>IFERROR(MID(VLOOKUP($B339,Seqs!$A:$B,2,0),K339,1),"")</f>
        <v>N</v>
      </c>
      <c r="K339" s="23">
        <v>260</v>
      </c>
      <c r="L339" s="3" t="str">
        <f>IFERROR(MID(VLOOKUP($B339,Seqs!$A:$B,2,0),M339,1),"")</f>
        <v>R</v>
      </c>
      <c r="M339" s="3">
        <v>261</v>
      </c>
      <c r="N339" s="3" t="str">
        <f>IFERROR(MID(VLOOKUP($B339,Seqs!$A:$B,2,0),O339,1),"")</f>
        <v>F</v>
      </c>
      <c r="O339" s="3">
        <v>285</v>
      </c>
      <c r="P339" s="3" t="str">
        <f>IFERROR(MID(VLOOKUP($B339,Seqs!$A:$B,2,0),Q339,1),"")</f>
        <v/>
      </c>
      <c r="Q339" s="3" t="s">
        <v>23</v>
      </c>
      <c r="R339" s="3" t="str">
        <f>IFERROR(MID(VLOOKUP($B339,Seqs!$A:$B,2,0),S339,1),"")</f>
        <v/>
      </c>
      <c r="S339" s="3" t="s">
        <v>23</v>
      </c>
      <c r="T339" s="3" t="str">
        <f>IFERROR(MID(VLOOKUP($B339,Seqs!$A:$B,2,0),U339,1),"")</f>
        <v>L</v>
      </c>
      <c r="U339" s="3">
        <v>312</v>
      </c>
      <c r="V339" s="3" t="str">
        <f>IFERROR(MID(VLOOKUP($B339,Seqs!$A:$B,2,0),W339,1),"")</f>
        <v>T</v>
      </c>
      <c r="W339" s="3">
        <v>348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F</v>
      </c>
      <c r="AC339" s="9">
        <v>360</v>
      </c>
      <c r="AD339" s="3" t="str">
        <f>IFERROR(MID(VLOOKUP($B339,Seqs!$A:$B,2,0),AE339,1),"")</f>
        <v>V</v>
      </c>
      <c r="AE339" s="3">
        <v>378</v>
      </c>
      <c r="AF339" s="3" t="str">
        <f>IFERROR(MID(VLOOKUP($B339,Seqs!$A:$B,2,0),AG339,1),"")</f>
        <v>C</v>
      </c>
      <c r="AG339" s="3">
        <v>390</v>
      </c>
      <c r="AH339" s="3" t="str">
        <f>IFERROR(MID(VLOOKUP($B339,Seqs!$A:$B,2,0),AI339,1),"")</f>
        <v>V</v>
      </c>
      <c r="AI339" s="3">
        <v>392</v>
      </c>
      <c r="AJ339" s="3" t="str">
        <f>IFERROR(MID(VLOOKUP($B339,Seqs!$A:$B,2,0),AK339,1),"")</f>
        <v>N</v>
      </c>
      <c r="AK339" s="105">
        <v>396</v>
      </c>
      <c r="AL339" s="3" t="str">
        <f>IFERROR(MID(VLOOKUP($B339,Seqs!$A:$B,2,0),AM339,1),"")</f>
        <v>H</v>
      </c>
      <c r="AM339" s="3">
        <v>433</v>
      </c>
      <c r="AN339" s="3" t="str">
        <f>IFERROR(MID(VLOOKUP($B339,Seqs!$A:$B,2,0),AO339,1),"")</f>
        <v>A</v>
      </c>
      <c r="AO339" s="3">
        <v>442</v>
      </c>
      <c r="AP339" s="3" t="str">
        <f>IFERROR(MID(VLOOKUP($B339,Seqs!$A:$B,2,0),AQ339,1),"")</f>
        <v>N</v>
      </c>
      <c r="AQ339" s="3">
        <v>493</v>
      </c>
      <c r="AR339" s="3" t="str">
        <f>IFERROR(MID(VLOOKUP($B339,Seqs!$A:$B,2,0),AS339,1),"")</f>
        <v>S</v>
      </c>
      <c r="AS339" s="105">
        <v>514</v>
      </c>
      <c r="AT339" s="3" t="str">
        <f>IFERROR(MID(VLOOKUP($B339,Seqs!$A:$B,2,0),AU339,1),"")</f>
        <v>W</v>
      </c>
      <c r="AU339" s="3">
        <v>537</v>
      </c>
      <c r="AV339" s="3" t="str">
        <f>IFERROR(MID(VLOOKUP($B339,Seqs!$A:$B,2,0),AW339,1),"")</f>
        <v>T</v>
      </c>
      <c r="AW339" s="3">
        <v>538</v>
      </c>
      <c r="AX339" s="3" t="str">
        <f>IFERROR(MID(VLOOKUP($B339,Seqs!$A:$B,2,0),AY339,1),"")</f>
        <v>C</v>
      </c>
      <c r="AY339" s="3">
        <v>550</v>
      </c>
      <c r="AZ339" s="77" t="str">
        <f>VLOOKUP(B339,Classification!A:D,2,0)</f>
        <v>F</v>
      </c>
      <c r="BA339" s="94" t="str">
        <f>VLOOKUP(B339,Classification!A:D,4,0)</f>
        <v>Frizzled</v>
      </c>
      <c r="BB339" s="27" t="b">
        <f t="shared" si="1564"/>
        <v>1</v>
      </c>
      <c r="BC339" s="23">
        <f t="shared" si="1537"/>
        <v>251</v>
      </c>
      <c r="BD339" s="4" t="s">
        <v>23</v>
      </c>
      <c r="BE339" s="3" t="s">
        <v>1380</v>
      </c>
      <c r="BF339" s="119">
        <v>2.4500000000000002</v>
      </c>
      <c r="BG339" s="49" t="s">
        <v>1383</v>
      </c>
      <c r="BH339" s="49" t="s">
        <v>1383</v>
      </c>
      <c r="BJ339" s="70" t="s">
        <v>1293</v>
      </c>
      <c r="BK339" s="57" t="s">
        <v>1293</v>
      </c>
      <c r="BL339" s="57" t="s">
        <v>1293</v>
      </c>
      <c r="BM339" s="57" t="s">
        <v>1293</v>
      </c>
      <c r="BN339" s="57" t="s">
        <v>1293</v>
      </c>
      <c r="BO339" s="57" t="s">
        <v>1293</v>
      </c>
      <c r="BP339" s="57" t="s">
        <v>1293</v>
      </c>
      <c r="BQ339" s="57" t="s">
        <v>1293</v>
      </c>
      <c r="BR339" s="57" t="s">
        <v>1293</v>
      </c>
      <c r="BS339" s="57" t="s">
        <v>1293</v>
      </c>
      <c r="BT339" s="57" t="s">
        <v>1293</v>
      </c>
      <c r="BU339" s="57" t="s">
        <v>1293</v>
      </c>
      <c r="BV339" s="70">
        <f t="shared" si="1538"/>
        <v>223</v>
      </c>
      <c r="BW339" s="71">
        <f t="shared" si="1539"/>
        <v>256</v>
      </c>
      <c r="BX339" s="72">
        <f t="shared" si="1540"/>
        <v>261</v>
      </c>
      <c r="BY339" s="71" t="str">
        <f t="shared" si="1541"/>
        <v>-</v>
      </c>
      <c r="BZ339" s="72">
        <f t="shared" si="1542"/>
        <v>312</v>
      </c>
      <c r="CA339" s="71" t="str">
        <f t="shared" si="1543"/>
        <v>-</v>
      </c>
      <c r="CB339" s="72">
        <f t="shared" si="1544"/>
        <v>360</v>
      </c>
      <c r="CC339" s="71">
        <f t="shared" si="1545"/>
        <v>390</v>
      </c>
      <c r="CD339" s="72">
        <f t="shared" si="1546"/>
        <v>396</v>
      </c>
      <c r="CE339" s="71">
        <f t="shared" si="1547"/>
        <v>442</v>
      </c>
      <c r="CF339" s="72">
        <f t="shared" si="1548"/>
        <v>514</v>
      </c>
      <c r="CG339" s="71">
        <f t="shared" si="1549"/>
        <v>538</v>
      </c>
      <c r="CH339" s="70">
        <f t="shared" si="1550"/>
        <v>255</v>
      </c>
      <c r="CI339" s="71">
        <f t="shared" si="1551"/>
        <v>260</v>
      </c>
      <c r="CJ339" s="72">
        <f t="shared" si="1552"/>
        <v>285</v>
      </c>
      <c r="CK339" s="72" t="str">
        <f t="shared" si="1553"/>
        <v>-</v>
      </c>
      <c r="CL339" s="72">
        <f t="shared" si="1554"/>
        <v>348</v>
      </c>
      <c r="CM339" s="72" t="str">
        <f t="shared" si="1555"/>
        <v>-</v>
      </c>
      <c r="CN339" s="72">
        <f t="shared" si="1556"/>
        <v>378</v>
      </c>
      <c r="CO339" s="72">
        <f t="shared" si="1557"/>
        <v>392</v>
      </c>
      <c r="CP339" s="72">
        <f t="shared" si="1558"/>
        <v>433</v>
      </c>
      <c r="CQ339" s="72">
        <f t="shared" si="1559"/>
        <v>493</v>
      </c>
      <c r="CR339" s="72">
        <f t="shared" si="1560"/>
        <v>537</v>
      </c>
      <c r="CS339" s="72">
        <f t="shared" si="1561"/>
        <v>550</v>
      </c>
      <c r="CT339" s="23">
        <f t="shared" si="1562"/>
        <v>1</v>
      </c>
    </row>
    <row r="340" spans="1:1030" x14ac:dyDescent="0.2">
      <c r="A340" s="3" t="str">
        <f t="shared" si="1563"/>
        <v>smo_human_4N4W</v>
      </c>
      <c r="B340" s="3" t="s">
        <v>33</v>
      </c>
      <c r="C340" s="3" t="s">
        <v>1048</v>
      </c>
      <c r="D340" s="3" t="str">
        <f>IFERROR(MID(VLOOKUP($B340,Seqs!$A:$B,2,0),E340,1),"")</f>
        <v>T</v>
      </c>
      <c r="E340" s="105">
        <v>223</v>
      </c>
      <c r="F340" s="3" t="str">
        <f>IFERROR(MID(VLOOKUP($B340,Seqs!$A:$B,2,0),G340,1),"")</f>
        <v>D</v>
      </c>
      <c r="G340" s="3">
        <v>255</v>
      </c>
      <c r="H340" s="3" t="str">
        <f>IFERROR(MID(VLOOKUP($B340,Seqs!$A:$B,2,0),I340,1),"")</f>
        <v>W</v>
      </c>
      <c r="I340" s="23">
        <v>256</v>
      </c>
      <c r="J340" s="3" t="str">
        <f>IFERROR(MID(VLOOKUP($B340,Seqs!$A:$B,2,0),K340,1),"")</f>
        <v>N</v>
      </c>
      <c r="K340" s="23">
        <v>260</v>
      </c>
      <c r="L340" s="3" t="str">
        <f>IFERROR(MID(VLOOKUP($B340,Seqs!$A:$B,2,0),M340,1),"")</f>
        <v>R</v>
      </c>
      <c r="M340" s="3">
        <v>261</v>
      </c>
      <c r="N340" s="3" t="str">
        <f>IFERROR(MID(VLOOKUP($B340,Seqs!$A:$B,2,0),O340,1),"")</f>
        <v>F</v>
      </c>
      <c r="O340" s="3">
        <v>285</v>
      </c>
      <c r="P340" s="3" t="str">
        <f>IFERROR(MID(VLOOKUP($B340,Seqs!$A:$B,2,0),Q340,1),"")</f>
        <v/>
      </c>
      <c r="Q340" s="3" t="s">
        <v>23</v>
      </c>
      <c r="R340" s="3" t="str">
        <f>IFERROR(MID(VLOOKUP($B340,Seqs!$A:$B,2,0),S340,1),"")</f>
        <v/>
      </c>
      <c r="S340" s="3" t="s">
        <v>23</v>
      </c>
      <c r="T340" s="3" t="str">
        <f>IFERROR(MID(VLOOKUP($B340,Seqs!$A:$B,2,0),U340,1),"")</f>
        <v>L</v>
      </c>
      <c r="U340" s="3">
        <v>312</v>
      </c>
      <c r="V340" s="3" t="str">
        <f>IFERROR(MID(VLOOKUP($B340,Seqs!$A:$B,2,0),W340,1),"")</f>
        <v>A</v>
      </c>
      <c r="W340" s="3">
        <v>345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K</v>
      </c>
      <c r="AC340" s="9">
        <v>356</v>
      </c>
      <c r="AD340" s="3" t="str">
        <f>IFERROR(MID(VLOOKUP($B340,Seqs!$A:$B,2,0),AE340,1),"")</f>
        <v>V</v>
      </c>
      <c r="AE340" s="3">
        <v>378</v>
      </c>
      <c r="AF340" s="3" t="str">
        <f>IFERROR(MID(VLOOKUP($B340,Seqs!$A:$B,2,0),AG340,1),"")</f>
        <v>C</v>
      </c>
      <c r="AG340" s="3">
        <v>390</v>
      </c>
      <c r="AH340" s="3" t="str">
        <f>IFERROR(MID(VLOOKUP($B340,Seqs!$A:$B,2,0),AI340,1),"")</f>
        <v>V</v>
      </c>
      <c r="AI340" s="3">
        <v>392</v>
      </c>
      <c r="AJ340" s="3" t="str">
        <f>IFERROR(MID(VLOOKUP($B340,Seqs!$A:$B,2,0),AK340,1),"")</f>
        <v>N</v>
      </c>
      <c r="AK340" s="105">
        <v>396</v>
      </c>
      <c r="AL340" s="3" t="str">
        <f>IFERROR(MID(VLOOKUP($B340,Seqs!$A:$B,2,0),AM340,1),"")</f>
        <v>H</v>
      </c>
      <c r="AM340" s="3">
        <v>433</v>
      </c>
      <c r="AN340" s="3" t="str">
        <f>IFERROR(MID(VLOOKUP($B340,Seqs!$A:$B,2,0),AO340,1),"")</f>
        <v>S</v>
      </c>
      <c r="AO340" s="3">
        <v>443</v>
      </c>
      <c r="AP340" s="3" t="str">
        <f>IFERROR(MID(VLOOKUP($B340,Seqs!$A:$B,2,0),AQ340,1),"")</f>
        <v>Q</v>
      </c>
      <c r="AQ340" s="3">
        <v>491</v>
      </c>
      <c r="AR340" s="3" t="str">
        <f>IFERROR(MID(VLOOKUP($B340,Seqs!$A:$B,2,0),AS340,1),"")</f>
        <v>S</v>
      </c>
      <c r="AS340" s="105">
        <v>514</v>
      </c>
      <c r="AT340" s="3" t="str">
        <f>IFERROR(MID(VLOOKUP($B340,Seqs!$A:$B,2,0),AU340,1),"")</f>
        <v>W</v>
      </c>
      <c r="AU340" s="3">
        <v>537</v>
      </c>
      <c r="AV340" s="3" t="str">
        <f>IFERROR(MID(VLOOKUP($B340,Seqs!$A:$B,2,0),AW340,1),"")</f>
        <v>T</v>
      </c>
      <c r="AW340" s="3">
        <v>538</v>
      </c>
      <c r="AX340" s="3" t="str">
        <f>IFERROR(MID(VLOOKUP($B340,Seqs!$A:$B,2,0),AY340,1),"")</f>
        <v>L</v>
      </c>
      <c r="AY340" s="3">
        <v>552</v>
      </c>
      <c r="AZ340" s="77" t="str">
        <f>VLOOKUP(B340,Classification!A:D,2,0)</f>
        <v>F</v>
      </c>
      <c r="BA340" s="94" t="str">
        <f>VLOOKUP(B340,Classification!A:D,4,0)</f>
        <v>Frizzled</v>
      </c>
      <c r="BB340" s="27" t="b">
        <f t="shared" si="1564"/>
        <v>1</v>
      </c>
      <c r="BC340" s="23">
        <f t="shared" si="1537"/>
        <v>251</v>
      </c>
      <c r="BD340" s="2" t="s">
        <v>23</v>
      </c>
      <c r="BE340" s="3" t="s">
        <v>1380</v>
      </c>
      <c r="BF340" s="119">
        <v>2.8</v>
      </c>
      <c r="BG340" s="49" t="s">
        <v>1383</v>
      </c>
      <c r="BH340" s="49" t="s">
        <v>1383</v>
      </c>
      <c r="BJ340" s="70" t="s">
        <v>1293</v>
      </c>
      <c r="BK340" s="57" t="s">
        <v>1293</v>
      </c>
      <c r="BL340" s="57" t="s">
        <v>1293</v>
      </c>
      <c r="BM340" s="57" t="s">
        <v>1293</v>
      </c>
      <c r="BN340" s="57" t="s">
        <v>1293</v>
      </c>
      <c r="BO340" s="57" t="s">
        <v>1293</v>
      </c>
      <c r="BP340" s="57" t="s">
        <v>1293</v>
      </c>
      <c r="BQ340" s="57" t="s">
        <v>1293</v>
      </c>
      <c r="BR340" s="57" t="s">
        <v>1293</v>
      </c>
      <c r="BS340" s="57" t="s">
        <v>1293</v>
      </c>
      <c r="BT340" s="57" t="s">
        <v>1293</v>
      </c>
      <c r="BU340" s="57" t="s">
        <v>1293</v>
      </c>
      <c r="BV340" s="70">
        <f t="shared" si="1538"/>
        <v>223</v>
      </c>
      <c r="BW340" s="71">
        <f t="shared" si="1539"/>
        <v>256</v>
      </c>
      <c r="BX340" s="72">
        <f t="shared" si="1540"/>
        <v>261</v>
      </c>
      <c r="BY340" s="71" t="str">
        <f t="shared" si="1541"/>
        <v>-</v>
      </c>
      <c r="BZ340" s="72">
        <f t="shared" si="1542"/>
        <v>312</v>
      </c>
      <c r="CA340" s="71" t="str">
        <f t="shared" si="1543"/>
        <v>-</v>
      </c>
      <c r="CB340" s="72">
        <f t="shared" si="1544"/>
        <v>356</v>
      </c>
      <c r="CC340" s="71">
        <f t="shared" si="1545"/>
        <v>390</v>
      </c>
      <c r="CD340" s="72">
        <f t="shared" si="1546"/>
        <v>396</v>
      </c>
      <c r="CE340" s="71">
        <f t="shared" si="1547"/>
        <v>443</v>
      </c>
      <c r="CF340" s="72">
        <f t="shared" si="1548"/>
        <v>514</v>
      </c>
      <c r="CG340" s="71">
        <f t="shared" si="1549"/>
        <v>538</v>
      </c>
      <c r="CH340" s="70">
        <f t="shared" si="1550"/>
        <v>255</v>
      </c>
      <c r="CI340" s="71">
        <f t="shared" si="1551"/>
        <v>260</v>
      </c>
      <c r="CJ340" s="72">
        <f t="shared" si="1552"/>
        <v>285</v>
      </c>
      <c r="CK340" s="72" t="str">
        <f t="shared" si="1553"/>
        <v>-</v>
      </c>
      <c r="CL340" s="72">
        <f t="shared" si="1554"/>
        <v>345</v>
      </c>
      <c r="CM340" s="72" t="str">
        <f t="shared" si="1555"/>
        <v>-</v>
      </c>
      <c r="CN340" s="72">
        <f t="shared" si="1556"/>
        <v>378</v>
      </c>
      <c r="CO340" s="72">
        <f t="shared" si="1557"/>
        <v>392</v>
      </c>
      <c r="CP340" s="72">
        <f t="shared" si="1558"/>
        <v>433</v>
      </c>
      <c r="CQ340" s="72">
        <f t="shared" si="1559"/>
        <v>491</v>
      </c>
      <c r="CR340" s="72">
        <f t="shared" si="1560"/>
        <v>537</v>
      </c>
      <c r="CS340" s="72">
        <f t="shared" si="1561"/>
        <v>552</v>
      </c>
      <c r="CT340" s="23">
        <f t="shared" si="1562"/>
        <v>1</v>
      </c>
    </row>
    <row r="341" spans="1:1030" x14ac:dyDescent="0.2">
      <c r="A341" s="3" t="str">
        <f t="shared" si="1563"/>
        <v>smo_human_4O9R</v>
      </c>
      <c r="B341" s="3" t="s">
        <v>33</v>
      </c>
      <c r="C341" s="3" t="s">
        <v>1050</v>
      </c>
      <c r="D341" s="3" t="str">
        <f>IFERROR(MID(VLOOKUP($B341,Seqs!$A:$B,2,0),E341,1),"")</f>
        <v>T</v>
      </c>
      <c r="E341" s="105">
        <v>223</v>
      </c>
      <c r="F341" s="3" t="str">
        <f>IFERROR(MID(VLOOKUP($B341,Seqs!$A:$B,2,0),G341,1),"")</f>
        <v>D</v>
      </c>
      <c r="G341" s="3">
        <v>255</v>
      </c>
      <c r="H341" s="3" t="str">
        <f>IFERROR(MID(VLOOKUP($B341,Seqs!$A:$B,2,0),I341,1),"")</f>
        <v>W</v>
      </c>
      <c r="I341" s="23">
        <v>256</v>
      </c>
      <c r="J341" s="3" t="str">
        <f>IFERROR(MID(VLOOKUP($B341,Seqs!$A:$B,2,0),K341,1),"")</f>
        <v>N</v>
      </c>
      <c r="K341" s="23">
        <v>260</v>
      </c>
      <c r="L341" s="3" t="str">
        <f>IFERROR(MID(VLOOKUP($B341,Seqs!$A:$B,2,0),M341,1),"")</f>
        <v>R</v>
      </c>
      <c r="M341" s="3">
        <v>261</v>
      </c>
      <c r="N341" s="3" t="str">
        <f>IFERROR(MID(VLOOKUP($B341,Seqs!$A:$B,2,0),O341,1),"")</f>
        <v>F</v>
      </c>
      <c r="O341" s="3">
        <v>285</v>
      </c>
      <c r="P341" s="3" t="str">
        <f>IFERROR(MID(VLOOKUP($B341,Seqs!$A:$B,2,0),Q341,1),"")</f>
        <v/>
      </c>
      <c r="Q341" s="3" t="s">
        <v>23</v>
      </c>
      <c r="R341" s="3" t="str">
        <f>IFERROR(MID(VLOOKUP($B341,Seqs!$A:$B,2,0),S341,1),"")</f>
        <v/>
      </c>
      <c r="S341" s="3" t="s">
        <v>23</v>
      </c>
      <c r="T341" s="3" t="str">
        <f>IFERROR(MID(VLOOKUP($B341,Seqs!$A:$B,2,0),U341,1),"")</f>
        <v>L</v>
      </c>
      <c r="U341" s="3">
        <v>312</v>
      </c>
      <c r="V341" s="3" t="str">
        <f>IFERROR(MID(VLOOKUP($B341,Seqs!$A:$B,2,0),W341,1),"")</f>
        <v>F</v>
      </c>
      <c r="W341" s="3">
        <v>343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F</v>
      </c>
      <c r="AC341" s="9">
        <v>360</v>
      </c>
      <c r="AD341" s="3" t="str">
        <f>IFERROR(MID(VLOOKUP($B341,Seqs!$A:$B,2,0),AE341,1),"")</f>
        <v>V</v>
      </c>
      <c r="AE341" s="3">
        <v>378</v>
      </c>
      <c r="AF341" s="3" t="str">
        <f>IFERROR(MID(VLOOKUP($B341,Seqs!$A:$B,2,0),AG341,1),"")</f>
        <v>C</v>
      </c>
      <c r="AG341" s="3">
        <v>390</v>
      </c>
      <c r="AH341" s="3" t="str">
        <f>IFERROR(MID(VLOOKUP($B341,Seqs!$A:$B,2,0),AI341,1),"")</f>
        <v>V</v>
      </c>
      <c r="AI341" s="3">
        <v>392</v>
      </c>
      <c r="AJ341" s="3" t="str">
        <f>IFERROR(MID(VLOOKUP($B341,Seqs!$A:$B,2,0),AK341,1),"")</f>
        <v>N</v>
      </c>
      <c r="AK341" s="105">
        <v>396</v>
      </c>
      <c r="AL341" s="3" t="str">
        <f>IFERROR(MID(VLOOKUP($B341,Seqs!$A:$B,2,0),AM341,1),"")</f>
        <v>H</v>
      </c>
      <c r="AM341" s="3">
        <v>433</v>
      </c>
      <c r="AN341" s="3" t="str">
        <f>IFERROR(MID(VLOOKUP($B341,Seqs!$A:$B,2,0),AO341,1),"")</f>
        <v>E</v>
      </c>
      <c r="AO341" s="3">
        <v>447</v>
      </c>
      <c r="AP341" s="3" t="str">
        <f>IFERROR(MID(VLOOKUP($B341,Seqs!$A:$B,2,0),AQ341,1),"")</f>
        <v>N</v>
      </c>
      <c r="AQ341" s="3">
        <v>493</v>
      </c>
      <c r="AR341" s="3" t="str">
        <f>IFERROR(MID(VLOOKUP($B341,Seqs!$A:$B,2,0),AS341,1),"")</f>
        <v>S</v>
      </c>
      <c r="AS341" s="105">
        <v>514</v>
      </c>
      <c r="AT341" s="3" t="str">
        <f>IFERROR(MID(VLOOKUP($B341,Seqs!$A:$B,2,0),AU341,1),"")</f>
        <v>W</v>
      </c>
      <c r="AU341" s="3">
        <v>537</v>
      </c>
      <c r="AV341" s="3" t="str">
        <f>IFERROR(MID(VLOOKUP($B341,Seqs!$A:$B,2,0),AW341,1),"")</f>
        <v>T</v>
      </c>
      <c r="AW341" s="3">
        <v>538</v>
      </c>
      <c r="AX341" s="3" t="str">
        <f>IFERROR(MID(VLOOKUP($B341,Seqs!$A:$B,2,0),AY341,1),"")</f>
        <v>W</v>
      </c>
      <c r="AY341" s="3">
        <v>549</v>
      </c>
      <c r="AZ341" s="78" t="str">
        <f>VLOOKUP(B341,Classification!A:D,2,0)</f>
        <v>F</v>
      </c>
      <c r="BA341" s="94" t="str">
        <f>VLOOKUP(B341,Classification!A:D,4,0)</f>
        <v>Frizzled</v>
      </c>
      <c r="BB341" s="92" t="b">
        <f t="shared" si="1564"/>
        <v>1</v>
      </c>
      <c r="BC341" s="23">
        <f t="shared" si="1537"/>
        <v>240</v>
      </c>
      <c r="BD341" s="74" t="s">
        <v>23</v>
      </c>
      <c r="BE341" s="3" t="s">
        <v>1380</v>
      </c>
      <c r="BF341" s="119">
        <v>3.2</v>
      </c>
      <c r="BG341" s="49" t="s">
        <v>1383</v>
      </c>
      <c r="BH341" s="49" t="s">
        <v>1383</v>
      </c>
      <c r="BJ341" s="75" t="s">
        <v>1293</v>
      </c>
      <c r="BK341" s="57" t="s">
        <v>1293</v>
      </c>
      <c r="BL341" s="57" t="s">
        <v>1293</v>
      </c>
      <c r="BM341" s="57" t="s">
        <v>1293</v>
      </c>
      <c r="BN341" s="57" t="s">
        <v>1293</v>
      </c>
      <c r="BO341" s="57" t="s">
        <v>1293</v>
      </c>
      <c r="BP341" s="57" t="s">
        <v>1293</v>
      </c>
      <c r="BQ341" s="57" t="s">
        <v>1293</v>
      </c>
      <c r="BR341" s="57" t="s">
        <v>1293</v>
      </c>
      <c r="BS341" s="57" t="s">
        <v>1293</v>
      </c>
      <c r="BT341" s="57" t="s">
        <v>1293</v>
      </c>
      <c r="BU341" s="57" t="s">
        <v>1293</v>
      </c>
      <c r="BV341" s="75">
        <f t="shared" si="1538"/>
        <v>223</v>
      </c>
      <c r="BW341" s="71">
        <f t="shared" si="1539"/>
        <v>256</v>
      </c>
      <c r="BX341" s="72">
        <f t="shared" si="1540"/>
        <v>261</v>
      </c>
      <c r="BY341" s="71" t="str">
        <f t="shared" si="1541"/>
        <v>-</v>
      </c>
      <c r="BZ341" s="72">
        <f t="shared" si="1542"/>
        <v>312</v>
      </c>
      <c r="CA341" s="71" t="str">
        <f t="shared" si="1543"/>
        <v>-</v>
      </c>
      <c r="CB341" s="72">
        <f t="shared" si="1544"/>
        <v>360</v>
      </c>
      <c r="CC341" s="71">
        <f t="shared" si="1545"/>
        <v>390</v>
      </c>
      <c r="CD341" s="72">
        <f t="shared" si="1546"/>
        <v>396</v>
      </c>
      <c r="CE341" s="71">
        <f t="shared" si="1547"/>
        <v>447</v>
      </c>
      <c r="CF341" s="72">
        <f t="shared" si="1548"/>
        <v>514</v>
      </c>
      <c r="CG341" s="71">
        <f t="shared" si="1549"/>
        <v>538</v>
      </c>
      <c r="CH341" s="75">
        <f t="shared" si="1550"/>
        <v>255</v>
      </c>
      <c r="CI341" s="71">
        <f t="shared" si="1551"/>
        <v>260</v>
      </c>
      <c r="CJ341" s="72">
        <f t="shared" si="1552"/>
        <v>285</v>
      </c>
      <c r="CK341" s="72" t="str">
        <f t="shared" si="1553"/>
        <v>-</v>
      </c>
      <c r="CL341" s="72">
        <f t="shared" si="1554"/>
        <v>343</v>
      </c>
      <c r="CM341" s="72" t="str">
        <f t="shared" si="1555"/>
        <v>-</v>
      </c>
      <c r="CN341" s="72">
        <f t="shared" si="1556"/>
        <v>378</v>
      </c>
      <c r="CO341" s="72">
        <f t="shared" si="1557"/>
        <v>392</v>
      </c>
      <c r="CP341" s="72">
        <f t="shared" si="1558"/>
        <v>433</v>
      </c>
      <c r="CQ341" s="72">
        <f t="shared" si="1559"/>
        <v>493</v>
      </c>
      <c r="CR341" s="72">
        <f t="shared" si="1560"/>
        <v>537</v>
      </c>
      <c r="CS341" s="72">
        <f t="shared" si="1561"/>
        <v>549</v>
      </c>
      <c r="CT341" s="23">
        <f t="shared" si="1562"/>
        <v>1</v>
      </c>
    </row>
    <row r="342" spans="1:1030" s="6" customFormat="1" x14ac:dyDescent="0.2">
      <c r="A342" s="3" t="str">
        <f t="shared" si="1563"/>
        <v>smo_human_4QIM</v>
      </c>
      <c r="B342" s="3" t="s">
        <v>33</v>
      </c>
      <c r="C342" s="3" t="s">
        <v>1052</v>
      </c>
      <c r="D342" s="3" t="str">
        <f>IFERROR(MID(VLOOKUP($B342,Seqs!$A:$B,2,0),E342,1),"")</f>
        <v>T</v>
      </c>
      <c r="E342" s="105">
        <v>223</v>
      </c>
      <c r="F342" s="3" t="str">
        <f>IFERROR(MID(VLOOKUP($B342,Seqs!$A:$B,2,0),G342,1),"")</f>
        <v>D</v>
      </c>
      <c r="G342" s="3">
        <v>255</v>
      </c>
      <c r="H342" s="3" t="str">
        <f>IFERROR(MID(VLOOKUP($B342,Seqs!$A:$B,2,0),I342,1),"")</f>
        <v>W</v>
      </c>
      <c r="I342" s="23">
        <v>256</v>
      </c>
      <c r="J342" s="3" t="str">
        <f>IFERROR(MID(VLOOKUP($B342,Seqs!$A:$B,2,0),K342,1),"")</f>
        <v>N</v>
      </c>
      <c r="K342" s="23">
        <v>260</v>
      </c>
      <c r="L342" s="3" t="str">
        <f>IFERROR(MID(VLOOKUP($B342,Seqs!$A:$B,2,0),M342,1),"")</f>
        <v>R</v>
      </c>
      <c r="M342" s="3">
        <v>261</v>
      </c>
      <c r="N342" s="3" t="str">
        <f>IFERROR(MID(VLOOKUP($B342,Seqs!$A:$B,2,0),O342,1),"")</f>
        <v>F</v>
      </c>
      <c r="O342" s="3">
        <v>285</v>
      </c>
      <c r="P342" s="3" t="str">
        <f>IFERROR(MID(VLOOKUP($B342,Seqs!$A:$B,2,0),Q342,1),"")</f>
        <v/>
      </c>
      <c r="Q342" s="3" t="s">
        <v>23</v>
      </c>
      <c r="R342" s="3" t="str">
        <f>IFERROR(MID(VLOOKUP($B342,Seqs!$A:$B,2,0),S342,1),"")</f>
        <v/>
      </c>
      <c r="S342" s="3" t="s">
        <v>23</v>
      </c>
      <c r="T342" s="3" t="str">
        <f>IFERROR(MID(VLOOKUP($B342,Seqs!$A:$B,2,0),U342,1),"")</f>
        <v>L</v>
      </c>
      <c r="U342" s="3">
        <v>312</v>
      </c>
      <c r="V342" s="3" t="str">
        <f>IFERROR(MID(VLOOKUP($B342,Seqs!$A:$B,2,0),W342,1),"")</f>
        <v>A</v>
      </c>
      <c r="W342" s="3">
        <v>345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K</v>
      </c>
      <c r="AC342" s="9">
        <v>356</v>
      </c>
      <c r="AD342" s="3" t="str">
        <f>IFERROR(MID(VLOOKUP($B342,Seqs!$A:$B,2,0),AE342,1),"")</f>
        <v>V</v>
      </c>
      <c r="AE342" s="3">
        <v>378</v>
      </c>
      <c r="AF342" s="3" t="str">
        <f>IFERROR(MID(VLOOKUP($B342,Seqs!$A:$B,2,0),AG342,1),"")</f>
        <v>C</v>
      </c>
      <c r="AG342" s="3">
        <v>390</v>
      </c>
      <c r="AH342" s="3" t="str">
        <f>IFERROR(MID(VLOOKUP($B342,Seqs!$A:$B,2,0),AI342,1),"")</f>
        <v>V</v>
      </c>
      <c r="AI342" s="3">
        <v>392</v>
      </c>
      <c r="AJ342" s="3" t="str">
        <f>IFERROR(MID(VLOOKUP($B342,Seqs!$A:$B,2,0),AK342,1),"")</f>
        <v>N</v>
      </c>
      <c r="AK342" s="105">
        <v>396</v>
      </c>
      <c r="AL342" s="3" t="str">
        <f>IFERROR(MID(VLOOKUP($B342,Seqs!$A:$B,2,0),AM342,1),"")</f>
        <v>H</v>
      </c>
      <c r="AM342" s="3">
        <v>433</v>
      </c>
      <c r="AN342" s="3" t="str">
        <f>IFERROR(MID(VLOOKUP($B342,Seqs!$A:$B,2,0),AO342,1),"")</f>
        <v>E</v>
      </c>
      <c r="AO342" s="3">
        <v>447</v>
      </c>
      <c r="AP342" s="3" t="str">
        <f>IFERROR(MID(VLOOKUP($B342,Seqs!$A:$B,2,0),AQ342,1),"")</f>
        <v>N</v>
      </c>
      <c r="AQ342" s="3">
        <v>493</v>
      </c>
      <c r="AR342" s="3" t="str">
        <f>IFERROR(MID(VLOOKUP($B342,Seqs!$A:$B,2,0),AS342,1),"")</f>
        <v>S</v>
      </c>
      <c r="AS342" s="105">
        <v>514</v>
      </c>
      <c r="AT342" s="3" t="str">
        <f>IFERROR(MID(VLOOKUP($B342,Seqs!$A:$B,2,0),AU342,1),"")</f>
        <v>W</v>
      </c>
      <c r="AU342" s="3">
        <v>537</v>
      </c>
      <c r="AV342" s="3" t="str">
        <f>IFERROR(MID(VLOOKUP($B342,Seqs!$A:$B,2,0),AW342,1),"")</f>
        <v>T</v>
      </c>
      <c r="AW342" s="3">
        <v>538</v>
      </c>
      <c r="AX342" s="3" t="str">
        <f>IFERROR(MID(VLOOKUP($B342,Seqs!$A:$B,2,0),AY342,1),"")</f>
        <v>T</v>
      </c>
      <c r="AY342" s="3">
        <v>553</v>
      </c>
      <c r="AZ342" s="78" t="str">
        <f>VLOOKUP(B342,Classification!A:D,2,0)</f>
        <v>F</v>
      </c>
      <c r="BA342" s="94" t="str">
        <f>VLOOKUP(B342,Classification!A:D,4,0)</f>
        <v>Frizzled</v>
      </c>
      <c r="BB342" s="92" t="b">
        <f t="shared" si="1564"/>
        <v>1</v>
      </c>
      <c r="BC342" s="23">
        <f t="shared" si="1537"/>
        <v>250</v>
      </c>
      <c r="BD342" s="74" t="s">
        <v>23</v>
      </c>
      <c r="BE342" s="3" t="s">
        <v>1380</v>
      </c>
      <c r="BF342" s="119">
        <v>2.61</v>
      </c>
      <c r="BG342" s="49" t="s">
        <v>1383</v>
      </c>
      <c r="BH342" s="49" t="s">
        <v>1383</v>
      </c>
      <c r="BI342" s="3"/>
      <c r="BJ342" s="75" t="s">
        <v>1293</v>
      </c>
      <c r="BK342" s="57" t="s">
        <v>1293</v>
      </c>
      <c r="BL342" s="57" t="s">
        <v>1293</v>
      </c>
      <c r="BM342" s="57" t="s">
        <v>1293</v>
      </c>
      <c r="BN342" s="57" t="s">
        <v>1293</v>
      </c>
      <c r="BO342" s="57" t="s">
        <v>1293</v>
      </c>
      <c r="BP342" s="57" t="s">
        <v>1293</v>
      </c>
      <c r="BQ342" s="57" t="s">
        <v>1293</v>
      </c>
      <c r="BR342" s="57" t="s">
        <v>1293</v>
      </c>
      <c r="BS342" s="57" t="s">
        <v>1293</v>
      </c>
      <c r="BT342" s="57" t="s">
        <v>1293</v>
      </c>
      <c r="BU342" s="57" t="s">
        <v>1293</v>
      </c>
      <c r="BV342" s="75">
        <f t="shared" si="1538"/>
        <v>223</v>
      </c>
      <c r="BW342" s="71">
        <f t="shared" si="1539"/>
        <v>256</v>
      </c>
      <c r="BX342" s="72">
        <f t="shared" si="1540"/>
        <v>261</v>
      </c>
      <c r="BY342" s="71" t="str">
        <f t="shared" si="1541"/>
        <v>-</v>
      </c>
      <c r="BZ342" s="72">
        <f t="shared" si="1542"/>
        <v>312</v>
      </c>
      <c r="CA342" s="71" t="str">
        <f t="shared" si="1543"/>
        <v>-</v>
      </c>
      <c r="CB342" s="72">
        <f t="shared" si="1544"/>
        <v>356</v>
      </c>
      <c r="CC342" s="71">
        <f t="shared" si="1545"/>
        <v>390</v>
      </c>
      <c r="CD342" s="72">
        <f t="shared" si="1546"/>
        <v>396</v>
      </c>
      <c r="CE342" s="71">
        <f t="shared" si="1547"/>
        <v>447</v>
      </c>
      <c r="CF342" s="72">
        <f t="shared" si="1548"/>
        <v>514</v>
      </c>
      <c r="CG342" s="71">
        <f t="shared" si="1549"/>
        <v>538</v>
      </c>
      <c r="CH342" s="75">
        <f t="shared" si="1550"/>
        <v>255</v>
      </c>
      <c r="CI342" s="71">
        <f t="shared" si="1551"/>
        <v>260</v>
      </c>
      <c r="CJ342" s="72">
        <f t="shared" si="1552"/>
        <v>285</v>
      </c>
      <c r="CK342" s="72" t="str">
        <f t="shared" si="1553"/>
        <v>-</v>
      </c>
      <c r="CL342" s="72">
        <f t="shared" si="1554"/>
        <v>345</v>
      </c>
      <c r="CM342" s="72" t="str">
        <f t="shared" si="1555"/>
        <v>-</v>
      </c>
      <c r="CN342" s="72">
        <f t="shared" si="1556"/>
        <v>378</v>
      </c>
      <c r="CO342" s="72">
        <f t="shared" si="1557"/>
        <v>392</v>
      </c>
      <c r="CP342" s="72">
        <f t="shared" si="1558"/>
        <v>433</v>
      </c>
      <c r="CQ342" s="72">
        <f t="shared" si="1559"/>
        <v>493</v>
      </c>
      <c r="CR342" s="72">
        <f t="shared" si="1560"/>
        <v>537</v>
      </c>
      <c r="CS342" s="72">
        <f t="shared" si="1561"/>
        <v>553</v>
      </c>
      <c r="CT342" s="23">
        <f t="shared" si="1562"/>
        <v>1</v>
      </c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/>
      <c r="NP342" s="3"/>
      <c r="NQ342" s="3"/>
      <c r="NR342" s="3"/>
      <c r="NS342" s="3"/>
      <c r="NT342" s="3"/>
      <c r="NU342" s="3"/>
      <c r="NV342" s="3"/>
      <c r="NW342" s="3"/>
      <c r="NX342" s="3"/>
      <c r="NY342" s="3"/>
      <c r="NZ342" s="3"/>
      <c r="OA342" s="3"/>
      <c r="OB342" s="3"/>
      <c r="OC342" s="3"/>
      <c r="OD342" s="3"/>
      <c r="OE342" s="3"/>
      <c r="OF342" s="3"/>
      <c r="OG342" s="3"/>
      <c r="OH342" s="3"/>
      <c r="OI342" s="3"/>
      <c r="OJ342" s="3"/>
      <c r="OK342" s="3"/>
      <c r="OL342" s="3"/>
      <c r="OM342" s="3"/>
      <c r="ON342" s="3"/>
      <c r="OO342" s="3"/>
      <c r="OP342" s="3"/>
      <c r="OQ342" s="3"/>
      <c r="OR342" s="3"/>
      <c r="OS342" s="3"/>
      <c r="OT342" s="3"/>
      <c r="OU342" s="3"/>
      <c r="OV342" s="3"/>
      <c r="OW342" s="3"/>
      <c r="OX342" s="3"/>
      <c r="OY342" s="3"/>
      <c r="OZ342" s="3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r="PK342" s="3"/>
      <c r="PL342" s="3"/>
      <c r="PM342" s="3"/>
      <c r="PN342" s="3"/>
      <c r="PO342" s="3"/>
      <c r="PP342" s="3"/>
      <c r="PQ342" s="3"/>
      <c r="PR342" s="3"/>
      <c r="PS342" s="3"/>
      <c r="PT342" s="3"/>
      <c r="PU342" s="3"/>
      <c r="PV342" s="3"/>
      <c r="PW342" s="3"/>
      <c r="PX342" s="3"/>
      <c r="PY342" s="3"/>
      <c r="PZ342" s="3"/>
      <c r="QA342" s="3"/>
      <c r="QB342" s="3"/>
      <c r="QC342" s="3"/>
      <c r="QD342" s="3"/>
      <c r="QE342" s="3"/>
      <c r="QF342" s="3"/>
      <c r="QG342" s="3"/>
      <c r="QH342" s="3"/>
      <c r="QI342" s="3"/>
      <c r="QJ342" s="3"/>
      <c r="QK342" s="3"/>
      <c r="QL342" s="3"/>
      <c r="QM342" s="3"/>
      <c r="QN342" s="3"/>
      <c r="QO342" s="3"/>
      <c r="QP342" s="3"/>
      <c r="QQ342" s="3"/>
      <c r="QR342" s="3"/>
      <c r="QS342" s="3"/>
      <c r="QT342" s="3"/>
      <c r="QU342" s="3"/>
      <c r="QV342" s="3"/>
      <c r="QW342" s="3"/>
      <c r="QX342" s="3"/>
      <c r="QY342" s="3"/>
      <c r="QZ342" s="3"/>
      <c r="RA342" s="3"/>
      <c r="RB342" s="3"/>
      <c r="RC342" s="3"/>
      <c r="RD342" s="3"/>
      <c r="RE342" s="3"/>
      <c r="RF342" s="3"/>
      <c r="RG342" s="3"/>
      <c r="RH342" s="3"/>
      <c r="RI342" s="3"/>
      <c r="RJ342" s="3"/>
      <c r="RK342" s="3"/>
      <c r="RL342" s="3"/>
      <c r="RM342" s="3"/>
      <c r="RN342" s="3"/>
      <c r="RO342" s="3"/>
      <c r="RP342" s="3"/>
      <c r="RQ342" s="3"/>
      <c r="RR342" s="3"/>
      <c r="RS342" s="3"/>
      <c r="RT342" s="3"/>
      <c r="RU342" s="3"/>
      <c r="RV342" s="3"/>
      <c r="RW342" s="3"/>
      <c r="RX342" s="3"/>
      <c r="RY342" s="3"/>
      <c r="RZ342" s="3"/>
      <c r="SA342" s="3"/>
      <c r="SB342" s="3"/>
      <c r="SC342" s="3"/>
      <c r="SD342" s="3"/>
      <c r="SE342" s="3"/>
      <c r="SF342" s="3"/>
      <c r="SG342" s="3"/>
      <c r="SH342" s="3"/>
      <c r="SI342" s="3"/>
      <c r="SJ342" s="3"/>
      <c r="SK342" s="3"/>
      <c r="SL342" s="3"/>
      <c r="SM342" s="3"/>
      <c r="SN342" s="3"/>
      <c r="SO342" s="3"/>
      <c r="SP342" s="3"/>
      <c r="SQ342" s="3"/>
      <c r="SR342" s="3"/>
      <c r="SS342" s="3"/>
      <c r="ST342" s="3"/>
      <c r="SU342" s="3"/>
      <c r="SV342" s="3"/>
      <c r="SW342" s="3"/>
      <c r="SX342" s="3"/>
      <c r="SY342" s="3"/>
      <c r="SZ342" s="3"/>
      <c r="TA342" s="3"/>
      <c r="TB342" s="3"/>
      <c r="TC342" s="3"/>
      <c r="TD342" s="3"/>
      <c r="TE342" s="3"/>
      <c r="TF342" s="3"/>
      <c r="TG342" s="3"/>
      <c r="TH342" s="3"/>
      <c r="TI342" s="3"/>
      <c r="TJ342" s="3"/>
      <c r="TK342" s="3"/>
      <c r="TL342" s="3"/>
      <c r="TM342" s="3"/>
      <c r="TN342" s="3"/>
      <c r="TO342" s="3"/>
      <c r="TP342" s="3"/>
      <c r="TQ342" s="3"/>
      <c r="TR342" s="3"/>
      <c r="TS342" s="3"/>
      <c r="TT342" s="3"/>
      <c r="TU342" s="3"/>
      <c r="TV342" s="3"/>
      <c r="TW342" s="3"/>
      <c r="TX342" s="3"/>
      <c r="TY342" s="3"/>
      <c r="TZ342" s="3"/>
      <c r="UA342" s="3"/>
      <c r="UB342" s="3"/>
      <c r="UC342" s="3"/>
      <c r="UD342" s="3"/>
      <c r="UE342" s="3"/>
      <c r="UF342" s="3"/>
      <c r="UG342" s="3"/>
      <c r="UH342" s="3"/>
      <c r="UI342" s="3"/>
      <c r="UJ342" s="3"/>
      <c r="UK342" s="3"/>
      <c r="UL342" s="3"/>
      <c r="UM342" s="3"/>
      <c r="UN342" s="3"/>
      <c r="UO342" s="3"/>
      <c r="UP342" s="3"/>
      <c r="UQ342" s="3"/>
      <c r="UR342" s="3"/>
      <c r="US342" s="3"/>
      <c r="UT342" s="3"/>
      <c r="UU342" s="3"/>
      <c r="UV342" s="3"/>
      <c r="UW342" s="3"/>
      <c r="UX342" s="3"/>
      <c r="UY342" s="3"/>
      <c r="UZ342" s="3"/>
      <c r="VA342" s="3"/>
      <c r="VB342" s="3"/>
      <c r="VC342" s="3"/>
      <c r="VD342" s="3"/>
      <c r="VE342" s="3"/>
      <c r="VF342" s="3"/>
      <c r="VG342" s="3"/>
      <c r="VH342" s="3"/>
      <c r="VI342" s="3"/>
      <c r="VJ342" s="3"/>
      <c r="VK342" s="3"/>
      <c r="VL342" s="3"/>
      <c r="VM342" s="3"/>
      <c r="VN342" s="3"/>
      <c r="VO342" s="3"/>
      <c r="VP342" s="3"/>
      <c r="VQ342" s="3"/>
      <c r="VR342" s="3"/>
      <c r="VS342" s="3"/>
      <c r="VT342" s="3"/>
      <c r="VU342" s="3"/>
      <c r="VV342" s="3"/>
      <c r="VW342" s="3"/>
      <c r="VX342" s="3"/>
      <c r="VY342" s="3"/>
      <c r="VZ342" s="3"/>
      <c r="WA342" s="3"/>
      <c r="WB342" s="3"/>
      <c r="WC342" s="3"/>
      <c r="WD342" s="3"/>
      <c r="WE342" s="3"/>
      <c r="WF342" s="3"/>
      <c r="WG342" s="3"/>
      <c r="WH342" s="3"/>
      <c r="WI342" s="3"/>
      <c r="WJ342" s="3"/>
      <c r="WK342" s="3"/>
      <c r="WL342" s="3"/>
      <c r="WM342" s="3"/>
      <c r="WN342" s="3"/>
      <c r="WO342" s="3"/>
      <c r="WP342" s="3"/>
      <c r="WQ342" s="3"/>
      <c r="WR342" s="3"/>
      <c r="WS342" s="3"/>
      <c r="WT342" s="3"/>
      <c r="WU342" s="3"/>
      <c r="WV342" s="3"/>
      <c r="WW342" s="3"/>
      <c r="WX342" s="3"/>
      <c r="WY342" s="3"/>
      <c r="WZ342" s="3"/>
      <c r="XA342" s="3"/>
      <c r="XB342" s="3"/>
      <c r="XC342" s="3"/>
      <c r="XD342" s="3"/>
      <c r="XE342" s="3"/>
      <c r="XF342" s="3"/>
      <c r="XG342" s="3"/>
      <c r="XH342" s="3"/>
      <c r="XI342" s="3"/>
      <c r="XJ342" s="3"/>
      <c r="XK342" s="3"/>
      <c r="XL342" s="3"/>
      <c r="XM342" s="3"/>
      <c r="XN342" s="3"/>
      <c r="XO342" s="3"/>
      <c r="XP342" s="3"/>
      <c r="XQ342" s="3"/>
      <c r="XR342" s="3"/>
      <c r="XS342" s="3"/>
      <c r="XT342" s="3"/>
      <c r="XU342" s="3"/>
      <c r="XV342" s="3"/>
      <c r="XW342" s="3"/>
      <c r="XX342" s="3"/>
      <c r="XY342" s="3"/>
      <c r="XZ342" s="3"/>
      <c r="YA342" s="3"/>
      <c r="YB342" s="3"/>
      <c r="YC342" s="3"/>
      <c r="YD342" s="3"/>
      <c r="YE342" s="3"/>
      <c r="YF342" s="3"/>
      <c r="YG342" s="3"/>
      <c r="YH342" s="3"/>
      <c r="YI342" s="3"/>
      <c r="YJ342" s="3"/>
      <c r="YK342" s="3"/>
      <c r="YL342" s="3"/>
      <c r="YM342" s="3"/>
      <c r="YN342" s="3"/>
      <c r="YO342" s="3"/>
      <c r="YP342" s="3"/>
      <c r="YQ342" s="3"/>
      <c r="YR342" s="3"/>
      <c r="YS342" s="3"/>
      <c r="YT342" s="3"/>
      <c r="YU342" s="3"/>
      <c r="YV342" s="3"/>
      <c r="YW342" s="3"/>
      <c r="YX342" s="3"/>
      <c r="YY342" s="3"/>
      <c r="YZ342" s="3"/>
      <c r="ZA342" s="3"/>
      <c r="ZB342" s="3"/>
      <c r="ZC342" s="3"/>
      <c r="ZD342" s="3"/>
      <c r="ZE342" s="3"/>
      <c r="ZF342" s="3"/>
      <c r="ZG342" s="3"/>
      <c r="ZH342" s="3"/>
      <c r="ZI342" s="3"/>
      <c r="ZJ342" s="3"/>
      <c r="ZK342" s="3"/>
      <c r="ZL342" s="3"/>
      <c r="ZM342" s="3"/>
      <c r="ZN342" s="3"/>
      <c r="ZO342" s="3"/>
      <c r="ZP342" s="3"/>
      <c r="ZQ342" s="3"/>
      <c r="ZR342" s="3"/>
      <c r="ZS342" s="3"/>
      <c r="ZT342" s="3"/>
      <c r="ZU342" s="3"/>
      <c r="ZV342" s="3"/>
      <c r="ZW342" s="3"/>
      <c r="ZX342" s="3"/>
      <c r="ZY342" s="3"/>
      <c r="ZZ342" s="3"/>
      <c r="AAA342" s="3"/>
      <c r="AAB342" s="3"/>
      <c r="AAC342" s="3"/>
      <c r="AAD342" s="3"/>
      <c r="AAE342" s="3"/>
      <c r="AAF342" s="3"/>
      <c r="AAG342" s="3"/>
      <c r="AAH342" s="3"/>
      <c r="AAI342" s="3"/>
      <c r="AAJ342" s="3"/>
      <c r="AAK342" s="3"/>
      <c r="AAL342" s="3"/>
      <c r="AAM342" s="3"/>
      <c r="AAN342" s="3"/>
      <c r="AAO342" s="3"/>
      <c r="AAP342" s="3"/>
      <c r="AAQ342" s="3"/>
      <c r="AAR342" s="3"/>
      <c r="AAS342" s="3"/>
      <c r="AAT342" s="3"/>
      <c r="AAU342" s="3"/>
      <c r="AAV342" s="3"/>
      <c r="AAW342" s="3"/>
      <c r="AAX342" s="3"/>
      <c r="AAY342" s="3"/>
      <c r="AAZ342" s="3"/>
      <c r="ABA342" s="3"/>
      <c r="ABB342" s="3"/>
      <c r="ABC342" s="3"/>
      <c r="ABD342" s="3"/>
      <c r="ABE342" s="3"/>
      <c r="ABF342" s="3"/>
      <c r="ABG342" s="3"/>
      <c r="ABH342" s="3"/>
      <c r="ABI342" s="3"/>
      <c r="ABJ342" s="3"/>
      <c r="ABK342" s="3"/>
      <c r="ABL342" s="3"/>
      <c r="ABM342" s="3"/>
      <c r="ABN342" s="3"/>
      <c r="ABO342" s="3"/>
      <c r="ABP342" s="3"/>
      <c r="ABQ342" s="3"/>
      <c r="ABR342" s="3"/>
      <c r="ABS342" s="3"/>
      <c r="ABT342" s="3"/>
      <c r="ABU342" s="3"/>
      <c r="ABV342" s="3"/>
      <c r="ABW342" s="3"/>
      <c r="ABX342" s="3"/>
      <c r="ABY342" s="3"/>
      <c r="ABZ342" s="3"/>
      <c r="ACA342" s="3"/>
      <c r="ACB342" s="3"/>
      <c r="ACC342" s="3"/>
      <c r="ACD342" s="3"/>
      <c r="ACE342" s="3"/>
      <c r="ACF342" s="3"/>
      <c r="ACG342" s="3"/>
      <c r="ACH342" s="3"/>
      <c r="ACI342" s="3"/>
      <c r="ACJ342" s="3"/>
      <c r="ACK342" s="3"/>
      <c r="ACL342" s="3"/>
      <c r="ACM342" s="3"/>
      <c r="ACN342" s="3"/>
      <c r="ACO342" s="3"/>
      <c r="ACP342" s="3"/>
      <c r="ACQ342" s="3"/>
      <c r="ACR342" s="3"/>
      <c r="ACS342" s="3"/>
      <c r="ACT342" s="3"/>
      <c r="ACU342" s="3"/>
      <c r="ACV342" s="3"/>
      <c r="ACW342" s="3"/>
      <c r="ACX342" s="3"/>
      <c r="ACY342" s="3"/>
      <c r="ACZ342" s="3"/>
      <c r="ADA342" s="3"/>
      <c r="ADB342" s="3"/>
      <c r="ADC342" s="3"/>
      <c r="ADD342" s="3"/>
      <c r="ADE342" s="3"/>
      <c r="ADF342" s="3"/>
      <c r="ADG342" s="3"/>
      <c r="ADH342" s="3"/>
      <c r="ADI342" s="3"/>
      <c r="ADJ342" s="3"/>
      <c r="ADK342" s="3"/>
      <c r="ADL342" s="3"/>
      <c r="ADM342" s="3"/>
      <c r="ADN342" s="3"/>
      <c r="ADO342" s="3"/>
      <c r="ADP342" s="3"/>
      <c r="ADQ342" s="3"/>
      <c r="ADR342" s="3"/>
      <c r="ADS342" s="3"/>
      <c r="ADT342" s="3"/>
      <c r="ADU342" s="3"/>
      <c r="ADV342" s="3"/>
      <c r="ADW342" s="3"/>
      <c r="ADX342" s="3"/>
      <c r="ADY342" s="3"/>
      <c r="ADZ342" s="3"/>
      <c r="AEA342" s="3"/>
      <c r="AEB342" s="3"/>
      <c r="AEC342" s="3"/>
      <c r="AED342" s="3"/>
      <c r="AEE342" s="3"/>
      <c r="AEF342" s="3"/>
      <c r="AEG342" s="3"/>
      <c r="AEH342" s="3"/>
      <c r="AEI342" s="3"/>
      <c r="AEJ342" s="3"/>
      <c r="AEK342" s="3"/>
      <c r="AEL342" s="3"/>
      <c r="AEM342" s="3"/>
      <c r="AEN342" s="3"/>
      <c r="AEO342" s="3"/>
      <c r="AEP342" s="3"/>
      <c r="AEQ342" s="3"/>
      <c r="AER342" s="3"/>
      <c r="AES342" s="3"/>
      <c r="AET342" s="3"/>
      <c r="AEU342" s="3"/>
      <c r="AEV342" s="3"/>
      <c r="AEW342" s="3"/>
      <c r="AEX342" s="3"/>
      <c r="AEY342" s="3"/>
      <c r="AEZ342" s="3"/>
      <c r="AFA342" s="3"/>
      <c r="AFB342" s="3"/>
      <c r="AFC342" s="3"/>
      <c r="AFD342" s="3"/>
      <c r="AFE342" s="3"/>
      <c r="AFF342" s="3"/>
      <c r="AFG342" s="3"/>
      <c r="AFH342" s="3"/>
      <c r="AFI342" s="3"/>
      <c r="AFJ342" s="3"/>
      <c r="AFK342" s="3"/>
      <c r="AFL342" s="3"/>
      <c r="AFM342" s="3"/>
      <c r="AFN342" s="3"/>
      <c r="AFO342" s="3"/>
      <c r="AFP342" s="3"/>
      <c r="AFQ342" s="3"/>
      <c r="AFR342" s="3"/>
      <c r="AFS342" s="3"/>
      <c r="AFT342" s="3"/>
      <c r="AFU342" s="3"/>
      <c r="AFV342" s="3"/>
      <c r="AFW342" s="3"/>
      <c r="AFX342" s="3"/>
      <c r="AFY342" s="3"/>
      <c r="AFZ342" s="3"/>
      <c r="AGA342" s="3"/>
      <c r="AGB342" s="3"/>
      <c r="AGC342" s="3"/>
      <c r="AGD342" s="3"/>
      <c r="AGE342" s="3"/>
      <c r="AGF342" s="3"/>
      <c r="AGG342" s="3"/>
      <c r="AGH342" s="3"/>
      <c r="AGI342" s="3"/>
      <c r="AGJ342" s="3"/>
      <c r="AGK342" s="3"/>
      <c r="AGL342" s="3"/>
      <c r="AGM342" s="3"/>
      <c r="AGN342" s="3"/>
      <c r="AGO342" s="3"/>
      <c r="AGP342" s="3"/>
      <c r="AGQ342" s="3"/>
      <c r="AGR342" s="3"/>
      <c r="AGS342" s="3"/>
      <c r="AGT342" s="3"/>
      <c r="AGU342" s="3"/>
      <c r="AGV342" s="3"/>
      <c r="AGW342" s="3"/>
      <c r="AGX342" s="3"/>
      <c r="AGY342" s="3"/>
      <c r="AGZ342" s="3"/>
      <c r="AHA342" s="3"/>
      <c r="AHB342" s="3"/>
      <c r="AHC342" s="3"/>
      <c r="AHD342" s="3"/>
      <c r="AHE342" s="3"/>
      <c r="AHF342" s="3"/>
      <c r="AHG342" s="3"/>
      <c r="AHH342" s="3"/>
      <c r="AHI342" s="3"/>
      <c r="AHJ342" s="3"/>
      <c r="AHK342" s="3"/>
      <c r="AHL342" s="3"/>
      <c r="AHM342" s="3"/>
      <c r="AHN342" s="3"/>
      <c r="AHO342" s="3"/>
      <c r="AHP342" s="3"/>
      <c r="AHQ342" s="3"/>
      <c r="AHR342" s="3"/>
      <c r="AHS342" s="3"/>
      <c r="AHT342" s="3"/>
      <c r="AHU342" s="3"/>
      <c r="AHV342" s="3"/>
      <c r="AHW342" s="3"/>
      <c r="AHX342" s="3"/>
      <c r="AHY342" s="3"/>
      <c r="AHZ342" s="3"/>
      <c r="AIA342" s="3"/>
      <c r="AIB342" s="3"/>
      <c r="AIC342" s="3"/>
      <c r="AID342" s="3"/>
      <c r="AIE342" s="3"/>
      <c r="AIF342" s="3"/>
      <c r="AIG342" s="3"/>
      <c r="AIH342" s="3"/>
      <c r="AII342" s="3"/>
      <c r="AIJ342" s="3"/>
      <c r="AIK342" s="3"/>
      <c r="AIL342" s="3"/>
      <c r="AIM342" s="3"/>
      <c r="AIN342" s="3"/>
      <c r="AIO342" s="3"/>
      <c r="AIP342" s="3"/>
      <c r="AIQ342" s="3"/>
      <c r="AIR342" s="3"/>
      <c r="AIS342" s="3"/>
      <c r="AIT342" s="3"/>
      <c r="AIU342" s="3"/>
      <c r="AIV342" s="3"/>
      <c r="AIW342" s="3"/>
      <c r="AIX342" s="3"/>
      <c r="AIY342" s="3"/>
      <c r="AIZ342" s="3"/>
      <c r="AJA342" s="3"/>
      <c r="AJB342" s="3"/>
      <c r="AJC342" s="3"/>
      <c r="AJD342" s="3"/>
      <c r="AJE342" s="3"/>
      <c r="AJF342" s="3"/>
      <c r="AJG342" s="3"/>
      <c r="AJH342" s="3"/>
      <c r="AJI342" s="3"/>
      <c r="AJJ342" s="3"/>
      <c r="AJK342" s="3"/>
      <c r="AJL342" s="3"/>
      <c r="AJM342" s="3"/>
      <c r="AJN342" s="3"/>
      <c r="AJO342" s="3"/>
      <c r="AJP342" s="3"/>
      <c r="AJQ342" s="3"/>
      <c r="AJR342" s="3"/>
      <c r="AJS342" s="3"/>
      <c r="AJT342" s="3"/>
      <c r="AJU342" s="3"/>
      <c r="AJV342" s="3"/>
      <c r="AJW342" s="3"/>
      <c r="AJX342" s="3"/>
      <c r="AJY342" s="3"/>
      <c r="AJZ342" s="3"/>
      <c r="AKA342" s="3"/>
      <c r="AKB342" s="3"/>
      <c r="AKC342" s="3"/>
      <c r="AKD342" s="3"/>
      <c r="AKE342" s="3"/>
      <c r="AKF342" s="3"/>
      <c r="AKG342" s="3"/>
      <c r="AKH342" s="3"/>
      <c r="AKI342" s="3"/>
      <c r="AKJ342" s="3"/>
      <c r="AKK342" s="3"/>
      <c r="AKL342" s="3"/>
      <c r="AKM342" s="3"/>
      <c r="AKN342" s="3"/>
      <c r="AKO342" s="3"/>
      <c r="AKP342" s="3"/>
      <c r="AKQ342" s="3"/>
      <c r="AKR342" s="3"/>
      <c r="AKS342" s="3"/>
      <c r="AKT342" s="3"/>
      <c r="AKU342" s="3"/>
      <c r="AKV342" s="3"/>
      <c r="AKW342" s="3"/>
      <c r="AKX342" s="3"/>
      <c r="AKY342" s="3"/>
      <c r="AKZ342" s="3"/>
      <c r="ALA342" s="3"/>
      <c r="ALB342" s="3"/>
      <c r="ALC342" s="3"/>
      <c r="ALD342" s="3"/>
      <c r="ALE342" s="3"/>
      <c r="ALF342" s="3"/>
      <c r="ALG342" s="3"/>
      <c r="ALH342" s="3"/>
      <c r="ALI342" s="3"/>
      <c r="ALJ342" s="3"/>
      <c r="ALK342" s="3"/>
      <c r="ALL342" s="3"/>
      <c r="ALM342" s="3"/>
      <c r="ALN342" s="3"/>
      <c r="ALO342" s="3"/>
      <c r="ALP342" s="3"/>
      <c r="ALQ342" s="3"/>
      <c r="ALR342" s="3"/>
      <c r="ALS342" s="3"/>
      <c r="ALT342" s="3"/>
      <c r="ALU342" s="3"/>
      <c r="ALV342" s="3"/>
      <c r="ALW342" s="3"/>
      <c r="ALX342" s="3"/>
      <c r="ALY342" s="3"/>
      <c r="ALZ342" s="3"/>
      <c r="AMA342" s="3"/>
      <c r="AMB342" s="3"/>
      <c r="AMC342" s="3"/>
      <c r="AMD342" s="3"/>
      <c r="AME342" s="3"/>
      <c r="AMF342" s="3"/>
      <c r="AMG342" s="3"/>
      <c r="AMH342" s="3"/>
      <c r="AMI342" s="3"/>
      <c r="AMJ342" s="3"/>
      <c r="AMK342" s="3"/>
      <c r="AML342" s="3"/>
      <c r="AMM342" s="3"/>
      <c r="AMN342" s="3"/>
      <c r="AMO342" s="3"/>
      <c r="AMP342" s="1"/>
    </row>
    <row r="343" spans="1:1030" s="6" customFormat="1" x14ac:dyDescent="0.2">
      <c r="A343" s="3" t="str">
        <f t="shared" si="1563"/>
        <v>smo_human_4QIN</v>
      </c>
      <c r="B343" s="3" t="s">
        <v>33</v>
      </c>
      <c r="C343" s="3" t="s">
        <v>56</v>
      </c>
      <c r="D343" s="3" t="str">
        <f>IFERROR(MID(VLOOKUP($B343,Seqs!$A:$B,2,0),E343,1),"")</f>
        <v>T</v>
      </c>
      <c r="E343" s="105">
        <v>223</v>
      </c>
      <c r="F343" s="3" t="str">
        <f>IFERROR(MID(VLOOKUP($B343,Seqs!$A:$B,2,0),G343,1),"")</f>
        <v>D</v>
      </c>
      <c r="G343" s="3">
        <v>255</v>
      </c>
      <c r="H343" s="3" t="str">
        <f>IFERROR(MID(VLOOKUP($B343,Seqs!$A:$B,2,0),I343,1),"")</f>
        <v>W</v>
      </c>
      <c r="I343" s="23">
        <v>256</v>
      </c>
      <c r="J343" s="3" t="str">
        <f>IFERROR(MID(VLOOKUP($B343,Seqs!$A:$B,2,0),K343,1),"")</f>
        <v>N</v>
      </c>
      <c r="K343" s="23">
        <v>260</v>
      </c>
      <c r="L343" s="3" t="str">
        <f>IFERROR(MID(VLOOKUP($B343,Seqs!$A:$B,2,0),M343,1),"")</f>
        <v>R</v>
      </c>
      <c r="M343" s="3">
        <v>261</v>
      </c>
      <c r="N343" s="3" t="str">
        <f>IFERROR(MID(VLOOKUP($B343,Seqs!$A:$B,2,0),O343,1),"")</f>
        <v>F</v>
      </c>
      <c r="O343" s="3">
        <v>285</v>
      </c>
      <c r="P343" s="3" t="str">
        <f>IFERROR(MID(VLOOKUP($B343,Seqs!$A:$B,2,0),Q343,1),"")</f>
        <v/>
      </c>
      <c r="Q343" s="3" t="s">
        <v>23</v>
      </c>
      <c r="R343" s="3" t="str">
        <f>IFERROR(MID(VLOOKUP($B343,Seqs!$A:$B,2,0),S343,1),"")</f>
        <v/>
      </c>
      <c r="S343" s="3" t="s">
        <v>23</v>
      </c>
      <c r="T343" s="3" t="str">
        <f>IFERROR(MID(VLOOKUP($B343,Seqs!$A:$B,2,0),U343,1),"")</f>
        <v>L</v>
      </c>
      <c r="U343" s="3">
        <v>312</v>
      </c>
      <c r="V343" s="3" t="str">
        <f>IFERROR(MID(VLOOKUP($B343,Seqs!$A:$B,2,0),W343,1),"")</f>
        <v>A</v>
      </c>
      <c r="W343" s="3">
        <v>345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L</v>
      </c>
      <c r="AC343" s="9">
        <v>353</v>
      </c>
      <c r="AD343" s="3" t="str">
        <f>IFERROR(MID(VLOOKUP($B343,Seqs!$A:$B,2,0),AE343,1),"")</f>
        <v>V</v>
      </c>
      <c r="AE343" s="3">
        <v>378</v>
      </c>
      <c r="AF343" s="3" t="str">
        <f>IFERROR(MID(VLOOKUP($B343,Seqs!$A:$B,2,0),AG343,1),"")</f>
        <v>C</v>
      </c>
      <c r="AG343" s="3">
        <v>390</v>
      </c>
      <c r="AH343" s="3" t="str">
        <f>IFERROR(MID(VLOOKUP($B343,Seqs!$A:$B,2,0),AI343,1),"")</f>
        <v>V</v>
      </c>
      <c r="AI343" s="3">
        <v>392</v>
      </c>
      <c r="AJ343" s="3" t="str">
        <f>IFERROR(MID(VLOOKUP($B343,Seqs!$A:$B,2,0),AK343,1),"")</f>
        <v>N</v>
      </c>
      <c r="AK343" s="105">
        <v>396</v>
      </c>
      <c r="AL343" s="3" t="str">
        <f>IFERROR(MID(VLOOKUP($B343,Seqs!$A:$B,2,0),AM343,1),"")</f>
        <v>H</v>
      </c>
      <c r="AM343" s="3">
        <v>433</v>
      </c>
      <c r="AN343" s="3" t="str">
        <f>IFERROR(MID(VLOOKUP($B343,Seqs!$A:$B,2,0),AO343,1),"")</f>
        <v>E</v>
      </c>
      <c r="AO343" s="3">
        <v>447</v>
      </c>
      <c r="AP343" s="3" t="str">
        <f>IFERROR(MID(VLOOKUP($B343,Seqs!$A:$B,2,0),AQ343,1),"")</f>
        <v>A</v>
      </c>
      <c r="AQ343" s="3">
        <v>492</v>
      </c>
      <c r="AR343" s="3" t="str">
        <f>IFERROR(MID(VLOOKUP($B343,Seqs!$A:$B,2,0),AS343,1),"")</f>
        <v>S</v>
      </c>
      <c r="AS343" s="105">
        <v>514</v>
      </c>
      <c r="AT343" s="3" t="str">
        <f>IFERROR(MID(VLOOKUP($B343,Seqs!$A:$B,2,0),AU343,1),"")</f>
        <v>W</v>
      </c>
      <c r="AU343" s="3">
        <v>537</v>
      </c>
      <c r="AV343" s="3" t="str">
        <f>IFERROR(MID(VLOOKUP($B343,Seqs!$A:$B,2,0),AW343,1),"")</f>
        <v>T</v>
      </c>
      <c r="AW343" s="3">
        <v>538</v>
      </c>
      <c r="AX343" s="3" t="str">
        <f>IFERROR(MID(VLOOKUP($B343,Seqs!$A:$B,2,0),AY343,1),"")</f>
        <v>R</v>
      </c>
      <c r="AY343" s="3">
        <v>551</v>
      </c>
      <c r="AZ343" s="78" t="str">
        <f>VLOOKUP(B343,Classification!A:D,2,0)</f>
        <v>F</v>
      </c>
      <c r="BA343" s="94" t="str">
        <f>VLOOKUP(B343,Classification!A:D,4,0)</f>
        <v>Frizzled</v>
      </c>
      <c r="BB343" s="92" t="b">
        <f t="shared" si="1564"/>
        <v>1</v>
      </c>
      <c r="BC343" s="23">
        <f t="shared" si="1537"/>
        <v>250</v>
      </c>
      <c r="BD343" s="74" t="s">
        <v>23</v>
      </c>
      <c r="BE343" s="3" t="s">
        <v>1380</v>
      </c>
      <c r="BF343" s="119">
        <v>2.6</v>
      </c>
      <c r="BG343" s="49" t="s">
        <v>1383</v>
      </c>
      <c r="BH343" s="49" t="s">
        <v>1383</v>
      </c>
      <c r="BI343" s="3"/>
      <c r="BJ343" s="75" t="s">
        <v>1293</v>
      </c>
      <c r="BK343" s="57" t="s">
        <v>1293</v>
      </c>
      <c r="BL343" s="57" t="s">
        <v>1293</v>
      </c>
      <c r="BM343" s="57" t="s">
        <v>1293</v>
      </c>
      <c r="BN343" s="57" t="s">
        <v>1293</v>
      </c>
      <c r="BO343" s="57" t="s">
        <v>1293</v>
      </c>
      <c r="BP343" s="57" t="s">
        <v>1293</v>
      </c>
      <c r="BQ343" s="57" t="s">
        <v>1293</v>
      </c>
      <c r="BR343" s="57" t="s">
        <v>1293</v>
      </c>
      <c r="BS343" s="57" t="s">
        <v>1293</v>
      </c>
      <c r="BT343" s="57" t="s">
        <v>1293</v>
      </c>
      <c r="BU343" s="57" t="s">
        <v>1293</v>
      </c>
      <c r="BV343" s="75">
        <f t="shared" si="1538"/>
        <v>223</v>
      </c>
      <c r="BW343" s="71">
        <f t="shared" si="1539"/>
        <v>256</v>
      </c>
      <c r="BX343" s="72">
        <f t="shared" si="1540"/>
        <v>261</v>
      </c>
      <c r="BY343" s="71" t="str">
        <f t="shared" si="1541"/>
        <v>-</v>
      </c>
      <c r="BZ343" s="72">
        <f t="shared" si="1542"/>
        <v>312</v>
      </c>
      <c r="CA343" s="71" t="str">
        <f t="shared" si="1543"/>
        <v>-</v>
      </c>
      <c r="CB343" s="72">
        <f t="shared" si="1544"/>
        <v>353</v>
      </c>
      <c r="CC343" s="71">
        <f t="shared" si="1545"/>
        <v>390</v>
      </c>
      <c r="CD343" s="72">
        <f t="shared" si="1546"/>
        <v>396</v>
      </c>
      <c r="CE343" s="71">
        <f t="shared" si="1547"/>
        <v>447</v>
      </c>
      <c r="CF343" s="72">
        <f t="shared" si="1548"/>
        <v>514</v>
      </c>
      <c r="CG343" s="71">
        <f t="shared" si="1549"/>
        <v>538</v>
      </c>
      <c r="CH343" s="75">
        <f t="shared" si="1550"/>
        <v>255</v>
      </c>
      <c r="CI343" s="71">
        <f t="shared" si="1551"/>
        <v>260</v>
      </c>
      <c r="CJ343" s="72">
        <f t="shared" si="1552"/>
        <v>285</v>
      </c>
      <c r="CK343" s="72" t="str">
        <f t="shared" si="1553"/>
        <v>-</v>
      </c>
      <c r="CL343" s="72">
        <f t="shared" si="1554"/>
        <v>345</v>
      </c>
      <c r="CM343" s="72" t="str">
        <f t="shared" si="1555"/>
        <v>-</v>
      </c>
      <c r="CN343" s="72">
        <f t="shared" si="1556"/>
        <v>378</v>
      </c>
      <c r="CO343" s="72">
        <f t="shared" si="1557"/>
        <v>392</v>
      </c>
      <c r="CP343" s="72">
        <f t="shared" si="1558"/>
        <v>433</v>
      </c>
      <c r="CQ343" s="72">
        <f t="shared" si="1559"/>
        <v>492</v>
      </c>
      <c r="CR343" s="72">
        <f t="shared" si="1560"/>
        <v>537</v>
      </c>
      <c r="CS343" s="72">
        <f t="shared" si="1561"/>
        <v>551</v>
      </c>
      <c r="CT343" s="23">
        <f t="shared" si="1562"/>
        <v>1</v>
      </c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  <c r="OE343" s="3"/>
      <c r="OF343" s="3"/>
      <c r="OG343" s="3"/>
      <c r="OH343" s="3"/>
      <c r="OI343" s="3"/>
      <c r="OJ343" s="3"/>
      <c r="OK343" s="3"/>
      <c r="OL343" s="3"/>
      <c r="OM343" s="3"/>
      <c r="ON343" s="3"/>
      <c r="OO343" s="3"/>
      <c r="OP343" s="3"/>
      <c r="OQ343" s="3"/>
      <c r="OR343" s="3"/>
      <c r="OS343" s="3"/>
      <c r="OT343" s="3"/>
      <c r="OU343" s="3"/>
      <c r="OV343" s="3"/>
      <c r="OW343" s="3"/>
      <c r="OX343" s="3"/>
      <c r="OY343" s="3"/>
      <c r="OZ343" s="3"/>
      <c r="PA343" s="3"/>
      <c r="PB343" s="3"/>
      <c r="PC343" s="3"/>
      <c r="PD343" s="3"/>
      <c r="PE343" s="3"/>
      <c r="PF343" s="3"/>
      <c r="PG343" s="3"/>
      <c r="PH343" s="3"/>
      <c r="PI343" s="3"/>
      <c r="PJ343" s="3"/>
      <c r="PK343" s="3"/>
      <c r="PL343" s="3"/>
      <c r="PM343" s="3"/>
      <c r="PN343" s="3"/>
      <c r="PO343" s="3"/>
      <c r="PP343" s="3"/>
      <c r="PQ343" s="3"/>
      <c r="PR343" s="3"/>
      <c r="PS343" s="3"/>
      <c r="PT343" s="3"/>
      <c r="PU343" s="3"/>
      <c r="PV343" s="3"/>
      <c r="PW343" s="3"/>
      <c r="PX343" s="3"/>
      <c r="PY343" s="3"/>
      <c r="PZ343" s="3"/>
      <c r="QA343" s="3"/>
      <c r="QB343" s="3"/>
      <c r="QC343" s="3"/>
      <c r="QD343" s="3"/>
      <c r="QE343" s="3"/>
      <c r="QF343" s="3"/>
      <c r="QG343" s="3"/>
      <c r="QH343" s="3"/>
      <c r="QI343" s="3"/>
      <c r="QJ343" s="3"/>
      <c r="QK343" s="3"/>
      <c r="QL343" s="3"/>
      <c r="QM343" s="3"/>
      <c r="QN343" s="3"/>
      <c r="QO343" s="3"/>
      <c r="QP343" s="3"/>
      <c r="QQ343" s="3"/>
      <c r="QR343" s="3"/>
      <c r="QS343" s="3"/>
      <c r="QT343" s="3"/>
      <c r="QU343" s="3"/>
      <c r="QV343" s="3"/>
      <c r="QW343" s="3"/>
      <c r="QX343" s="3"/>
      <c r="QY343" s="3"/>
      <c r="QZ343" s="3"/>
      <c r="RA343" s="3"/>
      <c r="RB343" s="3"/>
      <c r="RC343" s="3"/>
      <c r="RD343" s="3"/>
      <c r="RE343" s="3"/>
      <c r="RF343" s="3"/>
      <c r="RG343" s="3"/>
      <c r="RH343" s="3"/>
      <c r="RI343" s="3"/>
      <c r="RJ343" s="3"/>
      <c r="RK343" s="3"/>
      <c r="RL343" s="3"/>
      <c r="RM343" s="3"/>
      <c r="RN343" s="3"/>
      <c r="RO343" s="3"/>
      <c r="RP343" s="3"/>
      <c r="RQ343" s="3"/>
      <c r="RR343" s="3"/>
      <c r="RS343" s="3"/>
      <c r="RT343" s="3"/>
      <c r="RU343" s="3"/>
      <c r="RV343" s="3"/>
      <c r="RW343" s="3"/>
      <c r="RX343" s="3"/>
      <c r="RY343" s="3"/>
      <c r="RZ343" s="3"/>
      <c r="SA343" s="3"/>
      <c r="SB343" s="3"/>
      <c r="SC343" s="3"/>
      <c r="SD343" s="3"/>
      <c r="SE343" s="3"/>
      <c r="SF343" s="3"/>
      <c r="SG343" s="3"/>
      <c r="SH343" s="3"/>
      <c r="SI343" s="3"/>
      <c r="SJ343" s="3"/>
      <c r="SK343" s="3"/>
      <c r="SL343" s="3"/>
      <c r="SM343" s="3"/>
      <c r="SN343" s="3"/>
      <c r="SO343" s="3"/>
      <c r="SP343" s="3"/>
      <c r="SQ343" s="3"/>
      <c r="SR343" s="3"/>
      <c r="SS343" s="3"/>
      <c r="ST343" s="3"/>
      <c r="SU343" s="3"/>
      <c r="SV343" s="3"/>
      <c r="SW343" s="3"/>
      <c r="SX343" s="3"/>
      <c r="SY343" s="3"/>
      <c r="SZ343" s="3"/>
      <c r="TA343" s="3"/>
      <c r="TB343" s="3"/>
      <c r="TC343" s="3"/>
      <c r="TD343" s="3"/>
      <c r="TE343" s="3"/>
      <c r="TF343" s="3"/>
      <c r="TG343" s="3"/>
      <c r="TH343" s="3"/>
      <c r="TI343" s="3"/>
      <c r="TJ343" s="3"/>
      <c r="TK343" s="3"/>
      <c r="TL343" s="3"/>
      <c r="TM343" s="3"/>
      <c r="TN343" s="3"/>
      <c r="TO343" s="3"/>
      <c r="TP343" s="3"/>
      <c r="TQ343" s="3"/>
      <c r="TR343" s="3"/>
      <c r="TS343" s="3"/>
      <c r="TT343" s="3"/>
      <c r="TU343" s="3"/>
      <c r="TV343" s="3"/>
      <c r="TW343" s="3"/>
      <c r="TX343" s="3"/>
      <c r="TY343" s="3"/>
      <c r="TZ343" s="3"/>
      <c r="UA343" s="3"/>
      <c r="UB343" s="3"/>
      <c r="UC343" s="3"/>
      <c r="UD343" s="3"/>
      <c r="UE343" s="3"/>
      <c r="UF343" s="3"/>
      <c r="UG343" s="3"/>
      <c r="UH343" s="3"/>
      <c r="UI343" s="3"/>
      <c r="UJ343" s="3"/>
      <c r="UK343" s="3"/>
      <c r="UL343" s="3"/>
      <c r="UM343" s="3"/>
      <c r="UN343" s="3"/>
      <c r="UO343" s="3"/>
      <c r="UP343" s="3"/>
      <c r="UQ343" s="3"/>
      <c r="UR343" s="3"/>
      <c r="US343" s="3"/>
      <c r="UT343" s="3"/>
      <c r="UU343" s="3"/>
      <c r="UV343" s="3"/>
      <c r="UW343" s="3"/>
      <c r="UX343" s="3"/>
      <c r="UY343" s="3"/>
      <c r="UZ343" s="3"/>
      <c r="VA343" s="3"/>
      <c r="VB343" s="3"/>
      <c r="VC343" s="3"/>
      <c r="VD343" s="3"/>
      <c r="VE343" s="3"/>
      <c r="VF343" s="3"/>
      <c r="VG343" s="3"/>
      <c r="VH343" s="3"/>
      <c r="VI343" s="3"/>
      <c r="VJ343" s="3"/>
      <c r="VK343" s="3"/>
      <c r="VL343" s="3"/>
      <c r="VM343" s="3"/>
      <c r="VN343" s="3"/>
      <c r="VO343" s="3"/>
      <c r="VP343" s="3"/>
      <c r="VQ343" s="3"/>
      <c r="VR343" s="3"/>
      <c r="VS343" s="3"/>
      <c r="VT343" s="3"/>
      <c r="VU343" s="3"/>
      <c r="VV343" s="3"/>
      <c r="VW343" s="3"/>
      <c r="VX343" s="3"/>
      <c r="VY343" s="3"/>
      <c r="VZ343" s="3"/>
      <c r="WA343" s="3"/>
      <c r="WB343" s="3"/>
      <c r="WC343" s="3"/>
      <c r="WD343" s="3"/>
      <c r="WE343" s="3"/>
      <c r="WF343" s="3"/>
      <c r="WG343" s="3"/>
      <c r="WH343" s="3"/>
      <c r="WI343" s="3"/>
      <c r="WJ343" s="3"/>
      <c r="WK343" s="3"/>
      <c r="WL343" s="3"/>
      <c r="WM343" s="3"/>
      <c r="WN343" s="3"/>
      <c r="WO343" s="3"/>
      <c r="WP343" s="3"/>
      <c r="WQ343" s="3"/>
      <c r="WR343" s="3"/>
      <c r="WS343" s="3"/>
      <c r="WT343" s="3"/>
      <c r="WU343" s="3"/>
      <c r="WV343" s="3"/>
      <c r="WW343" s="3"/>
      <c r="WX343" s="3"/>
      <c r="WY343" s="3"/>
      <c r="WZ343" s="3"/>
      <c r="XA343" s="3"/>
      <c r="XB343" s="3"/>
      <c r="XC343" s="3"/>
      <c r="XD343" s="3"/>
      <c r="XE343" s="3"/>
      <c r="XF343" s="3"/>
      <c r="XG343" s="3"/>
      <c r="XH343" s="3"/>
      <c r="XI343" s="3"/>
      <c r="XJ343" s="3"/>
      <c r="XK343" s="3"/>
      <c r="XL343" s="3"/>
      <c r="XM343" s="3"/>
      <c r="XN343" s="3"/>
      <c r="XO343" s="3"/>
      <c r="XP343" s="3"/>
      <c r="XQ343" s="3"/>
      <c r="XR343" s="3"/>
      <c r="XS343" s="3"/>
      <c r="XT343" s="3"/>
      <c r="XU343" s="3"/>
      <c r="XV343" s="3"/>
      <c r="XW343" s="3"/>
      <c r="XX343" s="3"/>
      <c r="XY343" s="3"/>
      <c r="XZ343" s="3"/>
      <c r="YA343" s="3"/>
      <c r="YB343" s="3"/>
      <c r="YC343" s="3"/>
      <c r="YD343" s="3"/>
      <c r="YE343" s="3"/>
      <c r="YF343" s="3"/>
      <c r="YG343" s="3"/>
      <c r="YH343" s="3"/>
      <c r="YI343" s="3"/>
      <c r="YJ343" s="3"/>
      <c r="YK343" s="3"/>
      <c r="YL343" s="3"/>
      <c r="YM343" s="3"/>
      <c r="YN343" s="3"/>
      <c r="YO343" s="3"/>
      <c r="YP343" s="3"/>
      <c r="YQ343" s="3"/>
      <c r="YR343" s="3"/>
      <c r="YS343" s="3"/>
      <c r="YT343" s="3"/>
      <c r="YU343" s="3"/>
      <c r="YV343" s="3"/>
      <c r="YW343" s="3"/>
      <c r="YX343" s="3"/>
      <c r="YY343" s="3"/>
      <c r="YZ343" s="3"/>
      <c r="ZA343" s="3"/>
      <c r="ZB343" s="3"/>
      <c r="ZC343" s="3"/>
      <c r="ZD343" s="3"/>
      <c r="ZE343" s="3"/>
      <c r="ZF343" s="3"/>
      <c r="ZG343" s="3"/>
      <c r="ZH343" s="3"/>
      <c r="ZI343" s="3"/>
      <c r="ZJ343" s="3"/>
      <c r="ZK343" s="3"/>
      <c r="ZL343" s="3"/>
      <c r="ZM343" s="3"/>
      <c r="ZN343" s="3"/>
      <c r="ZO343" s="3"/>
      <c r="ZP343" s="3"/>
      <c r="ZQ343" s="3"/>
      <c r="ZR343" s="3"/>
      <c r="ZS343" s="3"/>
      <c r="ZT343" s="3"/>
      <c r="ZU343" s="3"/>
      <c r="ZV343" s="3"/>
      <c r="ZW343" s="3"/>
      <c r="ZX343" s="3"/>
      <c r="ZY343" s="3"/>
      <c r="ZZ343" s="3"/>
      <c r="AAA343" s="3"/>
      <c r="AAB343" s="3"/>
      <c r="AAC343" s="3"/>
      <c r="AAD343" s="3"/>
      <c r="AAE343" s="3"/>
      <c r="AAF343" s="3"/>
      <c r="AAG343" s="3"/>
      <c r="AAH343" s="3"/>
      <c r="AAI343" s="3"/>
      <c r="AAJ343" s="3"/>
      <c r="AAK343" s="3"/>
      <c r="AAL343" s="3"/>
      <c r="AAM343" s="3"/>
      <c r="AAN343" s="3"/>
      <c r="AAO343" s="3"/>
      <c r="AAP343" s="3"/>
      <c r="AAQ343" s="3"/>
      <c r="AAR343" s="3"/>
      <c r="AAS343" s="3"/>
      <c r="AAT343" s="3"/>
      <c r="AAU343" s="3"/>
      <c r="AAV343" s="3"/>
      <c r="AAW343" s="3"/>
      <c r="AAX343" s="3"/>
      <c r="AAY343" s="3"/>
      <c r="AAZ343" s="3"/>
      <c r="ABA343" s="3"/>
      <c r="ABB343" s="3"/>
      <c r="ABC343" s="3"/>
      <c r="ABD343" s="3"/>
      <c r="ABE343" s="3"/>
      <c r="ABF343" s="3"/>
      <c r="ABG343" s="3"/>
      <c r="ABH343" s="3"/>
      <c r="ABI343" s="3"/>
      <c r="ABJ343" s="3"/>
      <c r="ABK343" s="3"/>
      <c r="ABL343" s="3"/>
      <c r="ABM343" s="3"/>
      <c r="ABN343" s="3"/>
      <c r="ABO343" s="3"/>
      <c r="ABP343" s="3"/>
      <c r="ABQ343" s="3"/>
      <c r="ABR343" s="3"/>
      <c r="ABS343" s="3"/>
      <c r="ABT343" s="3"/>
      <c r="ABU343" s="3"/>
      <c r="ABV343" s="3"/>
      <c r="ABW343" s="3"/>
      <c r="ABX343" s="3"/>
      <c r="ABY343" s="3"/>
      <c r="ABZ343" s="3"/>
      <c r="ACA343" s="3"/>
      <c r="ACB343" s="3"/>
      <c r="ACC343" s="3"/>
      <c r="ACD343" s="3"/>
      <c r="ACE343" s="3"/>
      <c r="ACF343" s="3"/>
      <c r="ACG343" s="3"/>
      <c r="ACH343" s="3"/>
      <c r="ACI343" s="3"/>
      <c r="ACJ343" s="3"/>
      <c r="ACK343" s="3"/>
      <c r="ACL343" s="3"/>
      <c r="ACM343" s="3"/>
      <c r="ACN343" s="3"/>
      <c r="ACO343" s="3"/>
      <c r="ACP343" s="3"/>
      <c r="ACQ343" s="3"/>
      <c r="ACR343" s="3"/>
      <c r="ACS343" s="3"/>
      <c r="ACT343" s="3"/>
      <c r="ACU343" s="3"/>
      <c r="ACV343" s="3"/>
      <c r="ACW343" s="3"/>
      <c r="ACX343" s="3"/>
      <c r="ACY343" s="3"/>
      <c r="ACZ343" s="3"/>
      <c r="ADA343" s="3"/>
      <c r="ADB343" s="3"/>
      <c r="ADC343" s="3"/>
      <c r="ADD343" s="3"/>
      <c r="ADE343" s="3"/>
      <c r="ADF343" s="3"/>
      <c r="ADG343" s="3"/>
      <c r="ADH343" s="3"/>
      <c r="ADI343" s="3"/>
      <c r="ADJ343" s="3"/>
      <c r="ADK343" s="3"/>
      <c r="ADL343" s="3"/>
      <c r="ADM343" s="3"/>
      <c r="ADN343" s="3"/>
      <c r="ADO343" s="3"/>
      <c r="ADP343" s="3"/>
      <c r="ADQ343" s="3"/>
      <c r="ADR343" s="3"/>
      <c r="ADS343" s="3"/>
      <c r="ADT343" s="3"/>
      <c r="ADU343" s="3"/>
      <c r="ADV343" s="3"/>
      <c r="ADW343" s="3"/>
      <c r="ADX343" s="3"/>
      <c r="ADY343" s="3"/>
      <c r="ADZ343" s="3"/>
      <c r="AEA343" s="3"/>
      <c r="AEB343" s="3"/>
      <c r="AEC343" s="3"/>
      <c r="AED343" s="3"/>
      <c r="AEE343" s="3"/>
      <c r="AEF343" s="3"/>
      <c r="AEG343" s="3"/>
      <c r="AEH343" s="3"/>
      <c r="AEI343" s="3"/>
      <c r="AEJ343" s="3"/>
      <c r="AEK343" s="3"/>
      <c r="AEL343" s="3"/>
      <c r="AEM343" s="3"/>
      <c r="AEN343" s="3"/>
      <c r="AEO343" s="3"/>
      <c r="AEP343" s="3"/>
      <c r="AEQ343" s="3"/>
      <c r="AER343" s="3"/>
      <c r="AES343" s="3"/>
      <c r="AET343" s="3"/>
      <c r="AEU343" s="3"/>
      <c r="AEV343" s="3"/>
      <c r="AEW343" s="3"/>
      <c r="AEX343" s="3"/>
      <c r="AEY343" s="3"/>
      <c r="AEZ343" s="3"/>
      <c r="AFA343" s="3"/>
      <c r="AFB343" s="3"/>
      <c r="AFC343" s="3"/>
      <c r="AFD343" s="3"/>
      <c r="AFE343" s="3"/>
      <c r="AFF343" s="3"/>
      <c r="AFG343" s="3"/>
      <c r="AFH343" s="3"/>
      <c r="AFI343" s="3"/>
      <c r="AFJ343" s="3"/>
      <c r="AFK343" s="3"/>
      <c r="AFL343" s="3"/>
      <c r="AFM343" s="3"/>
      <c r="AFN343" s="3"/>
      <c r="AFO343" s="3"/>
      <c r="AFP343" s="3"/>
      <c r="AFQ343" s="3"/>
      <c r="AFR343" s="3"/>
      <c r="AFS343" s="3"/>
      <c r="AFT343" s="3"/>
      <c r="AFU343" s="3"/>
      <c r="AFV343" s="3"/>
      <c r="AFW343" s="3"/>
      <c r="AFX343" s="3"/>
      <c r="AFY343" s="3"/>
      <c r="AFZ343" s="3"/>
      <c r="AGA343" s="3"/>
      <c r="AGB343" s="3"/>
      <c r="AGC343" s="3"/>
      <c r="AGD343" s="3"/>
      <c r="AGE343" s="3"/>
      <c r="AGF343" s="3"/>
      <c r="AGG343" s="3"/>
      <c r="AGH343" s="3"/>
      <c r="AGI343" s="3"/>
      <c r="AGJ343" s="3"/>
      <c r="AGK343" s="3"/>
      <c r="AGL343" s="3"/>
      <c r="AGM343" s="3"/>
      <c r="AGN343" s="3"/>
      <c r="AGO343" s="3"/>
      <c r="AGP343" s="3"/>
      <c r="AGQ343" s="3"/>
      <c r="AGR343" s="3"/>
      <c r="AGS343" s="3"/>
      <c r="AGT343" s="3"/>
      <c r="AGU343" s="3"/>
      <c r="AGV343" s="3"/>
      <c r="AGW343" s="3"/>
      <c r="AGX343" s="3"/>
      <c r="AGY343" s="3"/>
      <c r="AGZ343" s="3"/>
      <c r="AHA343" s="3"/>
      <c r="AHB343" s="3"/>
      <c r="AHC343" s="3"/>
      <c r="AHD343" s="3"/>
      <c r="AHE343" s="3"/>
      <c r="AHF343" s="3"/>
      <c r="AHG343" s="3"/>
      <c r="AHH343" s="3"/>
      <c r="AHI343" s="3"/>
      <c r="AHJ343" s="3"/>
      <c r="AHK343" s="3"/>
      <c r="AHL343" s="3"/>
      <c r="AHM343" s="3"/>
      <c r="AHN343" s="3"/>
      <c r="AHO343" s="3"/>
      <c r="AHP343" s="3"/>
      <c r="AHQ343" s="3"/>
      <c r="AHR343" s="3"/>
      <c r="AHS343" s="3"/>
      <c r="AHT343" s="3"/>
      <c r="AHU343" s="3"/>
      <c r="AHV343" s="3"/>
      <c r="AHW343" s="3"/>
      <c r="AHX343" s="3"/>
      <c r="AHY343" s="3"/>
      <c r="AHZ343" s="3"/>
      <c r="AIA343" s="3"/>
      <c r="AIB343" s="3"/>
      <c r="AIC343" s="3"/>
      <c r="AID343" s="3"/>
      <c r="AIE343" s="3"/>
      <c r="AIF343" s="3"/>
      <c r="AIG343" s="3"/>
      <c r="AIH343" s="3"/>
      <c r="AII343" s="3"/>
      <c r="AIJ343" s="3"/>
      <c r="AIK343" s="3"/>
      <c r="AIL343" s="3"/>
      <c r="AIM343" s="3"/>
      <c r="AIN343" s="3"/>
      <c r="AIO343" s="3"/>
      <c r="AIP343" s="3"/>
      <c r="AIQ343" s="3"/>
      <c r="AIR343" s="3"/>
      <c r="AIS343" s="3"/>
      <c r="AIT343" s="3"/>
      <c r="AIU343" s="3"/>
      <c r="AIV343" s="3"/>
      <c r="AIW343" s="3"/>
      <c r="AIX343" s="3"/>
      <c r="AIY343" s="3"/>
      <c r="AIZ343" s="3"/>
      <c r="AJA343" s="3"/>
      <c r="AJB343" s="3"/>
      <c r="AJC343" s="3"/>
      <c r="AJD343" s="3"/>
      <c r="AJE343" s="3"/>
      <c r="AJF343" s="3"/>
      <c r="AJG343" s="3"/>
      <c r="AJH343" s="3"/>
      <c r="AJI343" s="3"/>
      <c r="AJJ343" s="3"/>
      <c r="AJK343" s="3"/>
      <c r="AJL343" s="3"/>
      <c r="AJM343" s="3"/>
      <c r="AJN343" s="3"/>
      <c r="AJO343" s="3"/>
      <c r="AJP343" s="3"/>
      <c r="AJQ343" s="3"/>
      <c r="AJR343" s="3"/>
      <c r="AJS343" s="3"/>
      <c r="AJT343" s="3"/>
      <c r="AJU343" s="3"/>
      <c r="AJV343" s="3"/>
      <c r="AJW343" s="3"/>
      <c r="AJX343" s="3"/>
      <c r="AJY343" s="3"/>
      <c r="AJZ343" s="3"/>
      <c r="AKA343" s="3"/>
      <c r="AKB343" s="3"/>
      <c r="AKC343" s="3"/>
      <c r="AKD343" s="3"/>
      <c r="AKE343" s="3"/>
      <c r="AKF343" s="3"/>
      <c r="AKG343" s="3"/>
      <c r="AKH343" s="3"/>
      <c r="AKI343" s="3"/>
      <c r="AKJ343" s="3"/>
      <c r="AKK343" s="3"/>
      <c r="AKL343" s="3"/>
      <c r="AKM343" s="3"/>
      <c r="AKN343" s="3"/>
      <c r="AKO343" s="3"/>
      <c r="AKP343" s="3"/>
      <c r="AKQ343" s="3"/>
      <c r="AKR343" s="3"/>
      <c r="AKS343" s="3"/>
      <c r="AKT343" s="3"/>
      <c r="AKU343" s="3"/>
      <c r="AKV343" s="3"/>
      <c r="AKW343" s="3"/>
      <c r="AKX343" s="3"/>
      <c r="AKY343" s="3"/>
      <c r="AKZ343" s="3"/>
      <c r="ALA343" s="3"/>
      <c r="ALB343" s="3"/>
      <c r="ALC343" s="3"/>
      <c r="ALD343" s="3"/>
      <c r="ALE343" s="3"/>
      <c r="ALF343" s="3"/>
      <c r="ALG343" s="3"/>
      <c r="ALH343" s="3"/>
      <c r="ALI343" s="3"/>
      <c r="ALJ343" s="3"/>
      <c r="ALK343" s="3"/>
      <c r="ALL343" s="3"/>
      <c r="ALM343" s="3"/>
      <c r="ALN343" s="3"/>
      <c r="ALO343" s="3"/>
      <c r="ALP343" s="3"/>
      <c r="ALQ343" s="3"/>
      <c r="ALR343" s="3"/>
      <c r="ALS343" s="3"/>
      <c r="ALT343" s="3"/>
      <c r="ALU343" s="3"/>
      <c r="ALV343" s="3"/>
      <c r="ALW343" s="3"/>
      <c r="ALX343" s="3"/>
      <c r="ALY343" s="3"/>
      <c r="ALZ343" s="3"/>
      <c r="AMA343" s="3"/>
      <c r="AMB343" s="3"/>
      <c r="AMC343" s="3"/>
      <c r="AMD343" s="3"/>
      <c r="AME343" s="3"/>
      <c r="AMF343" s="3"/>
      <c r="AMG343" s="3"/>
      <c r="AMH343" s="3"/>
      <c r="AMI343" s="3"/>
      <c r="AMJ343" s="3"/>
      <c r="AMK343" s="3"/>
      <c r="AML343" s="3"/>
      <c r="AMM343" s="3"/>
      <c r="AMN343" s="3"/>
      <c r="AMO343" s="3"/>
      <c r="AMP343" s="1"/>
    </row>
    <row r="344" spans="1:1030" s="6" customFormat="1" x14ac:dyDescent="0.2">
      <c r="A344" s="3" t="str">
        <f t="shared" si="1563"/>
        <v>smo_human_5L7D</v>
      </c>
      <c r="B344" s="3" t="s">
        <v>33</v>
      </c>
      <c r="C344" s="3" t="s">
        <v>1358</v>
      </c>
      <c r="D344" s="3" t="str">
        <f>IFERROR(MID(VLOOKUP($B344,Seqs!$A:$B,2,0),E344,1),"")</f>
        <v>T</v>
      </c>
      <c r="E344" s="105">
        <v>223</v>
      </c>
      <c r="F344" s="3" t="str">
        <f>IFERROR(MID(VLOOKUP($B344,Seqs!$A:$B,2,0),G344,1),"")</f>
        <v>D</v>
      </c>
      <c r="G344" s="3">
        <v>255</v>
      </c>
      <c r="H344" s="3" t="str">
        <f>IFERROR(MID(VLOOKUP($B344,Seqs!$A:$B,2,0),I344,1),"")</f>
        <v>W</v>
      </c>
      <c r="I344" s="23">
        <v>256</v>
      </c>
      <c r="J344" s="3" t="str">
        <f>IFERROR(MID(VLOOKUP($B344,Seqs!$A:$B,2,0),K344,1),"")</f>
        <v>N</v>
      </c>
      <c r="K344" s="23">
        <v>260</v>
      </c>
      <c r="L344" s="3" t="str">
        <f>IFERROR(MID(VLOOKUP($B344,Seqs!$A:$B,2,0),M344,1),"")</f>
        <v>R</v>
      </c>
      <c r="M344" s="3">
        <v>261</v>
      </c>
      <c r="N344" s="3" t="str">
        <f>IFERROR(MID(VLOOKUP($B344,Seqs!$A:$B,2,0),O344,1),"")</f>
        <v>F</v>
      </c>
      <c r="O344" s="3">
        <v>285</v>
      </c>
      <c r="P344" s="3" t="str">
        <f>IFERROR(MID(VLOOKUP($B344,Seqs!$A:$B,2,0),Q344,1),"")</f>
        <v/>
      </c>
      <c r="Q344" s="3" t="s">
        <v>23</v>
      </c>
      <c r="R344" s="3" t="str">
        <f>IFERROR(MID(VLOOKUP($B344,Seqs!$A:$B,2,0),S344,1),"")</f>
        <v/>
      </c>
      <c r="S344" s="3" t="s">
        <v>23</v>
      </c>
      <c r="T344" s="3" t="str">
        <f>IFERROR(MID(VLOOKUP($B344,Seqs!$A:$B,2,0),U344,1),"")</f>
        <v>L</v>
      </c>
      <c r="U344" s="3">
        <v>312</v>
      </c>
      <c r="V344" s="3" t="str">
        <f>IFERROR(MID(VLOOKUP($B344,Seqs!$A:$B,2,0),W344,1),"")</f>
        <v>L</v>
      </c>
      <c r="W344" s="3">
        <v>346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L</v>
      </c>
      <c r="AC344" s="9">
        <v>353</v>
      </c>
      <c r="AD344" s="3" t="str">
        <f>IFERROR(MID(VLOOKUP($B344,Seqs!$A:$B,2,0),AE344,1),"")</f>
        <v>V</v>
      </c>
      <c r="AE344" s="3">
        <v>378</v>
      </c>
      <c r="AF344" s="3" t="str">
        <f>IFERROR(MID(VLOOKUP($B344,Seqs!$A:$B,2,0),AG344,1),"")</f>
        <v>C</v>
      </c>
      <c r="AG344" s="3">
        <v>390</v>
      </c>
      <c r="AH344" s="3" t="str">
        <f>IFERROR(MID(VLOOKUP($B344,Seqs!$A:$B,2,0),AI344,1),"")</f>
        <v>V</v>
      </c>
      <c r="AI344" s="3">
        <v>392</v>
      </c>
      <c r="AJ344" s="3" t="str">
        <f>IFERROR(MID(VLOOKUP($B344,Seqs!$A:$B,2,0),AK344,1),"")</f>
        <v>N</v>
      </c>
      <c r="AK344" s="105">
        <v>396</v>
      </c>
      <c r="AL344" s="3" t="str">
        <f>IFERROR(MID(VLOOKUP($B344,Seqs!$A:$B,2,0),AM344,1),"")</f>
        <v>S</v>
      </c>
      <c r="AM344" s="3">
        <v>428</v>
      </c>
      <c r="AN344" s="3" t="str">
        <f>IFERROR(MID(VLOOKUP($B344,Seqs!$A:$B,2,0),AO344,1),"")</f>
        <v>E</v>
      </c>
      <c r="AO344" s="3">
        <v>447</v>
      </c>
      <c r="AP344" s="3" t="str">
        <f>IFERROR(MID(VLOOKUP($B344,Seqs!$A:$B,2,0),AQ344,1),"")</f>
        <v>I</v>
      </c>
      <c r="AQ344" s="3">
        <v>496</v>
      </c>
      <c r="AR344" s="3" t="str">
        <f>IFERROR(MID(VLOOKUP($B344,Seqs!$A:$B,2,0),AS344,1),"")</f>
        <v>S</v>
      </c>
      <c r="AS344" s="105">
        <v>514</v>
      </c>
      <c r="AT344" s="3" t="str">
        <f>IFERROR(MID(VLOOKUP($B344,Seqs!$A:$B,2,0),AU344,1),"")</f>
        <v>W</v>
      </c>
      <c r="AU344" s="3">
        <v>537</v>
      </c>
      <c r="AV344" s="3" t="str">
        <f>IFERROR(MID(VLOOKUP($B344,Seqs!$A:$B,2,0),AW344,1),"")</f>
        <v>T</v>
      </c>
      <c r="AW344" s="3">
        <v>538</v>
      </c>
      <c r="AX344" s="3" t="str">
        <f>IFERROR(MID(VLOOKUP($B344,Seqs!$A:$B,2,0),AY344,1),"")</f>
        <v>T</v>
      </c>
      <c r="AY344" s="3">
        <v>553</v>
      </c>
      <c r="AZ344" s="78" t="str">
        <f>VLOOKUP(B344,Classification!A:D,2,0)</f>
        <v>F</v>
      </c>
      <c r="BA344" s="94" t="str">
        <f>VLOOKUP(B344,Classification!A:D,4,0)</f>
        <v>Frizzled</v>
      </c>
      <c r="BB344" s="92" t="b">
        <f t="shared" si="1564"/>
        <v>1</v>
      </c>
      <c r="BC344" s="23">
        <f t="shared" si="1537"/>
        <v>252</v>
      </c>
      <c r="BD344" s="74" t="s">
        <v>1382</v>
      </c>
      <c r="BE344" s="3" t="s">
        <v>1380</v>
      </c>
      <c r="BF344" s="119">
        <v>3.2</v>
      </c>
      <c r="BG344" s="49" t="s">
        <v>1287</v>
      </c>
      <c r="BH344" s="49" t="s">
        <v>1383</v>
      </c>
      <c r="BI344" s="3"/>
      <c r="BJ344" s="75" t="s">
        <v>1293</v>
      </c>
      <c r="BK344" s="57" t="s">
        <v>1293</v>
      </c>
      <c r="BL344" s="57" t="s">
        <v>1293</v>
      </c>
      <c r="BM344" s="57" t="s">
        <v>1293</v>
      </c>
      <c r="BN344" s="57" t="s">
        <v>1293</v>
      </c>
      <c r="BO344" s="57" t="s">
        <v>1293</v>
      </c>
      <c r="BP344" s="57" t="s">
        <v>1293</v>
      </c>
      <c r="BQ344" s="57" t="s">
        <v>1293</v>
      </c>
      <c r="BR344" s="57" t="s">
        <v>1293</v>
      </c>
      <c r="BS344" s="57" t="s">
        <v>1293</v>
      </c>
      <c r="BT344" s="57" t="s">
        <v>1293</v>
      </c>
      <c r="BU344" s="57" t="s">
        <v>1293</v>
      </c>
      <c r="BV344" s="75">
        <f t="shared" si="1538"/>
        <v>223</v>
      </c>
      <c r="BW344" s="71">
        <f t="shared" si="1539"/>
        <v>256</v>
      </c>
      <c r="BX344" s="72">
        <f t="shared" si="1540"/>
        <v>261</v>
      </c>
      <c r="BY344" s="71" t="str">
        <f t="shared" si="1541"/>
        <v>-</v>
      </c>
      <c r="BZ344" s="72">
        <f t="shared" si="1542"/>
        <v>312</v>
      </c>
      <c r="CA344" s="71" t="str">
        <f t="shared" si="1543"/>
        <v>-</v>
      </c>
      <c r="CB344" s="72">
        <f t="shared" si="1544"/>
        <v>353</v>
      </c>
      <c r="CC344" s="71">
        <f t="shared" si="1545"/>
        <v>390</v>
      </c>
      <c r="CD344" s="72">
        <f t="shared" si="1546"/>
        <v>396</v>
      </c>
      <c r="CE344" s="71">
        <f t="shared" si="1547"/>
        <v>447</v>
      </c>
      <c r="CF344" s="72">
        <f t="shared" si="1548"/>
        <v>514</v>
      </c>
      <c r="CG344" s="71">
        <f t="shared" si="1549"/>
        <v>538</v>
      </c>
      <c r="CH344" s="75">
        <f t="shared" si="1550"/>
        <v>255</v>
      </c>
      <c r="CI344" s="71">
        <f t="shared" si="1551"/>
        <v>260</v>
      </c>
      <c r="CJ344" s="72">
        <f t="shared" si="1552"/>
        <v>285</v>
      </c>
      <c r="CK344" s="72" t="str">
        <f t="shared" si="1553"/>
        <v>-</v>
      </c>
      <c r="CL344" s="72">
        <f t="shared" si="1554"/>
        <v>346</v>
      </c>
      <c r="CM344" s="72" t="str">
        <f t="shared" si="1555"/>
        <v>-</v>
      </c>
      <c r="CN344" s="72">
        <f t="shared" si="1556"/>
        <v>378</v>
      </c>
      <c r="CO344" s="72">
        <f t="shared" si="1557"/>
        <v>392</v>
      </c>
      <c r="CP344" s="72">
        <f t="shared" si="1558"/>
        <v>428</v>
      </c>
      <c r="CQ344" s="72">
        <f t="shared" si="1559"/>
        <v>496</v>
      </c>
      <c r="CR344" s="72">
        <f t="shared" si="1560"/>
        <v>537</v>
      </c>
      <c r="CS344" s="72">
        <f t="shared" si="1561"/>
        <v>553</v>
      </c>
      <c r="CT344" s="23">
        <f t="shared" si="1562"/>
        <v>1</v>
      </c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/>
      <c r="MX344" s="3"/>
      <c r="MY344" s="3"/>
      <c r="MZ344" s="3"/>
      <c r="NA344" s="3"/>
      <c r="NB344" s="3"/>
      <c r="NC344" s="3"/>
      <c r="ND344" s="3"/>
      <c r="NE344" s="3"/>
      <c r="NF344" s="3"/>
      <c r="NG344" s="3"/>
      <c r="NH344" s="3"/>
      <c r="NI344" s="3"/>
      <c r="NJ344" s="3"/>
      <c r="NK344" s="3"/>
      <c r="NL344" s="3"/>
      <c r="NM344" s="3"/>
      <c r="NN344" s="3"/>
      <c r="NO344" s="3"/>
      <c r="NP344" s="3"/>
      <c r="NQ344" s="3"/>
      <c r="NR344" s="3"/>
      <c r="NS344" s="3"/>
      <c r="NT344" s="3"/>
      <c r="NU344" s="3"/>
      <c r="NV344" s="3"/>
      <c r="NW344" s="3"/>
      <c r="NX344" s="3"/>
      <c r="NY344" s="3"/>
      <c r="NZ344" s="3"/>
      <c r="OA344" s="3"/>
      <c r="OB344" s="3"/>
      <c r="OC344" s="3"/>
      <c r="OD344" s="3"/>
      <c r="OE344" s="3"/>
      <c r="OF344" s="3"/>
      <c r="OG344" s="3"/>
      <c r="OH344" s="3"/>
      <c r="OI344" s="3"/>
      <c r="OJ344" s="3"/>
      <c r="OK344" s="3"/>
      <c r="OL344" s="3"/>
      <c r="OM344" s="3"/>
      <c r="ON344" s="3"/>
      <c r="OO344" s="3"/>
      <c r="OP344" s="3"/>
      <c r="OQ344" s="3"/>
      <c r="OR344" s="3"/>
      <c r="OS344" s="3"/>
      <c r="OT344" s="3"/>
      <c r="OU344" s="3"/>
      <c r="OV344" s="3"/>
      <c r="OW344" s="3"/>
      <c r="OX344" s="3"/>
      <c r="OY344" s="3"/>
      <c r="OZ344" s="3"/>
      <c r="PA344" s="3"/>
      <c r="PB344" s="3"/>
      <c r="PC344" s="3"/>
      <c r="PD344" s="3"/>
      <c r="PE344" s="3"/>
      <c r="PF344" s="3"/>
      <c r="PG344" s="3"/>
      <c r="PH344" s="3"/>
      <c r="PI344" s="3"/>
      <c r="PJ344" s="3"/>
      <c r="PK344" s="3"/>
      <c r="PL344" s="3"/>
      <c r="PM344" s="3"/>
      <c r="PN344" s="3"/>
      <c r="PO344" s="3"/>
      <c r="PP344" s="3"/>
      <c r="PQ344" s="3"/>
      <c r="PR344" s="3"/>
      <c r="PS344" s="3"/>
      <c r="PT344" s="3"/>
      <c r="PU344" s="3"/>
      <c r="PV344" s="3"/>
      <c r="PW344" s="3"/>
      <c r="PX344" s="3"/>
      <c r="PY344" s="3"/>
      <c r="PZ344" s="3"/>
      <c r="QA344" s="3"/>
      <c r="QB344" s="3"/>
      <c r="QC344" s="3"/>
      <c r="QD344" s="3"/>
      <c r="QE344" s="3"/>
      <c r="QF344" s="3"/>
      <c r="QG344" s="3"/>
      <c r="QH344" s="3"/>
      <c r="QI344" s="3"/>
      <c r="QJ344" s="3"/>
      <c r="QK344" s="3"/>
      <c r="QL344" s="3"/>
      <c r="QM344" s="3"/>
      <c r="QN344" s="3"/>
      <c r="QO344" s="3"/>
      <c r="QP344" s="3"/>
      <c r="QQ344" s="3"/>
      <c r="QR344" s="3"/>
      <c r="QS344" s="3"/>
      <c r="QT344" s="3"/>
      <c r="QU344" s="3"/>
      <c r="QV344" s="3"/>
      <c r="QW344" s="3"/>
      <c r="QX344" s="3"/>
      <c r="QY344" s="3"/>
      <c r="QZ344" s="3"/>
      <c r="RA344" s="3"/>
      <c r="RB344" s="3"/>
      <c r="RC344" s="3"/>
      <c r="RD344" s="3"/>
      <c r="RE344" s="3"/>
      <c r="RF344" s="3"/>
      <c r="RG344" s="3"/>
      <c r="RH344" s="3"/>
      <c r="RI344" s="3"/>
      <c r="RJ344" s="3"/>
      <c r="RK344" s="3"/>
      <c r="RL344" s="3"/>
      <c r="RM344" s="3"/>
      <c r="RN344" s="3"/>
      <c r="RO344" s="3"/>
      <c r="RP344" s="3"/>
      <c r="RQ344" s="3"/>
      <c r="RR344" s="3"/>
      <c r="RS344" s="3"/>
      <c r="RT344" s="3"/>
      <c r="RU344" s="3"/>
      <c r="RV344" s="3"/>
      <c r="RW344" s="3"/>
      <c r="RX344" s="3"/>
      <c r="RY344" s="3"/>
      <c r="RZ344" s="3"/>
      <c r="SA344" s="3"/>
      <c r="SB344" s="3"/>
      <c r="SC344" s="3"/>
      <c r="SD344" s="3"/>
      <c r="SE344" s="3"/>
      <c r="SF344" s="3"/>
      <c r="SG344" s="3"/>
      <c r="SH344" s="3"/>
      <c r="SI344" s="3"/>
      <c r="SJ344" s="3"/>
      <c r="SK344" s="3"/>
      <c r="SL344" s="3"/>
      <c r="SM344" s="3"/>
      <c r="SN344" s="3"/>
      <c r="SO344" s="3"/>
      <c r="SP344" s="3"/>
      <c r="SQ344" s="3"/>
      <c r="SR344" s="3"/>
      <c r="SS344" s="3"/>
      <c r="ST344" s="3"/>
      <c r="SU344" s="3"/>
      <c r="SV344" s="3"/>
      <c r="SW344" s="3"/>
      <c r="SX344" s="3"/>
      <c r="SY344" s="3"/>
      <c r="SZ344" s="3"/>
      <c r="TA344" s="3"/>
      <c r="TB344" s="3"/>
      <c r="TC344" s="3"/>
      <c r="TD344" s="3"/>
      <c r="TE344" s="3"/>
      <c r="TF344" s="3"/>
      <c r="TG344" s="3"/>
      <c r="TH344" s="3"/>
      <c r="TI344" s="3"/>
      <c r="TJ344" s="3"/>
      <c r="TK344" s="3"/>
      <c r="TL344" s="3"/>
      <c r="TM344" s="3"/>
      <c r="TN344" s="3"/>
      <c r="TO344" s="3"/>
      <c r="TP344" s="3"/>
      <c r="TQ344" s="3"/>
      <c r="TR344" s="3"/>
      <c r="TS344" s="3"/>
      <c r="TT344" s="3"/>
      <c r="TU344" s="3"/>
      <c r="TV344" s="3"/>
      <c r="TW344" s="3"/>
      <c r="TX344" s="3"/>
      <c r="TY344" s="3"/>
      <c r="TZ344" s="3"/>
      <c r="UA344" s="3"/>
      <c r="UB344" s="3"/>
      <c r="UC344" s="3"/>
      <c r="UD344" s="3"/>
      <c r="UE344" s="3"/>
      <c r="UF344" s="3"/>
      <c r="UG344" s="3"/>
      <c r="UH344" s="3"/>
      <c r="UI344" s="3"/>
      <c r="UJ344" s="3"/>
      <c r="UK344" s="3"/>
      <c r="UL344" s="3"/>
      <c r="UM344" s="3"/>
      <c r="UN344" s="3"/>
      <c r="UO344" s="3"/>
      <c r="UP344" s="3"/>
      <c r="UQ344" s="3"/>
      <c r="UR344" s="3"/>
      <c r="US344" s="3"/>
      <c r="UT344" s="3"/>
      <c r="UU344" s="3"/>
      <c r="UV344" s="3"/>
      <c r="UW344" s="3"/>
      <c r="UX344" s="3"/>
      <c r="UY344" s="3"/>
      <c r="UZ344" s="3"/>
      <c r="VA344" s="3"/>
      <c r="VB344" s="3"/>
      <c r="VC344" s="3"/>
      <c r="VD344" s="3"/>
      <c r="VE344" s="3"/>
      <c r="VF344" s="3"/>
      <c r="VG344" s="3"/>
      <c r="VH344" s="3"/>
      <c r="VI344" s="3"/>
      <c r="VJ344" s="3"/>
      <c r="VK344" s="3"/>
      <c r="VL344" s="3"/>
      <c r="VM344" s="3"/>
      <c r="VN344" s="3"/>
      <c r="VO344" s="3"/>
      <c r="VP344" s="3"/>
      <c r="VQ344" s="3"/>
      <c r="VR344" s="3"/>
      <c r="VS344" s="3"/>
      <c r="VT344" s="3"/>
      <c r="VU344" s="3"/>
      <c r="VV344" s="3"/>
      <c r="VW344" s="3"/>
      <c r="VX344" s="3"/>
      <c r="VY344" s="3"/>
      <c r="VZ344" s="3"/>
      <c r="WA344" s="3"/>
      <c r="WB344" s="3"/>
      <c r="WC344" s="3"/>
      <c r="WD344" s="3"/>
      <c r="WE344" s="3"/>
      <c r="WF344" s="3"/>
      <c r="WG344" s="3"/>
      <c r="WH344" s="3"/>
      <c r="WI344" s="3"/>
      <c r="WJ344" s="3"/>
      <c r="WK344" s="3"/>
      <c r="WL344" s="3"/>
      <c r="WM344" s="3"/>
      <c r="WN344" s="3"/>
      <c r="WO344" s="3"/>
      <c r="WP344" s="3"/>
      <c r="WQ344" s="3"/>
      <c r="WR344" s="3"/>
      <c r="WS344" s="3"/>
      <c r="WT344" s="3"/>
      <c r="WU344" s="3"/>
      <c r="WV344" s="3"/>
      <c r="WW344" s="3"/>
      <c r="WX344" s="3"/>
      <c r="WY344" s="3"/>
      <c r="WZ344" s="3"/>
      <c r="XA344" s="3"/>
      <c r="XB344" s="3"/>
      <c r="XC344" s="3"/>
      <c r="XD344" s="3"/>
      <c r="XE344" s="3"/>
      <c r="XF344" s="3"/>
      <c r="XG344" s="3"/>
      <c r="XH344" s="3"/>
      <c r="XI344" s="3"/>
      <c r="XJ344" s="3"/>
      <c r="XK344" s="3"/>
      <c r="XL344" s="3"/>
      <c r="XM344" s="3"/>
      <c r="XN344" s="3"/>
      <c r="XO344" s="3"/>
      <c r="XP344" s="3"/>
      <c r="XQ344" s="3"/>
      <c r="XR344" s="3"/>
      <c r="XS344" s="3"/>
      <c r="XT344" s="3"/>
      <c r="XU344" s="3"/>
      <c r="XV344" s="3"/>
      <c r="XW344" s="3"/>
      <c r="XX344" s="3"/>
      <c r="XY344" s="3"/>
      <c r="XZ344" s="3"/>
      <c r="YA344" s="3"/>
      <c r="YB344" s="3"/>
      <c r="YC344" s="3"/>
      <c r="YD344" s="3"/>
      <c r="YE344" s="3"/>
      <c r="YF344" s="3"/>
      <c r="YG344" s="3"/>
      <c r="YH344" s="3"/>
      <c r="YI344" s="3"/>
      <c r="YJ344" s="3"/>
      <c r="YK344" s="3"/>
      <c r="YL344" s="3"/>
      <c r="YM344" s="3"/>
      <c r="YN344" s="3"/>
      <c r="YO344" s="3"/>
      <c r="YP344" s="3"/>
      <c r="YQ344" s="3"/>
      <c r="YR344" s="3"/>
      <c r="YS344" s="3"/>
      <c r="YT344" s="3"/>
      <c r="YU344" s="3"/>
      <c r="YV344" s="3"/>
      <c r="YW344" s="3"/>
      <c r="YX344" s="3"/>
      <c r="YY344" s="3"/>
      <c r="YZ344" s="3"/>
      <c r="ZA344" s="3"/>
      <c r="ZB344" s="3"/>
      <c r="ZC344" s="3"/>
      <c r="ZD344" s="3"/>
      <c r="ZE344" s="3"/>
      <c r="ZF344" s="3"/>
      <c r="ZG344" s="3"/>
      <c r="ZH344" s="3"/>
      <c r="ZI344" s="3"/>
      <c r="ZJ344" s="3"/>
      <c r="ZK344" s="3"/>
      <c r="ZL344" s="3"/>
      <c r="ZM344" s="3"/>
      <c r="ZN344" s="3"/>
      <c r="ZO344" s="3"/>
      <c r="ZP344" s="3"/>
      <c r="ZQ344" s="3"/>
      <c r="ZR344" s="3"/>
      <c r="ZS344" s="3"/>
      <c r="ZT344" s="3"/>
      <c r="ZU344" s="3"/>
      <c r="ZV344" s="3"/>
      <c r="ZW344" s="3"/>
      <c r="ZX344" s="3"/>
      <c r="ZY344" s="3"/>
      <c r="ZZ344" s="3"/>
      <c r="AAA344" s="3"/>
      <c r="AAB344" s="3"/>
      <c r="AAC344" s="3"/>
      <c r="AAD344" s="3"/>
      <c r="AAE344" s="3"/>
      <c r="AAF344" s="3"/>
      <c r="AAG344" s="3"/>
      <c r="AAH344" s="3"/>
      <c r="AAI344" s="3"/>
      <c r="AAJ344" s="3"/>
      <c r="AAK344" s="3"/>
      <c r="AAL344" s="3"/>
      <c r="AAM344" s="3"/>
      <c r="AAN344" s="3"/>
      <c r="AAO344" s="3"/>
      <c r="AAP344" s="3"/>
      <c r="AAQ344" s="3"/>
      <c r="AAR344" s="3"/>
      <c r="AAS344" s="3"/>
      <c r="AAT344" s="3"/>
      <c r="AAU344" s="3"/>
      <c r="AAV344" s="3"/>
      <c r="AAW344" s="3"/>
      <c r="AAX344" s="3"/>
      <c r="AAY344" s="3"/>
      <c r="AAZ344" s="3"/>
      <c r="ABA344" s="3"/>
      <c r="ABB344" s="3"/>
      <c r="ABC344" s="3"/>
      <c r="ABD344" s="3"/>
      <c r="ABE344" s="3"/>
      <c r="ABF344" s="3"/>
      <c r="ABG344" s="3"/>
      <c r="ABH344" s="3"/>
      <c r="ABI344" s="3"/>
      <c r="ABJ344" s="3"/>
      <c r="ABK344" s="3"/>
      <c r="ABL344" s="3"/>
      <c r="ABM344" s="3"/>
      <c r="ABN344" s="3"/>
      <c r="ABO344" s="3"/>
      <c r="ABP344" s="3"/>
      <c r="ABQ344" s="3"/>
      <c r="ABR344" s="3"/>
      <c r="ABS344" s="3"/>
      <c r="ABT344" s="3"/>
      <c r="ABU344" s="3"/>
      <c r="ABV344" s="3"/>
      <c r="ABW344" s="3"/>
      <c r="ABX344" s="3"/>
      <c r="ABY344" s="3"/>
      <c r="ABZ344" s="3"/>
      <c r="ACA344" s="3"/>
      <c r="ACB344" s="3"/>
      <c r="ACC344" s="3"/>
      <c r="ACD344" s="3"/>
      <c r="ACE344" s="3"/>
      <c r="ACF344" s="3"/>
      <c r="ACG344" s="3"/>
      <c r="ACH344" s="3"/>
      <c r="ACI344" s="3"/>
      <c r="ACJ344" s="3"/>
      <c r="ACK344" s="3"/>
      <c r="ACL344" s="3"/>
      <c r="ACM344" s="3"/>
      <c r="ACN344" s="3"/>
      <c r="ACO344" s="3"/>
      <c r="ACP344" s="3"/>
      <c r="ACQ344" s="3"/>
      <c r="ACR344" s="3"/>
      <c r="ACS344" s="3"/>
      <c r="ACT344" s="3"/>
      <c r="ACU344" s="3"/>
      <c r="ACV344" s="3"/>
      <c r="ACW344" s="3"/>
      <c r="ACX344" s="3"/>
      <c r="ACY344" s="3"/>
      <c r="ACZ344" s="3"/>
      <c r="ADA344" s="3"/>
      <c r="ADB344" s="3"/>
      <c r="ADC344" s="3"/>
      <c r="ADD344" s="3"/>
      <c r="ADE344" s="3"/>
      <c r="ADF344" s="3"/>
      <c r="ADG344" s="3"/>
      <c r="ADH344" s="3"/>
      <c r="ADI344" s="3"/>
      <c r="ADJ344" s="3"/>
      <c r="ADK344" s="3"/>
      <c r="ADL344" s="3"/>
      <c r="ADM344" s="3"/>
      <c r="ADN344" s="3"/>
      <c r="ADO344" s="3"/>
      <c r="ADP344" s="3"/>
      <c r="ADQ344" s="3"/>
      <c r="ADR344" s="3"/>
      <c r="ADS344" s="3"/>
      <c r="ADT344" s="3"/>
      <c r="ADU344" s="3"/>
      <c r="ADV344" s="3"/>
      <c r="ADW344" s="3"/>
      <c r="ADX344" s="3"/>
      <c r="ADY344" s="3"/>
      <c r="ADZ344" s="3"/>
      <c r="AEA344" s="3"/>
      <c r="AEB344" s="3"/>
      <c r="AEC344" s="3"/>
      <c r="AED344" s="3"/>
      <c r="AEE344" s="3"/>
      <c r="AEF344" s="3"/>
      <c r="AEG344" s="3"/>
      <c r="AEH344" s="3"/>
      <c r="AEI344" s="3"/>
      <c r="AEJ344" s="3"/>
      <c r="AEK344" s="3"/>
      <c r="AEL344" s="3"/>
      <c r="AEM344" s="3"/>
      <c r="AEN344" s="3"/>
      <c r="AEO344" s="3"/>
      <c r="AEP344" s="3"/>
      <c r="AEQ344" s="3"/>
      <c r="AER344" s="3"/>
      <c r="AES344" s="3"/>
      <c r="AET344" s="3"/>
      <c r="AEU344" s="3"/>
      <c r="AEV344" s="3"/>
      <c r="AEW344" s="3"/>
      <c r="AEX344" s="3"/>
      <c r="AEY344" s="3"/>
      <c r="AEZ344" s="3"/>
      <c r="AFA344" s="3"/>
      <c r="AFB344" s="3"/>
      <c r="AFC344" s="3"/>
      <c r="AFD344" s="3"/>
      <c r="AFE344" s="3"/>
      <c r="AFF344" s="3"/>
      <c r="AFG344" s="3"/>
      <c r="AFH344" s="3"/>
      <c r="AFI344" s="3"/>
      <c r="AFJ344" s="3"/>
      <c r="AFK344" s="3"/>
      <c r="AFL344" s="3"/>
      <c r="AFM344" s="3"/>
      <c r="AFN344" s="3"/>
      <c r="AFO344" s="3"/>
      <c r="AFP344" s="3"/>
      <c r="AFQ344" s="3"/>
      <c r="AFR344" s="3"/>
      <c r="AFS344" s="3"/>
      <c r="AFT344" s="3"/>
      <c r="AFU344" s="3"/>
      <c r="AFV344" s="3"/>
      <c r="AFW344" s="3"/>
      <c r="AFX344" s="3"/>
      <c r="AFY344" s="3"/>
      <c r="AFZ344" s="3"/>
      <c r="AGA344" s="3"/>
      <c r="AGB344" s="3"/>
      <c r="AGC344" s="3"/>
      <c r="AGD344" s="3"/>
      <c r="AGE344" s="3"/>
      <c r="AGF344" s="3"/>
      <c r="AGG344" s="3"/>
      <c r="AGH344" s="3"/>
      <c r="AGI344" s="3"/>
      <c r="AGJ344" s="3"/>
      <c r="AGK344" s="3"/>
      <c r="AGL344" s="3"/>
      <c r="AGM344" s="3"/>
      <c r="AGN344" s="3"/>
      <c r="AGO344" s="3"/>
      <c r="AGP344" s="3"/>
      <c r="AGQ344" s="3"/>
      <c r="AGR344" s="3"/>
      <c r="AGS344" s="3"/>
      <c r="AGT344" s="3"/>
      <c r="AGU344" s="3"/>
      <c r="AGV344" s="3"/>
      <c r="AGW344" s="3"/>
      <c r="AGX344" s="3"/>
      <c r="AGY344" s="3"/>
      <c r="AGZ344" s="3"/>
      <c r="AHA344" s="3"/>
      <c r="AHB344" s="3"/>
      <c r="AHC344" s="3"/>
      <c r="AHD344" s="3"/>
      <c r="AHE344" s="3"/>
      <c r="AHF344" s="3"/>
      <c r="AHG344" s="3"/>
      <c r="AHH344" s="3"/>
      <c r="AHI344" s="3"/>
      <c r="AHJ344" s="3"/>
      <c r="AHK344" s="3"/>
      <c r="AHL344" s="3"/>
      <c r="AHM344" s="3"/>
      <c r="AHN344" s="3"/>
      <c r="AHO344" s="3"/>
      <c r="AHP344" s="3"/>
      <c r="AHQ344" s="3"/>
      <c r="AHR344" s="3"/>
      <c r="AHS344" s="3"/>
      <c r="AHT344" s="3"/>
      <c r="AHU344" s="3"/>
      <c r="AHV344" s="3"/>
      <c r="AHW344" s="3"/>
      <c r="AHX344" s="3"/>
      <c r="AHY344" s="3"/>
      <c r="AHZ344" s="3"/>
      <c r="AIA344" s="3"/>
      <c r="AIB344" s="3"/>
      <c r="AIC344" s="3"/>
      <c r="AID344" s="3"/>
      <c r="AIE344" s="3"/>
      <c r="AIF344" s="3"/>
      <c r="AIG344" s="3"/>
      <c r="AIH344" s="3"/>
      <c r="AII344" s="3"/>
      <c r="AIJ344" s="3"/>
      <c r="AIK344" s="3"/>
      <c r="AIL344" s="3"/>
      <c r="AIM344" s="3"/>
      <c r="AIN344" s="3"/>
      <c r="AIO344" s="3"/>
      <c r="AIP344" s="3"/>
      <c r="AIQ344" s="3"/>
      <c r="AIR344" s="3"/>
      <c r="AIS344" s="3"/>
      <c r="AIT344" s="3"/>
      <c r="AIU344" s="3"/>
      <c r="AIV344" s="3"/>
      <c r="AIW344" s="3"/>
      <c r="AIX344" s="3"/>
      <c r="AIY344" s="3"/>
      <c r="AIZ344" s="3"/>
      <c r="AJA344" s="3"/>
      <c r="AJB344" s="3"/>
      <c r="AJC344" s="3"/>
      <c r="AJD344" s="3"/>
      <c r="AJE344" s="3"/>
      <c r="AJF344" s="3"/>
      <c r="AJG344" s="3"/>
      <c r="AJH344" s="3"/>
      <c r="AJI344" s="3"/>
      <c r="AJJ344" s="3"/>
      <c r="AJK344" s="3"/>
      <c r="AJL344" s="3"/>
      <c r="AJM344" s="3"/>
      <c r="AJN344" s="3"/>
      <c r="AJO344" s="3"/>
      <c r="AJP344" s="3"/>
      <c r="AJQ344" s="3"/>
      <c r="AJR344" s="3"/>
      <c r="AJS344" s="3"/>
      <c r="AJT344" s="3"/>
      <c r="AJU344" s="3"/>
      <c r="AJV344" s="3"/>
      <c r="AJW344" s="3"/>
      <c r="AJX344" s="3"/>
      <c r="AJY344" s="3"/>
      <c r="AJZ344" s="3"/>
      <c r="AKA344" s="3"/>
      <c r="AKB344" s="3"/>
      <c r="AKC344" s="3"/>
      <c r="AKD344" s="3"/>
      <c r="AKE344" s="3"/>
      <c r="AKF344" s="3"/>
      <c r="AKG344" s="3"/>
      <c r="AKH344" s="3"/>
      <c r="AKI344" s="3"/>
      <c r="AKJ344" s="3"/>
      <c r="AKK344" s="3"/>
      <c r="AKL344" s="3"/>
      <c r="AKM344" s="3"/>
      <c r="AKN344" s="3"/>
      <c r="AKO344" s="3"/>
      <c r="AKP344" s="3"/>
      <c r="AKQ344" s="3"/>
      <c r="AKR344" s="3"/>
      <c r="AKS344" s="3"/>
      <c r="AKT344" s="3"/>
      <c r="AKU344" s="3"/>
      <c r="AKV344" s="3"/>
      <c r="AKW344" s="3"/>
      <c r="AKX344" s="3"/>
      <c r="AKY344" s="3"/>
      <c r="AKZ344" s="3"/>
      <c r="ALA344" s="3"/>
      <c r="ALB344" s="3"/>
      <c r="ALC344" s="3"/>
      <c r="ALD344" s="3"/>
      <c r="ALE344" s="3"/>
      <c r="ALF344" s="3"/>
      <c r="ALG344" s="3"/>
      <c r="ALH344" s="3"/>
      <c r="ALI344" s="3"/>
      <c r="ALJ344" s="3"/>
      <c r="ALK344" s="3"/>
      <c r="ALL344" s="3"/>
      <c r="ALM344" s="3"/>
      <c r="ALN344" s="3"/>
      <c r="ALO344" s="3"/>
      <c r="ALP344" s="3"/>
      <c r="ALQ344" s="3"/>
      <c r="ALR344" s="3"/>
      <c r="ALS344" s="3"/>
      <c r="ALT344" s="3"/>
      <c r="ALU344" s="3"/>
      <c r="ALV344" s="3"/>
      <c r="ALW344" s="3"/>
      <c r="ALX344" s="3"/>
      <c r="ALY344" s="3"/>
      <c r="ALZ344" s="3"/>
      <c r="AMA344" s="3"/>
      <c r="AMB344" s="3"/>
      <c r="AMC344" s="3"/>
      <c r="AMD344" s="3"/>
      <c r="AME344" s="3"/>
      <c r="AMF344" s="3"/>
      <c r="AMG344" s="3"/>
      <c r="AMH344" s="3"/>
      <c r="AMI344" s="3"/>
      <c r="AMJ344" s="3"/>
      <c r="AMK344" s="3"/>
      <c r="AML344" s="3"/>
      <c r="AMM344" s="3"/>
      <c r="AMN344" s="3"/>
      <c r="AMO344" s="3"/>
      <c r="AMP344" s="1"/>
    </row>
    <row r="345" spans="1:1030" s="6" customFormat="1" x14ac:dyDescent="0.2">
      <c r="A345" s="3" t="str">
        <f t="shared" si="1563"/>
        <v>smo_human_5L7I</v>
      </c>
      <c r="B345" s="3" t="s">
        <v>33</v>
      </c>
      <c r="C345" s="3" t="s">
        <v>1359</v>
      </c>
      <c r="D345" s="3" t="str">
        <f>IFERROR(MID(VLOOKUP($B345,Seqs!$A:$B,2,0),E345,1),"")</f>
        <v>T</v>
      </c>
      <c r="E345" s="105">
        <v>223</v>
      </c>
      <c r="F345" s="3" t="str">
        <f>IFERROR(MID(VLOOKUP($B345,Seqs!$A:$B,2,0),G345,1),"")</f>
        <v>D</v>
      </c>
      <c r="G345" s="3">
        <v>255</v>
      </c>
      <c r="H345" s="3" t="str">
        <f>IFERROR(MID(VLOOKUP($B345,Seqs!$A:$B,2,0),I345,1),"")</f>
        <v>W</v>
      </c>
      <c r="I345" s="23">
        <v>256</v>
      </c>
      <c r="J345" s="3" t="str">
        <f>IFERROR(MID(VLOOKUP($B345,Seqs!$A:$B,2,0),K345,1),"")</f>
        <v>N</v>
      </c>
      <c r="K345" s="23">
        <v>260</v>
      </c>
      <c r="L345" s="3" t="str">
        <f>IFERROR(MID(VLOOKUP($B345,Seqs!$A:$B,2,0),M345,1),"")</f>
        <v>R</v>
      </c>
      <c r="M345" s="3">
        <v>261</v>
      </c>
      <c r="N345" s="3" t="str">
        <f>IFERROR(MID(VLOOKUP($B345,Seqs!$A:$B,2,0),O345,1),"")</f>
        <v>F</v>
      </c>
      <c r="O345" s="3">
        <v>285</v>
      </c>
      <c r="P345" s="3" t="str">
        <f>IFERROR(MID(VLOOKUP($B345,Seqs!$A:$B,2,0),Q345,1),"")</f>
        <v/>
      </c>
      <c r="Q345" s="3" t="s">
        <v>23</v>
      </c>
      <c r="R345" s="3" t="str">
        <f>IFERROR(MID(VLOOKUP($B345,Seqs!$A:$B,2,0),S345,1),"")</f>
        <v/>
      </c>
      <c r="S345" s="3" t="s">
        <v>23</v>
      </c>
      <c r="T345" s="3" t="str">
        <f>IFERROR(MID(VLOOKUP($B345,Seqs!$A:$B,2,0),U345,1),"")</f>
        <v>L</v>
      </c>
      <c r="U345" s="3">
        <v>312</v>
      </c>
      <c r="V345" s="3" t="str">
        <f>IFERROR(MID(VLOOKUP($B345,Seqs!$A:$B,2,0),W345,1),"")</f>
        <v>L</v>
      </c>
      <c r="W345" s="3">
        <v>346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S</v>
      </c>
      <c r="AC345" s="9">
        <v>354</v>
      </c>
      <c r="AD345" s="3" t="str">
        <f>IFERROR(MID(VLOOKUP($B345,Seqs!$A:$B,2,0),AE345,1),"")</f>
        <v>V</v>
      </c>
      <c r="AE345" s="3">
        <v>378</v>
      </c>
      <c r="AF345" s="3" t="str">
        <f>IFERROR(MID(VLOOKUP($B345,Seqs!$A:$B,2,0),AG345,1),"")</f>
        <v>C</v>
      </c>
      <c r="AG345" s="3">
        <v>390</v>
      </c>
      <c r="AH345" s="3" t="str">
        <f>IFERROR(MID(VLOOKUP($B345,Seqs!$A:$B,2,0),AI345,1),"")</f>
        <v>V</v>
      </c>
      <c r="AI345" s="3">
        <v>392</v>
      </c>
      <c r="AJ345" s="3" t="str">
        <f>IFERROR(MID(VLOOKUP($B345,Seqs!$A:$B,2,0),AK345,1),"")</f>
        <v>N</v>
      </c>
      <c r="AK345" s="105">
        <v>396</v>
      </c>
      <c r="AL345" s="3" t="str">
        <f>IFERROR(MID(VLOOKUP($B345,Seqs!$A:$B,2,0),AM345,1),"")</f>
        <v>S</v>
      </c>
      <c r="AM345" s="3">
        <v>428</v>
      </c>
      <c r="AN345" s="3" t="str">
        <f>IFERROR(MID(VLOOKUP($B345,Seqs!$A:$B,2,0),AO345,1),"")</f>
        <v>E</v>
      </c>
      <c r="AO345" s="3">
        <v>447</v>
      </c>
      <c r="AP345" s="3" t="str">
        <f>IFERROR(MID(VLOOKUP($B345,Seqs!$A:$B,2,0),AQ345,1),"")</f>
        <v>N</v>
      </c>
      <c r="AQ345" s="3">
        <v>493</v>
      </c>
      <c r="AR345" s="3" t="str">
        <f>IFERROR(MID(VLOOKUP($B345,Seqs!$A:$B,2,0),AS345,1),"")</f>
        <v>S</v>
      </c>
      <c r="AS345" s="105">
        <v>514</v>
      </c>
      <c r="AT345" s="3" t="str">
        <f>IFERROR(MID(VLOOKUP($B345,Seqs!$A:$B,2,0),AU345,1),"")</f>
        <v>W</v>
      </c>
      <c r="AU345" s="3">
        <v>537</v>
      </c>
      <c r="AV345" s="3" t="str">
        <f>IFERROR(MID(VLOOKUP($B345,Seqs!$A:$B,2,0),AW345,1),"")</f>
        <v>T</v>
      </c>
      <c r="AW345" s="3">
        <v>538</v>
      </c>
      <c r="AX345" s="3" t="str">
        <f>IFERROR(MID(VLOOKUP($B345,Seqs!$A:$B,2,0),AY345,1),"")</f>
        <v>R</v>
      </c>
      <c r="AY345" s="3">
        <v>551</v>
      </c>
      <c r="AZ345" s="78" t="str">
        <f>VLOOKUP(B345,Classification!A:D,2,0)</f>
        <v>F</v>
      </c>
      <c r="BA345" s="94" t="str">
        <f>VLOOKUP(B345,Classification!A:D,4,0)</f>
        <v>Frizzled</v>
      </c>
      <c r="BB345" s="92" t="b">
        <f t="shared" si="1564"/>
        <v>1</v>
      </c>
      <c r="BC345" s="23">
        <f t="shared" si="1537"/>
        <v>246</v>
      </c>
      <c r="BD345" s="74" t="s">
        <v>23</v>
      </c>
      <c r="BE345" s="3" t="s">
        <v>1380</v>
      </c>
      <c r="BF345" s="119">
        <v>3.3</v>
      </c>
      <c r="BG345" s="49" t="s">
        <v>1287</v>
      </c>
      <c r="BH345" s="49" t="s">
        <v>1383</v>
      </c>
      <c r="BI345" s="3" t="s">
        <v>1367</v>
      </c>
      <c r="BJ345" s="75" t="s">
        <v>1293</v>
      </c>
      <c r="BK345" s="57" t="s">
        <v>1293</v>
      </c>
      <c r="BL345" s="57" t="s">
        <v>1293</v>
      </c>
      <c r="BM345" s="57" t="s">
        <v>1293</v>
      </c>
      <c r="BN345" s="57" t="s">
        <v>1293</v>
      </c>
      <c r="BO345" s="57" t="s">
        <v>1293</v>
      </c>
      <c r="BP345" s="57" t="s">
        <v>1293</v>
      </c>
      <c r="BQ345" s="57" t="s">
        <v>1293</v>
      </c>
      <c r="BR345" s="57" t="s">
        <v>1293</v>
      </c>
      <c r="BS345" s="57" t="s">
        <v>1293</v>
      </c>
      <c r="BT345" s="57" t="s">
        <v>1293</v>
      </c>
      <c r="BU345" s="57" t="s">
        <v>1293</v>
      </c>
      <c r="BV345" s="75">
        <f t="shared" si="1538"/>
        <v>223</v>
      </c>
      <c r="BW345" s="71">
        <f t="shared" si="1539"/>
        <v>256</v>
      </c>
      <c r="BX345" s="72">
        <f t="shared" si="1540"/>
        <v>261</v>
      </c>
      <c r="BY345" s="71" t="str">
        <f t="shared" si="1541"/>
        <v>-</v>
      </c>
      <c r="BZ345" s="72">
        <f t="shared" si="1542"/>
        <v>312</v>
      </c>
      <c r="CA345" s="71" t="str">
        <f t="shared" si="1543"/>
        <v>-</v>
      </c>
      <c r="CB345" s="72">
        <f t="shared" si="1544"/>
        <v>354</v>
      </c>
      <c r="CC345" s="71">
        <f t="shared" si="1545"/>
        <v>390</v>
      </c>
      <c r="CD345" s="72">
        <f t="shared" si="1546"/>
        <v>396</v>
      </c>
      <c r="CE345" s="71">
        <f t="shared" si="1547"/>
        <v>447</v>
      </c>
      <c r="CF345" s="72">
        <f t="shared" si="1548"/>
        <v>514</v>
      </c>
      <c r="CG345" s="71">
        <f t="shared" si="1549"/>
        <v>538</v>
      </c>
      <c r="CH345" s="75">
        <f t="shared" si="1550"/>
        <v>255</v>
      </c>
      <c r="CI345" s="71">
        <f t="shared" si="1551"/>
        <v>260</v>
      </c>
      <c r="CJ345" s="72">
        <f t="shared" si="1552"/>
        <v>285</v>
      </c>
      <c r="CK345" s="72" t="str">
        <f t="shared" si="1553"/>
        <v>-</v>
      </c>
      <c r="CL345" s="72">
        <f t="shared" si="1554"/>
        <v>346</v>
      </c>
      <c r="CM345" s="72" t="str">
        <f t="shared" si="1555"/>
        <v>-</v>
      </c>
      <c r="CN345" s="72">
        <f t="shared" si="1556"/>
        <v>378</v>
      </c>
      <c r="CO345" s="72">
        <f t="shared" si="1557"/>
        <v>392</v>
      </c>
      <c r="CP345" s="72">
        <f t="shared" si="1558"/>
        <v>428</v>
      </c>
      <c r="CQ345" s="72">
        <f t="shared" si="1559"/>
        <v>493</v>
      </c>
      <c r="CR345" s="72">
        <f t="shared" si="1560"/>
        <v>537</v>
      </c>
      <c r="CS345" s="72">
        <f t="shared" si="1561"/>
        <v>551</v>
      </c>
      <c r="CT345" s="23">
        <f t="shared" si="1562"/>
        <v>1</v>
      </c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/>
      <c r="MX345" s="3"/>
      <c r="MY345" s="3"/>
      <c r="MZ345" s="3"/>
      <c r="NA345" s="3"/>
      <c r="NB345" s="3"/>
      <c r="NC345" s="3"/>
      <c r="ND345" s="3"/>
      <c r="NE345" s="3"/>
      <c r="NF345" s="3"/>
      <c r="NG345" s="3"/>
      <c r="NH345" s="3"/>
      <c r="NI345" s="3"/>
      <c r="NJ345" s="3"/>
      <c r="NK345" s="3"/>
      <c r="NL345" s="3"/>
      <c r="NM345" s="3"/>
      <c r="NN345" s="3"/>
      <c r="NO345" s="3"/>
      <c r="NP345" s="3"/>
      <c r="NQ345" s="3"/>
      <c r="NR345" s="3"/>
      <c r="NS345" s="3"/>
      <c r="NT345" s="3"/>
      <c r="NU345" s="3"/>
      <c r="NV345" s="3"/>
      <c r="NW345" s="3"/>
      <c r="NX345" s="3"/>
      <c r="NY345" s="3"/>
      <c r="NZ345" s="3"/>
      <c r="OA345" s="3"/>
      <c r="OB345" s="3"/>
      <c r="OC345" s="3"/>
      <c r="OD345" s="3"/>
      <c r="OE345" s="3"/>
      <c r="OF345" s="3"/>
      <c r="OG345" s="3"/>
      <c r="OH345" s="3"/>
      <c r="OI345" s="3"/>
      <c r="OJ345" s="3"/>
      <c r="OK345" s="3"/>
      <c r="OL345" s="3"/>
      <c r="OM345" s="3"/>
      <c r="ON345" s="3"/>
      <c r="OO345" s="3"/>
      <c r="OP345" s="3"/>
      <c r="OQ345" s="3"/>
      <c r="OR345" s="3"/>
      <c r="OS345" s="3"/>
      <c r="OT345" s="3"/>
      <c r="OU345" s="3"/>
      <c r="OV345" s="3"/>
      <c r="OW345" s="3"/>
      <c r="OX345" s="3"/>
      <c r="OY345" s="3"/>
      <c r="OZ345" s="3"/>
      <c r="PA345" s="3"/>
      <c r="PB345" s="3"/>
      <c r="PC345" s="3"/>
      <c r="PD345" s="3"/>
      <c r="PE345" s="3"/>
      <c r="PF345" s="3"/>
      <c r="PG345" s="3"/>
      <c r="PH345" s="3"/>
      <c r="PI345" s="3"/>
      <c r="PJ345" s="3"/>
      <c r="PK345" s="3"/>
      <c r="PL345" s="3"/>
      <c r="PM345" s="3"/>
      <c r="PN345" s="3"/>
      <c r="PO345" s="3"/>
      <c r="PP345" s="3"/>
      <c r="PQ345" s="3"/>
      <c r="PR345" s="3"/>
      <c r="PS345" s="3"/>
      <c r="PT345" s="3"/>
      <c r="PU345" s="3"/>
      <c r="PV345" s="3"/>
      <c r="PW345" s="3"/>
      <c r="PX345" s="3"/>
      <c r="PY345" s="3"/>
      <c r="PZ345" s="3"/>
      <c r="QA345" s="3"/>
      <c r="QB345" s="3"/>
      <c r="QC345" s="3"/>
      <c r="QD345" s="3"/>
      <c r="QE345" s="3"/>
      <c r="QF345" s="3"/>
      <c r="QG345" s="3"/>
      <c r="QH345" s="3"/>
      <c r="QI345" s="3"/>
      <c r="QJ345" s="3"/>
      <c r="QK345" s="3"/>
      <c r="QL345" s="3"/>
      <c r="QM345" s="3"/>
      <c r="QN345" s="3"/>
      <c r="QO345" s="3"/>
      <c r="QP345" s="3"/>
      <c r="QQ345" s="3"/>
      <c r="QR345" s="3"/>
      <c r="QS345" s="3"/>
      <c r="QT345" s="3"/>
      <c r="QU345" s="3"/>
      <c r="QV345" s="3"/>
      <c r="QW345" s="3"/>
      <c r="QX345" s="3"/>
      <c r="QY345" s="3"/>
      <c r="QZ345" s="3"/>
      <c r="RA345" s="3"/>
      <c r="RB345" s="3"/>
      <c r="RC345" s="3"/>
      <c r="RD345" s="3"/>
      <c r="RE345" s="3"/>
      <c r="RF345" s="3"/>
      <c r="RG345" s="3"/>
      <c r="RH345" s="3"/>
      <c r="RI345" s="3"/>
      <c r="RJ345" s="3"/>
      <c r="RK345" s="3"/>
      <c r="RL345" s="3"/>
      <c r="RM345" s="3"/>
      <c r="RN345" s="3"/>
      <c r="RO345" s="3"/>
      <c r="RP345" s="3"/>
      <c r="RQ345" s="3"/>
      <c r="RR345" s="3"/>
      <c r="RS345" s="3"/>
      <c r="RT345" s="3"/>
      <c r="RU345" s="3"/>
      <c r="RV345" s="3"/>
      <c r="RW345" s="3"/>
      <c r="RX345" s="3"/>
      <c r="RY345" s="3"/>
      <c r="RZ345" s="3"/>
      <c r="SA345" s="3"/>
      <c r="SB345" s="3"/>
      <c r="SC345" s="3"/>
      <c r="SD345" s="3"/>
      <c r="SE345" s="3"/>
      <c r="SF345" s="3"/>
      <c r="SG345" s="3"/>
      <c r="SH345" s="3"/>
      <c r="SI345" s="3"/>
      <c r="SJ345" s="3"/>
      <c r="SK345" s="3"/>
      <c r="SL345" s="3"/>
      <c r="SM345" s="3"/>
      <c r="SN345" s="3"/>
      <c r="SO345" s="3"/>
      <c r="SP345" s="3"/>
      <c r="SQ345" s="3"/>
      <c r="SR345" s="3"/>
      <c r="SS345" s="3"/>
      <c r="ST345" s="3"/>
      <c r="SU345" s="3"/>
      <c r="SV345" s="3"/>
      <c r="SW345" s="3"/>
      <c r="SX345" s="3"/>
      <c r="SY345" s="3"/>
      <c r="SZ345" s="3"/>
      <c r="TA345" s="3"/>
      <c r="TB345" s="3"/>
      <c r="TC345" s="3"/>
      <c r="TD345" s="3"/>
      <c r="TE345" s="3"/>
      <c r="TF345" s="3"/>
      <c r="TG345" s="3"/>
      <c r="TH345" s="3"/>
      <c r="TI345" s="3"/>
      <c r="TJ345" s="3"/>
      <c r="TK345" s="3"/>
      <c r="TL345" s="3"/>
      <c r="TM345" s="3"/>
      <c r="TN345" s="3"/>
      <c r="TO345" s="3"/>
      <c r="TP345" s="3"/>
      <c r="TQ345" s="3"/>
      <c r="TR345" s="3"/>
      <c r="TS345" s="3"/>
      <c r="TT345" s="3"/>
      <c r="TU345" s="3"/>
      <c r="TV345" s="3"/>
      <c r="TW345" s="3"/>
      <c r="TX345" s="3"/>
      <c r="TY345" s="3"/>
      <c r="TZ345" s="3"/>
      <c r="UA345" s="3"/>
      <c r="UB345" s="3"/>
      <c r="UC345" s="3"/>
      <c r="UD345" s="3"/>
      <c r="UE345" s="3"/>
      <c r="UF345" s="3"/>
      <c r="UG345" s="3"/>
      <c r="UH345" s="3"/>
      <c r="UI345" s="3"/>
      <c r="UJ345" s="3"/>
      <c r="UK345" s="3"/>
      <c r="UL345" s="3"/>
      <c r="UM345" s="3"/>
      <c r="UN345" s="3"/>
      <c r="UO345" s="3"/>
      <c r="UP345" s="3"/>
      <c r="UQ345" s="3"/>
      <c r="UR345" s="3"/>
      <c r="US345" s="3"/>
      <c r="UT345" s="3"/>
      <c r="UU345" s="3"/>
      <c r="UV345" s="3"/>
      <c r="UW345" s="3"/>
      <c r="UX345" s="3"/>
      <c r="UY345" s="3"/>
      <c r="UZ345" s="3"/>
      <c r="VA345" s="3"/>
      <c r="VB345" s="3"/>
      <c r="VC345" s="3"/>
      <c r="VD345" s="3"/>
      <c r="VE345" s="3"/>
      <c r="VF345" s="3"/>
      <c r="VG345" s="3"/>
      <c r="VH345" s="3"/>
      <c r="VI345" s="3"/>
      <c r="VJ345" s="3"/>
      <c r="VK345" s="3"/>
      <c r="VL345" s="3"/>
      <c r="VM345" s="3"/>
      <c r="VN345" s="3"/>
      <c r="VO345" s="3"/>
      <c r="VP345" s="3"/>
      <c r="VQ345" s="3"/>
      <c r="VR345" s="3"/>
      <c r="VS345" s="3"/>
      <c r="VT345" s="3"/>
      <c r="VU345" s="3"/>
      <c r="VV345" s="3"/>
      <c r="VW345" s="3"/>
      <c r="VX345" s="3"/>
      <c r="VY345" s="3"/>
      <c r="VZ345" s="3"/>
      <c r="WA345" s="3"/>
      <c r="WB345" s="3"/>
      <c r="WC345" s="3"/>
      <c r="WD345" s="3"/>
      <c r="WE345" s="3"/>
      <c r="WF345" s="3"/>
      <c r="WG345" s="3"/>
      <c r="WH345" s="3"/>
      <c r="WI345" s="3"/>
      <c r="WJ345" s="3"/>
      <c r="WK345" s="3"/>
      <c r="WL345" s="3"/>
      <c r="WM345" s="3"/>
      <c r="WN345" s="3"/>
      <c r="WO345" s="3"/>
      <c r="WP345" s="3"/>
      <c r="WQ345" s="3"/>
      <c r="WR345" s="3"/>
      <c r="WS345" s="3"/>
      <c r="WT345" s="3"/>
      <c r="WU345" s="3"/>
      <c r="WV345" s="3"/>
      <c r="WW345" s="3"/>
      <c r="WX345" s="3"/>
      <c r="WY345" s="3"/>
      <c r="WZ345" s="3"/>
      <c r="XA345" s="3"/>
      <c r="XB345" s="3"/>
      <c r="XC345" s="3"/>
      <c r="XD345" s="3"/>
      <c r="XE345" s="3"/>
      <c r="XF345" s="3"/>
      <c r="XG345" s="3"/>
      <c r="XH345" s="3"/>
      <c r="XI345" s="3"/>
      <c r="XJ345" s="3"/>
      <c r="XK345" s="3"/>
      <c r="XL345" s="3"/>
      <c r="XM345" s="3"/>
      <c r="XN345" s="3"/>
      <c r="XO345" s="3"/>
      <c r="XP345" s="3"/>
      <c r="XQ345" s="3"/>
      <c r="XR345" s="3"/>
      <c r="XS345" s="3"/>
      <c r="XT345" s="3"/>
      <c r="XU345" s="3"/>
      <c r="XV345" s="3"/>
      <c r="XW345" s="3"/>
      <c r="XX345" s="3"/>
      <c r="XY345" s="3"/>
      <c r="XZ345" s="3"/>
      <c r="YA345" s="3"/>
      <c r="YB345" s="3"/>
      <c r="YC345" s="3"/>
      <c r="YD345" s="3"/>
      <c r="YE345" s="3"/>
      <c r="YF345" s="3"/>
      <c r="YG345" s="3"/>
      <c r="YH345" s="3"/>
      <c r="YI345" s="3"/>
      <c r="YJ345" s="3"/>
      <c r="YK345" s="3"/>
      <c r="YL345" s="3"/>
      <c r="YM345" s="3"/>
      <c r="YN345" s="3"/>
      <c r="YO345" s="3"/>
      <c r="YP345" s="3"/>
      <c r="YQ345" s="3"/>
      <c r="YR345" s="3"/>
      <c r="YS345" s="3"/>
      <c r="YT345" s="3"/>
      <c r="YU345" s="3"/>
      <c r="YV345" s="3"/>
      <c r="YW345" s="3"/>
      <c r="YX345" s="3"/>
      <c r="YY345" s="3"/>
      <c r="YZ345" s="3"/>
      <c r="ZA345" s="3"/>
      <c r="ZB345" s="3"/>
      <c r="ZC345" s="3"/>
      <c r="ZD345" s="3"/>
      <c r="ZE345" s="3"/>
      <c r="ZF345" s="3"/>
      <c r="ZG345" s="3"/>
      <c r="ZH345" s="3"/>
      <c r="ZI345" s="3"/>
      <c r="ZJ345" s="3"/>
      <c r="ZK345" s="3"/>
      <c r="ZL345" s="3"/>
      <c r="ZM345" s="3"/>
      <c r="ZN345" s="3"/>
      <c r="ZO345" s="3"/>
      <c r="ZP345" s="3"/>
      <c r="ZQ345" s="3"/>
      <c r="ZR345" s="3"/>
      <c r="ZS345" s="3"/>
      <c r="ZT345" s="3"/>
      <c r="ZU345" s="3"/>
      <c r="ZV345" s="3"/>
      <c r="ZW345" s="3"/>
      <c r="ZX345" s="3"/>
      <c r="ZY345" s="3"/>
      <c r="ZZ345" s="3"/>
      <c r="AAA345" s="3"/>
      <c r="AAB345" s="3"/>
      <c r="AAC345" s="3"/>
      <c r="AAD345" s="3"/>
      <c r="AAE345" s="3"/>
      <c r="AAF345" s="3"/>
      <c r="AAG345" s="3"/>
      <c r="AAH345" s="3"/>
      <c r="AAI345" s="3"/>
      <c r="AAJ345" s="3"/>
      <c r="AAK345" s="3"/>
      <c r="AAL345" s="3"/>
      <c r="AAM345" s="3"/>
      <c r="AAN345" s="3"/>
      <c r="AAO345" s="3"/>
      <c r="AAP345" s="3"/>
      <c r="AAQ345" s="3"/>
      <c r="AAR345" s="3"/>
      <c r="AAS345" s="3"/>
      <c r="AAT345" s="3"/>
      <c r="AAU345" s="3"/>
      <c r="AAV345" s="3"/>
      <c r="AAW345" s="3"/>
      <c r="AAX345" s="3"/>
      <c r="AAY345" s="3"/>
      <c r="AAZ345" s="3"/>
      <c r="ABA345" s="3"/>
      <c r="ABB345" s="3"/>
      <c r="ABC345" s="3"/>
      <c r="ABD345" s="3"/>
      <c r="ABE345" s="3"/>
      <c r="ABF345" s="3"/>
      <c r="ABG345" s="3"/>
      <c r="ABH345" s="3"/>
      <c r="ABI345" s="3"/>
      <c r="ABJ345" s="3"/>
      <c r="ABK345" s="3"/>
      <c r="ABL345" s="3"/>
      <c r="ABM345" s="3"/>
      <c r="ABN345" s="3"/>
      <c r="ABO345" s="3"/>
      <c r="ABP345" s="3"/>
      <c r="ABQ345" s="3"/>
      <c r="ABR345" s="3"/>
      <c r="ABS345" s="3"/>
      <c r="ABT345" s="3"/>
      <c r="ABU345" s="3"/>
      <c r="ABV345" s="3"/>
      <c r="ABW345" s="3"/>
      <c r="ABX345" s="3"/>
      <c r="ABY345" s="3"/>
      <c r="ABZ345" s="3"/>
      <c r="ACA345" s="3"/>
      <c r="ACB345" s="3"/>
      <c r="ACC345" s="3"/>
      <c r="ACD345" s="3"/>
      <c r="ACE345" s="3"/>
      <c r="ACF345" s="3"/>
      <c r="ACG345" s="3"/>
      <c r="ACH345" s="3"/>
      <c r="ACI345" s="3"/>
      <c r="ACJ345" s="3"/>
      <c r="ACK345" s="3"/>
      <c r="ACL345" s="3"/>
      <c r="ACM345" s="3"/>
      <c r="ACN345" s="3"/>
      <c r="ACO345" s="3"/>
      <c r="ACP345" s="3"/>
      <c r="ACQ345" s="3"/>
      <c r="ACR345" s="3"/>
      <c r="ACS345" s="3"/>
      <c r="ACT345" s="3"/>
      <c r="ACU345" s="3"/>
      <c r="ACV345" s="3"/>
      <c r="ACW345" s="3"/>
      <c r="ACX345" s="3"/>
      <c r="ACY345" s="3"/>
      <c r="ACZ345" s="3"/>
      <c r="ADA345" s="3"/>
      <c r="ADB345" s="3"/>
      <c r="ADC345" s="3"/>
      <c r="ADD345" s="3"/>
      <c r="ADE345" s="3"/>
      <c r="ADF345" s="3"/>
      <c r="ADG345" s="3"/>
      <c r="ADH345" s="3"/>
      <c r="ADI345" s="3"/>
      <c r="ADJ345" s="3"/>
      <c r="ADK345" s="3"/>
      <c r="ADL345" s="3"/>
      <c r="ADM345" s="3"/>
      <c r="ADN345" s="3"/>
      <c r="ADO345" s="3"/>
      <c r="ADP345" s="3"/>
      <c r="ADQ345" s="3"/>
      <c r="ADR345" s="3"/>
      <c r="ADS345" s="3"/>
      <c r="ADT345" s="3"/>
      <c r="ADU345" s="3"/>
      <c r="ADV345" s="3"/>
      <c r="ADW345" s="3"/>
      <c r="ADX345" s="3"/>
      <c r="ADY345" s="3"/>
      <c r="ADZ345" s="3"/>
      <c r="AEA345" s="3"/>
      <c r="AEB345" s="3"/>
      <c r="AEC345" s="3"/>
      <c r="AED345" s="3"/>
      <c r="AEE345" s="3"/>
      <c r="AEF345" s="3"/>
      <c r="AEG345" s="3"/>
      <c r="AEH345" s="3"/>
      <c r="AEI345" s="3"/>
      <c r="AEJ345" s="3"/>
      <c r="AEK345" s="3"/>
      <c r="AEL345" s="3"/>
      <c r="AEM345" s="3"/>
      <c r="AEN345" s="3"/>
      <c r="AEO345" s="3"/>
      <c r="AEP345" s="3"/>
      <c r="AEQ345" s="3"/>
      <c r="AER345" s="3"/>
      <c r="AES345" s="3"/>
      <c r="AET345" s="3"/>
      <c r="AEU345" s="3"/>
      <c r="AEV345" s="3"/>
      <c r="AEW345" s="3"/>
      <c r="AEX345" s="3"/>
      <c r="AEY345" s="3"/>
      <c r="AEZ345" s="3"/>
      <c r="AFA345" s="3"/>
      <c r="AFB345" s="3"/>
      <c r="AFC345" s="3"/>
      <c r="AFD345" s="3"/>
      <c r="AFE345" s="3"/>
      <c r="AFF345" s="3"/>
      <c r="AFG345" s="3"/>
      <c r="AFH345" s="3"/>
      <c r="AFI345" s="3"/>
      <c r="AFJ345" s="3"/>
      <c r="AFK345" s="3"/>
      <c r="AFL345" s="3"/>
      <c r="AFM345" s="3"/>
      <c r="AFN345" s="3"/>
      <c r="AFO345" s="3"/>
      <c r="AFP345" s="3"/>
      <c r="AFQ345" s="3"/>
      <c r="AFR345" s="3"/>
      <c r="AFS345" s="3"/>
      <c r="AFT345" s="3"/>
      <c r="AFU345" s="3"/>
      <c r="AFV345" s="3"/>
      <c r="AFW345" s="3"/>
      <c r="AFX345" s="3"/>
      <c r="AFY345" s="3"/>
      <c r="AFZ345" s="3"/>
      <c r="AGA345" s="3"/>
      <c r="AGB345" s="3"/>
      <c r="AGC345" s="3"/>
      <c r="AGD345" s="3"/>
      <c r="AGE345" s="3"/>
      <c r="AGF345" s="3"/>
      <c r="AGG345" s="3"/>
      <c r="AGH345" s="3"/>
      <c r="AGI345" s="3"/>
      <c r="AGJ345" s="3"/>
      <c r="AGK345" s="3"/>
      <c r="AGL345" s="3"/>
      <c r="AGM345" s="3"/>
      <c r="AGN345" s="3"/>
      <c r="AGO345" s="3"/>
      <c r="AGP345" s="3"/>
      <c r="AGQ345" s="3"/>
      <c r="AGR345" s="3"/>
      <c r="AGS345" s="3"/>
      <c r="AGT345" s="3"/>
      <c r="AGU345" s="3"/>
      <c r="AGV345" s="3"/>
      <c r="AGW345" s="3"/>
      <c r="AGX345" s="3"/>
      <c r="AGY345" s="3"/>
      <c r="AGZ345" s="3"/>
      <c r="AHA345" s="3"/>
      <c r="AHB345" s="3"/>
      <c r="AHC345" s="3"/>
      <c r="AHD345" s="3"/>
      <c r="AHE345" s="3"/>
      <c r="AHF345" s="3"/>
      <c r="AHG345" s="3"/>
      <c r="AHH345" s="3"/>
      <c r="AHI345" s="3"/>
      <c r="AHJ345" s="3"/>
      <c r="AHK345" s="3"/>
      <c r="AHL345" s="3"/>
      <c r="AHM345" s="3"/>
      <c r="AHN345" s="3"/>
      <c r="AHO345" s="3"/>
      <c r="AHP345" s="3"/>
      <c r="AHQ345" s="3"/>
      <c r="AHR345" s="3"/>
      <c r="AHS345" s="3"/>
      <c r="AHT345" s="3"/>
      <c r="AHU345" s="3"/>
      <c r="AHV345" s="3"/>
      <c r="AHW345" s="3"/>
      <c r="AHX345" s="3"/>
      <c r="AHY345" s="3"/>
      <c r="AHZ345" s="3"/>
      <c r="AIA345" s="3"/>
      <c r="AIB345" s="3"/>
      <c r="AIC345" s="3"/>
      <c r="AID345" s="3"/>
      <c r="AIE345" s="3"/>
      <c r="AIF345" s="3"/>
      <c r="AIG345" s="3"/>
      <c r="AIH345" s="3"/>
      <c r="AII345" s="3"/>
      <c r="AIJ345" s="3"/>
      <c r="AIK345" s="3"/>
      <c r="AIL345" s="3"/>
      <c r="AIM345" s="3"/>
      <c r="AIN345" s="3"/>
      <c r="AIO345" s="3"/>
      <c r="AIP345" s="3"/>
      <c r="AIQ345" s="3"/>
      <c r="AIR345" s="3"/>
      <c r="AIS345" s="3"/>
      <c r="AIT345" s="3"/>
      <c r="AIU345" s="3"/>
      <c r="AIV345" s="3"/>
      <c r="AIW345" s="3"/>
      <c r="AIX345" s="3"/>
      <c r="AIY345" s="3"/>
      <c r="AIZ345" s="3"/>
      <c r="AJA345" s="3"/>
      <c r="AJB345" s="3"/>
      <c r="AJC345" s="3"/>
      <c r="AJD345" s="3"/>
      <c r="AJE345" s="3"/>
      <c r="AJF345" s="3"/>
      <c r="AJG345" s="3"/>
      <c r="AJH345" s="3"/>
      <c r="AJI345" s="3"/>
      <c r="AJJ345" s="3"/>
      <c r="AJK345" s="3"/>
      <c r="AJL345" s="3"/>
      <c r="AJM345" s="3"/>
      <c r="AJN345" s="3"/>
      <c r="AJO345" s="3"/>
      <c r="AJP345" s="3"/>
      <c r="AJQ345" s="3"/>
      <c r="AJR345" s="3"/>
      <c r="AJS345" s="3"/>
      <c r="AJT345" s="3"/>
      <c r="AJU345" s="3"/>
      <c r="AJV345" s="3"/>
      <c r="AJW345" s="3"/>
      <c r="AJX345" s="3"/>
      <c r="AJY345" s="3"/>
      <c r="AJZ345" s="3"/>
      <c r="AKA345" s="3"/>
      <c r="AKB345" s="3"/>
      <c r="AKC345" s="3"/>
      <c r="AKD345" s="3"/>
      <c r="AKE345" s="3"/>
      <c r="AKF345" s="3"/>
      <c r="AKG345" s="3"/>
      <c r="AKH345" s="3"/>
      <c r="AKI345" s="3"/>
      <c r="AKJ345" s="3"/>
      <c r="AKK345" s="3"/>
      <c r="AKL345" s="3"/>
      <c r="AKM345" s="3"/>
      <c r="AKN345" s="3"/>
      <c r="AKO345" s="3"/>
      <c r="AKP345" s="3"/>
      <c r="AKQ345" s="3"/>
      <c r="AKR345" s="3"/>
      <c r="AKS345" s="3"/>
      <c r="AKT345" s="3"/>
      <c r="AKU345" s="3"/>
      <c r="AKV345" s="3"/>
      <c r="AKW345" s="3"/>
      <c r="AKX345" s="3"/>
      <c r="AKY345" s="3"/>
      <c r="AKZ345" s="3"/>
      <c r="ALA345" s="3"/>
      <c r="ALB345" s="3"/>
      <c r="ALC345" s="3"/>
      <c r="ALD345" s="3"/>
      <c r="ALE345" s="3"/>
      <c r="ALF345" s="3"/>
      <c r="ALG345" s="3"/>
      <c r="ALH345" s="3"/>
      <c r="ALI345" s="3"/>
      <c r="ALJ345" s="3"/>
      <c r="ALK345" s="3"/>
      <c r="ALL345" s="3"/>
      <c r="ALM345" s="3"/>
      <c r="ALN345" s="3"/>
      <c r="ALO345" s="3"/>
      <c r="ALP345" s="3"/>
      <c r="ALQ345" s="3"/>
      <c r="ALR345" s="3"/>
      <c r="ALS345" s="3"/>
      <c r="ALT345" s="3"/>
      <c r="ALU345" s="3"/>
      <c r="ALV345" s="3"/>
      <c r="ALW345" s="3"/>
      <c r="ALX345" s="3"/>
      <c r="ALY345" s="3"/>
      <c r="ALZ345" s="3"/>
      <c r="AMA345" s="3"/>
      <c r="AMB345" s="3"/>
      <c r="AMC345" s="3"/>
      <c r="AMD345" s="3"/>
      <c r="AME345" s="3"/>
      <c r="AMF345" s="3"/>
      <c r="AMG345" s="3"/>
      <c r="AMH345" s="3"/>
      <c r="AMI345" s="3"/>
      <c r="AMJ345" s="3"/>
      <c r="AMK345" s="3"/>
      <c r="AML345" s="3"/>
      <c r="AMM345" s="3"/>
      <c r="AMN345" s="3"/>
      <c r="AMO345" s="3"/>
      <c r="AMP345" s="1"/>
    </row>
    <row r="346" spans="1:1030" x14ac:dyDescent="0.2">
      <c r="A346" s="3" t="str">
        <f>CONCATENATE(B346,"_",C346)</f>
        <v>smo_human_5V56</v>
      </c>
      <c r="B346" s="3" t="s">
        <v>33</v>
      </c>
      <c r="C346" s="3" t="s">
        <v>1489</v>
      </c>
      <c r="D346" s="3" t="str">
        <f>IFERROR(MID(VLOOKUP($B346,Seqs!$A:$B,2,0),E346,1),"")</f>
        <v>T</v>
      </c>
      <c r="E346" s="3">
        <v>223</v>
      </c>
      <c r="F346" s="3" t="str">
        <f>IFERROR(MID(VLOOKUP($B346,Seqs!$A:$B,2,0),G346,1),"")</f>
        <v>D</v>
      </c>
      <c r="G346" s="3">
        <v>255</v>
      </c>
      <c r="H346" s="3" t="str">
        <f>IFERROR(MID(VLOOKUP($B346,Seqs!$A:$B,2,0),I346,1),"")</f>
        <v>W</v>
      </c>
      <c r="I346" s="23">
        <v>256</v>
      </c>
      <c r="J346" s="3" t="str">
        <f>IFERROR(MID(VLOOKUP($B346,Seqs!$A:$B,2,0),K346,1),"")</f>
        <v>N</v>
      </c>
      <c r="K346" s="23">
        <v>260</v>
      </c>
      <c r="L346" s="3" t="str">
        <f>IFERROR(MID(VLOOKUP($B346,Seqs!$A:$B,2,0),M346,1),"")</f>
        <v>R</v>
      </c>
      <c r="M346" s="3">
        <v>261</v>
      </c>
      <c r="N346" s="3" t="str">
        <f>IFERROR(MID(VLOOKUP($B346,Seqs!$A:$B,2,0),O346,1),"")</f>
        <v>F</v>
      </c>
      <c r="O346" s="3">
        <v>285</v>
      </c>
      <c r="P346" s="3" t="str">
        <f>IFERROR(MID(VLOOKUP($B346,Seqs!$A:$B,2,0),Q346,1),"")</f>
        <v/>
      </c>
      <c r="Q346" s="3" t="s">
        <v>23</v>
      </c>
      <c r="R346" s="3" t="str">
        <f>IFERROR(MID(VLOOKUP($B346,Seqs!$A:$B,2,0),S346,1),"")</f>
        <v/>
      </c>
      <c r="S346" s="3" t="s">
        <v>23</v>
      </c>
      <c r="T346" s="3" t="str">
        <f>IFERROR(MID(VLOOKUP($B346,Seqs!$A:$B,2,0),U346,1),"")</f>
        <v>L</v>
      </c>
      <c r="U346" s="3">
        <v>312</v>
      </c>
      <c r="V346" s="3" t="str">
        <f>IFERROR(MID(VLOOKUP($B346,Seqs!$A:$B,2,0),W346,1),"")</f>
        <v>S</v>
      </c>
      <c r="W346" s="3">
        <v>342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K</v>
      </c>
      <c r="AC346" s="3">
        <v>356</v>
      </c>
      <c r="AD346" s="3" t="str">
        <f>IFERROR(MID(VLOOKUP($B346,Seqs!$A:$B,2,0),AE346,1),"")</f>
        <v>V</v>
      </c>
      <c r="AE346" s="3">
        <v>378</v>
      </c>
      <c r="AF346" s="3" t="str">
        <f>IFERROR(MID(VLOOKUP($B346,Seqs!$A:$B,2,0),AG346,1),"")</f>
        <v>C</v>
      </c>
      <c r="AG346" s="3">
        <v>390</v>
      </c>
      <c r="AH346" s="3" t="str">
        <f>IFERROR(MID(VLOOKUP($B346,Seqs!$A:$B,2,0),AI346,1),"")</f>
        <v>V</v>
      </c>
      <c r="AI346" s="3">
        <v>392</v>
      </c>
      <c r="AJ346" s="3" t="str">
        <f>IFERROR(MID(VLOOKUP($B346,Seqs!$A:$B,2,0),AK346,1),"")</f>
        <v>N</v>
      </c>
      <c r="AK346" s="3">
        <v>396</v>
      </c>
      <c r="AL346" s="3" t="str">
        <f>IFERROR(MID(VLOOKUP($B346,Seqs!$A:$B,2,0),AM346,1),"")</f>
        <v>I</v>
      </c>
      <c r="AM346" s="3">
        <v>429</v>
      </c>
      <c r="AN346" s="3" t="str">
        <f>IFERROR(MID(VLOOKUP($B346,Seqs!$A:$B,2,0),AO346,1),"")</f>
        <v>N</v>
      </c>
      <c r="AO346" s="3">
        <v>446</v>
      </c>
      <c r="AP346" s="3" t="str">
        <f>IFERROR(MID(VLOOKUP($B346,Seqs!$A:$B,2,0),AQ346,1),"")</f>
        <v>N</v>
      </c>
      <c r="AQ346" s="3">
        <v>493</v>
      </c>
      <c r="AR346" s="3" t="str">
        <f>IFERROR(MID(VLOOKUP($B346,Seqs!$A:$B,2,0),AS346,1),"")</f>
        <v>S</v>
      </c>
      <c r="AS346" s="3">
        <v>514</v>
      </c>
      <c r="AT346" s="3" t="str">
        <f>IFERROR(MID(VLOOKUP($B346,Seqs!$A:$B,2,0),AU346,1),"")</f>
        <v>W</v>
      </c>
      <c r="AU346" s="3">
        <v>537</v>
      </c>
      <c r="AV346" s="3" t="str">
        <f>IFERROR(MID(VLOOKUP($B346,Seqs!$A:$B,2,0),AW346,1),"")</f>
        <v>T</v>
      </c>
      <c r="AW346" s="3">
        <v>538</v>
      </c>
      <c r="AX346" s="3" t="str">
        <f>IFERROR(MID(VLOOKUP($B346,Seqs!$A:$B,2,0),AY346,1),"")</f>
        <v>T</v>
      </c>
      <c r="AY346" s="3">
        <v>553</v>
      </c>
      <c r="AZ346" s="78" t="str">
        <f>VLOOKUP(B346,Classification!A:D,2,0)</f>
        <v>F</v>
      </c>
      <c r="BA346" s="94" t="str">
        <f>VLOOKUP(B346,Classification!A:D,4,0)</f>
        <v>Frizzled</v>
      </c>
      <c r="BB346" s="92" t="b">
        <f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>_xlfn.AGGREGATE(9,6,CH346:CS346)-_xlfn.AGGREGATE(9,6,BV346:CG346)+12</f>
        <v>244</v>
      </c>
      <c r="BD346" s="74" t="s">
        <v>23</v>
      </c>
      <c r="BE346" s="3" t="s">
        <v>1380</v>
      </c>
      <c r="BF346" s="119">
        <v>2.9</v>
      </c>
      <c r="BG346" s="49" t="s">
        <v>1287</v>
      </c>
      <c r="BH346" s="49" t="s">
        <v>1287</v>
      </c>
      <c r="BJ346" s="75" t="s">
        <v>1293</v>
      </c>
      <c r="BK346" s="57" t="s">
        <v>1293</v>
      </c>
      <c r="BL346" s="57" t="s">
        <v>1293</v>
      </c>
      <c r="BM346" s="57" t="s">
        <v>1293</v>
      </c>
      <c r="BN346" s="57" t="s">
        <v>1293</v>
      </c>
      <c r="BO346" s="57" t="s">
        <v>1293</v>
      </c>
      <c r="BP346" s="57" t="s">
        <v>1293</v>
      </c>
      <c r="BQ346" s="57" t="s">
        <v>1293</v>
      </c>
      <c r="BR346" s="57" t="s">
        <v>1293</v>
      </c>
      <c r="BS346" s="57" t="s">
        <v>1293</v>
      </c>
      <c r="BT346" s="57" t="s">
        <v>1293</v>
      </c>
      <c r="BU346" s="57" t="s">
        <v>1293</v>
      </c>
      <c r="BV346" s="75">
        <f>E346</f>
        <v>223</v>
      </c>
      <c r="BW346" s="71">
        <f>I346</f>
        <v>256</v>
      </c>
      <c r="BX346" s="72">
        <f>M346</f>
        <v>261</v>
      </c>
      <c r="BY346" s="71" t="str">
        <f>Q346</f>
        <v>-</v>
      </c>
      <c r="BZ346" s="72">
        <f>U346</f>
        <v>312</v>
      </c>
      <c r="CA346" s="71" t="str">
        <f>Y346</f>
        <v>-</v>
      </c>
      <c r="CB346" s="72">
        <f>AC346</f>
        <v>356</v>
      </c>
      <c r="CC346" s="71">
        <f>AG346</f>
        <v>390</v>
      </c>
      <c r="CD346" s="72">
        <f>AK346</f>
        <v>396</v>
      </c>
      <c r="CE346" s="71">
        <f>AO346</f>
        <v>446</v>
      </c>
      <c r="CF346" s="72">
        <f>AS346</f>
        <v>514</v>
      </c>
      <c r="CG346" s="71">
        <f>AW346</f>
        <v>538</v>
      </c>
      <c r="CH346" s="75">
        <f>G346</f>
        <v>255</v>
      </c>
      <c r="CI346" s="71">
        <f>K346</f>
        <v>260</v>
      </c>
      <c r="CJ346" s="72">
        <f>O346</f>
        <v>285</v>
      </c>
      <c r="CK346" s="72" t="str">
        <f>S346</f>
        <v>-</v>
      </c>
      <c r="CL346" s="72">
        <f>W346</f>
        <v>342</v>
      </c>
      <c r="CM346" s="72" t="str">
        <f>AA346</f>
        <v>-</v>
      </c>
      <c r="CN346" s="72">
        <f>AE346</f>
        <v>378</v>
      </c>
      <c r="CO346" s="72">
        <f>AI346</f>
        <v>392</v>
      </c>
      <c r="CP346" s="72">
        <f>AM346</f>
        <v>429</v>
      </c>
      <c r="CQ346" s="72">
        <f>AQ346</f>
        <v>493</v>
      </c>
      <c r="CR346" s="72">
        <f>AU346</f>
        <v>537</v>
      </c>
      <c r="CS346" s="72">
        <f>AY346</f>
        <v>553</v>
      </c>
      <c r="CT346" s="23">
        <f>M346-K346</f>
        <v>1</v>
      </c>
    </row>
    <row r="347" spans="1:1030" x14ac:dyDescent="0.2">
      <c r="A347" s="3" t="str">
        <f>CONCATENATE(B347,"_",C347)</f>
        <v>smo_human_5V57</v>
      </c>
      <c r="B347" s="3" t="s">
        <v>33</v>
      </c>
      <c r="C347" s="3" t="s">
        <v>1490</v>
      </c>
      <c r="D347" s="3" t="str">
        <f>IFERROR(MID(VLOOKUP($B347,Seqs!$A:$B,2,0),E347,1),"")</f>
        <v>T</v>
      </c>
      <c r="E347" s="3">
        <v>223</v>
      </c>
      <c r="F347" s="3" t="str">
        <f>IFERROR(MID(VLOOKUP($B347,Seqs!$A:$B,2,0),G347,1),"")</f>
        <v>D</v>
      </c>
      <c r="G347" s="3">
        <v>255</v>
      </c>
      <c r="H347" s="3" t="str">
        <f>IFERROR(MID(VLOOKUP($B347,Seqs!$A:$B,2,0),I347,1),"")</f>
        <v>W</v>
      </c>
      <c r="I347" s="23">
        <v>256</v>
      </c>
      <c r="J347" s="3" t="str">
        <f>IFERROR(MID(VLOOKUP($B347,Seqs!$A:$B,2,0),K347,1),"")</f>
        <v>N</v>
      </c>
      <c r="K347" s="23">
        <v>260</v>
      </c>
      <c r="L347" s="3" t="str">
        <f>IFERROR(MID(VLOOKUP($B347,Seqs!$A:$B,2,0),M347,1),"")</f>
        <v>R</v>
      </c>
      <c r="M347" s="3">
        <v>261</v>
      </c>
      <c r="N347" s="3" t="str">
        <f>IFERROR(MID(VLOOKUP($B347,Seqs!$A:$B,2,0),O347,1),"")</f>
        <v>F</v>
      </c>
      <c r="O347" s="3">
        <v>285</v>
      </c>
      <c r="P347" s="3" t="str">
        <f>IFERROR(MID(VLOOKUP($B347,Seqs!$A:$B,2,0),Q347,1),"")</f>
        <v/>
      </c>
      <c r="Q347" s="3" t="s">
        <v>23</v>
      </c>
      <c r="R347" s="3" t="str">
        <f>IFERROR(MID(VLOOKUP($B347,Seqs!$A:$B,2,0),S347,1),"")</f>
        <v/>
      </c>
      <c r="S347" s="3" t="s">
        <v>23</v>
      </c>
      <c r="T347" s="3" t="str">
        <f>IFERROR(MID(VLOOKUP($B347,Seqs!$A:$B,2,0),U347,1),"")</f>
        <v>L</v>
      </c>
      <c r="U347" s="3">
        <v>312</v>
      </c>
      <c r="V347" s="3" t="str">
        <f>IFERROR(MID(VLOOKUP($B347,Seqs!$A:$B,2,0),W347,1),"")</f>
        <v>S</v>
      </c>
      <c r="W347" s="3">
        <v>342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T</v>
      </c>
      <c r="AC347" s="3">
        <v>357</v>
      </c>
      <c r="AD347" s="3" t="str">
        <f>IFERROR(MID(VLOOKUP($B347,Seqs!$A:$B,2,0),AE347,1),"")</f>
        <v>V</v>
      </c>
      <c r="AE347" s="3">
        <v>378</v>
      </c>
      <c r="AF347" s="3" t="str">
        <f>IFERROR(MID(VLOOKUP($B347,Seqs!$A:$B,2,0),AG347,1),"")</f>
        <v>C</v>
      </c>
      <c r="AG347" s="3">
        <v>390</v>
      </c>
      <c r="AH347" s="3" t="str">
        <f>IFERROR(MID(VLOOKUP($B347,Seqs!$A:$B,2,0),AI347,1),"")</f>
        <v>V</v>
      </c>
      <c r="AI347" s="3">
        <v>392</v>
      </c>
      <c r="AJ347" s="3" t="str">
        <f>IFERROR(MID(VLOOKUP($B347,Seqs!$A:$B,2,0),AK347,1),"")</f>
        <v>N</v>
      </c>
      <c r="AK347" s="3">
        <v>396</v>
      </c>
      <c r="AL347" s="3" t="str">
        <f>IFERROR(MID(VLOOKUP($B347,Seqs!$A:$B,2,0),AM347,1),"")</f>
        <v>N</v>
      </c>
      <c r="AM347" s="3">
        <v>432</v>
      </c>
      <c r="AN347" s="3" t="str">
        <f>IFERROR(MID(VLOOKUP($B347,Seqs!$A:$B,2,0),AO347,1),"")</f>
        <v>E</v>
      </c>
      <c r="AO347" s="3">
        <v>447</v>
      </c>
      <c r="AP347" s="3" t="str">
        <f>IFERROR(MID(VLOOKUP($B347,Seqs!$A:$B,2,0),AQ347,1),"")</f>
        <v>N</v>
      </c>
      <c r="AQ347" s="3">
        <v>493</v>
      </c>
      <c r="AR347" s="3" t="str">
        <f>IFERROR(MID(VLOOKUP($B347,Seqs!$A:$B,2,0),AS347,1),"")</f>
        <v>S</v>
      </c>
      <c r="AS347" s="3">
        <v>514</v>
      </c>
      <c r="AT347" s="3" t="str">
        <f>IFERROR(MID(VLOOKUP($B347,Seqs!$A:$B,2,0),AU347,1),"")</f>
        <v>W</v>
      </c>
      <c r="AU347" s="3">
        <v>537</v>
      </c>
      <c r="AV347" s="3" t="str">
        <f>IFERROR(MID(VLOOKUP($B347,Seqs!$A:$B,2,0),AW347,1),"")</f>
        <v>T</v>
      </c>
      <c r="AW347" s="3">
        <v>538</v>
      </c>
      <c r="AX347" s="3" t="str">
        <f>IFERROR(MID(VLOOKUP($B347,Seqs!$A:$B,2,0),AY347,1),"")</f>
        <v>G</v>
      </c>
      <c r="AY347" s="3">
        <v>554</v>
      </c>
      <c r="AZ347" s="78" t="str">
        <f>VLOOKUP(B347,Classification!A:D,2,0)</f>
        <v>F</v>
      </c>
      <c r="BA347" s="94" t="str">
        <f>VLOOKUP(B347,Classification!A:D,4,0)</f>
        <v>Frizzled</v>
      </c>
      <c r="BB347" s="92" t="b">
        <f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>_xlfn.AGGREGATE(9,6,CH347:CS347)-_xlfn.AGGREGATE(9,6,BV347:CG347)+12</f>
        <v>246</v>
      </c>
      <c r="BD347" s="74" t="s">
        <v>23</v>
      </c>
      <c r="BE347" s="3" t="s">
        <v>1380</v>
      </c>
      <c r="BF347" s="119">
        <v>3</v>
      </c>
      <c r="BG347" s="49" t="s">
        <v>1</v>
      </c>
      <c r="BH347" s="49" t="s">
        <v>1</v>
      </c>
      <c r="BJ347" s="75" t="s">
        <v>1293</v>
      </c>
      <c r="BK347" s="57" t="s">
        <v>1293</v>
      </c>
      <c r="BL347" s="57" t="s">
        <v>1293</v>
      </c>
      <c r="BM347" s="57" t="s">
        <v>1293</v>
      </c>
      <c r="BN347" s="57" t="s">
        <v>1293</v>
      </c>
      <c r="BO347" s="57" t="s">
        <v>1293</v>
      </c>
      <c r="BP347" s="57" t="s">
        <v>1293</v>
      </c>
      <c r="BQ347" s="57" t="s">
        <v>1293</v>
      </c>
      <c r="BR347" s="57" t="s">
        <v>1293</v>
      </c>
      <c r="BS347" s="57" t="s">
        <v>1293</v>
      </c>
      <c r="BT347" s="57" t="s">
        <v>1293</v>
      </c>
      <c r="BU347" s="57" t="s">
        <v>1293</v>
      </c>
      <c r="BV347" s="75">
        <f>E347</f>
        <v>223</v>
      </c>
      <c r="BW347" s="71">
        <f>I347</f>
        <v>256</v>
      </c>
      <c r="BX347" s="72">
        <f>M347</f>
        <v>261</v>
      </c>
      <c r="BY347" s="71" t="str">
        <f>Q347</f>
        <v>-</v>
      </c>
      <c r="BZ347" s="72">
        <f>U347</f>
        <v>312</v>
      </c>
      <c r="CA347" s="71" t="str">
        <f>Y347</f>
        <v>-</v>
      </c>
      <c r="CB347" s="72">
        <f>AC347</f>
        <v>357</v>
      </c>
      <c r="CC347" s="71">
        <f>AG347</f>
        <v>390</v>
      </c>
      <c r="CD347" s="72">
        <f>AK347</f>
        <v>396</v>
      </c>
      <c r="CE347" s="71">
        <f>AO347</f>
        <v>447</v>
      </c>
      <c r="CF347" s="72">
        <f>AS347</f>
        <v>514</v>
      </c>
      <c r="CG347" s="71">
        <f>AW347</f>
        <v>538</v>
      </c>
      <c r="CH347" s="75">
        <f>G347</f>
        <v>255</v>
      </c>
      <c r="CI347" s="71">
        <f>K347</f>
        <v>260</v>
      </c>
      <c r="CJ347" s="72">
        <f>O347</f>
        <v>285</v>
      </c>
      <c r="CK347" s="72" t="str">
        <f>S347</f>
        <v>-</v>
      </c>
      <c r="CL347" s="72">
        <f>W347</f>
        <v>342</v>
      </c>
      <c r="CM347" s="72" t="str">
        <f>AA347</f>
        <v>-</v>
      </c>
      <c r="CN347" s="72">
        <f>AE347</f>
        <v>378</v>
      </c>
      <c r="CO347" s="72">
        <f>AI347</f>
        <v>392</v>
      </c>
      <c r="CP347" s="72">
        <f>AM347</f>
        <v>432</v>
      </c>
      <c r="CQ347" s="72">
        <f>AQ347</f>
        <v>493</v>
      </c>
      <c r="CR347" s="72">
        <f>AU347</f>
        <v>537</v>
      </c>
      <c r="CS347" s="72">
        <f>AY347</f>
        <v>554</v>
      </c>
      <c r="CT347" s="23">
        <f>M347-K347</f>
        <v>1</v>
      </c>
    </row>
    <row r="348" spans="1:1030" x14ac:dyDescent="0.2">
      <c r="A348" s="3" t="str">
        <f>CONCATENATE(B348,"_",C348)</f>
        <v>q98sw5_xenla__wt</v>
      </c>
      <c r="B348" s="3" t="s">
        <v>1509</v>
      </c>
      <c r="C348" s="3" t="s">
        <v>100</v>
      </c>
      <c r="D348" s="3" t="str">
        <f>IFERROR(MID(VLOOKUP($B348,Seqs!$A:$B,2,0),E348,1),"")</f>
        <v>T</v>
      </c>
      <c r="E348" s="3">
        <v>196</v>
      </c>
      <c r="F348" s="3" t="str">
        <f>IFERROR(MID(VLOOKUP($B348,Seqs!$A:$B,2,0),G348,1),"")</f>
        <v>D</v>
      </c>
      <c r="G348" s="3">
        <v>228</v>
      </c>
      <c r="H348" s="3" t="str">
        <f>IFERROR(MID(VLOOKUP($B348,Seqs!$A:$B,2,0),I348,1),"")</f>
        <v>W</v>
      </c>
      <c r="I348" s="23">
        <v>229</v>
      </c>
      <c r="J348" s="3" t="str">
        <f>IFERROR(MID(VLOOKUP($B348,Seqs!$A:$B,2,0),K348,1),"")</f>
        <v>N</v>
      </c>
      <c r="K348" s="23">
        <v>233</v>
      </c>
      <c r="L348" s="3" t="str">
        <f>IFERROR(MID(VLOOKUP($B348,Seqs!$A:$B,2,0),M348,1),"")</f>
        <v>R</v>
      </c>
      <c r="M348" s="3">
        <v>234</v>
      </c>
      <c r="N348" s="3" t="str">
        <f>IFERROR(MID(VLOOKUP($B348,Seqs!$A:$B,2,0),O348,1),"")</f>
        <v>A</v>
      </c>
      <c r="O348" s="3">
        <v>256</v>
      </c>
      <c r="P348" s="3" t="str">
        <f>IFERROR(MID(VLOOKUP($B348,Seqs!$A:$B,2,0),Q348,1),"")</f>
        <v/>
      </c>
      <c r="Q348" s="3" t="s">
        <v>23</v>
      </c>
      <c r="R348" s="3" t="str">
        <f>IFERROR(MID(VLOOKUP($B348,Seqs!$A:$B,2,0),S348,1),"")</f>
        <v/>
      </c>
      <c r="S348" s="3" t="s">
        <v>23</v>
      </c>
      <c r="T348" s="3" t="str">
        <f>IFERROR(MID(VLOOKUP($B348,Seqs!$A:$B,2,0),U348,1),"")</f>
        <v>L</v>
      </c>
      <c r="U348" s="3">
        <v>285</v>
      </c>
      <c r="V348" s="3" t="str">
        <f>IFERROR(MID(VLOOKUP($B348,Seqs!$A:$B,2,0),W348,1),"")</f>
        <v>T</v>
      </c>
      <c r="W348" s="3">
        <v>321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L</v>
      </c>
      <c r="AC348" s="3">
        <v>326</v>
      </c>
      <c r="AD348" s="3" t="str">
        <f>IFERROR(MID(VLOOKUP($B348,Seqs!$A:$B,2,0),AE348,1),"")</f>
        <v>V</v>
      </c>
      <c r="AE348" s="3">
        <v>351</v>
      </c>
      <c r="AF348" s="3" t="str">
        <f>IFERROR(MID(VLOOKUP($B348,Seqs!$A:$B,2,0),AG348,1),"")</f>
        <v>C</v>
      </c>
      <c r="AG348" s="3">
        <v>363</v>
      </c>
      <c r="AH348" s="3" t="str">
        <f>IFERROR(MID(VLOOKUP($B348,Seqs!$A:$B,2,0),AI348,1),"")</f>
        <v>V</v>
      </c>
      <c r="AI348" s="3">
        <v>365</v>
      </c>
      <c r="AJ348" s="3" t="str">
        <f>IFERROR(MID(VLOOKUP($B348,Seqs!$A:$B,2,0),AK348,1),"")</f>
        <v>N</v>
      </c>
      <c r="AK348" s="3">
        <v>369</v>
      </c>
      <c r="AL348" s="3" t="str">
        <f>IFERROR(MID(VLOOKUP($B348,Seqs!$A:$B,2,0),AM348,1),"")</f>
        <v>H</v>
      </c>
      <c r="AM348" s="3">
        <v>406</v>
      </c>
      <c r="AN348" s="3" t="str">
        <f>IFERROR(MID(VLOOKUP($B348,Seqs!$A:$B,2,0),AO348,1),"")</f>
        <v>A</v>
      </c>
      <c r="AO348" s="3">
        <v>415</v>
      </c>
      <c r="AP348" s="3" t="str">
        <f>IFERROR(MID(VLOOKUP($B348,Seqs!$A:$B,2,0),AQ348,1),"")</f>
        <v>Q</v>
      </c>
      <c r="AQ348" s="3">
        <v>472</v>
      </c>
      <c r="AR348" s="3" t="str">
        <f>IFERROR(MID(VLOOKUP($B348,Seqs!$A:$B,2,0),AS348,1),"")</f>
        <v>S</v>
      </c>
      <c r="AS348" s="3">
        <v>487</v>
      </c>
      <c r="AT348" s="3" t="str">
        <f>IFERROR(MID(VLOOKUP($B348,Seqs!$A:$B,2,0),AU348,1),"")</f>
        <v>W</v>
      </c>
      <c r="AU348" s="3">
        <v>510</v>
      </c>
      <c r="AV348" s="3" t="str">
        <f>IFERROR(MID(VLOOKUP($B348,Seqs!$A:$B,2,0),AW348,1),"")</f>
        <v>T</v>
      </c>
      <c r="AW348" s="3">
        <v>511</v>
      </c>
      <c r="AX348" s="3" t="str">
        <f>IFERROR(MID(VLOOKUP($B348,Seqs!$A:$B,2,0),AY348,1),"")</f>
        <v>L</v>
      </c>
      <c r="AY348" s="3">
        <v>526</v>
      </c>
      <c r="AZ348" s="78" t="str">
        <f>VLOOKUP(B348,Classification!A:D,2,0)</f>
        <v>F</v>
      </c>
      <c r="BA348" s="94" t="str">
        <f>VLOOKUP(B348,Classification!A:D,4,0)</f>
        <v>Frizzled</v>
      </c>
      <c r="BB348" s="92" t="b">
        <f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23">
        <f>_xlfn.AGGREGATE(9,6,CH348:CS348)-_xlfn.AGGREGATE(9,6,BV348:CG348)+12</f>
        <v>265</v>
      </c>
      <c r="BD348" s="74" t="s">
        <v>23</v>
      </c>
      <c r="BE348" s="3" t="s">
        <v>1380</v>
      </c>
      <c r="BF348" s="119" t="s">
        <v>23</v>
      </c>
      <c r="BG348" s="49" t="s">
        <v>1</v>
      </c>
      <c r="BH348" s="49" t="s">
        <v>1</v>
      </c>
      <c r="BJ348" s="75" t="s">
        <v>1293</v>
      </c>
      <c r="BK348" s="57" t="s">
        <v>1293</v>
      </c>
      <c r="BL348" s="57" t="s">
        <v>1293</v>
      </c>
      <c r="BM348" s="57" t="s">
        <v>1293</v>
      </c>
      <c r="BN348" s="57" t="s">
        <v>1293</v>
      </c>
      <c r="BO348" s="57" t="s">
        <v>1293</v>
      </c>
      <c r="BP348" s="57" t="s">
        <v>1293</v>
      </c>
      <c r="BQ348" s="57" t="s">
        <v>1293</v>
      </c>
      <c r="BR348" s="57" t="s">
        <v>1293</v>
      </c>
      <c r="BS348" s="57" t="s">
        <v>1293</v>
      </c>
      <c r="BT348" s="57" t="s">
        <v>1293</v>
      </c>
      <c r="BU348" s="57" t="s">
        <v>1293</v>
      </c>
      <c r="BV348" s="75">
        <f>E348</f>
        <v>196</v>
      </c>
      <c r="BW348" s="71">
        <f>I348</f>
        <v>229</v>
      </c>
      <c r="BX348" s="72">
        <f>M348</f>
        <v>234</v>
      </c>
      <c r="BY348" s="71" t="str">
        <f>Q348</f>
        <v>-</v>
      </c>
      <c r="BZ348" s="72">
        <f>U348</f>
        <v>285</v>
      </c>
      <c r="CA348" s="71" t="str">
        <f>Y348</f>
        <v>-</v>
      </c>
      <c r="CB348" s="72">
        <f>AC348</f>
        <v>326</v>
      </c>
      <c r="CC348" s="71">
        <f>AG348</f>
        <v>363</v>
      </c>
      <c r="CD348" s="72">
        <f>AK348</f>
        <v>369</v>
      </c>
      <c r="CE348" s="71">
        <f>AO348</f>
        <v>415</v>
      </c>
      <c r="CF348" s="72">
        <f>AS348</f>
        <v>487</v>
      </c>
      <c r="CG348" s="71">
        <f>AW348</f>
        <v>511</v>
      </c>
      <c r="CH348" s="75">
        <f>G348</f>
        <v>228</v>
      </c>
      <c r="CI348" s="71">
        <f>K348</f>
        <v>233</v>
      </c>
      <c r="CJ348" s="72">
        <f>O348</f>
        <v>256</v>
      </c>
      <c r="CK348" s="72" t="str">
        <f>S348</f>
        <v>-</v>
      </c>
      <c r="CL348" s="72">
        <f>W348</f>
        <v>321</v>
      </c>
      <c r="CM348" s="72" t="str">
        <f>AA348</f>
        <v>-</v>
      </c>
      <c r="CN348" s="72">
        <f>AE348</f>
        <v>351</v>
      </c>
      <c r="CO348" s="72">
        <f>AI348</f>
        <v>365</v>
      </c>
      <c r="CP348" s="72">
        <f>AM348</f>
        <v>406</v>
      </c>
      <c r="CQ348" s="72">
        <f>AQ348</f>
        <v>472</v>
      </c>
      <c r="CR348" s="72">
        <f>AU348</f>
        <v>510</v>
      </c>
      <c r="CS348" s="72">
        <f>AY348</f>
        <v>526</v>
      </c>
      <c r="CT348" s="23">
        <f>M348-K348</f>
        <v>1</v>
      </c>
    </row>
    <row r="349" spans="1:1030" x14ac:dyDescent="0.2">
      <c r="A349" s="3" t="str">
        <f>CONCATENATE(B349,"_",C349)</f>
        <v>q98sw5_xenla_6D32</v>
      </c>
      <c r="B349" s="3" t="s">
        <v>1509</v>
      </c>
      <c r="C349" s="3" t="s">
        <v>1508</v>
      </c>
      <c r="D349" s="3" t="str">
        <f>IFERROR(MID(VLOOKUP($B349,Seqs!$A:$B,2,0),E349,1),"")</f>
        <v>T</v>
      </c>
      <c r="E349" s="3">
        <v>196</v>
      </c>
      <c r="F349" s="3" t="str">
        <f>IFERROR(MID(VLOOKUP($B349,Seqs!$A:$B,2,0),G349,1),"")</f>
        <v>D</v>
      </c>
      <c r="G349" s="3">
        <v>228</v>
      </c>
      <c r="H349" s="3" t="str">
        <f>IFERROR(MID(VLOOKUP($B349,Seqs!$A:$B,2,0),I349,1),"")</f>
        <v>W</v>
      </c>
      <c r="I349" s="23">
        <v>229</v>
      </c>
      <c r="J349" s="3" t="str">
        <f>IFERROR(MID(VLOOKUP($B349,Seqs!$A:$B,2,0),K349,1),"")</f>
        <v>N</v>
      </c>
      <c r="K349" s="23">
        <v>233</v>
      </c>
      <c r="L349" s="3" t="str">
        <f>IFERROR(MID(VLOOKUP($B349,Seqs!$A:$B,2,0),M349,1),"")</f>
        <v>R</v>
      </c>
      <c r="M349" s="3">
        <v>234</v>
      </c>
      <c r="N349" s="3" t="str">
        <f>IFERROR(MID(VLOOKUP($B349,Seqs!$A:$B,2,0),O349,1),"")</f>
        <v>A</v>
      </c>
      <c r="O349" s="3">
        <v>256</v>
      </c>
      <c r="P349" s="3" t="str">
        <f>IFERROR(MID(VLOOKUP($B349,Seqs!$A:$B,2,0),Q349,1),"")</f>
        <v/>
      </c>
      <c r="Q349" s="3" t="s">
        <v>23</v>
      </c>
      <c r="R349" s="3" t="str">
        <f>IFERROR(MID(VLOOKUP($B349,Seqs!$A:$B,2,0),S349,1),"")</f>
        <v/>
      </c>
      <c r="S349" s="3" t="s">
        <v>23</v>
      </c>
      <c r="T349" s="3" t="str">
        <f>IFERROR(MID(VLOOKUP($B349,Seqs!$A:$B,2,0),U349,1),"")</f>
        <v>L</v>
      </c>
      <c r="U349" s="3">
        <v>285</v>
      </c>
      <c r="V349" s="3" t="str">
        <f>IFERROR(MID(VLOOKUP($B349,Seqs!$A:$B,2,0),W349,1),"")</f>
        <v>K</v>
      </c>
      <c r="W349" s="3">
        <v>317</v>
      </c>
      <c r="X349" s="3" t="str">
        <f>IFERROR(MID(VLOOKUP($B349,Seqs!$A:$B,2,0),Y349,1),"")</f>
        <v/>
      </c>
      <c r="Y349" s="3" t="s">
        <v>23</v>
      </c>
      <c r="Z349" s="3" t="str">
        <f>IFERROR(MID(VLOOKUP($B349,Seqs!$A:$B,2,0),AA349,1),"")</f>
        <v/>
      </c>
      <c r="AA349" s="3" t="s">
        <v>23</v>
      </c>
      <c r="AB349" s="3" t="str">
        <f>IFERROR(MID(VLOOKUP($B349,Seqs!$A:$B,2,0),AC349,1),"")</f>
        <v>K</v>
      </c>
      <c r="AC349" s="3">
        <v>329</v>
      </c>
      <c r="AD349" s="3" t="str">
        <f>IFERROR(MID(VLOOKUP($B349,Seqs!$A:$B,2,0),AE349,1),"")</f>
        <v>V</v>
      </c>
      <c r="AE349" s="3">
        <v>351</v>
      </c>
      <c r="AF349" s="3" t="str">
        <f>IFERROR(MID(VLOOKUP($B349,Seqs!$A:$B,2,0),AG349,1),"")</f>
        <v>C</v>
      </c>
      <c r="AG349" s="3">
        <v>363</v>
      </c>
      <c r="AH349" s="3" t="str">
        <f>IFERROR(MID(VLOOKUP($B349,Seqs!$A:$B,2,0),AI349,1),"")</f>
        <v>V</v>
      </c>
      <c r="AI349" s="3">
        <v>365</v>
      </c>
      <c r="AJ349" s="3" t="str">
        <f>IFERROR(MID(VLOOKUP($B349,Seqs!$A:$B,2,0),AK349,1),"")</f>
        <v>N</v>
      </c>
      <c r="AK349" s="3">
        <v>369</v>
      </c>
      <c r="AL349" s="3" t="str">
        <f>IFERROR(MID(VLOOKUP($B349,Seqs!$A:$B,2,0),AM349,1),"")</f>
        <v>S</v>
      </c>
      <c r="AM349" s="3">
        <v>401</v>
      </c>
      <c r="AN349" s="3" t="str">
        <f>IFERROR(MID(VLOOKUP($B349,Seqs!$A:$B,2,0),AO349,1),"")</f>
        <v>S</v>
      </c>
      <c r="AO349" s="3">
        <v>416</v>
      </c>
      <c r="AP349" s="3" t="str">
        <f>IFERROR(MID(VLOOKUP($B349,Seqs!$A:$B,2,0),AQ349,1),"")</f>
        <v>Q</v>
      </c>
      <c r="AQ349" s="3">
        <v>472</v>
      </c>
      <c r="AR349" s="3" t="str">
        <f>IFERROR(MID(VLOOKUP($B349,Seqs!$A:$B,2,0),AS349,1),"")</f>
        <v>S</v>
      </c>
      <c r="AS349" s="3">
        <v>487</v>
      </c>
      <c r="AT349" s="3" t="str">
        <f>IFERROR(MID(VLOOKUP($B349,Seqs!$A:$B,2,0),AU349,1),"")</f>
        <v>W</v>
      </c>
      <c r="AU349" s="3">
        <v>510</v>
      </c>
      <c r="AV349" s="3" t="str">
        <f>IFERROR(MID(VLOOKUP($B349,Seqs!$A:$B,2,0),AW349,1),"")</f>
        <v>T</v>
      </c>
      <c r="AW349" s="3">
        <v>511</v>
      </c>
      <c r="AX349" s="3" t="str">
        <f>IFERROR(MID(VLOOKUP($B349,Seqs!$A:$B,2,0),AY349,1),"")</f>
        <v>R</v>
      </c>
      <c r="AY349" s="3">
        <v>520</v>
      </c>
      <c r="AZ349" s="78" t="str">
        <f>VLOOKUP(B349,Classification!A:D,2,0)</f>
        <v>F</v>
      </c>
      <c r="BA349" s="94" t="str">
        <f>VLOOKUP(B349,Classification!A:D,4,0)</f>
        <v>Frizzled</v>
      </c>
      <c r="BB349" s="92" t="b">
        <f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23">
        <f>_xlfn.AGGREGATE(9,6,CH349:CS349)-_xlfn.AGGREGATE(9,6,BV349:CG349)+12</f>
        <v>246</v>
      </c>
      <c r="BD349" s="74" t="s">
        <v>1382</v>
      </c>
      <c r="BE349" s="3" t="s">
        <v>1380</v>
      </c>
      <c r="BF349" s="119">
        <v>3.7509999999999999</v>
      </c>
      <c r="BG349" s="49" t="s">
        <v>1</v>
      </c>
      <c r="BH349" s="49" t="s">
        <v>1</v>
      </c>
      <c r="BJ349" s="75" t="s">
        <v>1293</v>
      </c>
      <c r="BK349" s="57" t="s">
        <v>1293</v>
      </c>
      <c r="BL349" s="57" t="s">
        <v>1293</v>
      </c>
      <c r="BM349" s="57" t="s">
        <v>1293</v>
      </c>
      <c r="BN349" s="57" t="s">
        <v>1293</v>
      </c>
      <c r="BO349" s="57" t="s">
        <v>1293</v>
      </c>
      <c r="BP349" s="57" t="s">
        <v>1293</v>
      </c>
      <c r="BQ349" s="57" t="s">
        <v>1293</v>
      </c>
      <c r="BR349" s="57" t="s">
        <v>1293</v>
      </c>
      <c r="BS349" s="57" t="s">
        <v>1293</v>
      </c>
      <c r="BT349" s="57" t="s">
        <v>1293</v>
      </c>
      <c r="BU349" s="57" t="s">
        <v>1293</v>
      </c>
      <c r="BV349" s="75">
        <f>E349</f>
        <v>196</v>
      </c>
      <c r="BW349" s="71">
        <f>I349</f>
        <v>229</v>
      </c>
      <c r="BX349" s="72">
        <f>M349</f>
        <v>234</v>
      </c>
      <c r="BY349" s="71" t="str">
        <f>Q349</f>
        <v>-</v>
      </c>
      <c r="BZ349" s="72">
        <f>U349</f>
        <v>285</v>
      </c>
      <c r="CA349" s="71" t="str">
        <f>Y349</f>
        <v>-</v>
      </c>
      <c r="CB349" s="72">
        <f>AC349</f>
        <v>329</v>
      </c>
      <c r="CC349" s="71">
        <f>AG349</f>
        <v>363</v>
      </c>
      <c r="CD349" s="72">
        <f>AK349</f>
        <v>369</v>
      </c>
      <c r="CE349" s="71">
        <f>AO349</f>
        <v>416</v>
      </c>
      <c r="CF349" s="72">
        <f>AS349</f>
        <v>487</v>
      </c>
      <c r="CG349" s="71">
        <f>AW349</f>
        <v>511</v>
      </c>
      <c r="CH349" s="75">
        <f>G349</f>
        <v>228</v>
      </c>
      <c r="CI349" s="71">
        <f>K349</f>
        <v>233</v>
      </c>
      <c r="CJ349" s="72">
        <f>O349</f>
        <v>256</v>
      </c>
      <c r="CK349" s="72" t="str">
        <f>S349</f>
        <v>-</v>
      </c>
      <c r="CL349" s="72">
        <f>W349</f>
        <v>317</v>
      </c>
      <c r="CM349" s="72" t="str">
        <f>AA349</f>
        <v>-</v>
      </c>
      <c r="CN349" s="72">
        <f>AE349</f>
        <v>351</v>
      </c>
      <c r="CO349" s="72">
        <f>AI349</f>
        <v>365</v>
      </c>
      <c r="CP349" s="72">
        <f>AM349</f>
        <v>401</v>
      </c>
      <c r="CQ349" s="72">
        <f>AQ349</f>
        <v>472</v>
      </c>
      <c r="CR349" s="72">
        <f>AU349</f>
        <v>510</v>
      </c>
      <c r="CS349" s="72">
        <f>AY349</f>
        <v>520</v>
      </c>
      <c r="CT349" s="23">
        <f>M349-K349</f>
        <v>1</v>
      </c>
    </row>
    <row r="350" spans="1:1030" x14ac:dyDescent="0.2">
      <c r="A350" s="3" t="str">
        <f>CONCATENATE(B350,"_",C350)</f>
        <v>q98sw5_xenla_6D35</v>
      </c>
      <c r="B350" s="3" t="s">
        <v>1509</v>
      </c>
      <c r="C350" s="3" t="s">
        <v>1512</v>
      </c>
      <c r="D350" s="3" t="str">
        <f>IFERROR(MID(VLOOKUP($B350,Seqs!$A:$B,2,0),E350,1),"")</f>
        <v>T</v>
      </c>
      <c r="E350" s="3">
        <v>196</v>
      </c>
      <c r="F350" s="3" t="str">
        <f>IFERROR(MID(VLOOKUP($B350,Seqs!$A:$B,2,0),G350,1),"")</f>
        <v>D</v>
      </c>
      <c r="G350" s="3">
        <v>228</v>
      </c>
      <c r="H350" s="3" t="str">
        <f>IFERROR(MID(VLOOKUP($B350,Seqs!$A:$B,2,0),I350,1),"")</f>
        <v>W</v>
      </c>
      <c r="I350" s="23">
        <v>229</v>
      </c>
      <c r="J350" s="3" t="str">
        <f>IFERROR(MID(VLOOKUP($B350,Seqs!$A:$B,2,0),K350,1),"")</f>
        <v>N</v>
      </c>
      <c r="K350" s="23">
        <v>233</v>
      </c>
      <c r="L350" s="3" t="str">
        <f>IFERROR(MID(VLOOKUP($B350,Seqs!$A:$B,2,0),M350,1),"")</f>
        <v>R</v>
      </c>
      <c r="M350" s="3">
        <v>234</v>
      </c>
      <c r="N350" s="3" t="str">
        <f>IFERROR(MID(VLOOKUP($B350,Seqs!$A:$B,2,0),O350,1),"")</f>
        <v>A</v>
      </c>
      <c r="O350" s="3">
        <v>256</v>
      </c>
      <c r="P350" s="3" t="str">
        <f>IFERROR(MID(VLOOKUP($B350,Seqs!$A:$B,2,0),Q350,1),"")</f>
        <v/>
      </c>
      <c r="Q350" s="3" t="s">
        <v>23</v>
      </c>
      <c r="R350" s="3" t="str">
        <f>IFERROR(MID(VLOOKUP($B350,Seqs!$A:$B,2,0),S350,1),"")</f>
        <v/>
      </c>
      <c r="S350" s="3" t="s">
        <v>23</v>
      </c>
      <c r="T350" s="3" t="str">
        <f>IFERROR(MID(VLOOKUP($B350,Seqs!$A:$B,2,0),U350,1),"")</f>
        <v>L</v>
      </c>
      <c r="U350" s="3">
        <v>285</v>
      </c>
      <c r="V350" s="3" t="str">
        <f>IFERROR(MID(VLOOKUP($B350,Seqs!$A:$B,2,0),W350,1),"")</f>
        <v>K</v>
      </c>
      <c r="W350" s="3">
        <v>317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K</v>
      </c>
      <c r="AC350" s="3">
        <v>329</v>
      </c>
      <c r="AD350" s="3" t="str">
        <f>IFERROR(MID(VLOOKUP($B350,Seqs!$A:$B,2,0),AE350,1),"")</f>
        <v>V</v>
      </c>
      <c r="AE350" s="3">
        <v>351</v>
      </c>
      <c r="AF350" s="3" t="str">
        <f>IFERROR(MID(VLOOKUP($B350,Seqs!$A:$B,2,0),AG350,1),"")</f>
        <v>C</v>
      </c>
      <c r="AG350" s="3">
        <v>363</v>
      </c>
      <c r="AH350" s="3" t="str">
        <f>IFERROR(MID(VLOOKUP($B350,Seqs!$A:$B,2,0),AI350,1),"")</f>
        <v>V</v>
      </c>
      <c r="AI350" s="3">
        <v>365</v>
      </c>
      <c r="AJ350" s="3" t="str">
        <f>IFERROR(MID(VLOOKUP($B350,Seqs!$A:$B,2,0),AK350,1),"")</f>
        <v>N</v>
      </c>
      <c r="AK350" s="3">
        <v>369</v>
      </c>
      <c r="AL350" s="3" t="str">
        <f>IFERROR(MID(VLOOKUP($B350,Seqs!$A:$B,2,0),AM350,1),"")</f>
        <v>S</v>
      </c>
      <c r="AM350" s="3">
        <v>401</v>
      </c>
      <c r="AN350" s="3" t="str">
        <f>IFERROR(MID(VLOOKUP($B350,Seqs!$A:$B,2,0),AO350,1),"")</f>
        <v>S</v>
      </c>
      <c r="AO350" s="3">
        <v>416</v>
      </c>
      <c r="AP350" s="3" t="str">
        <f>IFERROR(MID(VLOOKUP($B350,Seqs!$A:$B,2,0),AQ350,1),"")</f>
        <v>Q</v>
      </c>
      <c r="AQ350" s="3">
        <v>472</v>
      </c>
      <c r="AR350" s="3" t="str">
        <f>IFERROR(MID(VLOOKUP($B350,Seqs!$A:$B,2,0),AS350,1),"")</f>
        <v>S</v>
      </c>
      <c r="AS350" s="3">
        <v>487</v>
      </c>
      <c r="AT350" s="3" t="str">
        <f>IFERROR(MID(VLOOKUP($B350,Seqs!$A:$B,2,0),AU350,1),"")</f>
        <v>W</v>
      </c>
      <c r="AU350" s="3">
        <v>510</v>
      </c>
      <c r="AV350" s="3" t="str">
        <f>IFERROR(MID(VLOOKUP($B350,Seqs!$A:$B,2,0),AW350,1),"")</f>
        <v>T</v>
      </c>
      <c r="AW350" s="3">
        <v>511</v>
      </c>
      <c r="AX350" s="3" t="str">
        <f>IFERROR(MID(VLOOKUP($B350,Seqs!$A:$B,2,0),AY350,1),"")</f>
        <v>R</v>
      </c>
      <c r="AY350" s="3">
        <v>520</v>
      </c>
      <c r="AZ350" s="78" t="str">
        <f>VLOOKUP(B350,Classification!A:D,2,0)</f>
        <v>F</v>
      </c>
      <c r="BA350" s="94" t="str">
        <f>VLOOKUP(B350,Classification!A:D,4,0)</f>
        <v>Frizzled</v>
      </c>
      <c r="BB350" s="92" t="b">
        <f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23">
        <f>_xlfn.AGGREGATE(9,6,CH350:CS350)-_xlfn.AGGREGATE(9,6,BV350:CG350)+12</f>
        <v>246</v>
      </c>
      <c r="BD350" s="74" t="s">
        <v>23</v>
      </c>
      <c r="BE350" s="3" t="s">
        <v>1380</v>
      </c>
      <c r="BF350" s="119">
        <v>3.9</v>
      </c>
      <c r="BG350" s="49" t="s">
        <v>1</v>
      </c>
      <c r="BH350" s="49" t="s">
        <v>1</v>
      </c>
      <c r="BJ350" s="75" t="s">
        <v>1293</v>
      </c>
      <c r="BK350" s="57" t="s">
        <v>1293</v>
      </c>
      <c r="BL350" s="57" t="s">
        <v>1293</v>
      </c>
      <c r="BM350" s="57" t="s">
        <v>1293</v>
      </c>
      <c r="BN350" s="57" t="s">
        <v>1293</v>
      </c>
      <c r="BO350" s="57" t="s">
        <v>1293</v>
      </c>
      <c r="BP350" s="57" t="s">
        <v>1293</v>
      </c>
      <c r="BQ350" s="57" t="s">
        <v>1293</v>
      </c>
      <c r="BR350" s="57" t="s">
        <v>1293</v>
      </c>
      <c r="BS350" s="57" t="s">
        <v>1293</v>
      </c>
      <c r="BT350" s="57" t="s">
        <v>1293</v>
      </c>
      <c r="BU350" s="57" t="s">
        <v>1293</v>
      </c>
      <c r="BV350" s="75">
        <f>E350</f>
        <v>196</v>
      </c>
      <c r="BW350" s="71">
        <f>I350</f>
        <v>229</v>
      </c>
      <c r="BX350" s="72">
        <f>M350</f>
        <v>234</v>
      </c>
      <c r="BY350" s="71" t="str">
        <f>Q350</f>
        <v>-</v>
      </c>
      <c r="BZ350" s="72">
        <f>U350</f>
        <v>285</v>
      </c>
      <c r="CA350" s="71" t="str">
        <f>Y350</f>
        <v>-</v>
      </c>
      <c r="CB350" s="72">
        <f>AC350</f>
        <v>329</v>
      </c>
      <c r="CC350" s="71">
        <f>AG350</f>
        <v>363</v>
      </c>
      <c r="CD350" s="72">
        <f>AK350</f>
        <v>369</v>
      </c>
      <c r="CE350" s="71">
        <f>AO350</f>
        <v>416</v>
      </c>
      <c r="CF350" s="72">
        <f>AS350</f>
        <v>487</v>
      </c>
      <c r="CG350" s="71">
        <f>AW350</f>
        <v>511</v>
      </c>
      <c r="CH350" s="75">
        <f>G350</f>
        <v>228</v>
      </c>
      <c r="CI350" s="71">
        <f>K350</f>
        <v>233</v>
      </c>
      <c r="CJ350" s="72">
        <f>O350</f>
        <v>256</v>
      </c>
      <c r="CK350" s="72" t="str">
        <f>S350</f>
        <v>-</v>
      </c>
      <c r="CL350" s="72">
        <f>W350</f>
        <v>317</v>
      </c>
      <c r="CM350" s="72" t="str">
        <f>AA350</f>
        <v>-</v>
      </c>
      <c r="CN350" s="72">
        <f>AE350</f>
        <v>351</v>
      </c>
      <c r="CO350" s="72">
        <f>AI350</f>
        <v>365</v>
      </c>
      <c r="CP350" s="72">
        <f>AM350</f>
        <v>401</v>
      </c>
      <c r="CQ350" s="72">
        <f>AQ350</f>
        <v>472</v>
      </c>
      <c r="CR350" s="72">
        <f>AU350</f>
        <v>510</v>
      </c>
      <c r="CS350" s="72">
        <f>AY350</f>
        <v>520</v>
      </c>
      <c r="CT350" s="23">
        <f>M350-K350</f>
        <v>1</v>
      </c>
    </row>
    <row r="424" spans="52:86" x14ac:dyDescent="0.2">
      <c r="AZ424" s="77"/>
      <c r="BA424" s="28"/>
      <c r="BB424" s="16"/>
      <c r="BD424" s="2"/>
      <c r="BJ424" s="70"/>
      <c r="BV424" s="70"/>
      <c r="CH424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24 BB69 BB29:BB33 BB36:BB40">
    <cfRule type="cellIs" dxfId="76" priority="10" operator="equal">
      <formula>0</formula>
    </cfRule>
  </conditionalFormatting>
  <conditionalFormatting sqref="BB264:BB265">
    <cfRule type="cellIs" dxfId="75" priority="11" operator="equal">
      <formula>0</formula>
    </cfRule>
  </conditionalFormatting>
  <conditionalFormatting sqref="BB12">
    <cfRule type="cellIs" dxfId="74" priority="12" operator="equal">
      <formula>0</formula>
    </cfRule>
  </conditionalFormatting>
  <conditionalFormatting sqref="BB289">
    <cfRule type="cellIs" dxfId="73" priority="13" operator="equal">
      <formula>0</formula>
    </cfRule>
  </conditionalFormatting>
  <conditionalFormatting sqref="E289 AW289 AU289 AS289 AQ289 AO289 AM289 AK289 AI289 AG289 AE289 AC289 AA289 Y289 W289 U289 S289 Q289 O289 M289 K289 I289 G289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8">
    <cfRule type="cellIs" dxfId="70" priority="16" operator="equal">
      <formula>0</formula>
    </cfRule>
  </conditionalFormatting>
  <conditionalFormatting sqref="BB11">
    <cfRule type="cellIs" dxfId="69" priority="20" operator="equal">
      <formula>0</formula>
    </cfRule>
  </conditionalFormatting>
  <conditionalFormatting sqref="E11 AW11 AU11 AS11 AQ11 AO11 AM11 AK11 AI11 AG11 AE11 AC11 AA11 Y11 W11 U11 S11 Q11 O11 M11 K11 I11 G11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3 BB36:BB1048576">
    <cfRule type="cellIs" dxfId="66" priority="8" operator="equal">
      <formula>FALSE</formula>
    </cfRule>
  </conditionalFormatting>
  <conditionalFormatting sqref="BG36:BG47 BG27:BG33 BH27:BH47 BG1:BH26 BG48:BH1048576">
    <cfRule type="cellIs" dxfId="65" priority="7" operator="equal">
      <formula>"?"</formula>
    </cfRule>
  </conditionalFormatting>
  <conditionalFormatting sqref="BB34:BB35">
    <cfRule type="cellIs" dxfId="64" priority="6" operator="equal">
      <formula>FALSE</formula>
    </cfRule>
  </conditionalFormatting>
  <conditionalFormatting sqref="BG34:BG35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192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BE2:BE424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0"/>
  <sheetViews>
    <sheetView workbookViewId="0">
      <pane ySplit="1" topLeftCell="A44" activePane="bottomLeft" state="frozenSplit"/>
      <selection pane="bottomLeft" activeCell="B69" sqref="B69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1386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1373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1385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1476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1456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1480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1396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1399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1424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1368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1404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1410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1416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">
        <v>1430</v>
      </c>
      <c r="B49" s="2" t="s">
        <v>1429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123" t="s">
        <v>1510</v>
      </c>
      <c r="B53" s="123" t="s">
        <v>1509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">
        <v>1453</v>
      </c>
      <c r="B54" s="2" t="s">
        <v>1450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">
        <v>1465</v>
      </c>
      <c r="B55" s="2" t="s">
        <v>1462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">
        <v>1492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">
        <v>1504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">
        <v>1521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">
        <v>1527</v>
      </c>
      <c r="B59" s="2" t="s">
        <v>1523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">
        <v>1534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">
        <v>1536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">
        <v>1547</v>
      </c>
      <c r="B62" s="2" t="s">
        <v>409</v>
      </c>
      <c r="C62" s="2">
        <f>IFERROR(50+VLOOKUP($A62,'SegEnds_Xtal_Prot#'!$A:$AY,5,FALSE)-VLOOKUP($B62,'SegEnds_NonXtal_Prot#'!$A:$AL,4,FALSE),"-")</f>
        <v>27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38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">
        <v>1556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">
        <v>1564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">
        <v>1558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">
        <v>1572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">
        <v>1579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">
        <v>1583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">
        <v>1586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4"/>
      <c r="B70" s="4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49"/>
      <c r="AB70" s="96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2"/>
      <c r="AN70" s="38"/>
      <c r="AO70" s="30" t="s">
        <v>1061</v>
      </c>
      <c r="AP70" s="30" t="s">
        <v>1062</v>
      </c>
      <c r="AQ70" s="30" t="s">
        <v>1078</v>
      </c>
      <c r="AR70" s="30" t="s">
        <v>1079</v>
      </c>
      <c r="AS70" s="30" t="s">
        <v>1063</v>
      </c>
      <c r="AT70" s="30" t="s">
        <v>1064</v>
      </c>
      <c r="AU70" s="30" t="s">
        <v>1080</v>
      </c>
      <c r="AV70" s="30" t="s">
        <v>1081</v>
      </c>
      <c r="AW70" s="30" t="s">
        <v>1065</v>
      </c>
      <c r="AX70" s="30" t="s">
        <v>1066</v>
      </c>
      <c r="AY70" s="30" t="s">
        <v>1093</v>
      </c>
      <c r="AZ70" s="30" t="s">
        <v>1094</v>
      </c>
      <c r="BA70" s="30" t="s">
        <v>1067</v>
      </c>
      <c r="BB70" s="30" t="s">
        <v>1068</v>
      </c>
      <c r="BC70" s="30" t="s">
        <v>1096</v>
      </c>
      <c r="BD70" s="30" t="s">
        <v>1097</v>
      </c>
      <c r="BE70" s="30" t="s">
        <v>1069</v>
      </c>
      <c r="BF70" s="30" t="s">
        <v>1070</v>
      </c>
      <c r="BG70" s="30" t="s">
        <v>1071</v>
      </c>
      <c r="BH70" s="30" t="s">
        <v>1072</v>
      </c>
      <c r="BI70" s="30" t="s">
        <v>1073</v>
      </c>
      <c r="BJ70" s="30" t="s">
        <v>1074</v>
      </c>
      <c r="BK70" s="30" t="s">
        <v>1075</v>
      </c>
      <c r="BL70" s="30" t="s">
        <v>1076</v>
      </c>
    </row>
    <row r="71" spans="1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N71" s="38" t="s">
        <v>1</v>
      </c>
      <c r="AO71" s="4">
        <f t="shared" ref="AO71:BL71" si="0">MAX(C2:C42)</f>
        <v>34</v>
      </c>
      <c r="AP71" s="4">
        <f t="shared" si="0"/>
        <v>64</v>
      </c>
      <c r="AQ71" s="4">
        <f t="shared" si="0"/>
        <v>48</v>
      </c>
      <c r="AR71" s="4">
        <f t="shared" si="0"/>
        <v>52</v>
      </c>
      <c r="AS71" s="4">
        <f t="shared" si="0"/>
        <v>38</v>
      </c>
      <c r="AT71" s="4">
        <f t="shared" si="0"/>
        <v>69</v>
      </c>
      <c r="AU71" s="4">
        <f t="shared" si="0"/>
        <v>50</v>
      </c>
      <c r="AV71" s="4">
        <f t="shared" si="0"/>
        <v>53</v>
      </c>
      <c r="AW71" s="4">
        <f t="shared" si="0"/>
        <v>21</v>
      </c>
      <c r="AX71" s="4">
        <f t="shared" si="0"/>
        <v>56</v>
      </c>
      <c r="AY71" s="4">
        <f t="shared" si="0"/>
        <v>50</v>
      </c>
      <c r="AZ71" s="4">
        <f t="shared" si="0"/>
        <v>58</v>
      </c>
      <c r="BA71" s="4">
        <f t="shared" si="0"/>
        <v>38</v>
      </c>
      <c r="BB71" s="4">
        <f t="shared" si="0"/>
        <v>69</v>
      </c>
      <c r="BC71" s="4">
        <f t="shared" si="0"/>
        <v>50</v>
      </c>
      <c r="BD71" s="4">
        <f t="shared" si="0"/>
        <v>52</v>
      </c>
      <c r="BE71" s="4">
        <f t="shared" si="0"/>
        <v>36</v>
      </c>
      <c r="BF71" s="4">
        <f t="shared" si="0"/>
        <v>77</v>
      </c>
      <c r="BG71" s="4">
        <f t="shared" si="0"/>
        <v>30</v>
      </c>
      <c r="BH71" s="4">
        <f t="shared" si="0"/>
        <v>65</v>
      </c>
      <c r="BI71" s="4">
        <f t="shared" si="0"/>
        <v>32</v>
      </c>
      <c r="BJ71" s="4">
        <f t="shared" si="0"/>
        <v>56</v>
      </c>
      <c r="BK71" s="4">
        <f t="shared" si="0"/>
        <v>47</v>
      </c>
      <c r="BL71" s="4">
        <f t="shared" si="0"/>
        <v>69</v>
      </c>
    </row>
    <row r="72" spans="1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1">MIN(C2:C42)</f>
        <v>22</v>
      </c>
      <c r="AP72" s="4">
        <f t="shared" si="1"/>
        <v>60</v>
      </c>
      <c r="AQ72" s="4">
        <f t="shared" si="1"/>
        <v>48</v>
      </c>
      <c r="AR72" s="4">
        <f t="shared" si="1"/>
        <v>51</v>
      </c>
      <c r="AS72" s="4">
        <f t="shared" si="1"/>
        <v>34</v>
      </c>
      <c r="AT72" s="4">
        <f t="shared" si="1"/>
        <v>63</v>
      </c>
      <c r="AU72" s="4">
        <f t="shared" si="1"/>
        <v>47</v>
      </c>
      <c r="AV72" s="4">
        <f t="shared" si="1"/>
        <v>52</v>
      </c>
      <c r="AW72" s="4">
        <f t="shared" si="1"/>
        <v>18</v>
      </c>
      <c r="AX72" s="4">
        <f t="shared" si="1"/>
        <v>55</v>
      </c>
      <c r="AY72" s="4">
        <f t="shared" si="1"/>
        <v>50</v>
      </c>
      <c r="AZ72" s="4">
        <f t="shared" si="1"/>
        <v>53</v>
      </c>
      <c r="BA72" s="4">
        <f t="shared" si="1"/>
        <v>35</v>
      </c>
      <c r="BB72" s="4">
        <f t="shared" si="1"/>
        <v>62</v>
      </c>
      <c r="BC72" s="4">
        <f t="shared" si="1"/>
        <v>50</v>
      </c>
      <c r="BD72" s="4">
        <f t="shared" si="1"/>
        <v>52</v>
      </c>
      <c r="BE72" s="4">
        <f t="shared" si="1"/>
        <v>28</v>
      </c>
      <c r="BF72" s="4">
        <f t="shared" si="1"/>
        <v>67</v>
      </c>
      <c r="BG72" s="4">
        <f t="shared" si="1"/>
        <v>18</v>
      </c>
      <c r="BH72" s="4">
        <f t="shared" si="1"/>
        <v>60</v>
      </c>
      <c r="BI72" s="4">
        <f t="shared" si="1"/>
        <v>24</v>
      </c>
      <c r="BJ72" s="4">
        <f t="shared" si="1"/>
        <v>55</v>
      </c>
      <c r="BK72" s="4">
        <f t="shared" si="1"/>
        <v>47</v>
      </c>
      <c r="BL72" s="4">
        <f t="shared" si="1"/>
        <v>57</v>
      </c>
    </row>
    <row r="73" spans="1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2">AO71-AO72</f>
        <v>12</v>
      </c>
      <c r="AP73" s="4">
        <f t="shared" si="2"/>
        <v>4</v>
      </c>
      <c r="AQ73" s="4">
        <f t="shared" si="2"/>
        <v>0</v>
      </c>
      <c r="AR73" s="4">
        <f t="shared" si="2"/>
        <v>1</v>
      </c>
      <c r="AS73" s="4">
        <f t="shared" si="2"/>
        <v>4</v>
      </c>
      <c r="AT73" s="4">
        <f t="shared" si="2"/>
        <v>6</v>
      </c>
      <c r="AU73" s="4">
        <f t="shared" si="2"/>
        <v>3</v>
      </c>
      <c r="AV73" s="4">
        <f t="shared" si="2"/>
        <v>1</v>
      </c>
      <c r="AW73" s="4">
        <f t="shared" si="2"/>
        <v>3</v>
      </c>
      <c r="AX73" s="4">
        <f t="shared" si="2"/>
        <v>1</v>
      </c>
      <c r="AY73" s="4">
        <f t="shared" si="2"/>
        <v>0</v>
      </c>
      <c r="AZ73" s="4">
        <f t="shared" si="2"/>
        <v>5</v>
      </c>
      <c r="BA73" s="4">
        <f t="shared" si="2"/>
        <v>3</v>
      </c>
      <c r="BB73" s="4">
        <f t="shared" si="2"/>
        <v>7</v>
      </c>
      <c r="BC73" s="4">
        <f t="shared" si="2"/>
        <v>0</v>
      </c>
      <c r="BD73" s="4">
        <f t="shared" si="2"/>
        <v>0</v>
      </c>
      <c r="BE73" s="4">
        <f t="shared" si="2"/>
        <v>8</v>
      </c>
      <c r="BF73" s="4">
        <f t="shared" si="2"/>
        <v>10</v>
      </c>
      <c r="BG73" s="4">
        <f t="shared" si="2"/>
        <v>12</v>
      </c>
      <c r="BH73" s="4">
        <f t="shared" si="2"/>
        <v>5</v>
      </c>
      <c r="BI73" s="4">
        <f t="shared" si="2"/>
        <v>8</v>
      </c>
      <c r="BJ73" s="4">
        <f t="shared" si="2"/>
        <v>1</v>
      </c>
      <c r="BK73" s="4">
        <f t="shared" si="2"/>
        <v>0</v>
      </c>
      <c r="BL73" s="4">
        <f t="shared" si="2"/>
        <v>12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N74" s="38" t="s">
        <v>1287</v>
      </c>
      <c r="AO74" s="4">
        <f t="shared" ref="AO74:BL74" si="3">MAX(C43:C46)</f>
        <v>29</v>
      </c>
      <c r="AP74" s="4">
        <f t="shared" si="3"/>
        <v>60</v>
      </c>
      <c r="AQ74" s="4">
        <f t="shared" si="3"/>
        <v>48</v>
      </c>
      <c r="AR74" s="4">
        <f t="shared" si="3"/>
        <v>51</v>
      </c>
      <c r="AS74" s="4">
        <f t="shared" si="3"/>
        <v>37</v>
      </c>
      <c r="AT74" s="4">
        <f t="shared" si="3"/>
        <v>66</v>
      </c>
      <c r="AU74" s="4">
        <f t="shared" si="3"/>
        <v>49</v>
      </c>
      <c r="AV74" s="4">
        <f t="shared" si="3"/>
        <v>52</v>
      </c>
      <c r="AW74" s="4">
        <f t="shared" si="3"/>
        <v>23</v>
      </c>
      <c r="AX74" s="4">
        <f t="shared" si="3"/>
        <v>56</v>
      </c>
      <c r="AY74" s="4">
        <f t="shared" si="3"/>
        <v>50</v>
      </c>
      <c r="AZ74" s="4">
        <f t="shared" si="3"/>
        <v>57</v>
      </c>
      <c r="BA74" s="4">
        <f t="shared" si="3"/>
        <v>41</v>
      </c>
      <c r="BB74" s="4">
        <f t="shared" si="3"/>
        <v>68</v>
      </c>
      <c r="BC74" s="4">
        <f t="shared" si="3"/>
        <v>50</v>
      </c>
      <c r="BD74" s="4">
        <f t="shared" si="3"/>
        <v>52</v>
      </c>
      <c r="BE74" s="4">
        <f t="shared" si="3"/>
        <v>40</v>
      </c>
      <c r="BF74" s="4">
        <f t="shared" si="3"/>
        <v>70</v>
      </c>
      <c r="BG74" s="4">
        <f t="shared" si="3"/>
        <v>30</v>
      </c>
      <c r="BH74" s="4">
        <f t="shared" si="3"/>
        <v>65</v>
      </c>
      <c r="BI74" s="4">
        <f t="shared" si="3"/>
        <v>31</v>
      </c>
      <c r="BJ74" s="4">
        <f t="shared" si="3"/>
        <v>56</v>
      </c>
      <c r="BK74" s="4">
        <f t="shared" si="3"/>
        <v>47</v>
      </c>
      <c r="BL74" s="4">
        <f t="shared" si="3"/>
        <v>72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4">MIN(C43:C46)</f>
        <v>19</v>
      </c>
      <c r="AP75" s="4">
        <f t="shared" si="4"/>
        <v>60</v>
      </c>
      <c r="AQ75" s="4">
        <f t="shared" si="4"/>
        <v>48</v>
      </c>
      <c r="AR75" s="4">
        <f t="shared" si="4"/>
        <v>51</v>
      </c>
      <c r="AS75" s="4">
        <f t="shared" si="4"/>
        <v>37</v>
      </c>
      <c r="AT75" s="4">
        <f t="shared" si="4"/>
        <v>63</v>
      </c>
      <c r="AU75" s="4">
        <f t="shared" si="4"/>
        <v>47</v>
      </c>
      <c r="AV75" s="4">
        <f t="shared" si="4"/>
        <v>52</v>
      </c>
      <c r="AW75" s="4">
        <f t="shared" si="4"/>
        <v>21</v>
      </c>
      <c r="AX75" s="4">
        <f t="shared" si="4"/>
        <v>56</v>
      </c>
      <c r="AY75" s="4">
        <f t="shared" si="4"/>
        <v>50</v>
      </c>
      <c r="AZ75" s="4">
        <f t="shared" si="4"/>
        <v>56</v>
      </c>
      <c r="BA75" s="4">
        <f t="shared" si="4"/>
        <v>38</v>
      </c>
      <c r="BB75" s="4">
        <f t="shared" si="4"/>
        <v>62</v>
      </c>
      <c r="BC75" s="4">
        <f t="shared" si="4"/>
        <v>50</v>
      </c>
      <c r="BD75" s="4">
        <f t="shared" si="4"/>
        <v>52</v>
      </c>
      <c r="BE75" s="4">
        <f t="shared" si="4"/>
        <v>31</v>
      </c>
      <c r="BF75" s="4">
        <f t="shared" si="4"/>
        <v>67</v>
      </c>
      <c r="BG75" s="4">
        <f t="shared" si="4"/>
        <v>25</v>
      </c>
      <c r="BH75" s="4">
        <f t="shared" si="4"/>
        <v>53</v>
      </c>
      <c r="BI75" s="4">
        <f t="shared" si="4"/>
        <v>28</v>
      </c>
      <c r="BJ75" s="4">
        <f t="shared" si="4"/>
        <v>56</v>
      </c>
      <c r="BK75" s="4">
        <f t="shared" si="4"/>
        <v>47</v>
      </c>
      <c r="BL75" s="4">
        <f t="shared" si="4"/>
        <v>61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O76" s="4">
        <f t="shared" ref="AO76:BL76" si="5">AO74-AO75</f>
        <v>10</v>
      </c>
      <c r="AP76" s="4">
        <f t="shared" si="5"/>
        <v>0</v>
      </c>
      <c r="AQ76" s="4">
        <f t="shared" si="5"/>
        <v>0</v>
      </c>
      <c r="AR76" s="4">
        <f t="shared" si="5"/>
        <v>0</v>
      </c>
      <c r="AS76" s="4">
        <f t="shared" si="5"/>
        <v>0</v>
      </c>
      <c r="AT76" s="4">
        <f t="shared" si="5"/>
        <v>3</v>
      </c>
      <c r="AU76" s="4">
        <f t="shared" si="5"/>
        <v>2</v>
      </c>
      <c r="AV76" s="4">
        <f t="shared" si="5"/>
        <v>0</v>
      </c>
      <c r="AW76" s="4">
        <f t="shared" si="5"/>
        <v>2</v>
      </c>
      <c r="AX76" s="4">
        <f t="shared" si="5"/>
        <v>0</v>
      </c>
      <c r="AY76" s="4">
        <f t="shared" si="5"/>
        <v>0</v>
      </c>
      <c r="AZ76" s="4">
        <f t="shared" si="5"/>
        <v>1</v>
      </c>
      <c r="BA76" s="4">
        <f t="shared" si="5"/>
        <v>3</v>
      </c>
      <c r="BB76" s="4">
        <f t="shared" si="5"/>
        <v>6</v>
      </c>
      <c r="BC76" s="4">
        <f t="shared" si="5"/>
        <v>0</v>
      </c>
      <c r="BD76" s="4">
        <f t="shared" si="5"/>
        <v>0</v>
      </c>
      <c r="BE76" s="4">
        <f t="shared" si="5"/>
        <v>9</v>
      </c>
      <c r="BF76" s="4">
        <f t="shared" si="5"/>
        <v>3</v>
      </c>
      <c r="BG76" s="4">
        <f t="shared" si="5"/>
        <v>5</v>
      </c>
      <c r="BH76" s="4">
        <f t="shared" si="5"/>
        <v>12</v>
      </c>
      <c r="BI76" s="4">
        <f t="shared" si="5"/>
        <v>3</v>
      </c>
      <c r="BJ76" s="4">
        <f t="shared" si="5"/>
        <v>0</v>
      </c>
      <c r="BK76" s="4">
        <f t="shared" si="5"/>
        <v>0</v>
      </c>
      <c r="BL76" s="4">
        <f t="shared" si="5"/>
        <v>11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N77" s="38" t="s">
        <v>27</v>
      </c>
      <c r="AO77" s="4">
        <f t="shared" ref="AO77:BL77" si="6">MAX(C47:C50)</f>
        <v>34</v>
      </c>
      <c r="AP77" s="4">
        <f t="shared" si="6"/>
        <v>60</v>
      </c>
      <c r="AQ77" s="4">
        <f t="shared" si="6"/>
        <v>48</v>
      </c>
      <c r="AR77" s="4">
        <f t="shared" si="6"/>
        <v>53</v>
      </c>
      <c r="AS77" s="4">
        <f t="shared" si="6"/>
        <v>39</v>
      </c>
      <c r="AT77" s="4">
        <f t="shared" si="6"/>
        <v>74</v>
      </c>
      <c r="AU77" s="4">
        <f t="shared" si="6"/>
        <v>0</v>
      </c>
      <c r="AV77" s="4">
        <f t="shared" si="6"/>
        <v>0</v>
      </c>
      <c r="AW77" s="4">
        <f t="shared" si="6"/>
        <v>23</v>
      </c>
      <c r="AX77" s="4">
        <f t="shared" si="6"/>
        <v>56</v>
      </c>
      <c r="AY77" s="4">
        <f t="shared" si="6"/>
        <v>0</v>
      </c>
      <c r="AZ77" s="4">
        <f t="shared" si="6"/>
        <v>0</v>
      </c>
      <c r="BA77" s="4">
        <f t="shared" si="6"/>
        <v>40</v>
      </c>
      <c r="BB77" s="4">
        <f t="shared" si="6"/>
        <v>68</v>
      </c>
      <c r="BC77" s="4">
        <f t="shared" si="6"/>
        <v>50</v>
      </c>
      <c r="BD77" s="4">
        <f t="shared" si="6"/>
        <v>52</v>
      </c>
      <c r="BE77" s="4">
        <f t="shared" si="6"/>
        <v>39</v>
      </c>
      <c r="BF77" s="4">
        <f t="shared" si="6"/>
        <v>71</v>
      </c>
      <c r="BG77" s="4">
        <f t="shared" si="6"/>
        <v>33</v>
      </c>
      <c r="BH77" s="4">
        <f t="shared" si="6"/>
        <v>57</v>
      </c>
      <c r="BI77" s="4">
        <f t="shared" si="6"/>
        <v>33</v>
      </c>
      <c r="BJ77" s="4">
        <f t="shared" si="6"/>
        <v>64</v>
      </c>
      <c r="BK77" s="4">
        <f t="shared" si="6"/>
        <v>47</v>
      </c>
      <c r="BL77" s="4">
        <f t="shared" si="6"/>
        <v>72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7">MIN(C47:C50)</f>
        <v>25</v>
      </c>
      <c r="AP78" s="4">
        <f t="shared" si="7"/>
        <v>60</v>
      </c>
      <c r="AQ78" s="4">
        <f t="shared" si="7"/>
        <v>47</v>
      </c>
      <c r="AR78" s="4">
        <f t="shared" si="7"/>
        <v>51</v>
      </c>
      <c r="AS78" s="4">
        <f t="shared" si="7"/>
        <v>37</v>
      </c>
      <c r="AT78" s="4">
        <f t="shared" si="7"/>
        <v>61</v>
      </c>
      <c r="AU78" s="4">
        <f t="shared" si="7"/>
        <v>0</v>
      </c>
      <c r="AV78" s="4">
        <f t="shared" si="7"/>
        <v>0</v>
      </c>
      <c r="AW78" s="4">
        <f t="shared" si="7"/>
        <v>21</v>
      </c>
      <c r="AX78" s="4">
        <f t="shared" si="7"/>
        <v>54</v>
      </c>
      <c r="AY78" s="4">
        <f t="shared" si="7"/>
        <v>0</v>
      </c>
      <c r="AZ78" s="4">
        <f t="shared" si="7"/>
        <v>0</v>
      </c>
      <c r="BA78" s="4">
        <f t="shared" si="7"/>
        <v>37</v>
      </c>
      <c r="BB78" s="4">
        <f t="shared" si="7"/>
        <v>64</v>
      </c>
      <c r="BC78" s="4">
        <f t="shared" si="7"/>
        <v>50</v>
      </c>
      <c r="BD78" s="4">
        <f t="shared" si="7"/>
        <v>52</v>
      </c>
      <c r="BE78" s="4">
        <f t="shared" si="7"/>
        <v>36</v>
      </c>
      <c r="BF78" s="4">
        <f t="shared" si="7"/>
        <v>61</v>
      </c>
      <c r="BG78" s="4">
        <f t="shared" si="7"/>
        <v>28</v>
      </c>
      <c r="BH78" s="4">
        <f t="shared" si="7"/>
        <v>53</v>
      </c>
      <c r="BI78" s="4">
        <f t="shared" si="7"/>
        <v>27</v>
      </c>
      <c r="BJ78" s="4">
        <f t="shared" si="7"/>
        <v>56</v>
      </c>
      <c r="BK78" s="4">
        <f t="shared" si="7"/>
        <v>46</v>
      </c>
      <c r="BL78" s="4">
        <f t="shared" si="7"/>
        <v>57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8">AO77-AO78</f>
        <v>9</v>
      </c>
      <c r="AP79" s="4">
        <f t="shared" si="8"/>
        <v>0</v>
      </c>
      <c r="AQ79" s="4">
        <f t="shared" si="8"/>
        <v>1</v>
      </c>
      <c r="AR79" s="4">
        <f t="shared" si="8"/>
        <v>2</v>
      </c>
      <c r="AS79" s="4">
        <f t="shared" si="8"/>
        <v>2</v>
      </c>
      <c r="AT79" s="4">
        <f t="shared" si="8"/>
        <v>13</v>
      </c>
      <c r="AU79" s="4">
        <f t="shared" si="8"/>
        <v>0</v>
      </c>
      <c r="AV79" s="4">
        <f t="shared" si="8"/>
        <v>0</v>
      </c>
      <c r="AW79" s="4">
        <f t="shared" si="8"/>
        <v>2</v>
      </c>
      <c r="AX79" s="4">
        <f t="shared" si="8"/>
        <v>2</v>
      </c>
      <c r="AY79" s="4">
        <f t="shared" si="8"/>
        <v>0</v>
      </c>
      <c r="AZ79" s="4">
        <f t="shared" si="8"/>
        <v>0</v>
      </c>
      <c r="BA79" s="4">
        <f t="shared" si="8"/>
        <v>3</v>
      </c>
      <c r="BB79" s="4">
        <f t="shared" si="8"/>
        <v>4</v>
      </c>
      <c r="BC79" s="4">
        <f t="shared" si="8"/>
        <v>0</v>
      </c>
      <c r="BD79" s="4">
        <f t="shared" si="8"/>
        <v>0</v>
      </c>
      <c r="BE79" s="4">
        <f t="shared" si="8"/>
        <v>3</v>
      </c>
      <c r="BF79" s="4">
        <f t="shared" si="8"/>
        <v>10</v>
      </c>
      <c r="BG79" s="4">
        <f t="shared" si="8"/>
        <v>5</v>
      </c>
      <c r="BH79" s="4">
        <f t="shared" si="8"/>
        <v>4</v>
      </c>
      <c r="BI79" s="4">
        <f t="shared" si="8"/>
        <v>6</v>
      </c>
      <c r="BJ79" s="4">
        <f t="shared" si="8"/>
        <v>8</v>
      </c>
      <c r="BK79" s="4">
        <f t="shared" si="8"/>
        <v>1</v>
      </c>
      <c r="BL79" s="4">
        <f t="shared" si="8"/>
        <v>15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N80" s="38" t="s">
        <v>28</v>
      </c>
      <c r="AO80" s="4">
        <f t="shared" ref="AO80:BL80" si="9">MAX(C51)</f>
        <v>34</v>
      </c>
      <c r="AP80" s="4">
        <f t="shared" si="9"/>
        <v>60</v>
      </c>
      <c r="AQ80" s="4">
        <f t="shared" si="9"/>
        <v>47</v>
      </c>
      <c r="AR80" s="4">
        <f t="shared" si="9"/>
        <v>53</v>
      </c>
      <c r="AS80" s="4">
        <f t="shared" si="9"/>
        <v>39</v>
      </c>
      <c r="AT80" s="4">
        <f t="shared" si="9"/>
        <v>61</v>
      </c>
      <c r="AU80" s="4">
        <f t="shared" si="9"/>
        <v>0</v>
      </c>
      <c r="AV80" s="4">
        <f t="shared" si="9"/>
        <v>0</v>
      </c>
      <c r="AW80" s="4">
        <f t="shared" si="9"/>
        <v>22</v>
      </c>
      <c r="AX80" s="4">
        <f t="shared" si="9"/>
        <v>54</v>
      </c>
      <c r="AY80" s="4">
        <f t="shared" si="9"/>
        <v>0</v>
      </c>
      <c r="AZ80" s="4">
        <f t="shared" si="9"/>
        <v>0</v>
      </c>
      <c r="BA80" s="4">
        <f t="shared" si="9"/>
        <v>38</v>
      </c>
      <c r="BB80" s="4">
        <f t="shared" si="9"/>
        <v>64</v>
      </c>
      <c r="BC80" s="4">
        <f t="shared" si="9"/>
        <v>50</v>
      </c>
      <c r="BD80" s="4">
        <f t="shared" si="9"/>
        <v>52</v>
      </c>
      <c r="BE80" s="4">
        <f t="shared" si="9"/>
        <v>36</v>
      </c>
      <c r="BF80" s="4">
        <f t="shared" si="9"/>
        <v>61</v>
      </c>
      <c r="BG80" s="4">
        <f t="shared" si="9"/>
        <v>33</v>
      </c>
      <c r="BH80" s="4">
        <f t="shared" si="9"/>
        <v>57</v>
      </c>
      <c r="BI80" s="4">
        <f t="shared" si="9"/>
        <v>33</v>
      </c>
      <c r="BJ80" s="4">
        <f t="shared" si="9"/>
        <v>64</v>
      </c>
      <c r="BK80" s="4">
        <f t="shared" si="9"/>
        <v>46</v>
      </c>
      <c r="BL80" s="4">
        <f t="shared" si="9"/>
        <v>57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10">MIN(C51)</f>
        <v>34</v>
      </c>
      <c r="AP81" s="4">
        <f t="shared" si="10"/>
        <v>60</v>
      </c>
      <c r="AQ81" s="4">
        <f t="shared" si="10"/>
        <v>47</v>
      </c>
      <c r="AR81" s="4">
        <f t="shared" si="10"/>
        <v>53</v>
      </c>
      <c r="AS81" s="4">
        <f t="shared" si="10"/>
        <v>39</v>
      </c>
      <c r="AT81" s="4">
        <f t="shared" si="10"/>
        <v>61</v>
      </c>
      <c r="AU81" s="4">
        <f t="shared" si="10"/>
        <v>0</v>
      </c>
      <c r="AV81" s="4">
        <f t="shared" si="10"/>
        <v>0</v>
      </c>
      <c r="AW81" s="4">
        <f t="shared" si="10"/>
        <v>22</v>
      </c>
      <c r="AX81" s="4">
        <f t="shared" si="10"/>
        <v>54</v>
      </c>
      <c r="AY81" s="4">
        <f t="shared" si="10"/>
        <v>0</v>
      </c>
      <c r="AZ81" s="4">
        <f t="shared" si="10"/>
        <v>0</v>
      </c>
      <c r="BA81" s="4">
        <f t="shared" si="10"/>
        <v>38</v>
      </c>
      <c r="BB81" s="4">
        <f t="shared" si="10"/>
        <v>64</v>
      </c>
      <c r="BC81" s="4">
        <f t="shared" si="10"/>
        <v>50</v>
      </c>
      <c r="BD81" s="4">
        <f t="shared" si="10"/>
        <v>52</v>
      </c>
      <c r="BE81" s="4">
        <f t="shared" si="10"/>
        <v>36</v>
      </c>
      <c r="BF81" s="4">
        <f t="shared" si="10"/>
        <v>61</v>
      </c>
      <c r="BG81" s="4">
        <f t="shared" si="10"/>
        <v>33</v>
      </c>
      <c r="BH81" s="4">
        <f t="shared" si="10"/>
        <v>57</v>
      </c>
      <c r="BI81" s="4">
        <f t="shared" si="10"/>
        <v>33</v>
      </c>
      <c r="BJ81" s="4">
        <f t="shared" si="10"/>
        <v>64</v>
      </c>
      <c r="BK81" s="4">
        <f t="shared" si="10"/>
        <v>46</v>
      </c>
      <c r="BL81" s="4">
        <f t="shared" si="10"/>
        <v>57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11">AO80-AO81</f>
        <v>0</v>
      </c>
      <c r="AP82" s="4">
        <f t="shared" si="11"/>
        <v>0</v>
      </c>
      <c r="AQ82" s="4">
        <f t="shared" si="11"/>
        <v>0</v>
      </c>
      <c r="AR82" s="4">
        <f t="shared" si="11"/>
        <v>0</v>
      </c>
      <c r="AS82" s="4">
        <f t="shared" si="11"/>
        <v>0</v>
      </c>
      <c r="AT82" s="4">
        <f t="shared" si="11"/>
        <v>0</v>
      </c>
      <c r="AU82" s="4">
        <f t="shared" si="11"/>
        <v>0</v>
      </c>
      <c r="AV82" s="4">
        <f t="shared" si="11"/>
        <v>0</v>
      </c>
      <c r="AW82" s="4">
        <f t="shared" si="11"/>
        <v>0</v>
      </c>
      <c r="AX82" s="4">
        <f t="shared" si="11"/>
        <v>0</v>
      </c>
      <c r="AY82" s="4">
        <f t="shared" si="11"/>
        <v>0</v>
      </c>
      <c r="AZ82" s="4">
        <f t="shared" si="11"/>
        <v>0</v>
      </c>
      <c r="BA82" s="4">
        <f t="shared" si="11"/>
        <v>0</v>
      </c>
      <c r="BB82" s="4">
        <f t="shared" si="11"/>
        <v>0</v>
      </c>
      <c r="BC82" s="4">
        <f t="shared" si="11"/>
        <v>0</v>
      </c>
      <c r="BD82" s="4">
        <f t="shared" si="11"/>
        <v>0</v>
      </c>
      <c r="BE82" s="4">
        <f t="shared" si="11"/>
        <v>0</v>
      </c>
      <c r="BF82" s="4">
        <f t="shared" si="11"/>
        <v>0</v>
      </c>
      <c r="BG82" s="4">
        <f t="shared" si="11"/>
        <v>0</v>
      </c>
      <c r="BH82" s="4">
        <f t="shared" si="11"/>
        <v>0</v>
      </c>
      <c r="BI82" s="4">
        <f t="shared" si="11"/>
        <v>0</v>
      </c>
      <c r="BJ82" s="4">
        <f t="shared" si="11"/>
        <v>0</v>
      </c>
      <c r="BK82" s="4">
        <f t="shared" si="11"/>
        <v>0</v>
      </c>
      <c r="BL82" s="4">
        <f t="shared" si="11"/>
        <v>0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O83" s="4">
        <f t="shared" ref="AO83:BL83" si="12">AO73+AO76+AO79+AO82</f>
        <v>31</v>
      </c>
      <c r="AP83" s="4">
        <f t="shared" si="12"/>
        <v>4</v>
      </c>
      <c r="AQ83" s="4">
        <f t="shared" si="12"/>
        <v>1</v>
      </c>
      <c r="AR83" s="4">
        <f t="shared" si="12"/>
        <v>3</v>
      </c>
      <c r="AS83" s="4">
        <f t="shared" si="12"/>
        <v>6</v>
      </c>
      <c r="AT83" s="4">
        <f t="shared" si="12"/>
        <v>22</v>
      </c>
      <c r="AU83" s="4">
        <f t="shared" si="12"/>
        <v>5</v>
      </c>
      <c r="AV83" s="4">
        <f t="shared" si="12"/>
        <v>1</v>
      </c>
      <c r="AW83" s="4">
        <f t="shared" si="12"/>
        <v>7</v>
      </c>
      <c r="AX83" s="4">
        <f t="shared" si="12"/>
        <v>3</v>
      </c>
      <c r="AY83" s="4">
        <f t="shared" si="12"/>
        <v>0</v>
      </c>
      <c r="AZ83" s="4">
        <f t="shared" si="12"/>
        <v>6</v>
      </c>
      <c r="BA83" s="4">
        <f t="shared" si="12"/>
        <v>9</v>
      </c>
      <c r="BB83" s="4">
        <f t="shared" si="12"/>
        <v>17</v>
      </c>
      <c r="BC83" s="4">
        <f t="shared" si="12"/>
        <v>0</v>
      </c>
      <c r="BD83" s="4">
        <f t="shared" si="12"/>
        <v>0</v>
      </c>
      <c r="BE83" s="4">
        <f t="shared" si="12"/>
        <v>20</v>
      </c>
      <c r="BF83" s="4">
        <f t="shared" si="12"/>
        <v>23</v>
      </c>
      <c r="BG83" s="4">
        <f t="shared" si="12"/>
        <v>22</v>
      </c>
      <c r="BH83" s="4">
        <f t="shared" si="12"/>
        <v>21</v>
      </c>
      <c r="BI83" s="4">
        <f t="shared" si="12"/>
        <v>17</v>
      </c>
      <c r="BJ83" s="4">
        <f t="shared" si="12"/>
        <v>9</v>
      </c>
      <c r="BK83" s="4">
        <f t="shared" si="12"/>
        <v>1</v>
      </c>
      <c r="BL83" s="4">
        <f t="shared" si="12"/>
        <v>38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3" activePane="bottomLeft" state="frozenSplit"/>
      <selection pane="bottomLeft" activeCell="A10" sqref="A10:XF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1417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1429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79" activePane="bottomLeft" state="frozenSplit"/>
      <selection pane="bottomLeft" activeCell="P96" sqref="P96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1397</v>
      </c>
      <c r="AI1" s="30" t="s">
        <v>1243</v>
      </c>
      <c r="AJ1" s="30" t="s">
        <v>1240</v>
      </c>
      <c r="AK1" s="30" t="s">
        <v>1493</v>
      </c>
      <c r="AL1" s="30" t="s">
        <v>1227</v>
      </c>
    </row>
    <row r="2" spans="1:38" x14ac:dyDescent="0.2">
      <c r="A2" s="1" t="s">
        <v>210</v>
      </c>
      <c r="B2" s="1" t="str">
        <f>VLOOKUP(A2,Xtal_Templ!A:B,2,FALSE)</f>
        <v>apj_human</v>
      </c>
      <c r="C2" s="5">
        <f>VLOOKUP($B2&amp;"__wt",'SegEnds_Xtal_BW#'!$A:$Z,3,FALSE)</f>
        <v>33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52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21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53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INDEX(ICL3_classA!$G$2:$G$37,MATCH(MIN(ABS(AI2-ICL3_classA!$F$2:$F$37)),ABS(AI2-ICL3_classA!$F$2:$F$37),0))</f>
        <v>74</v>
      </c>
      <c r="U2" s="1">
        <f t="array" ref="U2">INDEX(ICL3_classA!$H$2:$H$37,MATCH(MIN(ABS(AI2-ICL3_classA!$F$2:$F$37)),ABS(AI2-ICL3_classA!$F$2:$F$37),0))</f>
        <v>21</v>
      </c>
      <c r="V2" s="1">
        <v>61</v>
      </c>
      <c r="W2" s="108">
        <v>25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61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34</v>
      </c>
      <c r="AC2" s="1">
        <f>VLOOKUP(A2,'SegEnds_NonXtal_Prot#'!A:AL,10,FALSE)-VLOOKUP(A2,'SegEnds_NonXtal_Prot#'!A:AL,7,FALSE)</f>
        <v>14</v>
      </c>
      <c r="AD2" s="1">
        <f>VLOOKUP(A2,'SegEnds_NonXtal_Prot#'!A:AL,13,FALSE)-VLOOKUP(A2,'SegEnds_NonXtal_Prot#'!A:AL,10,FALSE)</f>
        <v>20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18</v>
      </c>
      <c r="AG2" s="1">
        <f>VLOOKUP(A2,'SegEnds_NonXtal_Prot#'!A:AL,28,FALSE)-VLOOKUP(A2,'SegEnds_NonXtal_Prot#'!A:AL,25,FALSE)</f>
        <v>23</v>
      </c>
      <c r="AH2" s="1">
        <f>VLOOKUP(A2,'SegEnds_NonXtal_Prot#'!A:AL,28,FALSE)-VLOOKUP(A2,'SegEnds_NonXtal_Prot#'!A:AL,22,FALSE)</f>
        <v>59</v>
      </c>
      <c r="AI2" s="1">
        <f>VLOOKUP(A2,'SegEnds_NonXtal_Prot#'!A:AL,31,FALSE)-VLOOKUP(A2,'SegEnds_NonXtal_Prot#'!A:AL,28,FALSE)</f>
        <v>59</v>
      </c>
      <c r="AJ2" s="1">
        <f>VLOOKUP(A2,'SegEnds_NonXtal_Prot#'!A:AL,34,FALSE)-VLOOKUP(A2,'SegEnds_NonXtal_Prot#'!A:AL,31,FALSE)</f>
        <v>38</v>
      </c>
      <c r="AK2" s="1" t="e">
        <f>VLOOKUP(A2,'SegEnds_NonXtal_Prot#'!A:AL,37,FALSE)-VLOOKUP(A2,'SegEnds_NonXtal_Prot#'!A:AL,34,FALSE)</f>
        <v>#VALUE!</v>
      </c>
      <c r="AL2" s="1" t="str">
        <f>IF(ISERROR(MATCH(A2,'SegEnds_Xtal_Prot#'!B:B, 0)), "NoXtal", "Xtal")</f>
        <v>NoXtal</v>
      </c>
    </row>
    <row r="3" spans="1:38" x14ac:dyDescent="0.2">
      <c r="A3" s="4" t="s">
        <v>242</v>
      </c>
      <c r="B3" s="4" t="str">
        <f>VLOOKUP(A3,Xtal_Templ!A:B,2,FALSE)</f>
        <v>ox2r_human</v>
      </c>
      <c r="C3" s="5">
        <f>VLOOKUP($B3&amp;"__wt",'SegEnds_Xtal_BW#'!$A:$Z,3,FALSE)</f>
        <v>31</v>
      </c>
      <c r="D3" s="4">
        <f>VLOOKUP($B3&amp;"__wt",'SegEnds_Xtal_BW#'!$A:$Z,4,FALSE)</f>
        <v>60</v>
      </c>
      <c r="E3" s="4">
        <f>VLOOKUP($B3&amp;"__wt",'SegEnds_Xtal_BW#'!$A:$Z,5,FALSE)</f>
        <v>48</v>
      </c>
      <c r="F3" s="4">
        <f>VLOOKUP($B3&amp;"__wt",'SegEnds_Xtal_BW#'!$A:$Z,6,FALSE)</f>
        <v>51</v>
      </c>
      <c r="G3" s="4">
        <v>37</v>
      </c>
      <c r="H3" s="12">
        <f>VLOOKUP($B3&amp;"__wt",'SegEnds_Xtal_BW#'!$A:$Z,8,FALSE)</f>
        <v>68</v>
      </c>
      <c r="I3" s="4">
        <f>VLOOKUP($B3&amp;"__wt",'SegEnds_Xtal_BW#'!$A:$Z,9,FALSE)</f>
        <v>49</v>
      </c>
      <c r="J3" s="4">
        <f>VLOOKUP($B3&amp;"__wt",'SegEnds_Xtal_BW#'!$A:$Z,10,FALSE)</f>
        <v>52</v>
      </c>
      <c r="K3" s="11">
        <v>18</v>
      </c>
      <c r="L3" s="4">
        <f>VLOOKUP($B3&amp;"__wt",'SegEnds_Xtal_BW#'!$A:$Z,12,FALSE)</f>
        <v>56</v>
      </c>
      <c r="M3" s="4">
        <f>VLOOKUP($B3&amp;"__wt",'SegEnds_Xtal_BW#'!$A:$Z,13,FALSE)</f>
        <v>50</v>
      </c>
      <c r="N3" s="11">
        <v>53</v>
      </c>
      <c r="O3" s="87">
        <f>VLOOKUP($B3&amp;"__wt",'SegEnds_Xtal_BW#'!$A:$Z,15,FALSE)</f>
        <v>38</v>
      </c>
      <c r="P3" s="4">
        <f>VLOOKUP($B3&amp;"__wt",'SegEnds_Xtal_BW#'!$A:$Z,16,FALSE)</f>
        <v>64</v>
      </c>
      <c r="Q3" s="4">
        <f>VLOOKUP($B3&amp;"__wt",'SegEnds_Xtal_BW#'!$A:$Z,17,FALSE)</f>
        <v>50</v>
      </c>
      <c r="R3" s="4">
        <f>VLOOKUP($B3&amp;"__wt",'SegEnds_Xtal_BW#'!$A:$Z,18,FALSE)</f>
        <v>52</v>
      </c>
      <c r="S3" s="4">
        <f>VLOOKUP($B3&amp;"__wt",'SegEnds_Xtal_BW#'!$A:$Z,19,FALSE)</f>
        <v>33</v>
      </c>
      <c r="T3" s="4">
        <f t="array" ref="T3">INDEX(ICL3_classA!$G$2:$G$37,MATCH(MIN(ABS(AI3-ICL3_classA!$F$2:$F$37)),ABS(AI3-ICL3_classA!$F$2:$F$37),0))</f>
        <v>73</v>
      </c>
      <c r="U3" s="4">
        <f t="array" ref="U3">INDEX(ICL3_classA!$H$2:$H$37,MATCH(MIN(ABS(AI3-ICL3_classA!$F$2:$F$37)),ABS(AI3-ICL3_classA!$F$2:$F$37),0))</f>
        <v>22</v>
      </c>
      <c r="V3" s="4">
        <v>61</v>
      </c>
      <c r="W3" s="4">
        <v>31</v>
      </c>
      <c r="X3" s="4">
        <f>VLOOKUP($B3&amp;"__wt",'SegEnds_Xtal_BW#'!$A:$Z,24,FALSE)</f>
        <v>56</v>
      </c>
      <c r="Y3" s="4">
        <f>VLOOKUP($B3&amp;"__wt",'SegEnds_Xtal_BW#'!$A:$Z,25,FALSE)</f>
        <v>47</v>
      </c>
      <c r="Z3" s="4">
        <f>VLOOKUP($B3&amp;"__wt",'SegEnds_Xtal_BW#'!$A:$Z,26,FALSE)</f>
        <v>58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28</v>
      </c>
      <c r="AC3" s="4">
        <f>VLOOKUP(A3,'SegEnds_NonXtal_Prot#'!A:AL,10,FALSE)-VLOOKUP(A3,'SegEnds_NonXtal_Prot#'!A:AL,7,FALSE)</f>
        <v>15</v>
      </c>
      <c r="AD3" s="4">
        <f>VLOOKUP(A3,'SegEnds_NonXtal_Prot#'!A:AL,13,FALSE)-VLOOKUP(A3,'SegEnds_NonXtal_Prot#'!A:AL,10,FALSE)</f>
        <v>20</v>
      </c>
      <c r="AE3" s="4">
        <f>VLOOKUP(A3,'SegEnds_NonXtal_Prot#'!A:AL,16,FALSE)-VLOOKUP(A3,'SegEnds_NonXtal_Prot#'!A:AL,10,FALSE)</f>
        <v>52</v>
      </c>
      <c r="AF3" s="1">
        <f>VLOOKUP(A3,'SegEnds_NonXtal_Prot#'!A:AL,22,FALSE)-VLOOKUP(A3,'SegEnds_NonXtal_Prot#'!A:AL,19,FALSE)</f>
        <v>18</v>
      </c>
      <c r="AG3" s="4">
        <f>VLOOKUP(A3,'SegEnds_NonXtal_Prot#'!A:AL,28,FALSE)-VLOOKUP(A3,'SegEnds_NonXtal_Prot#'!A:AL,25,FALSE)</f>
        <v>25</v>
      </c>
      <c r="AH3" s="1">
        <f>VLOOKUP(A3,'SegEnds_NonXtal_Prot#'!A:AL,28,FALSE)-VLOOKUP(A3,'SegEnds_NonXtal_Prot#'!A:AL,22,FALSE)</f>
        <v>47</v>
      </c>
      <c r="AI3" s="4">
        <f>VLOOKUP(A3,'SegEnds_NonXtal_Prot#'!A:AL,31,FALSE)-VLOOKUP(A3,'SegEnds_NonXtal_Prot#'!A:AL,28,FALSE)</f>
        <v>56</v>
      </c>
      <c r="AJ3" s="4">
        <f>VLOOKUP(A3,'SegEnds_NonXtal_Prot#'!A:AL,34,FALSE)-VLOOKUP(A3,'SegEnds_NonXtal_Prot#'!A:AL,31,FALSE)</f>
        <v>36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245</v>
      </c>
      <c r="B4" s="1" t="str">
        <f>VLOOKUP(A4,Xtal_Templ!A:B,2,FALSE)</f>
        <v>hrh1_human</v>
      </c>
      <c r="C4" s="5">
        <f>VLOOKUP($B4&amp;"__wt",'SegEnds_Xtal_BW#'!$A:$Z,3,FALSE)</f>
        <v>34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67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21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53</v>
      </c>
      <c r="O4" s="87">
        <f>VLOOKUP($B4&amp;"__wt",'SegEnds_Xtal_BW#'!$A:$Z,15,FALSE)</f>
        <v>38</v>
      </c>
      <c r="P4" s="1">
        <v>63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v>35</v>
      </c>
      <c r="T4" s="1">
        <f t="array" ref="T4">INDEX(ICL3_classA!$G$2:$G$37,MATCH(MIN(ABS(AI4-ICL3_classA!$F$2:$F$37)),ABS(AI4-ICL3_classA!$F$2:$F$37),0))</f>
        <v>74</v>
      </c>
      <c r="U4" s="1">
        <f t="array" ref="U4">INDEX(ICL3_classA!$H$2:$H$37,MATCH(MIN(ABS(AI4-ICL3_classA!$F$2:$F$37)),ABS(AI4-ICL3_classA!$F$2:$F$37),0))</f>
        <v>24</v>
      </c>
      <c r="V4" s="1">
        <v>61</v>
      </c>
      <c r="W4" s="1">
        <v>31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29</v>
      </c>
      <c r="AC4" s="1">
        <f>VLOOKUP(A4,'SegEnds_NonXtal_Prot#'!A:AL,10,FALSE)-VLOOKUP(A4,'SegEnds_NonXtal_Prot#'!A:AL,7,FALSE)</f>
        <v>16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18</v>
      </c>
      <c r="AG4" s="1">
        <f>VLOOKUP(A4,'SegEnds_NonXtal_Prot#'!A:AL,28,FALSE)-VLOOKUP(A4,'SegEnds_NonXtal_Prot#'!A:AL,25,FALSE)</f>
        <v>26</v>
      </c>
      <c r="AH4" s="1">
        <f>VLOOKUP(A4,'SegEnds_NonXtal_Prot#'!A:AL,28,FALSE)-VLOOKUP(A4,'SegEnds_NonXtal_Prot#'!A:AL,22,FALSE)</f>
        <v>58</v>
      </c>
      <c r="AI4" s="1">
        <f>VLOOKUP(A4,'SegEnds_NonXtal_Prot#'!A:AL,31,FALSE)-VLOOKUP(A4,'SegEnds_NonXtal_Prot#'!A:AL,28,FALSE)</f>
        <v>105</v>
      </c>
      <c r="AJ4" s="1">
        <f>VLOOKUP(A4,'SegEnds_NonXtal_Prot#'!A:AL,34,FALSE)-VLOOKUP(A4,'SegEnds_NonXtal_Prot#'!A:AL,31,FALSE)</f>
        <v>36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324</v>
      </c>
      <c r="B5" s="1" t="str">
        <f>VLOOKUP(A5,Xtal_Templ!A:B,2,FALSE)</f>
        <v>5ht2c_human</v>
      </c>
      <c r="C5" s="5">
        <f>VLOOKUP($B5&amp;"__wt",'SegEnds_Xtal_BW#'!$A:$Z,3,FALSE)</f>
        <v>33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f>VLOOKUP($B5&amp;"__wt",'SegEnds_Xtal_BW#'!$A:$Z,8,FALSE)</f>
        <v>68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53</v>
      </c>
      <c r="O5" s="87">
        <v>38</v>
      </c>
      <c r="P5" s="1">
        <f>VLOOKUP($B5&amp;"__wt",'SegEnds_Xtal_BW#'!$A:$Z,16,FALSE)</f>
        <v>67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35</v>
      </c>
      <c r="T5" s="1">
        <f t="array" ref="T5">INDEX(ICL3_classA!$G$2:$G$37,MATCH(MIN(ABS(AI5-ICL3_classA!$F$2:$F$37)),ABS(AI5-ICL3_classA!$F$2:$F$37),0))</f>
        <v>76</v>
      </c>
      <c r="U5" s="1">
        <f t="array" ref="U5">INDEX(ICL3_classA!$H$2:$H$37,MATCH(MIN(ABS(AI5-ICL3_classA!$F$2:$F$37)),ABS(AI5-ICL3_classA!$F$2:$F$37),0))</f>
        <v>24</v>
      </c>
      <c r="V5" s="1">
        <v>61</v>
      </c>
      <c r="W5" s="133">
        <f>VLOOKUP($B5&amp;"__wt",'SegEnds_Xtal_BW#'!$A:$Z,23,FALSE)</f>
        <v>27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60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27</v>
      </c>
      <c r="AC5" s="1" t="e">
        <f>VLOOKUP(A5,'SegEnds_NonXtal_Prot#'!A:AL,10,FALSE)-VLOOKUP(A5,'SegEnds_NonXtal_Prot#'!A:AL,7,FALSE)</f>
        <v>#VALUE!</v>
      </c>
      <c r="AD5" s="1">
        <f>VLOOKUP(A5,'SegEnds_NonXtal_Prot#'!A:AL,13,FALSE)-VLOOKUP(A5,'SegEnds_NonXtal_Prot#'!A:AL,10,FALSE)</f>
        <v>20</v>
      </c>
      <c r="AE5" s="1">
        <f>VLOOKUP(A5,'SegEnds_NonXtal_Prot#'!A:AL,16,FALSE)-VLOOKUP(A5,'SegEnds_NonXtal_Prot#'!A:AL,10,FALSE)</f>
        <v>52</v>
      </c>
      <c r="AF5" s="1">
        <f>VLOOKUP(A5,'SegEnds_NonXtal_Prot#'!A:AL,22,FALSE)-VLOOKUP(A5,'SegEnds_NonXtal_Prot#'!A:AL,19,FALSE)</f>
        <v>18</v>
      </c>
      <c r="AG5" s="1">
        <f>VLOOKUP(A5,'SegEnds_NonXtal_Prot#'!A:AL,28,FALSE)-VLOOKUP(A5,'SegEnds_NonXtal_Prot#'!A:AL,25,FALSE)</f>
        <v>25</v>
      </c>
      <c r="AH5" s="1">
        <f>VLOOKUP(A5,'SegEnds_NonXtal_Prot#'!A:AL,28,FALSE)-VLOOKUP(A5,'SegEnds_NonXtal_Prot#'!A:AL,22,FALSE)</f>
        <v>51</v>
      </c>
      <c r="AI5" s="1">
        <f>VLOOKUP(A5,'SegEnds_NonXtal_Prot#'!A:AL,31,FALSE)-VLOOKUP(A5,'SegEnds_NonXtal_Prot#'!A:AL,28,FALSE)</f>
        <v>67</v>
      </c>
      <c r="AJ5" s="1">
        <f>VLOOKUP(A5,'SegEnds_NonXtal_Prot#'!A:AL,34,FALSE)-VLOOKUP(A5,'SegEnds_NonXtal_Prot#'!A:AL,31,FALSE)</f>
        <v>38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1175</v>
      </c>
      <c r="B6" s="1" t="str">
        <f>VLOOKUP(A6,Xtal_Templ!A:B,2,FALSE)</f>
        <v>ox1r_human</v>
      </c>
      <c r="C6" s="5">
        <f>VLOOKUP($B6&amp;"__wt",'SegEnds_Xtal_BW#'!$A:$Z,3,FALSE)</f>
        <v>32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67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f>VLOOKUP($B6&amp;"__wt",'SegEnds_Xtal_BW#'!$A:$Z,14,FALSE)</f>
        <v>53</v>
      </c>
      <c r="O6" s="87">
        <f>VLOOKUP($B6&amp;"__wt",'SegEnds_Xtal_BW#'!$A:$Z,15,FALSE)</f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32</v>
      </c>
      <c r="T6" s="1">
        <f t="array" ref="T6">INDEX(ICL3_classA!$G$2:$G$37,MATCH(MIN(ABS(AI6-ICL3_classA!$F$2:$F$37)),ABS(AI6-ICL3_classA!$F$2:$F$37),0))</f>
        <v>76</v>
      </c>
      <c r="U6" s="1">
        <v>20</v>
      </c>
      <c r="V6" s="1">
        <v>61</v>
      </c>
      <c r="W6" s="1">
        <v>28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58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20</v>
      </c>
      <c r="AE6" s="1">
        <f>VLOOKUP(A6,'SegEnds_NonXtal_Prot#'!A:AL,16,FALSE)-VLOOKUP(A6,'SegEnds_NonXtal_Prot#'!A:AL,10,FALSE)</f>
        <v>52</v>
      </c>
      <c r="AF6" s="1">
        <f>VLOOKUP(A6,'SegEnds_NonXtal_Prot#'!A:AL,22,FALSE)-VLOOKUP(A6,'SegEnds_NonXtal_Prot#'!A:AL,19,FALSE)</f>
        <v>18</v>
      </c>
      <c r="AG6" s="1">
        <f>VLOOKUP(A6,'SegEnds_NonXtal_Prot#'!A:AL,28,FALSE)-VLOOKUP(A6,'SegEnds_NonXtal_Prot#'!A:AL,25,FALSE)</f>
        <v>25</v>
      </c>
      <c r="AH6" s="1">
        <f>VLOOKUP(A6,'SegEnds_NonXtal_Prot#'!A:AL,28,FALSE)-VLOOKUP(A6,'SegEnds_NonXtal_Prot#'!A:AL,22,FALSE)</f>
        <v>58</v>
      </c>
      <c r="AI6" s="12">
        <f>VLOOKUP(A6,'SegEnds_NonXtal_Prot#'!A:AL,31,FALSE)-VLOOKUP(A6,'SegEnds_NonXtal_Prot#'!A:AL,28,FALSE)</f>
        <v>86</v>
      </c>
      <c r="AJ6" s="1">
        <f>VLOOKUP(A6,'SegEnds_NonXtal_Prot#'!A:AL,34,FALSE)-VLOOKUP(A6,'SegEnds_NonXtal_Prot#'!A:AL,31,FALSE)</f>
        <v>42</v>
      </c>
      <c r="AK6" s="1">
        <f>VLOOKUP(A6,'SegEnds_NonXtal_Prot#'!A:AL,37,FALSE)-VLOOKUP(A6,'SegEnds_NonXtal_Prot#'!A:AL,34,FALSE)</f>
        <v>10</v>
      </c>
      <c r="AL6" s="12" t="str">
        <f>IF(ISERROR(MATCH(A6,'SegEnds_Xtal_Prot#'!B:B, 0)), "NoXtal", "Xtal")</f>
        <v>Xtal</v>
      </c>
    </row>
    <row r="7" spans="1:38" x14ac:dyDescent="0.2">
      <c r="A7" s="1" t="s">
        <v>1176</v>
      </c>
      <c r="B7" s="1" t="str">
        <f>VLOOKUP(A7,Xtal_Templ!A:B,2,FALSE)</f>
        <v>ox2r_human</v>
      </c>
      <c r="C7" s="5">
        <f>VLOOKUP($B7&amp;"__wt",'SegEnds_Xtal_BW#'!$A:$Z,3,FALSE)</f>
        <v>31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68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f>VLOOKUP($B7&amp;"__wt",'SegEnds_Xtal_BW#'!$A:$Z,14,FALSE)</f>
        <v>53</v>
      </c>
      <c r="O7" s="87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INDEX(ICL3_classA!$G$2:$G$37,MATCH(MIN(ABS(AI7-ICL3_classA!$F$2:$F$37)),ABS(AI7-ICL3_classA!$F$2:$F$37),0))</f>
        <v>76</v>
      </c>
      <c r="U7" s="1">
        <v>20</v>
      </c>
      <c r="V7" s="1">
        <v>61</v>
      </c>
      <c r="W7" s="108">
        <v>27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>
        <f>VLOOKUP(A7,'SegEnds_NonXtal_Prot#'!A:AL,13,FALSE)-VLOOKUP(A7,'SegEnds_NonXtal_Prot#'!A:AL,10,FALSE)</f>
        <v>20</v>
      </c>
      <c r="AE7" s="1">
        <f>VLOOKUP(A7,'SegEnds_NonXtal_Prot#'!A:AL,16,FALSE)-VLOOKUP(A7,'SegEnds_NonXtal_Prot#'!A:AL,10,FALSE)</f>
        <v>52</v>
      </c>
      <c r="AF7" s="1">
        <f>VLOOKUP(A7,'SegEnds_NonXtal_Prot#'!A:AL,22,FALSE)-VLOOKUP(A7,'SegEnds_NonXtal_Prot#'!A:AL,19,FALSE)</f>
        <v>18</v>
      </c>
      <c r="AG7" s="1">
        <f>VLOOKUP(A7,'SegEnds_NonXtal_Prot#'!A:AL,28,FALSE)-VLOOKUP(A7,'SegEnds_NonXtal_Prot#'!A:AL,25,FALSE)</f>
        <v>25</v>
      </c>
      <c r="AH7" s="1">
        <f>VLOOKUP(A7,'SegEnds_NonXtal_Prot#'!A:AL,28,FALSE)-VLOOKUP(A7,'SegEnds_NonXtal_Prot#'!A:AL,22,FALSE)</f>
        <v>58</v>
      </c>
      <c r="AI7" s="12">
        <f>VLOOKUP(A7,'SegEnds_NonXtal_Prot#'!A:AL,31,FALSE)-VLOOKUP(A7,'SegEnds_NonXtal_Prot#'!A:AL,28,FALSE)</f>
        <v>84</v>
      </c>
      <c r="AJ7" s="1">
        <f>VLOOKUP(A7,'SegEnds_NonXtal_Prot#'!A:AL,34,FALSE)-VLOOKUP(A7,'SegEnds_NonXtal_Prot#'!A:AL,31,FALSE)</f>
        <v>42</v>
      </c>
      <c r="AK7" s="1">
        <f>VLOOKUP(A7,'SegEnds_NonXtal_Prot#'!A:AL,37,FALSE)-VLOOKUP(A7,'SegEnds_NonXtal_Prot#'!A:AL,34,FALSE)</f>
        <v>10</v>
      </c>
      <c r="AL7" s="12" t="str">
        <f>IF(ISERROR(MATCH(A7,'SegEnds_Xtal_Prot#'!B:B, 0)), "NoXtal", "Xtal")</f>
        <v>Xtal</v>
      </c>
    </row>
    <row r="8" spans="1:38" x14ac:dyDescent="0.2">
      <c r="A8" s="4" t="s">
        <v>369</v>
      </c>
      <c r="B8" s="4" t="str">
        <f>VLOOKUP(A8,Xtal_Templ!A:B,2,FALSE)</f>
        <v>ox2r_human</v>
      </c>
      <c r="C8" s="5">
        <f>VLOOKUP($B8&amp;"__wt",'SegEnds_Xtal_BW#'!$A:$Z,3,FALSE)</f>
        <v>31</v>
      </c>
      <c r="D8" s="4">
        <f>VLOOKUP($B8&amp;"__wt",'SegEnds_Xtal_BW#'!$A:$Z,4,FALSE)</f>
        <v>60</v>
      </c>
      <c r="E8" s="4">
        <f>VLOOKUP($B8&amp;"__wt",'SegEnds_Xtal_BW#'!$A:$Z,5,FALSE)</f>
        <v>48</v>
      </c>
      <c r="F8" s="4">
        <f>VLOOKUP($B8&amp;"__wt",'SegEnds_Xtal_BW#'!$A:$Z,6,FALSE)</f>
        <v>51</v>
      </c>
      <c r="G8" s="4">
        <v>37</v>
      </c>
      <c r="H8" s="11">
        <f>VLOOKUP($B8&amp;"__wt",'SegEnds_Xtal_BW#'!$A:$Z,8,FALSE)</f>
        <v>68</v>
      </c>
      <c r="I8" s="4">
        <f>VLOOKUP($B8&amp;"__wt",'SegEnds_Xtal_BW#'!$A:$Z,9,FALSE)</f>
        <v>49</v>
      </c>
      <c r="J8" s="4">
        <f>VLOOKUP($B8&amp;"__wt",'SegEnds_Xtal_BW#'!$A:$Z,10,FALSE)</f>
        <v>52</v>
      </c>
      <c r="K8" s="11">
        <v>18</v>
      </c>
      <c r="L8" s="4">
        <f>VLOOKUP($B8&amp;"__wt",'SegEnds_Xtal_BW#'!$A:$Z,12,FALSE)</f>
        <v>56</v>
      </c>
      <c r="M8" s="4">
        <f>VLOOKUP($B8&amp;"__wt",'SegEnds_Xtal_BW#'!$A:$Z,13,FALSE)</f>
        <v>50</v>
      </c>
      <c r="N8" s="11">
        <v>53</v>
      </c>
      <c r="O8" s="87">
        <f>VLOOKUP($B8&amp;"__wt",'SegEnds_Xtal_BW#'!$A:$Z,15,FALSE)</f>
        <v>38</v>
      </c>
      <c r="P8" s="4">
        <f>VLOOKUP($B8&amp;"__wt",'SegEnds_Xtal_BW#'!$A:$Z,16,FALSE)</f>
        <v>64</v>
      </c>
      <c r="Q8" s="4">
        <f>VLOOKUP($B8&amp;"__wt",'SegEnds_Xtal_BW#'!$A:$Z,17,FALSE)</f>
        <v>50</v>
      </c>
      <c r="R8" s="4">
        <f>VLOOKUP($B8&amp;"__wt",'SegEnds_Xtal_BW#'!$A:$Z,18,FALSE)</f>
        <v>52</v>
      </c>
      <c r="S8" s="4">
        <f>VLOOKUP($B8&amp;"__wt",'SegEnds_Xtal_BW#'!$A:$Z,19,FALSE)</f>
        <v>33</v>
      </c>
      <c r="T8" s="4">
        <f t="array" ref="T8">INDEX(ICL3_classA!$G$2:$G$37,MATCH(MIN(ABS(AI8-ICL3_classA!$F$2:$F$37)),ABS(AI8-ICL3_classA!$F$2:$F$37),0))</f>
        <v>73</v>
      </c>
      <c r="U8" s="4">
        <f t="array" ref="U8">INDEX(ICL3_classA!$H$2:$H$37,MATCH(MIN(ABS(AI8-ICL3_classA!$F$2:$F$37)),ABS(AI8-ICL3_classA!$F$2:$F$37),0))</f>
        <v>22</v>
      </c>
      <c r="V8" s="4">
        <v>61</v>
      </c>
      <c r="W8" s="133">
        <f>VLOOKUP($B8&amp;"__wt",'SegEnds_Xtal_BW#'!$A:$Z,23,FALSE)</f>
        <v>27</v>
      </c>
      <c r="X8" s="4">
        <f>VLOOKUP($B8&amp;"__wt",'SegEnds_Xtal_BW#'!$A:$Z,24,FALSE)</f>
        <v>56</v>
      </c>
      <c r="Y8" s="4">
        <f>VLOOKUP($B8&amp;"__wt",'SegEnds_Xtal_BW#'!$A:$Z,25,FALSE)</f>
        <v>47</v>
      </c>
      <c r="Z8" s="4">
        <f>VLOOKUP($B8&amp;"__wt",'SegEnds_Xtal_BW#'!$A:$Z,26,FALSE)</f>
        <v>58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4">
        <f>VLOOKUP(A8,'SegEnds_NonXtal_Prot#'!A:AL,10,FALSE)-VLOOKUP(A8,'SegEnds_NonXtal_Prot#'!A:AL,7,FALSE)</f>
        <v>15</v>
      </c>
      <c r="AD8" s="4">
        <f>VLOOKUP(A8,'SegEnds_NonXtal_Prot#'!A:AL,13,FALSE)-VLOOKUP(A8,'SegEnds_NonXtal_Prot#'!A:AL,10,FALSE)</f>
        <v>21</v>
      </c>
      <c r="AE8" s="4">
        <f>VLOOKUP(A8,'SegEnds_NonXtal_Prot#'!A:AL,16,FALSE)-VLOOKUP(A8,'SegEnds_NonXtal_Prot#'!A:AL,10,FALSE)</f>
        <v>53</v>
      </c>
      <c r="AF8" s="1">
        <f>VLOOKUP(A8,'SegEnds_NonXtal_Prot#'!A:AL,22,FALSE)-VLOOKUP(A8,'SegEnds_NonXtal_Prot#'!A:AL,19,FALSE)</f>
        <v>18</v>
      </c>
      <c r="AG8" s="4">
        <f>VLOOKUP(A8,'SegEnds_NonXtal_Prot#'!A:AL,28,FALSE)-VLOOKUP(A8,'SegEnds_NonXtal_Prot#'!A:AL,25,FALSE)</f>
        <v>26</v>
      </c>
      <c r="AH8" s="1">
        <f>VLOOKUP(A8,'SegEnds_NonXtal_Prot#'!A:AL,28,FALSE)-VLOOKUP(A8,'SegEnds_NonXtal_Prot#'!A:AL,22,FALSE)</f>
        <v>53</v>
      </c>
      <c r="AI8" s="4">
        <f>VLOOKUP(A8,'SegEnds_NonXtal_Prot#'!A:AL,31,FALSE)-VLOOKUP(A8,'SegEnds_NonXtal_Prot#'!A:AL,28,FALSE)</f>
        <v>56</v>
      </c>
      <c r="AJ8" s="4">
        <f>VLOOKUP(A8,'SegEnds_NonXtal_Prot#'!A:AL,34,FALSE)-VLOOKUP(A8,'SegEnds_NonXtal_Prot#'!A:AL,31,FALSE)</f>
        <v>39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159</v>
      </c>
      <c r="B9" s="1" t="str">
        <f>VLOOKUP(A9,Xtal_Templ!A:B,2,FALSE)</f>
        <v>agtr2_human</v>
      </c>
      <c r="C9" s="5">
        <f>VLOOKUP($B9&amp;"__wt",'SegEnds_Xtal_BW#'!$A:$Z,3,FALSE)</f>
        <v>33</v>
      </c>
      <c r="D9" s="1">
        <f>VLOOKUP($B9&amp;"__wt",'SegEnds_Xtal_BW#'!$A:$Z,4,FALSE)</f>
        <v>60</v>
      </c>
      <c r="E9" s="1" t="str">
        <f>VLOOKUP($B9&amp;"__wt",'SegEnds_Xtal_BW#'!$A:$Z,5,FALSE)</f>
        <v>-</v>
      </c>
      <c r="F9" s="1" t="str">
        <f>VLOOKUP($B9&amp;"__wt",'SegEnds_Xtal_BW#'!$A:$Z,6,FALSE)</f>
        <v>-</v>
      </c>
      <c r="G9" s="108">
        <v>38</v>
      </c>
      <c r="H9" s="12">
        <f>VLOOKUP($B9&amp;"__wt",'SegEnds_Xtal_BW#'!$A:$Z,8,FALSE)</f>
        <v>66</v>
      </c>
      <c r="I9" s="1">
        <f>VLOOKUP($B9&amp;"__wt",'SegEnds_Xtal_BW#'!$A:$Z,9,FALSE)</f>
        <v>47</v>
      </c>
      <c r="J9" s="1">
        <f>VLOOKUP($B9&amp;"__wt",'SegEnds_Xtal_BW#'!$A:$Z,10,FALSE)</f>
        <v>52</v>
      </c>
      <c r="K9" s="12">
        <v>21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f>VLOOKUP($B9&amp;"__wt",'SegEnds_Xtal_BW#'!$A:$Z,14,FALSE)</f>
        <v>56</v>
      </c>
      <c r="O9" s="87">
        <f>VLOOKUP($B9&amp;"__wt",'SegEnds_Xtal_BW#'!$A:$Z,15,FALSE)</f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30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24</v>
      </c>
      <c r="V9" s="1">
        <v>64</v>
      </c>
      <c r="W9" s="1">
        <v>24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 t="e">
        <f>VLOOKUP(A9,'SegEnds_NonXtal_Prot#'!A:AL,10,FALSE)-VLOOKUP(A9,'SegEnds_NonXtal_Prot#'!A:AL,7,FALSE)</f>
        <v>#VALUE!</v>
      </c>
      <c r="AD9" s="1">
        <f>VLOOKUP(A9,'SegEnds_NonXtal_Prot#'!A:AL,13,FALSE)-VLOOKUP(A9,'SegEnds_NonXtal_Prot#'!A:AL,10,FALSE)</f>
        <v>20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19</v>
      </c>
      <c r="AG9" s="1">
        <f>VLOOKUP(A9,'SegEnds_NonXtal_Prot#'!A:AL,28,FALSE)-VLOOKUP(A9,'SegEnds_NonXtal_Prot#'!A:AL,25,FALSE)</f>
        <v>28</v>
      </c>
      <c r="AH9" s="1">
        <f>VLOOKUP(A9,'SegEnds_NonXtal_Prot#'!A:AL,28,FALSE)-VLOOKUP(A9,'SegEnds_NonXtal_Prot#'!A:AL,22,FALSE)</f>
        <v>55</v>
      </c>
      <c r="AI9" s="1">
        <f>VLOOKUP(A9,'SegEnds_NonXtal_Prot#'!A:AL,31,FALSE)-VLOOKUP(A9,'SegEnds_NonXtal_Prot#'!A:AL,28,FALSE)</f>
        <v>48</v>
      </c>
      <c r="AJ9" s="1">
        <f>VLOOKUP(A9,'SegEnds_NonXtal_Prot#'!A:AL,34,FALSE)-VLOOKUP(A9,'SegEnds_NonXtal_Prot#'!A:AL,31,FALSE)</f>
        <v>44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Xtal</v>
      </c>
    </row>
    <row r="10" spans="1:38" x14ac:dyDescent="0.2">
      <c r="A10" s="1" t="s">
        <v>185</v>
      </c>
      <c r="B10" s="1" t="str">
        <f>VLOOKUP(A10,Xtal_Templ!A:B,2,FALSE)</f>
        <v>ccr2_human</v>
      </c>
      <c r="C10" s="5">
        <f>VLOOKUP($B10&amp;"__wt",'SegEnds_Xtal_BW#'!$A:$Z,3,FALSE)</f>
        <v>27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08">
        <v>56</v>
      </c>
      <c r="O10" s="87">
        <f>VLOOKUP($B10&amp;"__wt",'SegEnds_Xtal_BW#'!$A:$Z,15,FALSE)</f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31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64</v>
      </c>
      <c r="W10" s="1">
        <v>24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58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28</v>
      </c>
      <c r="AC10" s="1">
        <f>VLOOKUP(A10,'SegEnds_NonXtal_Prot#'!A:AL,10,FALSE)-VLOOKUP(A10,'SegEnds_NonXtal_Prot#'!A:AL,7,FALSE)</f>
        <v>15</v>
      </c>
      <c r="AD10" s="1">
        <f>VLOOKUP(A10,'SegEnds_NonXtal_Prot#'!A:AL,13,FALSE)-VLOOKUP(A10,'SegEnds_NonXtal_Prot#'!A:AL,10,FALSE)</f>
        <v>18</v>
      </c>
      <c r="AE10" s="1">
        <f>VLOOKUP(A10,'SegEnds_NonXtal_Prot#'!A:AL,16,FALSE)-VLOOKUP(A10,'SegEnds_NonXtal_Prot#'!A:AL,10,FALSE)</f>
        <v>50</v>
      </c>
      <c r="AF10" s="1">
        <f>VLOOKUP(A10,'SegEnds_NonXtal_Prot#'!A:AL,22,FALSE)-VLOOKUP(A10,'SegEnds_NonXtal_Prot#'!A:AL,19,FALSE)</f>
        <v>19</v>
      </c>
      <c r="AG10" s="1">
        <f>VLOOKUP(A10,'SegEnds_NonXtal_Prot#'!A:AL,28,FALSE)-VLOOKUP(A10,'SegEnds_NonXtal_Prot#'!A:AL,25,FALSE)</f>
        <v>27</v>
      </c>
      <c r="AH10" s="1">
        <f>VLOOKUP(A10,'SegEnds_NonXtal_Prot#'!A:AL,28,FALSE)-VLOOKUP(A10,'SegEnds_NonXtal_Prot#'!A:AL,22,FALSE)</f>
        <v>53</v>
      </c>
      <c r="AI10" s="1">
        <f>VLOOKUP(A10,'SegEnds_NonXtal_Prot#'!A:AL,31,FALSE)-VLOOKUP(A10,'SegEnds_NonXtal_Prot#'!A:AL,28,FALSE)</f>
        <v>43</v>
      </c>
      <c r="AJ10" s="1">
        <f>VLOOKUP(A10,'SegEnds_NonXtal_Prot#'!A:AL,34,FALSE)-VLOOKUP(A10,'SegEnds_NonXtal_Prot#'!A:AL,31,FALSE)</f>
        <v>45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186</v>
      </c>
      <c r="B11" s="1" t="str">
        <f>VLOOKUP(A11,Xtal_Templ!A:B,2,FALSE)</f>
        <v>ccr9_human</v>
      </c>
      <c r="C11" s="5">
        <f>VLOOKUP($B11&amp;"__wt",'SegEnds_Xtal_BW#'!$A:$Z,3,FALSE)</f>
        <v>27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08">
        <v>56</v>
      </c>
      <c r="O11" s="108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33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64</v>
      </c>
      <c r="W11" s="1">
        <v>24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67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>
        <f>VLOOKUP(A11,'SegEnds_NonXtal_Prot#'!A:AL,13,FALSE)-VLOOKUP(A11,'SegEnds_NonXtal_Prot#'!A:AL,10,FALSE)</f>
        <v>18</v>
      </c>
      <c r="AE11" s="1">
        <f>VLOOKUP(A11,'SegEnds_NonXtal_Prot#'!A:AL,16,FALSE)-VLOOKUP(A11,'SegEnds_NonXtal_Prot#'!A:AL,10,FALSE)</f>
        <v>50</v>
      </c>
      <c r="AF11" s="1">
        <f>VLOOKUP(A11,'SegEnds_NonXtal_Prot#'!A:AL,22,FALSE)-VLOOKUP(A11,'SegEnds_NonXtal_Prot#'!A:AL,19,FALSE)</f>
        <v>19</v>
      </c>
      <c r="AG11" s="1">
        <f>VLOOKUP(A11,'SegEnds_NonXtal_Prot#'!A:AL,28,FALSE)-VLOOKUP(A11,'SegEnds_NonXtal_Prot#'!A:AL,25,FALSE)</f>
        <v>27</v>
      </c>
      <c r="AH11" s="1">
        <f>VLOOKUP(A11,'SegEnds_NonXtal_Prot#'!A:AL,28,FALSE)-VLOOKUP(A11,'SegEnds_NonXtal_Prot#'!A:AL,22,FALSE)</f>
        <v>53</v>
      </c>
      <c r="AI11" s="1">
        <f>VLOOKUP(A11,'SegEnds_NonXtal_Prot#'!A:AL,31,FALSE)-VLOOKUP(A11,'SegEnds_NonXtal_Prot#'!A:AL,28,FALSE)</f>
        <v>43</v>
      </c>
      <c r="AJ11" s="1">
        <f>VLOOKUP(A11,'SegEnds_NonXtal_Prot#'!A:AL,34,FALSE)-VLOOKUP(A11,'SegEnds_NonXtal_Prot#'!A:AL,31,FALSE)</f>
        <v>45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216</v>
      </c>
      <c r="B12" s="1" t="str">
        <f>VLOOKUP(A12,Xtal_Templ!A:B,2,FALSE)</f>
        <v>5ht2c_human</v>
      </c>
      <c r="C12" s="5">
        <f>VLOOKUP($B12&amp;"__wt",'SegEnds_Xtal_BW#'!$A:$Z,3,FALSE)</f>
        <v>33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"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08">
        <v>56</v>
      </c>
      <c r="O12" s="87">
        <f>VLOOKUP($B12&amp;"__wt",'SegEnds_Xtal_BW#'!$A:$Z,15,FALSE)</f>
        <v>38</v>
      </c>
      <c r="P12" s="1">
        <f>VLOOKUP($B12&amp;"__wt",'SegEnds_Xtal_BW#'!$A:$Z,16,FALSE)</f>
        <v>67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35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24</v>
      </c>
      <c r="V12" s="1">
        <v>61</v>
      </c>
      <c r="W12" s="133">
        <f>VLOOKUP($B12&amp;"__wt",'SegEnds_Xtal_BW#'!$A:$Z,23,FALSE)</f>
        <v>27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60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29</v>
      </c>
      <c r="AC12" s="1" t="e">
        <f>VLOOKUP(A12,'SegEnds_NonXtal_Prot#'!A:AL,10,FALSE)-VLOOKUP(A12,'SegEnds_NonXtal_Prot#'!A:AL,7,FALSE)</f>
        <v>#VALUE!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53</v>
      </c>
      <c r="AF12" s="1">
        <f>VLOOKUP(A12,'SegEnds_NonXtal_Prot#'!A:AL,22,FALSE)-VLOOKUP(A12,'SegEnds_NonXtal_Prot#'!A:AL,19,FALSE)</f>
        <v>19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43</v>
      </c>
      <c r="AI12" s="1">
        <f>VLOOKUP(A12,'SegEnds_NonXtal_Prot#'!A:AL,31,FALSE)-VLOOKUP(A12,'SegEnds_NonXtal_Prot#'!A:AL,28,FALSE)</f>
        <v>48</v>
      </c>
      <c r="AJ12" s="1">
        <f>VLOOKUP(A12,'SegEnds_NonXtal_Prot#'!A:AL,34,FALSE)-VLOOKUP(A12,'SegEnds_NonXtal_Prot#'!A:AL,31,FALSE)</f>
        <v>39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218</v>
      </c>
      <c r="B13" s="1" t="str">
        <f>VLOOKUP(A13,Xtal_Templ!A:B,2,FALSE)</f>
        <v>5ht2a_human</v>
      </c>
      <c r="C13" s="5">
        <f>VLOOKUP($B13&amp;"__wt",'SegEnds_Xtal_BW#'!$A:$Z,3,FALSE)</f>
        <v>27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"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08">
        <v>56</v>
      </c>
      <c r="O13" s="87">
        <f>VLOOKUP($B13&amp;"__wt",'SegEnds_Xtal_BW#'!$A:$Z,15,FALSE)</f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35</v>
      </c>
      <c r="T13" s="1">
        <f t="array" ref="T13">INDEX(ICL3_classA!$G$2:$G$37,MATCH(MIN(ABS(AI13-ICL3_classA!$F$2:$F$37)),ABS(AI13-ICL3_classA!$F$2:$F$37),0))</f>
        <v>67</v>
      </c>
      <c r="U13" s="1">
        <f t="array" ref="U13">INDEX(ICL3_classA!$H$2:$H$37,MATCH(MIN(ABS(AI13-ICL3_classA!$F$2:$F$37)),ABS(AI13-ICL3_classA!$F$2:$F$37),0))</f>
        <v>26</v>
      </c>
      <c r="V13" s="1">
        <v>61</v>
      </c>
      <c r="W13" s="133">
        <f>VLOOKUP($B13&amp;"__wt",'SegEnds_Xtal_BW#'!$A:$Z,23,FALSE)</f>
        <v>27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1" t="e">
        <f>VLOOKUP(A13,'SegEnds_NonXtal_Prot#'!A:AL,10,FALSE)-VLOOKUP(A13,'SegEnds_NonXtal_Prot#'!A:AL,7,FALSE)</f>
        <v>#VALUE!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53</v>
      </c>
      <c r="AF13" s="1">
        <f>VLOOKUP(A13,'SegEnds_NonXtal_Prot#'!A:AL,22,FALSE)-VLOOKUP(A13,'SegEnds_NonXtal_Prot#'!A:AL,19,FALSE)</f>
        <v>19</v>
      </c>
      <c r="AG13" s="1" t="e">
        <f>VLOOKUP(A13,'SegEnds_NonXtal_Prot#'!A:AL,28,FALSE)-VLOOKUP(A13,'SegEnds_NonXtal_Prot#'!A:AL,25,FALSE)</f>
        <v>#VALUE!</v>
      </c>
      <c r="AH13" s="1">
        <f>VLOOKUP(A13,'SegEnds_NonXtal_Prot#'!A:AL,28,FALSE)-VLOOKUP(A13,'SegEnds_NonXtal_Prot#'!A:AL,22,FALSE)</f>
        <v>43</v>
      </c>
      <c r="AI13" s="1">
        <f>VLOOKUP(A13,'SegEnds_NonXtal_Prot#'!A:AL,31,FALSE)-VLOOKUP(A13,'SegEnds_NonXtal_Prot#'!A:AL,28,FALSE)</f>
        <v>47</v>
      </c>
      <c r="AJ13" s="1">
        <f>VLOOKUP(A13,'SegEnds_NonXtal_Prot#'!A:AL,34,FALSE)-VLOOKUP(A13,'SegEnds_NonXtal_Prot#'!A:AL,31,FALSE)</f>
        <v>39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223</v>
      </c>
      <c r="B14" s="1" t="str">
        <f>VLOOKUP(A14,Xtal_Templ!A:B,2,FALSE)</f>
        <v>agtr2_human</v>
      </c>
      <c r="C14" s="5">
        <f>VLOOKUP($B14&amp;"__wt",'SegEnds_Xtal_BW#'!$A:$Z,3,FALSE)</f>
        <v>33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56</v>
      </c>
      <c r="O14" s="87">
        <f>VLOOKUP($B14&amp;"__wt",'SegEnds_Xtal_BW#'!$A:$Z,15,FALSE)</f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30</v>
      </c>
      <c r="T14" s="1">
        <f t="array" ref="T14">INDEX(ICL3_classA!$G$2:$G$37,MATCH(MIN(ABS(AI14-ICL3_classA!$F$2:$F$37)),ABS(AI14-ICL3_classA!$F$2:$F$37),0))</f>
        <v>68</v>
      </c>
      <c r="U14" s="1">
        <f t="array" ref="U14">INDEX(ICL3_classA!$H$2:$H$37,MATCH(MIN(ABS(AI14-ICL3_classA!$F$2:$F$37)),ABS(AI14-ICL3_classA!$F$2:$F$37),0))</f>
        <v>23</v>
      </c>
      <c r="V14" s="1">
        <v>61</v>
      </c>
      <c r="W14" s="108">
        <v>25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30</v>
      </c>
      <c r="AC14" s="1" t="e">
        <f>VLOOKUP(A14,'SegEnds_NonXtal_Prot#'!A:AL,10,FALSE)-VLOOKUP(A14,'SegEnds_NonXtal_Prot#'!A:AL,7,FALSE)</f>
        <v>#VALUE!</v>
      </c>
      <c r="AD14" s="1">
        <f>VLOOKUP(A14,'SegEnds_NonXtal_Prot#'!A:AL,13,FALSE)-VLOOKUP(A14,'SegEnds_NonXtal_Prot#'!A:AL,10,FALSE)</f>
        <v>20</v>
      </c>
      <c r="AE14" s="1">
        <f>VLOOKUP(A14,'SegEnds_NonXtal_Prot#'!A:AL,16,FALSE)-VLOOKUP(A14,'SegEnds_NonXtal_Prot#'!A:AL,10,FALSE)</f>
        <v>52</v>
      </c>
      <c r="AF14" s="1">
        <f>VLOOKUP(A14,'SegEnds_NonXtal_Prot#'!A:AL,22,FALSE)-VLOOKUP(A14,'SegEnds_NonXtal_Prot#'!A:AL,19,FALSE)</f>
        <v>19</v>
      </c>
      <c r="AG14" s="1">
        <f>VLOOKUP(A14,'SegEnds_NonXtal_Prot#'!A:AL,28,FALSE)-VLOOKUP(A14,'SegEnds_NonXtal_Prot#'!A:AL,25,FALSE)</f>
        <v>27</v>
      </c>
      <c r="AH14" s="1">
        <f>VLOOKUP(A14,'SegEnds_NonXtal_Prot#'!A:AL,28,FALSE)-VLOOKUP(A14,'SegEnds_NonXtal_Prot#'!A:AL,22,FALSE)</f>
        <v>52</v>
      </c>
      <c r="AI14" s="1">
        <f>VLOOKUP(A14,'SegEnds_NonXtal_Prot#'!A:AL,31,FALSE)-VLOOKUP(A14,'SegEnds_NonXtal_Prot#'!A:AL,28,FALSE)</f>
        <v>51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231</v>
      </c>
      <c r="B15" s="1" t="str">
        <f>VLOOKUP(A15,Xtal_Templ!A:B,2,FALSE)</f>
        <v>p2ry1_human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21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08">
        <v>56</v>
      </c>
      <c r="O15" s="87">
        <f>VLOOKUP($B15&amp;"__wt",'SegEnds_Xtal_BW#'!$A:$Z,15,FALSE)</f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32</v>
      </c>
      <c r="T15" s="1">
        <f t="array" ref="T15">INDEX(ICL3_classA!$G$2:$G$37,MATCH(MIN(ABS(AI15-ICL3_classA!$F$2:$F$37)),ABS(AI15-ICL3_classA!$F$2:$F$37),0))</f>
        <v>68</v>
      </c>
      <c r="U15" s="1">
        <f t="array" ref="U15">INDEX(ICL3_classA!$H$2:$H$37,MATCH(MIN(ABS(AI15-ICL3_classA!$F$2:$F$37)),ABS(AI15-ICL3_classA!$F$2:$F$37),0))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28</v>
      </c>
      <c r="AC15" s="1" t="e">
        <f>VLOOKUP(A15,'SegEnds_NonXtal_Prot#'!A:AL,10,FALSE)-VLOOKUP(A15,'SegEnds_NonXtal_Prot#'!A:AL,7,FALSE)</f>
        <v>#VALUE!</v>
      </c>
      <c r="AD15" s="1">
        <f>VLOOKUP(A15,'SegEnds_NonXtal_Prot#'!A:AL,13,FALSE)-VLOOKUP(A15,'SegEnds_NonXtal_Prot#'!A:AL,10,FALSE)</f>
        <v>19</v>
      </c>
      <c r="AE15" s="1">
        <f>VLOOKUP(A15,'SegEnds_NonXtal_Prot#'!A:AL,16,FALSE)-VLOOKUP(A15,'SegEnds_NonXtal_Prot#'!A:AL,10,FALSE)</f>
        <v>51</v>
      </c>
      <c r="AF15" s="1">
        <f>VLOOKUP(A15,'SegEnds_NonXtal_Prot#'!A:AL,22,FALSE)-VLOOKUP(A15,'SegEnds_NonXtal_Prot#'!A:AL,19,FALSE)</f>
        <v>19</v>
      </c>
      <c r="AG15" s="1">
        <f>VLOOKUP(A15,'SegEnds_NonXtal_Prot#'!A:AL,28,FALSE)-VLOOKUP(A15,'SegEnds_NonXtal_Prot#'!A:AL,25,FALSE)</f>
        <v>29</v>
      </c>
      <c r="AH15" s="1">
        <f>VLOOKUP(A15,'SegEnds_NonXtal_Prot#'!A:AL,28,FALSE)-VLOOKUP(A15,'SegEnds_NonXtal_Prot#'!A:AL,22,FALSE)</f>
        <v>55</v>
      </c>
      <c r="AI15" s="1">
        <f>VLOOKUP(A15,'SegEnds_NonXtal_Prot#'!A:AL,31,FALSE)-VLOOKUP(A15,'SegEnds_NonXtal_Prot#'!A:AL,28,FALSE)</f>
        <v>48</v>
      </c>
      <c r="AJ15" s="1">
        <f>VLOOKUP(A15,'SegEnds_NonXtal_Prot#'!A:AL,34,FALSE)-VLOOKUP(A15,'SegEnds_NonXtal_Prot#'!A:AL,31,FALSE)</f>
        <v>44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103</v>
      </c>
      <c r="B16" s="1" t="str">
        <f>VLOOKUP(A16,Xtal_Templ!A:B,2,FALSE)</f>
        <v>lpar1_human</v>
      </c>
      <c r="C16" s="5">
        <f>VLOOKUP($B16&amp;"__wt",'SegEnds_Xtal_BW#'!$A:$Z,3,FALSE)</f>
        <v>30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63</v>
      </c>
      <c r="I16" s="1">
        <f>VLOOKUP($B16&amp;"__wt",'SegEnds_Xtal_BW#'!$A:$Z,9,FALSE)</f>
        <v>47</v>
      </c>
      <c r="J16" s="1">
        <f>VLOOKUP($B16&amp;"__wt",'SegEnds_Xtal_BW#'!$A:$Z,10,FALSE)</f>
        <v>53</v>
      </c>
      <c r="K16" s="12">
        <f>VLOOKUP($B16&amp;"__wt",'SegEnds_Xtal_BW#'!$A:$Z,11,FALSE)</f>
        <v>21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56</v>
      </c>
      <c r="O16" s="87">
        <f>VLOOKUP($B16&amp;"__wt",'SegEnds_Xtal_BW#'!$A:$Z,15,FALSE)</f>
        <v>38</v>
      </c>
      <c r="P16" s="1">
        <f>VLOOKUP($B16&amp;"__wt",'SegEnds_Xtal_BW#'!$A:$Z,16,FALSE)</f>
        <v>63</v>
      </c>
      <c r="Q16" s="1" t="str">
        <f>VLOOKUP($B16&amp;"__wt",'SegEnds_Xtal_BW#'!$A:$Z,17,FALSE)</f>
        <v>-</v>
      </c>
      <c r="R16" s="1" t="str">
        <f>VLOOKUP($B16&amp;"__wt",'SegEnds_Xtal_BW#'!$A:$Z,18,FALSE)</f>
        <v>-</v>
      </c>
      <c r="S16" s="1">
        <f>VLOOKUP($B16&amp;"__wt",'SegEnds_Xtal_BW#'!$A:$Z,19,FALSE)</f>
        <v>36</v>
      </c>
      <c r="T16" s="1">
        <f t="array" ref="T16">INDEX(ICL3_classA!$G$2:$G$37,MATCH(MIN(ABS(AI16-ICL3_classA!$F$2:$F$37)),ABS(AI16-ICL3_classA!$F$2:$F$37),0))</f>
        <v>73</v>
      </c>
      <c r="U16" s="1">
        <f t="array" ref="U16">INDEX(ICL3_classA!$H$2:$H$37,MATCH(MIN(ABS(AI16-ICL3_classA!$F$2:$F$37)),ABS(AI16-ICL3_classA!$F$2:$F$37),0))</f>
        <v>22</v>
      </c>
      <c r="V16" s="1">
        <v>61</v>
      </c>
      <c r="W16" s="1">
        <v>30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51</v>
      </c>
      <c r="AF16" s="1">
        <f>VLOOKUP(A16,'SegEnds_NonXtal_Prot#'!A:AL,22,FALSE)-VLOOKUP(A16,'SegEnds_NonXtal_Prot#'!A:AL,19,FALSE)</f>
        <v>19</v>
      </c>
      <c r="AG16" s="1" t="e">
        <f>VLOOKUP(A16,'SegEnds_NonXtal_Prot#'!A:AL,28,FALSE)-VLOOKUP(A16,'SegEnds_NonXtal_Prot#'!A:AL,25,FALSE)</f>
        <v>#VALUE!</v>
      </c>
      <c r="AH16" s="1">
        <f>VLOOKUP(A16,'SegEnds_NonXtal_Prot#'!A:AL,28,FALSE)-VLOOKUP(A16,'SegEnds_NonXtal_Prot#'!A:AL,22,FALSE)</f>
        <v>45</v>
      </c>
      <c r="AI16" s="1">
        <f>VLOOKUP(A16,'SegEnds_NonXtal_Prot#'!A:AL,31,FALSE)-VLOOKUP(A16,'SegEnds_NonXtal_Prot#'!A:AL,28,FALSE)</f>
        <v>56</v>
      </c>
      <c r="AJ16" s="1">
        <f>VLOOKUP(A16,'SegEnds_NonXtal_Prot#'!A:AL,34,FALSE)-VLOOKUP(A16,'SegEnds_NonXtal_Prot#'!A:AL,31,FALSE)</f>
        <v>35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286</v>
      </c>
      <c r="B17" s="1" t="str">
        <f>VLOOKUP(A17,Xtal_Templ!A:B,2,FALSE)</f>
        <v>lpar1_human</v>
      </c>
      <c r="C17" s="5">
        <f>VLOOKUP($B17&amp;"__wt",'SegEnds_Xtal_BW#'!$A:$Z,3,FALSE)</f>
        <v>30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63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08">
        <v>56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INDEX(ICL3_classA!$G$2:$G$37,MATCH(MIN(ABS(AI17-ICL3_classA!$F$2:$F$37)),ABS(AI17-ICL3_classA!$F$2:$F$37),0))</f>
        <v>73</v>
      </c>
      <c r="U17" s="1">
        <f t="array" ref="U17">INDEX(ICL3_classA!$H$2:$H$37,MATCH(MIN(ABS(AI17-ICL3_classA!$F$2:$F$37)),ABS(AI17-ICL3_classA!$F$2:$F$37),0))</f>
        <v>22</v>
      </c>
      <c r="V17" s="1">
        <v>61</v>
      </c>
      <c r="W17" s="1">
        <v>30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51</v>
      </c>
      <c r="AF17" s="1">
        <f>VLOOKUP(A17,'SegEnds_NonXtal_Prot#'!A:AL,22,FALSE)-VLOOKUP(A17,'SegEnds_NonXtal_Prot#'!A:AL,19,FALSE)</f>
        <v>19</v>
      </c>
      <c r="AG17" s="1" t="e">
        <f>VLOOKUP(A17,'SegEnds_NonXtal_Prot#'!A:AL,28,FALSE)-VLOOKUP(A17,'SegEnds_NonXtal_Prot#'!A:AL,25,FALSE)</f>
        <v>#VALUE!</v>
      </c>
      <c r="AH17" s="1">
        <f>VLOOKUP(A17,'SegEnds_NonXtal_Prot#'!A:AL,28,FALSE)-VLOOKUP(A17,'SegEnds_NonXtal_Prot#'!A:AL,22,FALSE)</f>
        <v>45</v>
      </c>
      <c r="AI17" s="1">
        <f>VLOOKUP(A17,'SegEnds_NonXtal_Prot#'!A:AL,31,FALSE)-VLOOKUP(A17,'SegEnds_NonXtal_Prot#'!A:AL,28,FALSE)</f>
        <v>56</v>
      </c>
      <c r="AJ17" s="1">
        <f>VLOOKUP(A17,'SegEnds_NonXtal_Prot#'!A:AL,34,FALSE)-VLOOKUP(A17,'SegEnds_NonXtal_Prot#'!A:AL,31,FALSE)</f>
        <v>36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287</v>
      </c>
      <c r="B18" s="1" t="str">
        <f>VLOOKUP(A18,Xtal_Templ!A:B,2,FALSE)</f>
        <v>lpar1_human</v>
      </c>
      <c r="C18" s="5">
        <f>VLOOKUP($B18&amp;"__wt",'SegEnds_Xtal_BW#'!$A:$Z,3,FALSE)</f>
        <v>30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63</v>
      </c>
      <c r="I18" s="1">
        <f>VLOOKUP($B18&amp;"__wt",'SegEnds_Xtal_BW#'!$A:$Z,9,FALSE)</f>
        <v>47</v>
      </c>
      <c r="J18" s="1">
        <f>VLOOKUP($B18&amp;"__wt",'SegEnds_Xtal_BW#'!$A:$Z,10,FALSE)</f>
        <v>53</v>
      </c>
      <c r="K18" s="12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08">
        <v>56</v>
      </c>
      <c r="O18" s="87">
        <f>VLOOKUP($B18&amp;"__wt",'SegEnds_Xtal_BW#'!$A:$Z,15,FALSE)</f>
        <v>38</v>
      </c>
      <c r="P18" s="1">
        <f>VLOOKUP($B18&amp;"__wt",'SegEnds_Xtal_BW#'!$A:$Z,16,FALSE)</f>
        <v>63</v>
      </c>
      <c r="Q18" s="1" t="str">
        <f>VLOOKUP($B18&amp;"__wt",'SegEnds_Xtal_BW#'!$A:$Z,17,FALSE)</f>
        <v>-</v>
      </c>
      <c r="R18" s="1" t="str">
        <f>VLOOKUP($B18&amp;"__wt",'SegEnds_Xtal_BW#'!$A:$Z,18,FALSE)</f>
        <v>-</v>
      </c>
      <c r="S18" s="1">
        <f>VLOOKUP($B18&amp;"__wt",'SegEnds_Xtal_BW#'!$A:$Z,19,FALSE)</f>
        <v>36</v>
      </c>
      <c r="T18" s="1">
        <f t="array" ref="T18">INDEX(ICL3_classA!$G$2:$G$37,MATCH(MIN(ABS(AI18-ICL3_classA!$F$2:$F$37)),ABS(AI18-ICL3_classA!$F$2:$F$37),0))</f>
        <v>73</v>
      </c>
      <c r="U18" s="1">
        <f t="array" ref="U18">INDEX(ICL3_classA!$H$2:$H$37,MATCH(MIN(ABS(AI18-ICL3_classA!$F$2:$F$37)),ABS(AI18-ICL3_classA!$F$2:$F$37),0))</f>
        <v>22</v>
      </c>
      <c r="V18" s="1">
        <v>61</v>
      </c>
      <c r="W18" s="1">
        <v>30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51</v>
      </c>
      <c r="AF18" s="1">
        <f>VLOOKUP(A18,'SegEnds_NonXtal_Prot#'!A:AL,22,FALSE)-VLOOKUP(A18,'SegEnds_NonXtal_Prot#'!A:AL,19,FALSE)</f>
        <v>19</v>
      </c>
      <c r="AG18" s="1" t="e">
        <f>VLOOKUP(A18,'SegEnds_NonXtal_Prot#'!A:AL,28,FALSE)-VLOOKUP(A18,'SegEnds_NonXtal_Prot#'!A:AL,25,FALSE)</f>
        <v>#VALUE!</v>
      </c>
      <c r="AH18" s="1">
        <f>VLOOKUP(A18,'SegEnds_NonXtal_Prot#'!A:AL,28,FALSE)-VLOOKUP(A18,'SegEnds_NonXtal_Prot#'!A:AL,22,FALSE)</f>
        <v>45</v>
      </c>
      <c r="AI18" s="1">
        <f>VLOOKUP(A18,'SegEnds_NonXtal_Prot#'!A:AL,31,FALSE)-VLOOKUP(A18,'SegEnds_NonXtal_Prot#'!A:AL,28,FALSE)</f>
        <v>56</v>
      </c>
      <c r="AJ18" s="1">
        <f>VLOOKUP(A18,'SegEnds_NonXtal_Prot#'!A:AL,34,FALSE)-VLOOKUP(A18,'SegEnds_NonXtal_Prot#'!A:AL,31,FALSE)</f>
        <v>36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334</v>
      </c>
      <c r="B19" s="1" t="str">
        <f>VLOOKUP(A19,Xtal_Templ!A:B,2,FALSE)</f>
        <v>opsd_bovin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08">
        <v>56</v>
      </c>
      <c r="O19" s="87">
        <f>VLOOKUP($B19&amp;"__wt",'SegEnds_Xtal_BW#'!$A:$Z,15,FALSE)</f>
        <v>38</v>
      </c>
      <c r="P19" s="1">
        <f>VLOOKUP($B19&amp;"__wt",'SegEnds_Xtal_BW#'!$A:$Z,16,FALSE)</f>
        <v>62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INDEX(ICL3_classA!$G$2:$G$37,MATCH(MIN(ABS(AI19-ICL3_classA!$F$2:$F$37)),ABS(AI19-ICL3_classA!$F$2:$F$37),0))</f>
        <v>73</v>
      </c>
      <c r="U19" s="1">
        <f t="array" ref="U19">INDEX(ICL3_classA!$H$2:$H$37,MATCH(MIN(ABS(AI19-ICL3_classA!$F$2:$F$37)),ABS(AI19-ICL3_classA!$F$2:$F$37),0))</f>
        <v>22</v>
      </c>
      <c r="V19" s="1">
        <v>61</v>
      </c>
      <c r="W19" s="1">
        <v>31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59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14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19</v>
      </c>
      <c r="AG19" s="1">
        <f>VLOOKUP(A19,'SegEnds_NonXtal_Prot#'!A:AL,28,FALSE)-VLOOKUP(A19,'SegEnds_NonXtal_Prot#'!A:AL,25,FALSE)</f>
        <v>28</v>
      </c>
      <c r="AH19" s="1">
        <f>VLOOKUP(A19,'SegEnds_NonXtal_Prot#'!A:AL,28,FALSE)-VLOOKUP(A19,'SegEnds_NonXtal_Prot#'!A:AL,22,FALSE)</f>
        <v>54</v>
      </c>
      <c r="AI19" s="1">
        <f>VLOOKUP(A19,'SegEnds_NonXtal_Prot#'!A:AL,31,FALSE)-VLOOKUP(A19,'SegEnds_NonXtal_Prot#'!A:AL,28,FALSE)</f>
        <v>56</v>
      </c>
      <c r="AJ19" s="1">
        <f>VLOOKUP(A19,'SegEnds_NonXtal_Prot#'!A:AL,34,FALSE)-VLOOKUP(A19,'SegEnds_NonXtal_Prot#'!A:AL,31,FALSE)</f>
        <v>36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338</v>
      </c>
      <c r="B20" s="1" t="str">
        <f>VLOOKUP(A20,Xtal_Templ!A:B,2,FALSE)</f>
        <v>opsd_human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f>VLOOKUP($B20&amp;"__wt",'SegEnds_Xtal_BW#'!$A:$Z,8,FALSE)</f>
        <v>67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08">
        <v>56</v>
      </c>
      <c r="O20" s="87">
        <f>VLOOKUP($B20&amp;"__wt",'SegEnds_Xtal_BW#'!$A:$Z,15,FALSE)</f>
        <v>38</v>
      </c>
      <c r="P20" s="1">
        <f>VLOOKUP($B20&amp;"__wt",'SegEnds_Xtal_BW#'!$A:$Z,16,FALSE)</f>
        <v>62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INDEX(ICL3_classA!$G$2:$G$37,MATCH(MIN(ABS(AI20-ICL3_classA!$F$2:$F$37)),ABS(AI20-ICL3_classA!$F$2:$F$37),0))</f>
        <v>72</v>
      </c>
      <c r="U20" s="1">
        <f t="array" ref="U20">INDEX(ICL3_classA!$H$2:$H$37,MATCH(MIN(ABS(AI20-ICL3_classA!$F$2:$F$37)),ABS(AI20-ICL3_classA!$F$2:$F$37),0))</f>
        <v>24</v>
      </c>
      <c r="V20" s="1">
        <v>61</v>
      </c>
      <c r="W20" s="1">
        <v>31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20</v>
      </c>
      <c r="AE20" s="1">
        <f>VLOOKUP(A20,'SegEnds_NonXtal_Prot#'!A:AL,16,FALSE)-VLOOKUP(A20,'SegEnds_NonXtal_Prot#'!A:AL,10,FALSE)</f>
        <v>52</v>
      </c>
      <c r="AF20" s="1">
        <f>VLOOKUP(A20,'SegEnds_NonXtal_Prot#'!A:AL,22,FALSE)-VLOOKUP(A20,'SegEnds_NonXtal_Prot#'!A:AL,19,FALSE)</f>
        <v>19</v>
      </c>
      <c r="AG20" s="1">
        <f>VLOOKUP(A20,'SegEnds_NonXtal_Prot#'!A:AL,28,FALSE)-VLOOKUP(A20,'SegEnds_NonXtal_Prot#'!A:AL,25,FALSE)</f>
        <v>28</v>
      </c>
      <c r="AH20" s="1">
        <f>VLOOKUP(A20,'SegEnds_NonXtal_Prot#'!A:AL,28,FALSE)-VLOOKUP(A20,'SegEnds_NonXtal_Prot#'!A:AL,22,FALSE)</f>
        <v>54</v>
      </c>
      <c r="AI20" s="1">
        <f>VLOOKUP(A20,'SegEnds_NonXtal_Prot#'!A:AL,31,FALSE)-VLOOKUP(A20,'SegEnds_NonXtal_Prot#'!A:AL,28,FALSE)</f>
        <v>52</v>
      </c>
      <c r="AJ20" s="1">
        <f>VLOOKUP(A20,'SegEnds_NonXtal_Prot#'!A:AL,34,FALSE)-VLOOKUP(A20,'SegEnds_NonXtal_Prot#'!A:AL,31,FALSE)</f>
        <v>36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920</v>
      </c>
      <c r="B21" s="1" t="str">
        <f>VLOOKUP(A21,Xtal_Templ!A:B,2,FALSE)</f>
        <v>opsd_bovin</v>
      </c>
      <c r="C21" s="5">
        <f>VLOOKUP($B21&amp;"__wt",'SegEnds_Xtal_BW#'!$A:$Z,3,FALSE)</f>
        <v>28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67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08">
        <f>VLOOKUP($B21&amp;"__wt",'SegEnds_Xtal_BW#'!$A:$Z,14,FALSE)</f>
        <v>56</v>
      </c>
      <c r="O21" s="87">
        <f>VLOOKUP($B21&amp;"__wt",'SegEnds_Xtal_BW#'!$A:$Z,15,FALSE)</f>
        <v>38</v>
      </c>
      <c r="P21" s="1">
        <f>VLOOKUP($B21&amp;"__wt",'SegEnds_Xtal_BW#'!$A:$Z,16,FALSE)</f>
        <v>62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34</v>
      </c>
      <c r="T21" s="1">
        <f t="array" ref="T21">INDEX(ICL3_classA!$G$2:$G$37,MATCH(MIN(ABS(AI21-ICL3_classA!$F$2:$F$37)),ABS(AI21-ICL3_classA!$F$2:$F$37),0))</f>
        <v>72</v>
      </c>
      <c r="U21" s="1">
        <f t="array" ref="U21">INDEX(ICL3_classA!$H$2:$H$37,MATCH(MIN(ABS(AI21-ICL3_classA!$F$2:$F$37)),ABS(AI21-ICL3_classA!$F$2:$F$37),0))</f>
        <v>24</v>
      </c>
      <c r="V21" s="1">
        <v>61</v>
      </c>
      <c r="W21" s="1">
        <v>31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59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20</v>
      </c>
      <c r="AE21" s="1">
        <f>VLOOKUP(A21,'SegEnds_NonXtal_Prot#'!A:AL,16,FALSE)-VLOOKUP(A21,'SegEnds_NonXtal_Prot#'!A:AL,10,FALSE)</f>
        <v>52</v>
      </c>
      <c r="AF21" s="1">
        <f>VLOOKUP(A21,'SegEnds_NonXtal_Prot#'!A:AL,22,FALSE)-VLOOKUP(A21,'SegEnds_NonXtal_Prot#'!A:AL,19,FALSE)</f>
        <v>19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54</v>
      </c>
      <c r="AI21" s="1">
        <f>VLOOKUP(A21,'SegEnds_NonXtal_Prot#'!A:AL,31,FALSE)-VLOOKUP(A21,'SegEnds_NonXtal_Prot#'!A:AL,28,FALSE)</f>
        <v>52</v>
      </c>
      <c r="AJ21" s="1">
        <f>VLOOKUP(A21,'SegEnds_NonXtal_Prot#'!A:AL,34,FALSE)-VLOOKUP(A21,'SegEnds_NonXtal_Prot#'!A:AL,31,FALSE)</f>
        <v>36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Xtal</v>
      </c>
    </row>
    <row r="22" spans="1:38" x14ac:dyDescent="0.2">
      <c r="A22" s="1" t="s">
        <v>339</v>
      </c>
      <c r="B22" s="1" t="str">
        <f>VLOOKUP(A22,Xtal_Templ!A:B,2,FALSE)</f>
        <v>opsd_human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08">
        <f>VLOOKUP($B22&amp;"__wt",'SegEnds_Xtal_BW#'!$A:$Z,14,FALSE)</f>
        <v>56</v>
      </c>
      <c r="O22" s="87">
        <f>VLOOKUP($B22&amp;"__wt",'SegEnds_Xtal_BW#'!$A:$Z,15,FALSE)</f>
        <v>38</v>
      </c>
      <c r="P22" s="1">
        <f>VLOOKUP($B22&amp;"__wt",'SegEnds_Xtal_BW#'!$A:$Z,16,FALSE)</f>
        <v>62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INDEX(ICL3_classA!$G$2:$G$37,MATCH(MIN(ABS(AI22-ICL3_classA!$F$2:$F$37)),ABS(AI22-ICL3_classA!$F$2:$F$37),0))</f>
        <v>72</v>
      </c>
      <c r="U22" s="1">
        <f t="array" ref="U22">INDEX(ICL3_classA!$H$2:$H$37,MATCH(MIN(ABS(AI22-ICL3_classA!$F$2:$F$37)),ABS(AI22-ICL3_classA!$F$2:$F$37),0))</f>
        <v>24</v>
      </c>
      <c r="V22" s="1">
        <v>61</v>
      </c>
      <c r="W22" s="1">
        <v>31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>
        <f>VLOOKUP(A22,'SegEnds_NonXtal_Prot#'!A:AL,13,FALSE)-VLOOKUP(A22,'SegEnds_NonXtal_Prot#'!A:AL,10,FALSE)</f>
        <v>20</v>
      </c>
      <c r="AE22" s="1">
        <f>VLOOKUP(A22,'SegEnds_NonXtal_Prot#'!A:AL,16,FALSE)-VLOOKUP(A22,'SegEnds_NonXtal_Prot#'!A:AL,10,FALSE)</f>
        <v>52</v>
      </c>
      <c r="AF22" s="1">
        <f>VLOOKUP(A22,'SegEnds_NonXtal_Prot#'!A:AL,22,FALSE)-VLOOKUP(A22,'SegEnds_NonXtal_Prot#'!A:AL,19,FALSE)</f>
        <v>19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54</v>
      </c>
      <c r="AI22" s="1">
        <f>VLOOKUP(A22,'SegEnds_NonXtal_Prot#'!A:AL,31,FALSE)-VLOOKUP(A22,'SegEnds_NonXtal_Prot#'!A:AL,28,FALSE)</f>
        <v>52</v>
      </c>
      <c r="AJ22" s="1">
        <f>VLOOKUP(A22,'SegEnds_NonXtal_Prot#'!A:AL,34,FALSE)-VLOOKUP(A22,'SegEnds_NonXtal_Prot#'!A:AL,31,FALSE)</f>
        <v>36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Xtal</v>
      </c>
    </row>
    <row r="23" spans="1:38" x14ac:dyDescent="0.2">
      <c r="A23" s="1" t="s">
        <v>340</v>
      </c>
      <c r="B23" s="1" t="str">
        <f>VLOOKUP(A23,Xtal_Templ!A:B,2,FALSE)</f>
        <v>opsd_human</v>
      </c>
      <c r="C23" s="5">
        <f>VLOOKUP($B23&amp;"__wt",'SegEnds_Xtal_BW#'!$A:$Z,3,FALSE)</f>
        <v>29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f>VLOOKUP($B23&amp;"__wt",'SegEnds_Xtal_BW#'!$A:$Z,8,FALSE)</f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56</v>
      </c>
      <c r="O23" s="87">
        <f>VLOOKUP($B23&amp;"__wt",'SegEnds_Xtal_BW#'!$A:$Z,15,FALSE)</f>
        <v>38</v>
      </c>
      <c r="P23" s="1">
        <f>VLOOKUP($B23&amp;"__wt",'SegEnds_Xtal_BW#'!$A:$Z,16,FALSE)</f>
        <v>62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INDEX(ICL3_classA!$G$2:$G$37,MATCH(MIN(ABS(AI23-ICL3_classA!$F$2:$F$37)),ABS(AI23-ICL3_classA!$F$2:$F$37),0))</f>
        <v>72</v>
      </c>
      <c r="U23" s="1">
        <f t="array" ref="U23">INDEX(ICL3_classA!$H$2:$H$37,MATCH(MIN(ABS(AI23-ICL3_classA!$F$2:$F$37)),ABS(AI23-ICL3_classA!$F$2:$F$37),0))</f>
        <v>24</v>
      </c>
      <c r="V23" s="1">
        <v>61</v>
      </c>
      <c r="W23" s="1">
        <v>31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20</v>
      </c>
      <c r="AE23" s="1">
        <f>VLOOKUP(A23,'SegEnds_NonXtal_Prot#'!A:AL,16,FALSE)-VLOOKUP(A23,'SegEnds_NonXtal_Prot#'!A:AL,10,FALSE)</f>
        <v>52</v>
      </c>
      <c r="AF23" s="1">
        <f>VLOOKUP(A23,'SegEnds_NonXtal_Prot#'!A:AL,22,FALSE)-VLOOKUP(A23,'SegEnds_NonXtal_Prot#'!A:AL,19,FALSE)</f>
        <v>19</v>
      </c>
      <c r="AG23" s="1">
        <f>VLOOKUP(A23,'SegEnds_NonXtal_Prot#'!A:AL,28,FALSE)-VLOOKUP(A23,'SegEnds_NonXtal_Prot#'!A:AL,25,FALSE)</f>
        <v>28</v>
      </c>
      <c r="AH23" s="1">
        <f>VLOOKUP(A23,'SegEnds_NonXtal_Prot#'!A:AL,28,FALSE)-VLOOKUP(A23,'SegEnds_NonXtal_Prot#'!A:AL,22,FALSE)</f>
        <v>54</v>
      </c>
      <c r="AI23" s="1">
        <f>VLOOKUP(A23,'SegEnds_NonXtal_Prot#'!A:AL,31,FALSE)-VLOOKUP(A23,'SegEnds_NonXtal_Prot#'!A:AL,28,FALSE)</f>
        <v>52</v>
      </c>
      <c r="AJ23" s="1">
        <f>VLOOKUP(A23,'SegEnds_NonXtal_Prot#'!A:AL,34,FALSE)-VLOOKUP(A23,'SegEnds_NonXtal_Prot#'!A:AL,31,FALSE)</f>
        <v>36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341</v>
      </c>
      <c r="B24" s="1" t="str">
        <f>VLOOKUP(A24,Xtal_Templ!A:B,2,FALSE)</f>
        <v>opsd_human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18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56</v>
      </c>
      <c r="O24" s="87">
        <f>VLOOKUP($B24&amp;"__wt",'SegEnds_Xtal_BW#'!$A:$Z,15,FALSE)</f>
        <v>38</v>
      </c>
      <c r="P24" s="1">
        <f>VLOOKUP($B24&amp;"__wt",'SegEnds_Xtal_BW#'!$A:$Z,16,FALSE)</f>
        <v>62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34</v>
      </c>
      <c r="T24" s="1">
        <f t="array" ref="T24">INDEX(ICL3_classA!$G$2:$G$37,MATCH(MIN(ABS(AI24-ICL3_classA!$F$2:$F$37)),ABS(AI24-ICL3_classA!$F$2:$F$37),0))</f>
        <v>72</v>
      </c>
      <c r="U24" s="1">
        <f t="array" ref="U24">INDEX(ICL3_classA!$H$2:$H$37,MATCH(MIN(ABS(AI24-ICL3_classA!$F$2:$F$37)),ABS(AI24-ICL3_classA!$F$2:$F$37),0))</f>
        <v>24</v>
      </c>
      <c r="V24" s="1">
        <v>61</v>
      </c>
      <c r="W24" s="1">
        <v>31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">
        <f>VLOOKUP(A24,'SegEnds_NonXtal_Prot#'!A:AL,10,FALSE)-VLOOKUP(A24,'SegEnds_NonXtal_Prot#'!A:AL,7,FALSE)</f>
        <v>15</v>
      </c>
      <c r="AD24" s="1">
        <f>VLOOKUP(A24,'SegEnds_NonXtal_Prot#'!A:AL,13,FALSE)-VLOOKUP(A24,'SegEnds_NonXtal_Prot#'!A:AL,10,FALSE)</f>
        <v>19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19</v>
      </c>
      <c r="AG24" s="1">
        <f>VLOOKUP(A24,'SegEnds_NonXtal_Prot#'!A:AL,28,FALSE)-VLOOKUP(A24,'SegEnds_NonXtal_Prot#'!A:AL,25,FALSE)</f>
        <v>28</v>
      </c>
      <c r="AH24" s="1">
        <f>VLOOKUP(A24,'SegEnds_NonXtal_Prot#'!A:AL,28,FALSE)-VLOOKUP(A24,'SegEnds_NonXtal_Prot#'!A:AL,22,FALSE)</f>
        <v>54</v>
      </c>
      <c r="AI24" s="1">
        <f>VLOOKUP(A24,'SegEnds_NonXtal_Prot#'!A:AL,31,FALSE)-VLOOKUP(A24,'SegEnds_NonXtal_Prot#'!A:AL,28,FALSE)</f>
        <v>52</v>
      </c>
      <c r="AJ24" s="1">
        <f>VLOOKUP(A24,'SegEnds_NonXtal_Prot#'!A:AL,34,FALSE)-VLOOKUP(A24,'SegEnds_NonXtal_Prot#'!A:AL,31,FALSE)</f>
        <v>36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4" t="s">
        <v>350</v>
      </c>
      <c r="B25" s="4" t="str">
        <f>VLOOKUP(A25,Xtal_Templ!A:B,2,FALSE)</f>
        <v>ptafr_human</v>
      </c>
      <c r="C25" s="5">
        <f>VLOOKUP($B25&amp;"__wt",'SegEnds_Xtal_BW#'!$A:$Z,3,FALSE)</f>
        <v>27</v>
      </c>
      <c r="D25" s="4">
        <f>VLOOKUP($B25&amp;"__wt",'SegEnds_Xtal_BW#'!$A:$Z,4,FALSE)</f>
        <v>61</v>
      </c>
      <c r="E25" s="4" t="str">
        <f>VLOOKUP($B25&amp;"__wt",'SegEnds_Xtal_BW#'!$A:$Z,5,FALSE)</f>
        <v>-</v>
      </c>
      <c r="F25" s="4" t="str">
        <f>VLOOKUP($B25&amp;"__wt",'SegEnds_Xtal_BW#'!$A:$Z,6,FALSE)</f>
        <v>-</v>
      </c>
      <c r="G25" s="4">
        <v>37</v>
      </c>
      <c r="H25" s="11">
        <v>66</v>
      </c>
      <c r="I25" s="4">
        <f>VLOOKUP($B25&amp;"__wt",'SegEnds_Xtal_BW#'!$A:$Z,9,FALSE)</f>
        <v>49</v>
      </c>
      <c r="J25" s="4">
        <f>VLOOKUP($B25&amp;"__wt",'SegEnds_Xtal_BW#'!$A:$Z,10,FALSE)</f>
        <v>52</v>
      </c>
      <c r="K25" s="11">
        <v>21</v>
      </c>
      <c r="L25" s="4">
        <f>VLOOKUP($B25&amp;"__wt",'SegEnds_Xtal_BW#'!$A:$Z,12,FALSE)</f>
        <v>56</v>
      </c>
      <c r="M25" s="4">
        <f>VLOOKUP($B25&amp;"__wt",'SegEnds_Xtal_BW#'!$A:$Z,13,FALSE)</f>
        <v>50</v>
      </c>
      <c r="N25" s="108">
        <v>56</v>
      </c>
      <c r="O25" s="87">
        <f>VLOOKUP($B25&amp;"__wt",'SegEnds_Xtal_BW#'!$A:$Z,15,FALSE)</f>
        <v>38</v>
      </c>
      <c r="P25" s="4">
        <f>VLOOKUP($B25&amp;"__wt",'SegEnds_Xtal_BW#'!$A:$Z,16,FALSE)</f>
        <v>63</v>
      </c>
      <c r="Q25" s="4">
        <f>VLOOKUP($B25&amp;"__wt",'SegEnds_Xtal_BW#'!$A:$Z,17,FALSE)</f>
        <v>50</v>
      </c>
      <c r="R25" s="4">
        <f>VLOOKUP($B25&amp;"__wt",'SegEnds_Xtal_BW#'!$A:$Z,18,FALSE)</f>
        <v>52</v>
      </c>
      <c r="S25" s="4">
        <f>VLOOKUP($B25&amp;"__wt",'SegEnds_Xtal_BW#'!$A:$Z,19,FALSE)</f>
        <v>33</v>
      </c>
      <c r="T25" s="4">
        <f t="array" ref="T25">INDEX(ICL3_classA!$G$2:$G$37,MATCH(MIN(ABS(AI25-ICL3_classA!$F$2:$F$37)),ABS(AI25-ICL3_classA!$F$2:$F$37),0))</f>
        <v>68</v>
      </c>
      <c r="U25" s="4">
        <f t="array" ref="U25">INDEX(ICL3_classA!$H$2:$H$37,MATCH(MIN(ABS(AI25-ICL3_classA!$F$2:$F$37)),ABS(AI25-ICL3_classA!$F$2:$F$37),0))</f>
        <v>24</v>
      </c>
      <c r="V25" s="4">
        <v>64</v>
      </c>
      <c r="W25" s="4">
        <v>24</v>
      </c>
      <c r="X25" s="4">
        <f>VLOOKUP($B25&amp;"__wt",'SegEnds_Xtal_BW#'!$A:$Z,24,FALSE)</f>
        <v>59</v>
      </c>
      <c r="Y25" s="4">
        <f>VLOOKUP($B25&amp;"__wt",'SegEnds_Xtal_BW#'!$A:$Z,25,FALSE)</f>
        <v>50</v>
      </c>
      <c r="Z25" s="4">
        <f>VLOOKUP($B25&amp;"__wt",'SegEnds_Xtal_BW#'!$A:$Z,26,FALSE)</f>
        <v>63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4" t="e">
        <f>VLOOKUP(A25,'SegEnds_NonXtal_Prot#'!A:AL,10,FALSE)-VLOOKUP(A25,'SegEnds_NonXtal_Prot#'!A:AL,7,FALSE)</f>
        <v>#VALUE!</v>
      </c>
      <c r="AD25" s="4">
        <f>VLOOKUP(A25,'SegEnds_NonXtal_Prot#'!A:AL,13,FALSE)-VLOOKUP(A25,'SegEnds_NonXtal_Prot#'!A:AL,10,FALSE)</f>
        <v>19</v>
      </c>
      <c r="AE25" s="4">
        <f>VLOOKUP(A25,'SegEnds_NonXtal_Prot#'!A:AL,16,FALSE)-VLOOKUP(A25,'SegEnds_NonXtal_Prot#'!A:AL,10,FALSE)</f>
        <v>51</v>
      </c>
      <c r="AF25" s="1">
        <f>VLOOKUP(A25,'SegEnds_NonXtal_Prot#'!A:AL,22,FALSE)-VLOOKUP(A25,'SegEnds_NonXtal_Prot#'!A:AL,19,FALSE)</f>
        <v>19</v>
      </c>
      <c r="AG25" s="4">
        <f>VLOOKUP(A25,'SegEnds_NonXtal_Prot#'!A:AL,28,FALSE)-VLOOKUP(A25,'SegEnds_NonXtal_Prot#'!A:AL,25,FALSE)</f>
        <v>29</v>
      </c>
      <c r="AH25" s="1">
        <f>VLOOKUP(A25,'SegEnds_NonXtal_Prot#'!A:AL,28,FALSE)-VLOOKUP(A25,'SegEnds_NonXtal_Prot#'!A:AL,22,FALSE)</f>
        <v>53</v>
      </c>
      <c r="AI25" s="4">
        <f>VLOOKUP(A25,'SegEnds_NonXtal_Prot#'!A:AL,31,FALSE)-VLOOKUP(A25,'SegEnds_NonXtal_Prot#'!A:AL,28,FALSE)</f>
        <v>48</v>
      </c>
      <c r="AJ25" s="4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356</v>
      </c>
      <c r="B26" s="1" t="str">
        <f>VLOOKUP(A26,Xtal_Templ!A:B,2,FALSE)</f>
        <v>par2_human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 t="str">
        <f>VLOOKUP($B26&amp;"__wt",'SegEnds_Xtal_BW#'!$A:$Z,5,FALSE)</f>
        <v>-</v>
      </c>
      <c r="F26" s="1" t="str">
        <f>VLOOKUP($B26&amp;"__wt",'SegEnds_Xtal_BW#'!$A:$Z,6,FALSE)</f>
        <v>-</v>
      </c>
      <c r="G26" s="1">
        <v>37</v>
      </c>
      <c r="H26" s="12">
        <f>VLOOKUP($B26&amp;"__wt",'SegEnds_Xtal_BW#'!$A:$Z,8,FALSE)</f>
        <v>66</v>
      </c>
      <c r="I26" s="1">
        <f>VLOOKUP($B26&amp;"__wt",'SegEnds_Xtal_BW#'!$A:$Z,9,FALSE)</f>
        <v>47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f>VLOOKUP($B26&amp;"__wt",'SegEnds_Xtal_BW#'!$A:$Z,14,FALSE)</f>
        <v>56</v>
      </c>
      <c r="O26" s="87">
        <f>VLOOKUP($B26&amp;"__wt",'SegEnds_Xtal_BW#'!$A:$Z,15,FALSE)</f>
        <v>38</v>
      </c>
      <c r="P26" s="1">
        <f>VLOOKUP($B26&amp;"__wt",'SegEnds_Xtal_BW#'!$A:$Z,16,FALSE)</f>
        <v>62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31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24</v>
      </c>
      <c r="V26" s="1">
        <v>62</v>
      </c>
      <c r="W26" s="133">
        <f>VLOOKUP($B26&amp;"__wt",'SegEnds_Xtal_BW#'!$A:$Z,23,FALSE)</f>
        <v>31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 t="e">
        <f>VLOOKUP(A26,'SegEnds_NonXtal_Prot#'!A:AL,10,FALSE)-VLOOKUP(A26,'SegEnds_NonXtal_Prot#'!A:AL,7,FALSE)</f>
        <v>#VALUE!</v>
      </c>
      <c r="AD26" s="1">
        <f>VLOOKUP(A26,'SegEnds_NonXtal_Prot#'!A:AL,13,FALSE)-VLOOKUP(A26,'SegEnds_NonXtal_Prot#'!A:AL,10,FALSE)</f>
        <v>20</v>
      </c>
      <c r="AE26" s="1">
        <f>VLOOKUP(A26,'SegEnds_NonXtal_Prot#'!A:AL,16,FALSE)-VLOOKUP(A26,'SegEnds_NonXtal_Prot#'!A:AL,10,FALSE)</f>
        <v>52</v>
      </c>
      <c r="AF26" s="1">
        <f>VLOOKUP(A26,'SegEnds_NonXtal_Prot#'!A:AL,22,FALSE)-VLOOKUP(A26,'SegEnds_NonXtal_Prot#'!A:AL,19,FALSE)</f>
        <v>19</v>
      </c>
      <c r="AG26" s="1">
        <f>VLOOKUP(A26,'SegEnds_NonXtal_Prot#'!A:AL,28,FALSE)-VLOOKUP(A26,'SegEnds_NonXtal_Prot#'!A:AL,25,FALSE)</f>
        <v>28</v>
      </c>
      <c r="AH26" s="1">
        <f>VLOOKUP(A26,'SegEnds_NonXtal_Prot#'!A:AL,28,FALSE)-VLOOKUP(A26,'SegEnds_NonXtal_Prot#'!A:AL,22,FALSE)</f>
        <v>55</v>
      </c>
      <c r="AI26" s="1">
        <f>VLOOKUP(A26,'SegEnds_NonXtal_Prot#'!A:AL,31,FALSE)-VLOOKUP(A26,'SegEnds_NonXtal_Prot#'!A:AL,28,FALSE)</f>
        <v>48</v>
      </c>
      <c r="AJ26" s="1">
        <f>VLOOKUP(A26,'SegEnds_NonXtal_Prot#'!A:AL,34,FALSE)-VLOOKUP(A26,'SegEnds_NonXtal_Prot#'!A:AL,31,FALSE)</f>
        <v>39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Xtal</v>
      </c>
    </row>
    <row r="27" spans="1:38" x14ac:dyDescent="0.2">
      <c r="A27" s="1" t="s">
        <v>375</v>
      </c>
      <c r="B27" s="1" t="str">
        <f>VLOOKUP(A27,Xtal_Templ!A:B,2,FALSE)</f>
        <v>aa1r_human</v>
      </c>
      <c r="C27" s="5">
        <f>VLOOKUP($B27&amp;"__wt",'SegEnds_Xtal_BW#'!$A:$Z,3,FALSE)</f>
        <v>29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67</v>
      </c>
      <c r="I27" s="1">
        <f>VLOOKUP($B27&amp;"__wt",'SegEnds_Xtal_BW#'!$A:$Z,9,FALSE)</f>
        <v>50</v>
      </c>
      <c r="J27" s="1">
        <f>VLOOKUP($B27&amp;"__wt",'SegEnds_Xtal_BW#'!$A:$Z,10,FALSE)</f>
        <v>52</v>
      </c>
      <c r="K27" s="12">
        <v>18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08">
        <v>56</v>
      </c>
      <c r="O27" s="87">
        <f>VLOOKUP($B27&amp;"__wt",'SegEnds_Xtal_BW#'!$A:$Z,15,FALSE)</f>
        <v>38</v>
      </c>
      <c r="P27" s="1">
        <f>VLOOKUP($B27&amp;"__wt",'SegEnds_Xtal_BW#'!$A:$Z,16,FALSE)</f>
        <v>63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v>35</v>
      </c>
      <c r="T27" s="1">
        <f t="array" ref="T27">INDEX(ICL3_classA!$G$2:$G$37,MATCH(MIN(ABS(AI27-ICL3_classA!$F$2:$F$37)),ABS(AI27-ICL3_classA!$F$2:$F$37),0))</f>
        <v>72</v>
      </c>
      <c r="U27" s="1">
        <f t="array" ref="U27">INDEX(ICL3_classA!$H$2:$H$37,MATCH(MIN(ABS(AI27-ICL3_classA!$F$2:$F$37)),ABS(AI27-ICL3_classA!$F$2:$F$37),0))</f>
        <v>24</v>
      </c>
      <c r="V27" s="1">
        <v>61</v>
      </c>
      <c r="W27" s="1">
        <v>31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59</v>
      </c>
      <c r="AF27" s="1">
        <f>VLOOKUP(A27,'SegEnds_NonXtal_Prot#'!A:AL,22,FALSE)-VLOOKUP(A27,'SegEnds_NonXtal_Prot#'!A:AL,19,FALSE)</f>
        <v>19</v>
      </c>
      <c r="AG27" s="1">
        <f>VLOOKUP(A27,'SegEnds_NonXtal_Prot#'!A:AL,28,FALSE)-VLOOKUP(A27,'SegEnds_NonXtal_Prot#'!A:AL,25,FALSE)</f>
        <v>28</v>
      </c>
      <c r="AH27" s="1">
        <f>VLOOKUP(A27,'SegEnds_NonXtal_Prot#'!A:AL,28,FALSE)-VLOOKUP(A27,'SegEnds_NonXtal_Prot#'!A:AL,22,FALSE)</f>
        <v>55</v>
      </c>
      <c r="AI27" s="1">
        <f>VLOOKUP(A27,'SegEnds_NonXtal_Prot#'!A:AL,31,FALSE)-VLOOKUP(A27,'SegEnds_NonXtal_Prot#'!A:AL,28,FALSE)</f>
        <v>52</v>
      </c>
      <c r="AJ27" s="1">
        <f>VLOOKUP(A27,'SegEnds_NonXtal_Prot#'!A:AL,34,FALSE)-VLOOKUP(A27,'SegEnds_NonXtal_Prot#'!A:AL,31,FALSE)</f>
        <v>35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376</v>
      </c>
      <c r="B28" s="1" t="str">
        <f>VLOOKUP(A28,Xtal_Templ!A:B,2,FALSE)</f>
        <v>aa1r_human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50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08">
        <v>56</v>
      </c>
      <c r="O28" s="87">
        <f>VLOOKUP($B28&amp;"__wt",'SegEnds_Xtal_BW#'!$A:$Z,15,FALSE)</f>
        <v>38</v>
      </c>
      <c r="P28" s="1">
        <f>VLOOKUP($B28&amp;"__wt",'SegEnds_Xtal_BW#'!$A:$Z,16,FALSE)</f>
        <v>63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35</v>
      </c>
      <c r="T28" s="1">
        <f t="array" ref="T28">INDEX(ICL3_classA!$G$2:$G$37,MATCH(MIN(ABS(AI28-ICL3_classA!$F$2:$F$37)),ABS(AI28-ICL3_classA!$F$2:$F$37),0))</f>
        <v>72</v>
      </c>
      <c r="U28" s="1">
        <f t="array" ref="U28">INDEX(ICL3_classA!$H$2:$H$37,MATCH(MIN(ABS(AI28-ICL3_classA!$F$2:$F$37)),ABS(AI28-ICL3_classA!$F$2:$F$37),0))</f>
        <v>24</v>
      </c>
      <c r="V28" s="1"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69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24</v>
      </c>
      <c r="AE28" s="1">
        <f>VLOOKUP(A28,'SegEnds_NonXtal_Prot#'!A:AL,16,FALSE)-VLOOKUP(A28,'SegEnds_NonXtal_Prot#'!A:AL,10,FALSE)</f>
        <v>59</v>
      </c>
      <c r="AF28" s="1">
        <f>VLOOKUP(A28,'SegEnds_NonXtal_Prot#'!A:AL,22,FALSE)-VLOOKUP(A28,'SegEnds_NonXtal_Prot#'!A:AL,19,FALSE)</f>
        <v>19</v>
      </c>
      <c r="AG28" s="1">
        <f>VLOOKUP(A28,'SegEnds_NonXtal_Prot#'!A:AL,28,FALSE)-VLOOKUP(A28,'SegEnds_NonXtal_Prot#'!A:AL,25,FALSE)</f>
        <v>28</v>
      </c>
      <c r="AH28" s="1">
        <f>VLOOKUP(A28,'SegEnds_NonXtal_Prot#'!A:AL,28,FALSE)-VLOOKUP(A28,'SegEnds_NonXtal_Prot#'!A:AL,22,FALSE)</f>
        <v>55</v>
      </c>
      <c r="AI28" s="1">
        <f>VLOOKUP(A28,'SegEnds_NonXtal_Prot#'!A:AL,31,FALSE)-VLOOKUP(A28,'SegEnds_NonXtal_Prot#'!A:AL,28,FALSE)</f>
        <v>52</v>
      </c>
      <c r="AJ28" s="1">
        <f>VLOOKUP(A28,'SegEnds_NonXtal_Prot#'!A:AL,34,FALSE)-VLOOKUP(A28,'SegEnds_NonXtal_Prot#'!A:AL,31,FALSE)</f>
        <v>35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4" t="s">
        <v>104</v>
      </c>
      <c r="B29" s="4" t="str">
        <f>VLOOKUP(A29,Xtal_Templ!A:B,2,FALSE)</f>
        <v>s1pr1_human</v>
      </c>
      <c r="C29" s="5">
        <f>VLOOKUP($B29&amp;"__wt",'SegEnds_Xtal_BW#'!$A:$Z,3,FALSE)</f>
        <v>29</v>
      </c>
      <c r="D29" s="4">
        <f>VLOOKUP($B29&amp;"__wt",'SegEnds_Xtal_BW#'!$A:$Z,4,FALSE)</f>
        <v>60</v>
      </c>
      <c r="E29" s="4">
        <f>VLOOKUP($B29&amp;"__wt",'SegEnds_Xtal_BW#'!$A:$Z,5,FALSE)</f>
        <v>48</v>
      </c>
      <c r="F29" s="4">
        <f>VLOOKUP($B29&amp;"__wt",'SegEnds_Xtal_BW#'!$A:$Z,6,FALSE)</f>
        <v>51</v>
      </c>
      <c r="G29" s="4">
        <v>37</v>
      </c>
      <c r="H29" s="11">
        <v>63</v>
      </c>
      <c r="I29" s="4">
        <f>VLOOKUP($B29&amp;"__wt",'SegEnds_Xtal_BW#'!$A:$Z,9,FALSE)</f>
        <v>47</v>
      </c>
      <c r="J29" s="4">
        <f>VLOOKUP($B29&amp;"__wt",'SegEnds_Xtal_BW#'!$A:$Z,10,FALSE)</f>
        <v>53</v>
      </c>
      <c r="K29" s="11">
        <f>VLOOKUP($B29&amp;"__wt",'SegEnds_Xtal_BW#'!$A:$Z,11,FALSE)</f>
        <v>21</v>
      </c>
      <c r="L29" s="4">
        <f>VLOOKUP($B29&amp;"__wt",'SegEnds_Xtal_BW#'!$A:$Z,12,FALSE)</f>
        <v>56</v>
      </c>
      <c r="M29" s="4">
        <f>VLOOKUP($B29&amp;"__wt",'SegEnds_Xtal_BW#'!$A:$Z,13,FALSE)</f>
        <v>50</v>
      </c>
      <c r="N29" s="108">
        <f>VLOOKUP($B29&amp;"__wt",'SegEnds_Xtal_BW#'!$A:$Z,14,FALSE)</f>
        <v>56</v>
      </c>
      <c r="O29" s="87">
        <f>VLOOKUP($B29&amp;"__wt",'SegEnds_Xtal_BW#'!$A:$Z,15,FALSE)</f>
        <v>38</v>
      </c>
      <c r="P29" s="4">
        <f>VLOOKUP($B29&amp;"__wt",'SegEnds_Xtal_BW#'!$A:$Z,16,FALSE)</f>
        <v>63</v>
      </c>
      <c r="Q29" s="4" t="str">
        <f>VLOOKUP($B29&amp;"__wt",'SegEnds_Xtal_BW#'!$A:$Z,17,FALSE)</f>
        <v>-</v>
      </c>
      <c r="R29" s="4" t="str">
        <f>VLOOKUP($B29&amp;"__wt",'SegEnds_Xtal_BW#'!$A:$Z,18,FALSE)</f>
        <v>-</v>
      </c>
      <c r="S29" s="4">
        <f>VLOOKUP($B29&amp;"__wt",'SegEnds_Xtal_BW#'!$A:$Z,19,FALSE)</f>
        <v>36</v>
      </c>
      <c r="T29" s="4">
        <f t="array" ref="T29">INDEX(ICL3_classA!$G$2:$G$37,MATCH(MIN(ABS(AI29-ICL3_classA!$F$2:$F$37)),ABS(AI29-ICL3_classA!$F$2:$F$37),0))</f>
        <v>73</v>
      </c>
      <c r="U29" s="4">
        <f t="array" ref="U29">INDEX(ICL3_classA!$H$2:$H$37,MATCH(MIN(ABS(AI29-ICL3_classA!$F$2:$F$37)),ABS(AI29-ICL3_classA!$F$2:$F$37),0))</f>
        <v>24</v>
      </c>
      <c r="V29" s="4">
        <v>61</v>
      </c>
      <c r="W29" s="4">
        <v>30</v>
      </c>
      <c r="X29" s="1">
        <f>VLOOKUP($B29&amp;"__wt",'SegEnds_Xtal_BW#'!$A:$Z,24,FALSE)</f>
        <v>56</v>
      </c>
      <c r="Y29" s="4">
        <f>VLOOKUP($B29&amp;"__wt",'SegEnds_Xtal_BW#'!$A:$Z,25,FALSE)</f>
        <v>47</v>
      </c>
      <c r="Z29" s="4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4">
        <f>VLOOKUP(A29,'SegEnds_NonXtal_Prot#'!A:AL,10,FALSE)-VLOOKUP(A29,'SegEnds_NonXtal_Prot#'!A:AL,7,FALSE)</f>
        <v>15</v>
      </c>
      <c r="AD29" s="4">
        <f>VLOOKUP(A29,'SegEnds_NonXtal_Prot#'!A:AL,13,FALSE)-VLOOKUP(A29,'SegEnds_NonXtal_Prot#'!A:AL,10,FALSE)</f>
        <v>18</v>
      </c>
      <c r="AE29" s="4">
        <f>VLOOKUP(A29,'SegEnds_NonXtal_Prot#'!A:AL,16,FALSE)-VLOOKUP(A29,'SegEnds_NonXtal_Prot#'!A:AL,10,FALSE)</f>
        <v>51</v>
      </c>
      <c r="AF29" s="1">
        <f>VLOOKUP(A29,'SegEnds_NonXtal_Prot#'!A:AL,22,FALSE)-VLOOKUP(A29,'SegEnds_NonXtal_Prot#'!A:AL,19,FALSE)</f>
        <v>19</v>
      </c>
      <c r="AG29" s="4" t="e">
        <f>VLOOKUP(A29,'SegEnds_NonXtal_Prot#'!A:AL,28,FALSE)-VLOOKUP(A29,'SegEnds_NonXtal_Prot#'!A:AL,25,FALSE)</f>
        <v>#VALUE!</v>
      </c>
      <c r="AH29" s="1">
        <f>VLOOKUP(A29,'SegEnds_NonXtal_Prot#'!A:AL,28,FALSE)-VLOOKUP(A29,'SegEnds_NonXtal_Prot#'!A:AL,22,FALSE)</f>
        <v>45</v>
      </c>
      <c r="AI29" s="4">
        <f>VLOOKUP(A29,'SegEnds_NonXtal_Prot#'!A:AL,31,FALSE)-VLOOKUP(A29,'SegEnds_NonXtal_Prot#'!A:AL,28,FALSE)</f>
        <v>58</v>
      </c>
      <c r="AJ29" s="4">
        <f>VLOOKUP(A29,'SegEnds_NonXtal_Prot#'!A:AL,34,FALSE)-VLOOKUP(A29,'SegEnds_NonXtal_Prot#'!A:AL,31,FALSE)</f>
        <v>37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Xtal</v>
      </c>
    </row>
    <row r="30" spans="1:38" x14ac:dyDescent="0.2">
      <c r="A30" s="1" t="s">
        <v>377</v>
      </c>
      <c r="B30" s="1" t="str">
        <f>VLOOKUP(A30,Xtal_Templ!A:B,2,FALSE)</f>
        <v>s1pr1_human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63</v>
      </c>
      <c r="I30" s="1">
        <f>VLOOKUP($B30&amp;"__wt",'SegEnds_Xtal_BW#'!$A:$Z,9,FALSE)</f>
        <v>47</v>
      </c>
      <c r="J30" s="1">
        <f>VLOOKUP($B30&amp;"__wt",'SegEnds_Xtal_BW#'!$A:$Z,10,FALSE)</f>
        <v>53</v>
      </c>
      <c r="K30" s="12">
        <v>21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63</v>
      </c>
      <c r="Q30" s="1" t="str">
        <f>VLOOKUP($B30&amp;"__wt",'SegEnds_Xtal_BW#'!$A:$Z,17,FALSE)</f>
        <v>-</v>
      </c>
      <c r="R30" s="1" t="str">
        <f>VLOOKUP($B30&amp;"__wt",'SegEnds_Xtal_BW#'!$A:$Z,18,FALSE)</f>
        <v>-</v>
      </c>
      <c r="S30" s="1">
        <f>VLOOKUP($B30&amp;"__wt",'SegEnds_Xtal_BW#'!$A:$Z,19,FALSE)</f>
        <v>36</v>
      </c>
      <c r="T30" s="1">
        <f t="array" ref="T30">INDEX(ICL3_classA!$G$2:$G$37,MATCH(MIN(ABS(AI30-ICL3_classA!$F$2:$F$37)),ABS(AI30-ICL3_classA!$F$2:$F$37),0))</f>
        <v>67</v>
      </c>
      <c r="U30" s="1">
        <f t="array" ref="U30">INDEX(ICL3_classA!$H$2:$H$37,MATCH(MIN(ABS(AI30-ICL3_classA!$F$2:$F$37)),ABS(AI30-ICL3_classA!$F$2:$F$37),0))</f>
        <v>26</v>
      </c>
      <c r="V30" s="1">
        <v>61</v>
      </c>
      <c r="W30" s="1">
        <v>30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51</v>
      </c>
      <c r="AF30" s="1">
        <f>VLOOKUP(A30,'SegEnds_NonXtal_Prot#'!A:AL,22,FALSE)-VLOOKUP(A30,'SegEnds_NonXtal_Prot#'!A:AL,19,FALSE)</f>
        <v>19</v>
      </c>
      <c r="AG30" s="1" t="e">
        <f>VLOOKUP(A30,'SegEnds_NonXtal_Prot#'!A:AL,28,FALSE)-VLOOKUP(A30,'SegEnds_NonXtal_Prot#'!A:AL,25,FALSE)</f>
        <v>#VALUE!</v>
      </c>
      <c r="AH30" s="1">
        <f>VLOOKUP(A30,'SegEnds_NonXtal_Prot#'!A:AL,28,FALSE)-VLOOKUP(A30,'SegEnds_NonXtal_Prot#'!A:AL,22,FALSE)</f>
        <v>45</v>
      </c>
      <c r="AI30" s="1">
        <f>VLOOKUP(A30,'SegEnds_NonXtal_Prot#'!A:AL,31,FALSE)-VLOOKUP(A30,'SegEnds_NonXtal_Prot#'!A:AL,28,FALSE)</f>
        <v>47</v>
      </c>
      <c r="AJ30" s="1">
        <f>VLOOKUP(A30,'SegEnds_NonXtal_Prot#'!A:AL,34,FALSE)-VLOOKUP(A30,'SegEnds_NonXtal_Prot#'!A:AL,31,FALSE)</f>
        <v>37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378</v>
      </c>
      <c r="B31" s="1" t="str">
        <f>VLOOKUP(A31,Xtal_Templ!A:B,2,FALSE)</f>
        <v>s1pr1_human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63</v>
      </c>
      <c r="I31" s="1">
        <f>VLOOKUP($B31&amp;"__wt",'SegEnds_Xtal_BW#'!$A:$Z,9,FALSE)</f>
        <v>47</v>
      </c>
      <c r="J31" s="1">
        <f>VLOOKUP($B31&amp;"__wt",'SegEnds_Xtal_BW#'!$A:$Z,10,FALSE)</f>
        <v>53</v>
      </c>
      <c r="K31" s="12">
        <v>21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 t="str">
        <f>VLOOKUP($B31&amp;"__wt",'SegEnds_Xtal_BW#'!$A:$Z,17,FALSE)</f>
        <v>-</v>
      </c>
      <c r="R31" s="1" t="str">
        <f>VLOOKUP($B31&amp;"__wt",'SegEnds_Xtal_BW#'!$A:$Z,18,FALSE)</f>
        <v>-</v>
      </c>
      <c r="S31" s="1">
        <f>VLOOKUP($B31&amp;"__wt",'SegEnds_Xtal_BW#'!$A:$Z,19,FALSE)</f>
        <v>36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23</v>
      </c>
      <c r="V31" s="1">
        <v>61</v>
      </c>
      <c r="W31" s="1">
        <v>30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51</v>
      </c>
      <c r="AF31" s="1">
        <f>VLOOKUP(A31,'SegEnds_NonXtal_Prot#'!A:AL,22,FALSE)-VLOOKUP(A31,'SegEnds_NonXtal_Prot#'!A:AL,19,FALSE)</f>
        <v>19</v>
      </c>
      <c r="AG31" s="1" t="e">
        <f>VLOOKUP(A31,'SegEnds_NonXtal_Prot#'!A:AL,28,FALSE)-VLOOKUP(A31,'SegEnds_NonXtal_Prot#'!A:AL,25,FALSE)</f>
        <v>#VALUE!</v>
      </c>
      <c r="AH31" s="1">
        <f>VLOOKUP(A31,'SegEnds_NonXtal_Prot#'!A:AL,28,FALSE)-VLOOKUP(A31,'SegEnds_NonXtal_Prot#'!A:AL,22,FALSE)</f>
        <v>45</v>
      </c>
      <c r="AI31" s="1">
        <f>VLOOKUP(A31,'SegEnds_NonXtal_Prot#'!A:AL,31,FALSE)-VLOOKUP(A31,'SegEnds_NonXtal_Prot#'!A:AL,28,FALSE)</f>
        <v>51</v>
      </c>
      <c r="AJ31" s="1">
        <f>VLOOKUP(A31,'SegEnds_NonXtal_Prot#'!A:AL,34,FALSE)-VLOOKUP(A31,'SegEnds_NonXtal_Prot#'!A:AL,31,FALSE)</f>
        <v>37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380</v>
      </c>
      <c r="B32" s="1" t="str">
        <f>VLOOKUP(A32,Xtal_Templ!A:B,2,FALSE)</f>
        <v>s1pr1_human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63</v>
      </c>
      <c r="I32" s="1">
        <f>VLOOKUP($B32&amp;"__wt",'SegEnds_Xtal_BW#'!$A:$Z,9,FALSE)</f>
        <v>47</v>
      </c>
      <c r="J32" s="1">
        <f>VLOOKUP($B32&amp;"__wt",'SegEnds_Xtal_BW#'!$A:$Z,10,FALSE)</f>
        <v>53</v>
      </c>
      <c r="K32" s="12">
        <v>21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08">
        <v>56</v>
      </c>
      <c r="O32" s="87">
        <f>VLOOKUP($B32&amp;"__wt",'SegEnds_Xtal_BW#'!$A:$Z,15,FALSE)</f>
        <v>38</v>
      </c>
      <c r="P32" s="1">
        <f>VLOOKUP($B32&amp;"__wt",'SegEnds_Xtal_BW#'!$A:$Z,16,FALSE)</f>
        <v>63</v>
      </c>
      <c r="Q32" s="1" t="str">
        <f>VLOOKUP($B32&amp;"__wt",'SegEnds_Xtal_BW#'!$A:$Z,17,FALSE)</f>
        <v>-</v>
      </c>
      <c r="R32" s="1" t="str">
        <f>VLOOKUP($B32&amp;"__wt",'SegEnds_Xtal_BW#'!$A:$Z,18,FALSE)</f>
        <v>-</v>
      </c>
      <c r="S32" s="1">
        <f>VLOOKUP($B32&amp;"__wt",'SegEnds_Xtal_BW#'!$A:$Z,19,FALSE)</f>
        <v>36</v>
      </c>
      <c r="T32" s="1">
        <f t="array" ref="T32">INDEX(ICL3_classA!$G$2:$G$37,MATCH(MIN(ABS(AI32-ICL3_classA!$F$2:$F$37)),ABS(AI32-ICL3_classA!$F$2:$F$37),0))</f>
        <v>74</v>
      </c>
      <c r="U32" s="1">
        <f t="array" ref="U32">INDEX(ICL3_classA!$H$2:$H$37,MATCH(MIN(ABS(AI32-ICL3_classA!$F$2:$F$37)),ABS(AI32-ICL3_classA!$F$2:$F$37),0))</f>
        <v>21</v>
      </c>
      <c r="V32" s="1">
        <v>61</v>
      </c>
      <c r="W32" s="1">
        <v>30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51</v>
      </c>
      <c r="AF32" s="1">
        <f>VLOOKUP(A32,'SegEnds_NonXtal_Prot#'!A:AL,22,FALSE)-VLOOKUP(A32,'SegEnds_NonXtal_Prot#'!A:AL,19,FALSE)</f>
        <v>19</v>
      </c>
      <c r="AG32" s="1" t="e">
        <f>VLOOKUP(A32,'SegEnds_NonXtal_Prot#'!A:AL,28,FALSE)-VLOOKUP(A32,'SegEnds_NonXtal_Prot#'!A:AL,25,FALSE)</f>
        <v>#VALUE!</v>
      </c>
      <c r="AH32" s="1">
        <f>VLOOKUP(A32,'SegEnds_NonXtal_Prot#'!A:AL,28,FALSE)-VLOOKUP(A32,'SegEnds_NonXtal_Prot#'!A:AL,22,FALSE)</f>
        <v>45</v>
      </c>
      <c r="AI32" s="1">
        <f>VLOOKUP(A32,'SegEnds_NonXtal_Prot#'!A:AL,31,FALSE)-VLOOKUP(A32,'SegEnds_NonXtal_Prot#'!A:AL,28,FALSE)</f>
        <v>62</v>
      </c>
      <c r="AJ32" s="1">
        <f>VLOOKUP(A32,'SegEnds_NonXtal_Prot#'!A:AL,34,FALSE)-VLOOKUP(A32,'SegEnds_NonXtal_Prot#'!A:AL,31,FALSE)</f>
        <v>37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396</v>
      </c>
      <c r="B33" s="1" t="str">
        <f>VLOOKUP(A33,Xtal_Templ!A:B,2,FALSE)</f>
        <v>adrb2_human</v>
      </c>
      <c r="C33" s="5">
        <f>VLOOKUP($B33&amp;"__wt",'SegEnds_Xtal_BW#'!$A:$Z,3,FALSE)</f>
        <v>25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21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08">
        <v>56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INDEX(ICL3_classA!$G$2:$G$37,MATCH(MIN(ABS(AI33-ICL3_classA!$F$2:$F$37)),ABS(AI33-ICL3_classA!$F$2:$F$37),0))</f>
        <v>72</v>
      </c>
      <c r="U33" s="1">
        <f t="array" ref="U33">INDEX(ICL3_classA!$H$2:$H$37,MATCH(MIN(ABS(AI33-ICL3_classA!$F$2:$F$37)),ABS(AI33-ICL3_classA!$F$2:$F$37),0))</f>
        <v>29</v>
      </c>
      <c r="V33" s="1">
        <v>61</v>
      </c>
      <c r="W33" s="133">
        <f>VLOOKUP($B33&amp;"__wt",'SegEnds_Xtal_BW#'!$A:$Z,23,FALSE)</f>
        <v>31</v>
      </c>
      <c r="X33" s="108"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19</v>
      </c>
      <c r="AE33" s="1">
        <f>VLOOKUP(A33,'SegEnds_NonXtal_Prot#'!A:AL,16,FALSE)-VLOOKUP(A33,'SegEnds_NonXtal_Prot#'!A:AL,10,FALSE)</f>
        <v>51</v>
      </c>
      <c r="AF33" s="1">
        <f>VLOOKUP(A33,'SegEnds_NonXtal_Prot#'!A:AL,22,FALSE)-VLOOKUP(A33,'SegEnds_NonXtal_Prot#'!A:AL,19,FALSE)</f>
        <v>19</v>
      </c>
      <c r="AG33" s="1">
        <f>VLOOKUP(A33,'SegEnds_NonXtal_Prot#'!A:AL,28,FALSE)-VLOOKUP(A33,'SegEnds_NonXtal_Prot#'!A:AL,25,FALSE)</f>
        <v>24</v>
      </c>
      <c r="AH33" s="1">
        <f>VLOOKUP(A33,'SegEnds_NonXtal_Prot#'!A:AL,28,FALSE)-VLOOKUP(A33,'SegEnds_NonXtal_Prot#'!A:AL,22,FALSE)</f>
        <v>49</v>
      </c>
      <c r="AI33" s="1">
        <f>VLOOKUP(A33,'SegEnds_NonXtal_Prot#'!A:AL,31,FALSE)-VLOOKUP(A33,'SegEnds_NonXtal_Prot#'!A:AL,28,FALSE)</f>
        <v>50</v>
      </c>
      <c r="AJ33" s="1">
        <f>VLOOKUP(A33,'SegEnds_NonXtal_Prot#'!A:AL,34,FALSE)-VLOOKUP(A33,'SegEnds_NonXtal_Prot#'!A:AL,31,FALSE)</f>
        <v>39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397</v>
      </c>
      <c r="B34" s="1" t="str">
        <f>VLOOKUP(A34,Xtal_Templ!A:B,2,FALSE)</f>
        <v>ox2r_human</v>
      </c>
      <c r="C34" s="5">
        <f>VLOOKUP($B34&amp;"__wt",'SegEnds_Xtal_BW#'!$A:$Z,3,FALSE)</f>
        <v>31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08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08">
        <v>56</v>
      </c>
      <c r="O34" s="87">
        <f>VLOOKUP($B34&amp;"__wt",'SegEnds_Xtal_BW#'!$A:$Z,15,FALSE)</f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33</v>
      </c>
      <c r="T34" s="1">
        <f t="array" ref="T34">INDEX(ICL3_classA!$G$2:$G$37,MATCH(MIN(ABS(AI34-ICL3_classA!$F$2:$F$37)),ABS(AI34-ICL3_classA!$F$2:$F$37),0))</f>
        <v>76</v>
      </c>
      <c r="U34" s="1">
        <f t="array" ref="U34">INDEX(ICL3_classA!$H$2:$H$37,MATCH(MIN(ABS(AI34-ICL3_classA!$F$2:$F$37)),ABS(AI34-ICL3_classA!$F$2:$F$37),0))</f>
        <v>24</v>
      </c>
      <c r="V34" s="1">
        <v>61</v>
      </c>
      <c r="W34" s="133">
        <f>VLOOKUP($B34&amp;"__wt",'SegEnds_Xtal_BW#'!$A:$Z,23,FALSE)</f>
        <v>27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18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19</v>
      </c>
      <c r="AG34" s="1">
        <f>VLOOKUP(A34,'SegEnds_NonXtal_Prot#'!A:AL,28,FALSE)-VLOOKUP(A34,'SegEnds_NonXtal_Prot#'!A:AL,25,FALSE)</f>
        <v>25</v>
      </c>
      <c r="AH34" s="1">
        <f>VLOOKUP(A34,'SegEnds_NonXtal_Prot#'!A:AL,28,FALSE)-VLOOKUP(A34,'SegEnds_NonXtal_Prot#'!A:AL,22,FALSE)</f>
        <v>53</v>
      </c>
      <c r="AI34" s="1">
        <f>VLOOKUP(A34,'SegEnds_NonXtal_Prot#'!A:AL,31,FALSE)-VLOOKUP(A34,'SegEnds_NonXtal_Prot#'!A:AL,28,FALSE)</f>
        <v>78</v>
      </c>
      <c r="AJ34" s="1">
        <f>VLOOKUP(A34,'SegEnds_NonXtal_Prot#'!A:AL,34,FALSE)-VLOOKUP(A34,'SegEnds_NonXtal_Prot#'!A:AL,31,FALSE)</f>
        <v>39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" t="s">
        <v>398</v>
      </c>
      <c r="B35" s="1" t="str">
        <f>VLOOKUP(A35,Xtal_Templ!A:B,2,FALSE)</f>
        <v>ntr1_rat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08">
        <v>66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08">
        <v>56</v>
      </c>
      <c r="O35" s="87">
        <f>VLOOKUP($B35&amp;"__wt",'SegEnds_Xtal_BW#'!$A:$Z,15,FALSE)</f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32</v>
      </c>
      <c r="T35" s="1">
        <f t="array" ref="T35">INDEX(ICL3_classA!$G$2:$G$37,MATCH(MIN(ABS(AI35-ICL3_classA!$F$2:$F$37)),ABS(AI35-ICL3_classA!$F$2:$F$37),0))</f>
        <v>76</v>
      </c>
      <c r="U35" s="1">
        <f t="array" ref="U35">INDEX(ICL3_classA!$H$2:$H$37,MATCH(MIN(ABS(AI35-ICL3_classA!$F$2:$F$37)),ABS(AI35-ICL3_classA!$F$2:$F$37),0))</f>
        <v>24</v>
      </c>
      <c r="V35" s="1">
        <v>61</v>
      </c>
      <c r="W35" s="133">
        <f>VLOOKUP($B35&amp;"__wt",'SegEnds_Xtal_BW#'!$A:$Z,23,FALSE)</f>
        <v>24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58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">
        <f>VLOOKUP(A35,'SegEnds_NonXtal_Prot#'!A:AL,10,FALSE)-VLOOKUP(A35,'SegEnds_NonXtal_Prot#'!A:AL,7,FALSE)</f>
        <v>15</v>
      </c>
      <c r="AD35" s="1">
        <f>VLOOKUP(A35,'SegEnds_NonXtal_Prot#'!A:AL,13,FALSE)-VLOOKUP(A35,'SegEnds_NonXtal_Prot#'!A:AL,10,FALSE)</f>
        <v>18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19</v>
      </c>
      <c r="AG35" s="1">
        <f>VLOOKUP(A35,'SegEnds_NonXtal_Prot#'!A:AL,28,FALSE)-VLOOKUP(A35,'SegEnds_NonXtal_Prot#'!A:AL,25,FALSE)</f>
        <v>25</v>
      </c>
      <c r="AH35" s="1">
        <f>VLOOKUP(A35,'SegEnds_NonXtal_Prot#'!A:AL,28,FALSE)-VLOOKUP(A35,'SegEnds_NonXtal_Prot#'!A:AL,22,FALSE)</f>
        <v>53</v>
      </c>
      <c r="AI35" s="1">
        <f>VLOOKUP(A35,'SegEnds_NonXtal_Prot#'!A:AL,31,FALSE)-VLOOKUP(A35,'SegEnds_NonXtal_Prot#'!A:AL,28,FALSE)</f>
        <v>85</v>
      </c>
      <c r="AJ35" s="1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128</v>
      </c>
      <c r="B36" s="1" t="str">
        <f>VLOOKUP(A36,Xtal_Templ!A:B,2,FALSE)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INDEX(ICL3_classA!$G$2:$G$37,MATCH(MIN(ABS(AI36-ICL3_classA!$F$2:$F$37)),ABS(AI36-ICL3_classA!$F$2:$F$37),0))</f>
        <v>76</v>
      </c>
      <c r="U36" s="1">
        <f t="array" ref="U36">INDEX(ICL3_classA!$H$2:$H$37,MATCH(MIN(ABS(AI36-ICL3_classA!$F$2:$F$37)),ABS(AI36-ICL3_classA!$F$2:$F$37),0))</f>
        <v>24</v>
      </c>
      <c r="V36" s="1">
        <v>60</v>
      </c>
      <c r="W36" s="1">
        <v>31</v>
      </c>
      <c r="X36" s="125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20</v>
      </c>
      <c r="AH36" s="1">
        <f>VLOOKUP(A36,'SegEnds_NonXtal_Prot#'!A:AL,28,FALSE)-VLOOKUP(A36,'SegEnds_NonXtal_Prot#'!A:AL,22,FALSE)</f>
        <v>46</v>
      </c>
      <c r="AI36" s="1">
        <f>VLOOKUP(A36,'SegEnds_NonXtal_Prot#'!A:AL,31,FALSE)-VLOOKUP(A36,'SegEnds_NonXtal_Prot#'!A:AL,28,FALSE)</f>
        <v>153</v>
      </c>
      <c r="AJ36" s="1">
        <f>VLOOKUP(A36,'SegEnds_NonXtal_Prot#'!A:AL,34,FALSE)-VLOOKUP(A36,'SegEnds_NonXtal_Prot#'!A:AL,31,FALSE)</f>
        <v>37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34</v>
      </c>
      <c r="B37" s="1" t="str">
        <f>VLOOKUP(A37,Xtal_Templ!A:B,2,FALSE)</f>
        <v>5ht1b_human</v>
      </c>
      <c r="C37" s="5">
        <f>VLOOKUP($B37&amp;"__wt",'SegEnds_Xtal_BW#'!$A:$Z,3,FALSE)</f>
        <v>28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7">
        <f>VLOOKUP($B37&amp;"__wt",'SegEnds_Xtal_BW#'!$A:$Z,15,FALSE)</f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INDEX(ICL3_classA!$G$2:$G$37,MATCH(MIN(ABS(AI37-ICL3_classA!$F$2:$F$37)),ABS(AI37-ICL3_classA!$F$2:$F$37),0))</f>
        <v>74</v>
      </c>
      <c r="U37" s="1">
        <f t="array" ref="U37">INDEX(ICL3_classA!$H$2:$H$37,MATCH(MIN(ABS(AI37-ICL3_classA!$F$2:$F$37)),ABS(AI37-ICL3_classA!$F$2:$F$37),0))</f>
        <v>24</v>
      </c>
      <c r="V37" s="1">
        <v>60</v>
      </c>
      <c r="W37" s="1">
        <v>31</v>
      </c>
      <c r="X37" s="125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21</v>
      </c>
      <c r="AH37" s="1">
        <f>VLOOKUP(A37,'SegEnds_NonXtal_Prot#'!A:AL,28,FALSE)-VLOOKUP(A37,'SegEnds_NonXtal_Prot#'!A:AL,22,FALSE)</f>
        <v>46</v>
      </c>
      <c r="AI37" s="1">
        <f>VLOOKUP(A37,'SegEnds_NonXtal_Prot#'!A:AL,31,FALSE)-VLOOKUP(A37,'SegEnds_NonXtal_Prot#'!A:AL,28,FALSE)</f>
        <v>109</v>
      </c>
      <c r="AJ37" s="1">
        <f>VLOOKUP(A37,'SegEnds_NonXtal_Prot#'!A:AL,34,FALSE)-VLOOKUP(A37,'SegEnds_NonXtal_Prot#'!A:AL,31,FALSE)</f>
        <v>37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Xtal</v>
      </c>
    </row>
    <row r="38" spans="1:38" x14ac:dyDescent="0.2">
      <c r="A38" s="1" t="s">
        <v>129</v>
      </c>
      <c r="B38" s="1" t="str">
        <f>VLOOKUP(A38,Xtal_Templ!A:B,2,FALSE)</f>
        <v>5ht1b_human</v>
      </c>
      <c r="C38" s="5">
        <f>VLOOKUP($B38&amp;"__wt",'SegEnds_Xtal_BW#'!$A:$Z,3,FALSE)</f>
        <v>28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INDEX(ICL3_classA!$G$2:$G$37,MATCH(MIN(ABS(AI38-ICL3_classA!$F$2:$F$37)),ABS(AI38-ICL3_classA!$F$2:$F$37),0))</f>
        <v>74</v>
      </c>
      <c r="U38" s="1">
        <f t="array" ref="U38">INDEX(ICL3_classA!$H$2:$H$37,MATCH(MIN(ABS(AI38-ICL3_classA!$F$2:$F$37)),ABS(AI38-ICL3_classA!$F$2:$F$37),0))</f>
        <v>24</v>
      </c>
      <c r="V38" s="1">
        <v>60</v>
      </c>
      <c r="W38" s="1">
        <v>31</v>
      </c>
      <c r="X38" s="125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58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21</v>
      </c>
      <c r="AH38" s="1">
        <f>VLOOKUP(A38,'SegEnds_NonXtal_Prot#'!A:AL,28,FALSE)-VLOOKUP(A38,'SegEnds_NonXtal_Prot#'!A:AL,22,FALSE)</f>
        <v>46</v>
      </c>
      <c r="AI38" s="1">
        <f>VLOOKUP(A38,'SegEnds_NonXtal_Prot#'!A:AL,31,FALSE)-VLOOKUP(A38,'SegEnds_NonXtal_Prot#'!A:AL,28,FALSE)</f>
        <v>107</v>
      </c>
      <c r="AJ38" s="1">
        <f>VLOOKUP(A38,'SegEnds_NonXtal_Prot#'!A:AL,34,FALSE)-VLOOKUP(A38,'SegEnds_NonXtal_Prot#'!A:AL,31,FALSE)</f>
        <v>37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130</v>
      </c>
      <c r="B39" s="1" t="str">
        <f>VLOOKUP(A39,Xtal_Templ!A:B,2,FALSE)</f>
        <v>5ht1b_human</v>
      </c>
      <c r="C39" s="5">
        <f>VLOOKUP($B39&amp;"__wt",'SegEnds_Xtal_BW#'!$A:$Z,3,FALSE)</f>
        <v>28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68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63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35</v>
      </c>
      <c r="T39" s="1">
        <f t="array" ref="T39">INDEX(ICL3_classA!$G$2:$G$37,MATCH(MIN(ABS(AI39-ICL3_classA!$F$2:$F$37)),ABS(AI39-ICL3_classA!$F$2:$F$37),0))</f>
        <v>76</v>
      </c>
      <c r="U39" s="1">
        <f t="array" ref="U39">INDEX(ICL3_classA!$H$2:$H$37,MATCH(MIN(ABS(AI39-ICL3_classA!$F$2:$F$37)),ABS(AI39-ICL3_classA!$F$2:$F$37),0))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58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21</v>
      </c>
      <c r="AH39" s="1">
        <f>VLOOKUP(A39,'SegEnds_NonXtal_Prot#'!A:AL,28,FALSE)-VLOOKUP(A39,'SegEnds_NonXtal_Prot#'!A:AL,22,FALSE)</f>
        <v>47</v>
      </c>
      <c r="AI39" s="1">
        <f>VLOOKUP(A39,'SegEnds_NonXtal_Prot#'!A:AL,31,FALSE)-VLOOKUP(A39,'SegEnds_NonXtal_Prot#'!A:AL,28,FALSE)</f>
        <v>112</v>
      </c>
      <c r="AJ39" s="1">
        <f>VLOOKUP(A39,'SegEnds_NonXtal_Prot#'!A:AL,34,FALSE)-VLOOKUP(A39,'SegEnds_NonXtal_Prot#'!A:AL,31,FALSE)</f>
        <v>35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131</v>
      </c>
      <c r="B40" s="1" t="str">
        <f>VLOOKUP(A40,Xtal_Templ!A:B,2,FALSE)</f>
        <v>5ht1b_human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68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63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INDEX(ICL3_classA!$G$2:$G$37,MATCH(MIN(ABS(AI40-ICL3_classA!$F$2:$F$37)),ABS(AI40-ICL3_classA!$F$2:$F$37),0))</f>
        <v>76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58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21</v>
      </c>
      <c r="AH40" s="1">
        <f>VLOOKUP(A40,'SegEnds_NonXtal_Prot#'!A:AL,28,FALSE)-VLOOKUP(A40,'SegEnds_NonXtal_Prot#'!A:AL,22,FALSE)</f>
        <v>45</v>
      </c>
      <c r="AI40" s="1">
        <f>VLOOKUP(A40,'SegEnds_NonXtal_Prot#'!A:AL,31,FALSE)-VLOOKUP(A40,'SegEnds_NonXtal_Prot#'!A:AL,28,FALSE)</f>
        <v>115</v>
      </c>
      <c r="AJ40" s="1">
        <f>VLOOKUP(A40,'SegEnds_NonXtal_Prot#'!A:AL,34,FALSE)-VLOOKUP(A40,'SegEnds_NonXtal_Prot#'!A:AL,31,FALSE)</f>
        <v>36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132</v>
      </c>
      <c r="B41" s="1" t="str">
        <f>VLOOKUP(A41,Xtal_Templ!A:B,2,FALSE)</f>
        <v>5ht2a_human</v>
      </c>
      <c r="C41" s="5">
        <f>VLOOKUP($B41&amp;"__wt",'SegEnds_Xtal_BW#'!$A:$Z,3,FALSE)</f>
        <v>27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f>VLOOKUP($B41&amp;"__wt",'SegEnds_Xtal_BW#'!$A:$Z,15,FALSE)</f>
        <v>38</v>
      </c>
      <c r="P41" s="1">
        <f>VLOOKUP($B41&amp;"__wt",'SegEnds_Xtal_BW#'!$A:$Z,16,FALSE)</f>
        <v>67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INDEX(ICL3_classA!$G$2:$G$37,MATCH(MIN(ABS(AI41-ICL3_classA!$F$2:$F$37)),ABS(AI41-ICL3_classA!$F$2:$F$37),0))</f>
        <v>76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33">
        <v>27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60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21</v>
      </c>
      <c r="AE41" s="1">
        <f>VLOOKUP(A41,'SegEnds_NonXtal_Prot#'!A:AL,16,FALSE)-VLOOKUP(A41,'SegEnds_NonXtal_Prot#'!A:AL,10,FALSE)</f>
        <v>53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19</v>
      </c>
      <c r="AH41" s="1">
        <f>VLOOKUP(A41,'SegEnds_NonXtal_Prot#'!A:AL,28,FALSE)-VLOOKUP(A41,'SegEnds_NonXtal_Prot#'!A:AL,22,FALSE)</f>
        <v>46</v>
      </c>
      <c r="AI41" s="1">
        <f>VLOOKUP(A41,'SegEnds_NonXtal_Prot#'!A:AL,31,FALSE)-VLOOKUP(A41,'SegEnds_NonXtal_Prot#'!A:AL,28,FALSE)</f>
        <v>92</v>
      </c>
      <c r="AJ41" s="1">
        <f>VLOOKUP(A41,'SegEnds_NonXtal_Prot#'!A:AL,34,FALSE)-VLOOKUP(A41,'SegEnds_NonXtal_Prot#'!A:AL,31,FALSE)</f>
        <v>39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Xtal</v>
      </c>
    </row>
    <row r="42" spans="1:38" x14ac:dyDescent="0.2">
      <c r="A42" s="1" t="s">
        <v>35</v>
      </c>
      <c r="B42" s="1" t="str">
        <f>VLOOKUP(A42,Xtal_Templ!A:B,2,FALSE)</f>
        <v>5ht2b_human</v>
      </c>
      <c r="C42" s="5">
        <f>VLOOKUP($B42&amp;"__wt",'SegEnds_Xtal_BW#'!$A:$Z,3,FALSE)</f>
        <v>31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INDEX(ICL3_classA!$G$2:$G$37,MATCH(MIN(ABS(AI42-ICL3_classA!$F$2:$F$37)),ABS(AI42-ICL3_classA!$F$2:$F$37),0))</f>
        <v>76</v>
      </c>
      <c r="U42" s="1">
        <f t="array" ref="U42">INDEX(ICL3_classA!$H$2:$H$37,MATCH(MIN(ABS(AI42-ICL3_classA!$F$2:$F$37)),ABS(AI42-ICL3_classA!$F$2:$F$37),0))</f>
        <v>24</v>
      </c>
      <c r="V42" s="1">
        <v>61</v>
      </c>
      <c r="W42" s="133">
        <v>27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58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21</v>
      </c>
      <c r="AE42" s="1">
        <f>VLOOKUP(A42,'SegEnds_NonXtal_Prot#'!A:AL,16,FALSE)-VLOOKUP(A42,'SegEnds_NonXtal_Prot#'!A:AL,10,FALSE)</f>
        <v>53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22</v>
      </c>
      <c r="AH42" s="1">
        <f>VLOOKUP(A42,'SegEnds_NonXtal_Prot#'!A:AL,28,FALSE)-VLOOKUP(A42,'SegEnds_NonXtal_Prot#'!A:AL,22,FALSE)</f>
        <v>49</v>
      </c>
      <c r="AI42" s="1">
        <f>VLOOKUP(A42,'SegEnds_NonXtal_Prot#'!A:AL,31,FALSE)-VLOOKUP(A42,'SegEnds_NonXtal_Prot#'!A:AL,28,FALSE)</f>
        <v>110</v>
      </c>
      <c r="AJ42" s="1">
        <f>VLOOKUP(A42,'SegEnds_NonXtal_Prot#'!A:AL,34,FALSE)-VLOOKUP(A42,'SegEnds_NonXtal_Prot#'!A:AL,31,FALSE)</f>
        <v>38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Xtal</v>
      </c>
    </row>
    <row r="43" spans="1:38" x14ac:dyDescent="0.2">
      <c r="A43" s="1" t="s">
        <v>133</v>
      </c>
      <c r="B43" s="1" t="str">
        <f>VLOOKUP(A43,Xtal_Templ!A:B,2,FALSE)</f>
        <v>5ht2c_human</v>
      </c>
      <c r="C43" s="5">
        <f>VLOOKUP($B43&amp;"__wt",'SegEnds_Xtal_BW#'!$A:$Z,3,FALSE)</f>
        <v>33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f>VLOOKUP($B43&amp;"__wt",'SegEnds_Xtal_BW#'!$A:$Z,15,FALSE)</f>
        <v>38</v>
      </c>
      <c r="P43" s="1">
        <f>VLOOKUP($B43&amp;"__wt",'SegEnds_Xtal_BW#'!$A:$Z,16,FALSE)</f>
        <v>67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35</v>
      </c>
      <c r="T43" s="1">
        <f t="array" ref="T43">INDEX(ICL3_classA!$G$2:$G$37,MATCH(MIN(ABS(AI43-ICL3_classA!$F$2:$F$37)),ABS(AI43-ICL3_classA!$F$2:$F$37),0))</f>
        <v>74</v>
      </c>
      <c r="U43" s="1">
        <f t="array" ref="U43">INDEX(ICL3_classA!$H$2:$H$37,MATCH(MIN(ABS(AI43-ICL3_classA!$F$2:$F$37)),ABS(AI43-ICL3_classA!$F$2:$F$37),0))</f>
        <v>24</v>
      </c>
      <c r="V43" s="1">
        <v>61</v>
      </c>
      <c r="W43" s="133">
        <v>27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60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21</v>
      </c>
      <c r="AE43" s="1">
        <f>VLOOKUP(A43,'SegEnds_NonXtal_Prot#'!A:AL,16,FALSE)-VLOOKUP(A43,'SegEnds_NonXtal_Prot#'!A:AL,10,FALSE)</f>
        <v>53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19</v>
      </c>
      <c r="AH43" s="1">
        <f>VLOOKUP(A43,'SegEnds_NonXtal_Prot#'!A:AL,28,FALSE)-VLOOKUP(A43,'SegEnds_NonXtal_Prot#'!A:AL,22,FALSE)</f>
        <v>47</v>
      </c>
      <c r="AI43" s="1">
        <f>VLOOKUP(A43,'SegEnds_NonXtal_Prot#'!A:AL,31,FALSE)-VLOOKUP(A43,'SegEnds_NonXtal_Prot#'!A:AL,28,FALSE)</f>
        <v>100</v>
      </c>
      <c r="AJ43" s="1">
        <f>VLOOKUP(A43,'SegEnds_NonXtal_Prot#'!A:AL,34,FALSE)-VLOOKUP(A43,'SegEnds_NonXtal_Prot#'!A:AL,31,FALSE)</f>
        <v>39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Xtal</v>
      </c>
    </row>
    <row r="44" spans="1:38" x14ac:dyDescent="0.2">
      <c r="A44" s="1" t="s">
        <v>134</v>
      </c>
      <c r="B44" s="1" t="str">
        <f>VLOOKUP(A44,Xtal_Templ!A:B,2,FALSE)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INDEX(ICL3_classA!$G$2:$G$37,MATCH(MIN(ABS(AI44-ICL3_classA!$F$2:$F$37)),ABS(AI44-ICL3_classA!$F$2:$F$37),0))</f>
        <v>76</v>
      </c>
      <c r="U44" s="1">
        <f t="array" ref="U44">INDEX(ICL3_classA!$H$2:$H$37,MATCH(MIN(ABS(AI44-ICL3_classA!$F$2:$F$37)),ABS(AI44-ICL3_classA!$F$2:$F$37),0))</f>
        <v>24</v>
      </c>
      <c r="V44" s="1">
        <v>61</v>
      </c>
      <c r="W44" s="1">
        <v>31</v>
      </c>
      <c r="X44" s="126"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20</v>
      </c>
      <c r="AH44" s="1">
        <f>VLOOKUP(A44,'SegEnds_NonXtal_Prot#'!A:AL,28,FALSE)-VLOOKUP(A44,'SegEnds_NonXtal_Prot#'!A:AL,22,FALSE)</f>
        <v>58</v>
      </c>
      <c r="AI44" s="1">
        <f>VLOOKUP(A44,'SegEnds_NonXtal_Prot#'!A:AL,31,FALSE)-VLOOKUP(A44,'SegEnds_NonXtal_Prot#'!A:AL,28,FALSE)</f>
        <v>70</v>
      </c>
      <c r="AJ44" s="1">
        <f>VLOOKUP(A44,'SegEnds_NonXtal_Prot#'!A:AL,34,FALSE)-VLOOKUP(A44,'SegEnds_NonXtal_Prot#'!A:AL,31,FALSE)</f>
        <v>35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1" t="s">
        <v>135</v>
      </c>
      <c r="B45" s="1" t="str">
        <f>VLOOKUP(A45,Xtal_Templ!A:B,2,FALSE)</f>
        <v>5ht1b_human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f>VLOOKUP($B45&amp;"__wt",'SegEnds_Xtal_BW#'!$A:$Z,14,FALSE)</f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35</v>
      </c>
      <c r="T45" s="1">
        <f t="array" ref="T45">INDEX(ICL3_classA!$G$2:$G$37,MATCH(MIN(ABS(AI45-ICL3_classA!$F$2:$F$37)),ABS(AI45-ICL3_classA!$F$2:$F$37),0))</f>
        <v>76</v>
      </c>
      <c r="U45" s="1">
        <f t="array" ref="U45">INDEX(ICL3_classA!$H$2:$H$37,MATCH(MIN(ABS(AI45-ICL3_classA!$F$2:$F$37)),ABS(AI45-ICL3_classA!$F$2:$F$37),0))</f>
        <v>24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21</v>
      </c>
      <c r="AE45" s="1">
        <f>VLOOKUP(A45,'SegEnds_NonXtal_Prot#'!A:AL,16,FALSE)-VLOOKUP(A45,'SegEnds_NonXtal_Prot#'!A:AL,10,FALSE)</f>
        <v>53</v>
      </c>
      <c r="AF45" s="1">
        <f>VLOOKUP(A45,'SegEnds_NonXtal_Prot#'!A:AL,22,FALSE)-VLOOKUP(A45,'SegEnds_NonXtal_Prot#'!A:AL,19,FALSE)</f>
        <v>20</v>
      </c>
      <c r="AG45" s="1">
        <f>VLOOKUP(A45,'SegEnds_NonXtal_Prot#'!A:AL,28,FALSE)-VLOOKUP(A45,'SegEnds_NonXtal_Prot#'!A:AL,25,FALSE)</f>
        <v>20</v>
      </c>
      <c r="AH45" s="1">
        <f>VLOOKUP(A45,'SegEnds_NonXtal_Prot#'!A:AL,28,FALSE)-VLOOKUP(A45,'SegEnds_NonXtal_Prot#'!A:AL,22,FALSE)</f>
        <v>46</v>
      </c>
      <c r="AI45" s="1">
        <f>VLOOKUP(A45,'SegEnds_NonXtal_Prot#'!A:AL,31,FALSE)-VLOOKUP(A45,'SegEnds_NonXtal_Prot#'!A:AL,28,FALSE)</f>
        <v>88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136</v>
      </c>
      <c r="B46" s="1" t="str">
        <f>VLOOKUP(A46,Xtal_Templ!A:B,2,FALSE)</f>
        <v>5ht2c_human</v>
      </c>
      <c r="C46" s="5">
        <f>VLOOKUP($B46&amp;"__wt",'SegEnds_Xtal_BW#'!$A:$Z,3,FALSE)</f>
        <v>33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68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67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32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60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49</v>
      </c>
      <c r="AI46" s="1">
        <f>VLOOKUP(A46,'SegEnds_NonXtal_Prot#'!A:AL,31,FALSE)-VLOOKUP(A46,'SegEnds_NonXtal_Prot#'!A:AL,28,FALSE)</f>
        <v>83</v>
      </c>
      <c r="AJ46" s="1">
        <f>VLOOKUP(A46,'SegEnds_NonXtal_Prot#'!A:AL,34,FALSE)-VLOOKUP(A46,'SegEnds_NonXtal_Prot#'!A:AL,31,FALSE)</f>
        <v>34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137</v>
      </c>
      <c r="B47" s="1" t="str">
        <f>VLOOKUP(A47,Xtal_Templ!A:B,2,FALSE)</f>
        <v>5ht1b_human</v>
      </c>
      <c r="C47" s="5">
        <f>VLOOKUP($B47&amp;"__wt",'SegEnds_Xtal_BW#'!$A:$Z,3,FALSE)</f>
        <v>28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68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INDEX(ICL3_classA!$G$2:$G$37,MATCH(MIN(ABS(AI47-ICL3_classA!$F$2:$F$37)),ABS(AI47-ICL3_classA!$F$2:$F$37),0))</f>
        <v>76</v>
      </c>
      <c r="U47" s="1">
        <f t="array" ref="U47">INDEX(ICL3_classA!$H$2:$H$37,MATCH(MIN(ABS(AI47-ICL3_classA!$F$2:$F$37)),ABS(AI47-ICL3_classA!$F$2:$F$37),0))</f>
        <v>24</v>
      </c>
      <c r="V47" s="1">
        <v>61</v>
      </c>
      <c r="W47" s="133">
        <v>27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58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21</v>
      </c>
      <c r="AE47" s="1">
        <f>VLOOKUP(A47,'SegEnds_NonXtal_Prot#'!A:AL,16,FALSE)-VLOOKUP(A47,'SegEnds_NonXtal_Prot#'!A:AL,10,FALSE)</f>
        <v>53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44</v>
      </c>
      <c r="AI47" s="1">
        <f>VLOOKUP(A47,'SegEnds_NonXtal_Prot#'!A:AL,31,FALSE)-VLOOKUP(A47,'SegEnds_NonXtal_Prot#'!A:AL,28,FALSE)</f>
        <v>91</v>
      </c>
      <c r="AJ47" s="1">
        <f>VLOOKUP(A47,'SegEnds_NonXtal_Prot#'!A:AL,34,FALSE)-VLOOKUP(A47,'SegEnds_NonXtal_Prot#'!A:AL,31,FALSE)</f>
        <v>39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138</v>
      </c>
      <c r="B48" s="1" t="str">
        <f>VLOOKUP(A48,Xtal_Templ!A:B,2,FALSE)</f>
        <v>aa1r_human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50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34</v>
      </c>
      <c r="T48" s="1">
        <f t="array" ref="T48">INDEX(ICL3_classA!$G$2:$G$37,MATCH(MIN(ABS(AI48-ICL3_classA!$F$2:$F$37)),ABS(AI48-ICL3_classA!$F$2:$F$37),0))</f>
        <v>73</v>
      </c>
      <c r="U48" s="1">
        <f t="array" ref="U48">INDEX(ICL3_classA!$H$2:$H$37,MATCH(MIN(ABS(AI48-ICL3_classA!$F$2:$F$37)),ABS(AI48-ICL3_classA!$F$2:$F$37),0))</f>
        <v>22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50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23</v>
      </c>
      <c r="AH48" s="1">
        <f>VLOOKUP(A48,'SegEnds_NonXtal_Prot#'!A:AL,28,FALSE)-VLOOKUP(A48,'SegEnds_NonXtal_Prot#'!A:AL,22,FALSE)</f>
        <v>60</v>
      </c>
      <c r="AI48" s="1">
        <f>VLOOKUP(A48,'SegEnds_NonXtal_Prot#'!A:AL,31,FALSE)-VLOOKUP(A48,'SegEnds_NonXtal_Prot#'!A:AL,28,FALSE)</f>
        <v>57</v>
      </c>
      <c r="AJ48" s="1">
        <f>VLOOKUP(A48,'SegEnds_NonXtal_Prot#'!A:AL,34,FALSE)-VLOOKUP(A48,'SegEnds_NonXtal_Prot#'!A:AL,31,FALSE)</f>
        <v>36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Xtal</v>
      </c>
    </row>
    <row r="49" spans="1:38" x14ac:dyDescent="0.2">
      <c r="A49" s="1" t="s">
        <v>139</v>
      </c>
      <c r="B49" s="1" t="str">
        <f>VLOOKUP(A49,Xtal_Templ!A:B,2,FALSE)</f>
        <v>aa2ar_human</v>
      </c>
      <c r="C49" s="5">
        <f>VLOOKUP($B49&amp;"__wt",'SegEnds_Xtal_BW#'!$A:$Z,3,FALSE)</f>
        <v>27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24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34</v>
      </c>
      <c r="T49" s="1">
        <f t="array" ref="T49">INDEX(ICL3_classA!$G$2:$G$37,MATCH(MIN(ABS(AI49-ICL3_classA!$F$2:$F$37)),ABS(AI49-ICL3_classA!$F$2:$F$37),0))</f>
        <v>74</v>
      </c>
      <c r="U49" s="1">
        <f t="array" ref="U49">INDEX(ICL3_classA!$H$2:$H$37,MATCH(MIN(ABS(AI49-ICL3_classA!$F$2:$F$37)),ABS(AI49-ICL3_classA!$F$2:$F$37),0))</f>
        <v>21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18</v>
      </c>
      <c r="AE49" s="1">
        <f>VLOOKUP(A49,'SegEnds_NonXtal_Prot#'!A:AL,16,FALSE)-VLOOKUP(A49,'SegEnds_NonXtal_Prot#'!A:AL,10,FALSE)</f>
        <v>50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23</v>
      </c>
      <c r="AH49" s="1">
        <f>VLOOKUP(A49,'SegEnds_NonXtal_Prot#'!A:AL,28,FALSE)-VLOOKUP(A49,'SegEnds_NonXtal_Prot#'!A:AL,22,FALSE)</f>
        <v>60</v>
      </c>
      <c r="AI49" s="1">
        <f>VLOOKUP(A49,'SegEnds_NonXtal_Prot#'!A:AL,31,FALSE)-VLOOKUP(A49,'SegEnds_NonXtal_Prot#'!A:AL,28,FALSE)</f>
        <v>59</v>
      </c>
      <c r="AJ49" s="1">
        <f>VLOOKUP(A49,'SegEnds_NonXtal_Prot#'!A:AL,34,FALSE)-VLOOKUP(A49,'SegEnds_NonXtal_Prot#'!A:AL,31,FALSE)</f>
        <v>37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Xtal</v>
      </c>
    </row>
    <row r="50" spans="1:38" x14ac:dyDescent="0.2">
      <c r="A50" s="1" t="s">
        <v>140</v>
      </c>
      <c r="B50" s="1" t="str">
        <f>VLOOKUP(A50,Xtal_Templ!A:B,2,FALSE)</f>
        <v>aa2ar_human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7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34</v>
      </c>
      <c r="T50" s="1">
        <f t="array" ref="T50">INDEX(ICL3_classA!$G$2:$G$37,MATCH(MIN(ABS(AI50-ICL3_classA!$F$2:$F$37)),ABS(AI50-ICL3_classA!$F$2:$F$37),0))</f>
        <v>73</v>
      </c>
      <c r="U50" s="1">
        <f t="array" ref="U50">INDEX(ICL3_classA!$H$2:$H$37,MATCH(MIN(ABS(AI50-ICL3_classA!$F$2:$F$37)),ABS(AI50-ICL3_classA!$F$2:$F$37),0))</f>
        <v>22</v>
      </c>
      <c r="V50" s="1">
        <v>61</v>
      </c>
      <c r="W50" s="133">
        <f>VLOOKUP($B50&amp;"__wt",'SegEnds_Xtal_BW#'!$A:$Z,23,FALSE)</f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50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23</v>
      </c>
      <c r="AH50" s="1">
        <f>VLOOKUP(A50,'SegEnds_NonXtal_Prot#'!A:AL,28,FALSE)-VLOOKUP(A50,'SegEnds_NonXtal_Prot#'!A:AL,22,FALSE)</f>
        <v>64</v>
      </c>
      <c r="AI50" s="1">
        <f>VLOOKUP(A50,'SegEnds_NonXtal_Prot#'!A:AL,31,FALSE)-VLOOKUP(A50,'SegEnds_NonXtal_Prot#'!A:AL,28,FALSE)</f>
        <v>55</v>
      </c>
      <c r="AJ50" s="1">
        <f>VLOOKUP(A50,'SegEnds_NonXtal_Prot#'!A:AL,34,FALSE)-VLOOKUP(A50,'SegEnds_NonXtal_Prot#'!A:AL,31,FALSE)</f>
        <v>38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141</v>
      </c>
      <c r="B51" s="1" t="str">
        <f>VLOOKUP(A51,Xtal_Templ!A:B,2,FALSE)</f>
        <v>aa1r_human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08">
        <v>66</v>
      </c>
      <c r="I51" s="1">
        <f>VLOOKUP($B51&amp;"__wt",'SegEnds_Xtal_BW#'!$A:$Z,9,FALSE)</f>
        <v>50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34</v>
      </c>
      <c r="T51" s="1">
        <f t="array" ref="T51">INDEX(ICL3_classA!$G$2:$G$37,MATCH(MIN(ABS(AI51-ICL3_classA!$F$2:$F$37)),ABS(AI51-ICL3_classA!$F$2:$F$37),0))</f>
        <v>73</v>
      </c>
      <c r="U51" s="1">
        <f t="array" ref="U51">INDEX(ICL3_classA!$H$2:$H$37,MATCH(MIN(ABS(AI51-ICL3_classA!$F$2:$F$37)),ABS(AI51-ICL3_classA!$F$2:$F$37),0))</f>
        <v>22</v>
      </c>
      <c r="V51" s="1">
        <v>61</v>
      </c>
      <c r="W51" s="1">
        <v>32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18</v>
      </c>
      <c r="AE51" s="1">
        <f>VLOOKUP(A51,'SegEnds_NonXtal_Prot#'!A:AL,16,FALSE)-VLOOKUP(A51,'SegEnds_NonXtal_Prot#'!A:AL,10,FALSE)</f>
        <v>50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23</v>
      </c>
      <c r="AH51" s="1">
        <f>VLOOKUP(A51,'SegEnds_NonXtal_Prot#'!A:AL,28,FALSE)-VLOOKUP(A51,'SegEnds_NonXtal_Prot#'!A:AL,22,FALSE)</f>
        <v>54</v>
      </c>
      <c r="AI51" s="1">
        <f>VLOOKUP(A51,'SegEnds_NonXtal_Prot#'!A:AL,31,FALSE)-VLOOKUP(A51,'SegEnds_NonXtal_Prot#'!A:AL,28,FALSE)</f>
        <v>56</v>
      </c>
      <c r="AJ51" s="1">
        <f>VLOOKUP(A51,'SegEnds_NonXtal_Prot#'!A:AL,34,FALSE)-VLOOKUP(A51,'SegEnds_NonXtal_Prot#'!A:AL,31,FALSE)</f>
        <v>34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143</v>
      </c>
      <c r="B52" s="1" t="str">
        <f>VLOOKUP(A52,Xtal_Templ!A:B,2,FALSE)</f>
        <v>ccr5_human</v>
      </c>
      <c r="C52" s="5">
        <f>VLOOKUP($B52&amp;"__wt",'SegEnds_Xtal_BW#'!$A:$Z,3,FALSE)</f>
        <v>24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08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57</v>
      </c>
      <c r="O52" s="87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30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30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27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44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146</v>
      </c>
      <c r="B53" s="1" t="str">
        <f>VLOOKUP(A53,Xtal_Templ!A:B,2,FALSE)</f>
        <v>acm1_human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68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7">
        <f>VLOOKUP($B53&amp;"__wt",'SegEnds_Xtal_BW#'!$A:$Z,15,FALSE)</f>
        <v>38</v>
      </c>
      <c r="P53" s="1">
        <f>VLOOKUP($B53&amp;"__wt",'SegEnds_Xtal_BW#'!$A:$Z,16,FALSE)</f>
        <v>69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35</v>
      </c>
      <c r="T53" s="1">
        <f t="array" ref="T53">INDEX(ICL3_classA!$G$2:$G$37,MATCH(MIN(ABS(AI53-ICL3_classA!$F$2:$F$37)),ABS(AI53-ICL3_classA!$F$2:$F$37),0))</f>
        <v>75</v>
      </c>
      <c r="U53" s="1">
        <f t="array" ref="U53">INDEX(ICL3_classA!$H$2:$H$37,MATCH(MIN(ABS(AI53-ICL3_classA!$F$2:$F$37)),ABS(AI53-ICL3_classA!$F$2:$F$37),0))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22</v>
      </c>
      <c r="AH53" s="1">
        <f>VLOOKUP(A53,'SegEnds_NonXtal_Prot#'!A:AL,28,FALSE)-VLOOKUP(A53,'SegEnds_NonXtal_Prot#'!A:AL,22,FALSE)</f>
        <v>50</v>
      </c>
      <c r="AI53" s="1">
        <f>VLOOKUP(A53,'SegEnds_NonXtal_Prot#'!A:AL,31,FALSE)-VLOOKUP(A53,'SegEnds_NonXtal_Prot#'!A:AL,28,FALSE)</f>
        <v>180</v>
      </c>
      <c r="AJ53" s="1">
        <f>VLOOKUP(A53,'SegEnds_NonXtal_Prot#'!A:AL,34,FALSE)-VLOOKUP(A53,'SegEnds_NonXtal_Prot#'!A:AL,31,FALSE)</f>
        <v>35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Xtal</v>
      </c>
    </row>
    <row r="54" spans="1:38" x14ac:dyDescent="0.2">
      <c r="A54" s="1" t="s">
        <v>147</v>
      </c>
      <c r="B54" s="1" t="str">
        <f>VLOOKUP(A54,Xtal_Templ!A:B,2,FALSE)</f>
        <v>acm2_human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7">
        <f>VLOOKUP($B54&amp;"__wt",'SegEnds_Xtal_BW#'!$A:$Z,15,FALSE)</f>
        <v>38</v>
      </c>
      <c r="P54" s="1">
        <f>VLOOKUP($B54&amp;"__wt",'SegEnds_Xtal_BW#'!$A:$Z,16,FALSE)</f>
        <v>69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INDEX(ICL3_classA!$G$2:$G$37,MATCH(MIN(ABS(AI54-ICL3_classA!$F$2:$F$37)),ABS(AI54-ICL3_classA!$F$2:$F$37),0))</f>
        <v>75</v>
      </c>
      <c r="U54" s="1">
        <f t="array" ref="U54">INDEX(ICL3_classA!$H$2:$H$37,MATCH(MIN(ABS(AI54-ICL3_classA!$F$2:$F$37)),ABS(AI54-ICL3_classA!$F$2:$F$37),0))</f>
        <v>24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22</v>
      </c>
      <c r="AH54" s="1">
        <f>VLOOKUP(A54,'SegEnds_NonXtal_Prot#'!A:AL,28,FALSE)-VLOOKUP(A54,'SegEnds_NonXtal_Prot#'!A:AL,22,FALSE)</f>
        <v>50</v>
      </c>
      <c r="AI54" s="1">
        <f>VLOOKUP(A54,'SegEnds_NonXtal_Prot#'!A:AL,31,FALSE)-VLOOKUP(A54,'SegEnds_NonXtal_Prot#'!A:AL,28,FALSE)</f>
        <v>204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Xtal</v>
      </c>
    </row>
    <row r="55" spans="1:38" x14ac:dyDescent="0.2">
      <c r="A55" s="1" t="s">
        <v>148</v>
      </c>
      <c r="B55" s="1" t="str">
        <f>VLOOKUP(A55,Xtal_Templ!A:B,2,FALSE)</f>
        <v>acm3_rat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v>38</v>
      </c>
      <c r="P55" s="1">
        <f>VLOOKUP($B55&amp;"__wt",'SegEnds_Xtal_BW#'!$A:$Z,16,FALSE)</f>
        <v>69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35</v>
      </c>
      <c r="T55" s="1">
        <f t="array" ref="T55">INDEX(ICL3_classA!$G$2:$G$37,MATCH(MIN(ABS(AI55-ICL3_classA!$F$2:$F$37)),ABS(AI55-ICL3_classA!$F$2:$F$37),0))</f>
        <v>75</v>
      </c>
      <c r="U55" s="1">
        <f t="array" ref="U55">INDEX(ICL3_classA!$H$2:$H$37,MATCH(MIN(ABS(AI55-ICL3_classA!$F$2:$F$37)),ABS(AI55-ICL3_classA!$F$2:$F$37),0))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22</v>
      </c>
      <c r="AH55" s="1">
        <f>VLOOKUP(A55,'SegEnds_NonXtal_Prot#'!A:AL,28,FALSE)-VLOOKUP(A55,'SegEnds_NonXtal_Prot#'!A:AL,22,FALSE)</f>
        <v>50</v>
      </c>
      <c r="AI55" s="1">
        <f>VLOOKUP(A55,'SegEnds_NonXtal_Prot#'!A:AL,31,FALSE)-VLOOKUP(A55,'SegEnds_NonXtal_Prot#'!A:AL,28,FALSE)</f>
        <v>263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4" t="s">
        <v>910</v>
      </c>
      <c r="B56" s="4" t="str">
        <f>VLOOKUP(A56,Xtal_Templ!A:B,2,FALSE)</f>
        <v>acm3_rat</v>
      </c>
      <c r="C56" s="5">
        <f>VLOOKUP($B56&amp;"__wt",'SegEnds_Xtal_BW#'!$A:$Z,3,FALSE)</f>
        <v>29</v>
      </c>
      <c r="D56" s="4">
        <f>VLOOKUP($B56&amp;"__wt",'SegEnds_Xtal_BW#'!$A:$Z,4,FALSE)</f>
        <v>60</v>
      </c>
      <c r="E56" s="4">
        <f>VLOOKUP($B56&amp;"__wt",'SegEnds_Xtal_BW#'!$A:$Z,5,FALSE)</f>
        <v>48</v>
      </c>
      <c r="F56" s="4">
        <f>VLOOKUP($B56&amp;"__wt",'SegEnds_Xtal_BW#'!$A:$Z,6,FALSE)</f>
        <v>51</v>
      </c>
      <c r="G56" s="4">
        <v>37</v>
      </c>
      <c r="H56" s="11">
        <f>VLOOKUP($B56&amp;"__wt",'SegEnds_Xtal_BW#'!$A:$Z,8,FALSE)</f>
        <v>67</v>
      </c>
      <c r="I56" s="4">
        <f>VLOOKUP($B56&amp;"__wt",'SegEnds_Xtal_BW#'!$A:$Z,9,FALSE)</f>
        <v>49</v>
      </c>
      <c r="J56" s="4">
        <f>VLOOKUP($B56&amp;"__wt",'SegEnds_Xtal_BW#'!$A:$Z,10,FALSE)</f>
        <v>52</v>
      </c>
      <c r="K56" s="11">
        <v>18</v>
      </c>
      <c r="L56" s="4">
        <f>VLOOKUP($B56&amp;"__wt",'SegEnds_Xtal_BW#'!$A:$Z,12,FALSE)</f>
        <v>56</v>
      </c>
      <c r="M56" s="4">
        <f>VLOOKUP($B56&amp;"__wt",'SegEnds_Xtal_BW#'!$A:$Z,13,FALSE)</f>
        <v>50</v>
      </c>
      <c r="N56" s="12">
        <f>VLOOKUP($B56&amp;"__wt",'SegEnds_Xtal_BW#'!$A:$Z,14,FALSE)</f>
        <v>57</v>
      </c>
      <c r="O56" s="87">
        <f>VLOOKUP($B56&amp;"__wt",'SegEnds_Xtal_BW#'!$A:$Z,15,FALSE)</f>
        <v>38</v>
      </c>
      <c r="P56" s="4">
        <f>VLOOKUP($B56&amp;"__wt",'SegEnds_Xtal_BW#'!$A:$Z,16,FALSE)</f>
        <v>69</v>
      </c>
      <c r="Q56" s="4">
        <f>VLOOKUP($B56&amp;"__wt",'SegEnds_Xtal_BW#'!$A:$Z,17,FALSE)</f>
        <v>50</v>
      </c>
      <c r="R56" s="4">
        <f>VLOOKUP($B56&amp;"__wt",'SegEnds_Xtal_BW#'!$A:$Z,18,FALSE)</f>
        <v>52</v>
      </c>
      <c r="S56" s="1">
        <f>VLOOKUP($B56&amp;"__wt",'SegEnds_Xtal_BW#'!$A:$Z,19,FALSE)</f>
        <v>35</v>
      </c>
      <c r="T56" s="4">
        <f t="array" ref="T56">INDEX(ICL3_classA!$G$2:$G$37,MATCH(MIN(ABS(AI56-ICL3_classA!$F$2:$F$37)),ABS(AI56-ICL3_classA!$F$2:$F$37),0))</f>
        <v>75</v>
      </c>
      <c r="U56" s="4">
        <f t="array" ref="U56">INDEX(ICL3_classA!$H$2:$H$37,MATCH(MIN(ABS(AI56-ICL3_classA!$F$2:$F$37)),ABS(AI56-ICL3_classA!$F$2:$F$37),0))</f>
        <v>24</v>
      </c>
      <c r="V56" s="4">
        <v>61</v>
      </c>
      <c r="W56" s="4">
        <v>31</v>
      </c>
      <c r="X56" s="4">
        <f>VLOOKUP($B56&amp;"__wt",'SegEnds_Xtal_BW#'!$A:$Z,24,FALSE)</f>
        <v>56</v>
      </c>
      <c r="Y56" s="4">
        <f>VLOOKUP($B56&amp;"__wt",'SegEnds_Xtal_BW#'!$A:$Z,25,FALSE)</f>
        <v>47</v>
      </c>
      <c r="Z56" s="4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4">
        <f>VLOOKUP(A56,'SegEnds_NonXtal_Prot#'!A:AL,10,FALSE)-VLOOKUP(A56,'SegEnds_NonXtal_Prot#'!A:AL,7,FALSE)</f>
        <v>15</v>
      </c>
      <c r="AD56" s="4">
        <f>VLOOKUP(A56,'SegEnds_NonXtal_Prot#'!A:AL,13,FALSE)-VLOOKUP(A56,'SegEnds_NonXtal_Prot#'!A:AL,10,FALSE)</f>
        <v>20</v>
      </c>
      <c r="AE56" s="4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4">
        <f>VLOOKUP(A56,'SegEnds_NonXtal_Prot#'!A:AL,28,FALSE)-VLOOKUP(A56,'SegEnds_NonXtal_Prot#'!A:AL,25,FALSE)</f>
        <v>22</v>
      </c>
      <c r="AH56" s="1">
        <f>VLOOKUP(A56,'SegEnds_NonXtal_Prot#'!A:AL,28,FALSE)-VLOOKUP(A56,'SegEnds_NonXtal_Prot#'!A:AL,22,FALSE)</f>
        <v>50</v>
      </c>
      <c r="AI56" s="4">
        <f>VLOOKUP(A56,'SegEnds_NonXtal_Prot#'!A:AL,31,FALSE)-VLOOKUP(A56,'SegEnds_NonXtal_Prot#'!A:AL,28,FALSE)</f>
        <v>263</v>
      </c>
      <c r="AJ56" s="4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Xtal</v>
      </c>
    </row>
    <row r="57" spans="1:38" x14ac:dyDescent="0.2">
      <c r="A57" s="1" t="s">
        <v>149</v>
      </c>
      <c r="B57" s="1" t="str">
        <f>VLOOKUP(A57,Xtal_Templ!A:B,2,FALSE)</f>
        <v>acm4_human</v>
      </c>
      <c r="C57" s="5">
        <f>VLOOKUP($B57&amp;"__wt",'SegEnds_Xtal_BW#'!$A:$Z,3,FALSE)</f>
        <v>26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57</v>
      </c>
      <c r="O57" s="87">
        <f>VLOOKUP($B57&amp;"__wt",'SegEnds_Xtal_BW#'!$A:$Z,15,FALSE)</f>
        <v>38</v>
      </c>
      <c r="P57" s="1">
        <f>VLOOKUP($B57&amp;"__wt",'SegEnds_Xtal_BW#'!$A:$Z,16,FALSE)</f>
        <v>69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35</v>
      </c>
      <c r="T57" s="1">
        <f t="array" ref="T57">INDEX(ICL3_classA!$G$2:$G$37,MATCH(MIN(ABS(AI57-ICL3_classA!$F$2:$F$37)),ABS(AI57-ICL3_classA!$F$2:$F$37),0))</f>
        <v>75</v>
      </c>
      <c r="U57" s="1">
        <f t="array" ref="U57">INDEX(ICL3_classA!$H$2:$H$37,MATCH(MIN(ABS(AI57-ICL3_classA!$F$2:$F$37)),ABS(AI57-ICL3_classA!$F$2:$F$37),0))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22</v>
      </c>
      <c r="AH57" s="1">
        <f>VLOOKUP(A57,'SegEnds_NonXtal_Prot#'!A:AL,28,FALSE)-VLOOKUP(A57,'SegEnds_NonXtal_Prot#'!A:AL,22,FALSE)</f>
        <v>50</v>
      </c>
      <c r="AI57" s="1">
        <f>VLOOKUP(A57,'SegEnds_NonXtal_Prot#'!A:AL,31,FALSE)-VLOOKUP(A57,'SegEnds_NonXtal_Prot#'!A:AL,28,FALSE)</f>
        <v>208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Xtal</v>
      </c>
    </row>
    <row r="58" spans="1:38" x14ac:dyDescent="0.2">
      <c r="A58" s="1" t="s">
        <v>150</v>
      </c>
      <c r="B58" s="1" t="str">
        <f>VLOOKUP(A58,Xtal_Templ!A:B,2,FALSE)</f>
        <v>acm3_rat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69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35</v>
      </c>
      <c r="T58" s="1">
        <f t="array" ref="T58">INDEX(ICL3_classA!$G$2:$G$37,MATCH(MIN(ABS(AI58-ICL3_classA!$F$2:$F$37)),ABS(AI58-ICL3_classA!$F$2:$F$37),0))</f>
        <v>75</v>
      </c>
      <c r="U58" s="1">
        <f t="array" ref="U58">INDEX(ICL3_classA!$H$2:$H$37,MATCH(MIN(ABS(AI58-ICL3_classA!$F$2:$F$37)),ABS(AI58-ICL3_classA!$F$2:$F$37),0))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22</v>
      </c>
      <c r="AH58" s="1">
        <f>VLOOKUP(A58,'SegEnds_NonXtal_Prot#'!A:AL,28,FALSE)-VLOOKUP(A58,'SegEnds_NonXtal_Prot#'!A:AL,22,FALSE)</f>
        <v>50</v>
      </c>
      <c r="AI58" s="1">
        <f>VLOOKUP(A58,'SegEnds_NonXtal_Prot#'!A:AL,31,FALSE)-VLOOKUP(A58,'SegEnds_NonXtal_Prot#'!A:AL,28,FALSE)</f>
        <v>252</v>
      </c>
      <c r="AJ58" s="1">
        <f>VLOOKUP(A58,'SegEnds_NonXtal_Prot#'!A:AL,34,FALSE)-VLOOKUP(A58,'SegEnds_NonXtal_Prot#'!A:AL,31,FALSE)</f>
        <v>35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151</v>
      </c>
      <c r="B59" s="1" t="str">
        <f>VLOOKUP(A59,Xtal_Templ!A:B,2,FALSE)</f>
        <v>s1pr1_human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67</v>
      </c>
      <c r="I59" s="1" t="s">
        <v>23</v>
      </c>
      <c r="J59" s="1" t="s">
        <v>23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63</v>
      </c>
      <c r="Q59" s="1" t="str">
        <f>VLOOKUP($B59&amp;"__wt",'SegEnds_Xtal_BW#'!$A:$Z,17,FALSE)</f>
        <v>-</v>
      </c>
      <c r="R59" s="1" t="str">
        <f>VLOOKUP($B59&amp;"__wt",'SegEnds_Xtal_BW#'!$A:$Z,18,FALSE)</f>
        <v>-</v>
      </c>
      <c r="S59" s="108">
        <v>33</v>
      </c>
      <c r="T59" s="1">
        <f t="array" ref="T59">INDEX(ICL3_classA!$G$2:$G$37,MATCH(MIN(ABS(AI59-ICL3_classA!$F$2:$F$37)),ABS(AI59-ICL3_classA!$F$2:$F$37),0))</f>
        <v>66</v>
      </c>
      <c r="U59" s="1">
        <f t="array" ref="U59">INDEX(ICL3_classA!$H$2:$H$37,MATCH(MIN(ABS(AI59-ICL3_classA!$F$2:$F$37)),ABS(AI59-ICL3_classA!$F$2:$F$37),0))</f>
        <v>30</v>
      </c>
      <c r="V59" s="1">
        <v>61</v>
      </c>
      <c r="W59" s="133">
        <f>VLOOKUP($B59&amp;"__wt",'SegEnds_Xtal_BW#'!$A:$Z,23,FALSE)</f>
        <v>30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 t="e">
        <f>VLOOKUP(A59,'SegEnds_NonXtal_Prot#'!A:AL,13,FALSE)-VLOOKUP(A59,'SegEnds_NonXtal_Prot#'!A:AL,10,FALSE)</f>
        <v>#VALUE!</v>
      </c>
      <c r="AE59" s="1">
        <f>VLOOKUP(A59,'SegEnds_NonXtal_Prot#'!A:AL,16,FALSE)-VLOOKUP(A59,'SegEnds_NonXtal_Prot#'!A:AL,10,FALSE)</f>
        <v>58</v>
      </c>
      <c r="AF59" s="1">
        <f>VLOOKUP(A59,'SegEnds_NonXtal_Prot#'!A:AL,22,FALSE)-VLOOKUP(A59,'SegEnds_NonXtal_Prot#'!A:AL,19,FALSE)</f>
        <v>20</v>
      </c>
      <c r="AG59" s="1" t="e">
        <f>VLOOKUP(A59,'SegEnds_NonXtal_Prot#'!A:AL,28,FALSE)-VLOOKUP(A59,'SegEnds_NonXtal_Prot#'!A:AL,25,FALSE)</f>
        <v>#VALUE!</v>
      </c>
      <c r="AH59" s="1">
        <f>VLOOKUP(A59,'SegEnds_NonXtal_Prot#'!A:AL,28,FALSE)-VLOOKUP(A59,'SegEnds_NonXtal_Prot#'!A:AL,22,FALSE)</f>
        <v>40</v>
      </c>
      <c r="AI59" s="1">
        <f>VLOOKUP(A59,'SegEnds_NonXtal_Prot#'!A:AL,31,FALSE)-VLOOKUP(A59,'SegEnds_NonXtal_Prot#'!A:AL,28,FALSE)</f>
        <v>39</v>
      </c>
      <c r="AJ59" s="1">
        <f>VLOOKUP(A59,'SegEnds_NonXtal_Prot#'!A:AL,34,FALSE)-VLOOKUP(A59,'SegEnds_NonXtal_Prot#'!A:AL,31,FALSE)</f>
        <v>39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152</v>
      </c>
      <c r="B60" s="1" t="str">
        <f>VLOOKUP(A60,Xtal_Templ!A:B,2,FALSE)</f>
        <v>drd2_human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62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INDEX(ICL3_classA!$G$2:$G$37,MATCH(MIN(ABS(AI60-ICL3_classA!$F$2:$F$37)),ABS(AI60-ICL3_classA!$F$2:$F$37),0))</f>
        <v>76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08"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45</v>
      </c>
      <c r="AI60" s="1">
        <f>VLOOKUP(A60,'SegEnds_NonXtal_Prot#'!A:AL,31,FALSE)-VLOOKUP(A60,'SegEnds_NonXtal_Prot#'!A:AL,28,FALSE)</f>
        <v>91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153</v>
      </c>
      <c r="B61" s="1" t="str">
        <f>VLOOKUP(A61,Xtal_Templ!A:B,2,FALSE)</f>
        <v>drd2_human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62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74</v>
      </c>
      <c r="U61" s="1">
        <f t="array" ref="U61">INDEX(ICL3_classA!$H$2:$H$37,MATCH(MIN(ABS(AI61-ICL3_classA!$F$2:$F$37)),ABS(AI61-ICL3_classA!$F$2:$F$37),0))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20</v>
      </c>
      <c r="AH61" s="1">
        <f>VLOOKUP(A61,'SegEnds_NonXtal_Prot#'!A:AL,28,FALSE)-VLOOKUP(A61,'SegEnds_NonXtal_Prot#'!A:AL,22,FALSE)</f>
        <v>45</v>
      </c>
      <c r="AI61" s="1">
        <f>VLOOKUP(A61,'SegEnds_NonXtal_Prot#'!A:AL,31,FALSE)-VLOOKUP(A61,'SegEnds_NonXtal_Prot#'!A:AL,28,FALSE)</f>
        <v>94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154</v>
      </c>
      <c r="B62" s="1" t="str">
        <f>VLOOKUP(A62,Xtal_Templ!A:B,2,FALSE)</f>
        <v>drd2_human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68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62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INDEX(ICL3_classA!$G$2:$G$37,MATCH(MIN(ABS(AI62-ICL3_classA!$F$2:$F$37)),ABS(AI62-ICL3_classA!$F$2:$F$37),0))</f>
        <v>74</v>
      </c>
      <c r="U62" s="1">
        <f t="array" ref="U62">INDEX(ICL3_classA!$H$2:$H$37,MATCH(MIN(ABS(AI62-ICL3_classA!$F$2:$F$37)),ABS(AI62-ICL3_classA!$F$2:$F$37),0))</f>
        <v>24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20</v>
      </c>
      <c r="AH62" s="1">
        <f>VLOOKUP(A62,'SegEnds_NonXtal_Prot#'!A:AL,28,FALSE)-VLOOKUP(A62,'SegEnds_NonXtal_Prot#'!A:AL,22,FALSE)</f>
        <v>45</v>
      </c>
      <c r="AI62" s="1">
        <f>VLOOKUP(A62,'SegEnds_NonXtal_Prot#'!A:AL,31,FALSE)-VLOOKUP(A62,'SegEnds_NonXtal_Prot#'!A:AL,28,FALSE)</f>
        <v>97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155</v>
      </c>
      <c r="B63" s="1" t="str">
        <f>VLOOKUP(A63,Xtal_Templ!A:B,2,FALSE)</f>
        <v>drd2_human</v>
      </c>
      <c r="C63" s="5">
        <f>VLOOKUP($B63&amp;"__wt",'SegEnds_Xtal_BW#'!$A:$Z,3,FALSE)</f>
        <v>29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68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INDEX(ICL3_classA!$G$2:$G$37,MATCH(MIN(ABS(AI63-ICL3_classA!$F$2:$F$37)),ABS(AI63-ICL3_classA!$F$2:$F$37),0))</f>
        <v>75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32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20</v>
      </c>
      <c r="AH63" s="1">
        <f>VLOOKUP(A63,'SegEnds_NonXtal_Prot#'!A:AL,28,FALSE)-VLOOKUP(A63,'SegEnds_NonXtal_Prot#'!A:AL,22,FALSE)</f>
        <v>50</v>
      </c>
      <c r="AI63" s="1">
        <f>VLOOKUP(A63,'SegEnds_NonXtal_Prot#'!A:AL,31,FALSE)-VLOOKUP(A63,'SegEnds_NonXtal_Prot#'!A:AL,28,FALSE)</f>
        <v>181</v>
      </c>
      <c r="AJ63" s="1">
        <f>VLOOKUP(A63,'SegEnds_NonXtal_Prot#'!A:AL,34,FALSE)-VLOOKUP(A63,'SegEnds_NonXtal_Prot#'!A:AL,31,FALSE)</f>
        <v>34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156</v>
      </c>
      <c r="B64" s="1" t="str">
        <f>VLOOKUP(A64,Xtal_Templ!A:B,2,FALSE)</f>
        <v>drd2_human</v>
      </c>
      <c r="C64" s="5">
        <f>VLOOKUP($B64&amp;"__wt",'SegEnds_Xtal_BW#'!$A:$Z,3,FALSE)</f>
        <v>29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68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v>38</v>
      </c>
      <c r="P64" s="1">
        <f>VLOOKUP($B64&amp;"__wt",'SegEnds_Xtal_BW#'!$A:$Z,16,FALSE)</f>
        <v>62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INDEX(ICL3_classA!$G$2:$G$37,MATCH(MIN(ABS(AI64-ICL3_classA!$F$2:$F$37)),ABS(AI64-ICL3_classA!$F$2:$F$37),0))</f>
        <v>75</v>
      </c>
      <c r="U64" s="1">
        <f t="array" ref="U64">INDEX(ICL3_classA!$H$2:$H$37,MATCH(MIN(ABS(AI64-ICL3_classA!$F$2:$F$37)),ABS(AI64-ICL3_classA!$F$2:$F$37),0))</f>
        <v>24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20</v>
      </c>
      <c r="AE64" s="1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20</v>
      </c>
      <c r="AH64" s="1">
        <f>VLOOKUP(A64,'SegEnds_NonXtal_Prot#'!A:AL,28,FALSE)-VLOOKUP(A64,'SegEnds_NonXtal_Prot#'!A:AL,22,FALSE)</f>
        <v>47</v>
      </c>
      <c r="AI64" s="1">
        <f>VLOOKUP(A64,'SegEnds_NonXtal_Prot#'!A:AL,31,FALSE)-VLOOKUP(A64,'SegEnds_NonXtal_Prot#'!A:AL,28,FALSE)</f>
        <v>199</v>
      </c>
      <c r="AJ64" s="1">
        <f>VLOOKUP(A64,'SegEnds_NonXtal_Prot#'!A:AL,34,FALSE)-VLOOKUP(A64,'SegEnds_NonXtal_Prot#'!A:AL,31,FALSE)</f>
        <v>37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157</v>
      </c>
      <c r="B65" s="1" t="str">
        <f>VLOOKUP(A65,Xtal_Templ!A:B,2,FALSE)</f>
        <v>drd2_human</v>
      </c>
      <c r="C65" s="5">
        <f>VLOOKUP($B65&amp;"__wt",'SegEnds_Xtal_BW#'!$A:$Z,3,FALSE)</f>
        <v>29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68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62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INDEX(ICL3_classA!$G$2:$G$37,MATCH(MIN(ABS(AI65-ICL3_classA!$F$2:$F$37)),ABS(AI65-ICL3_classA!$F$2:$F$37),0))</f>
        <v>75</v>
      </c>
      <c r="U65" s="1">
        <f t="array" ref="U65">INDEX(ICL3_classA!$H$2:$H$37,MATCH(MIN(ABS(AI65-ICL3_classA!$F$2:$F$37)),ABS(AI65-ICL3_classA!$F$2:$F$37),0))</f>
        <v>24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20</v>
      </c>
      <c r="AH65" s="1">
        <f>VLOOKUP(A65,'SegEnds_NonXtal_Prot#'!A:AL,28,FALSE)-VLOOKUP(A65,'SegEnds_NonXtal_Prot#'!A:AL,22,FALSE)</f>
        <v>46</v>
      </c>
      <c r="AI65" s="1">
        <f>VLOOKUP(A65,'SegEnds_NonXtal_Prot#'!A:AL,31,FALSE)-VLOOKUP(A65,'SegEnds_NonXtal_Prot#'!A:AL,28,FALSE)</f>
        <v>175</v>
      </c>
      <c r="AJ65" s="1">
        <f>VLOOKUP(A65,'SegEnds_NonXtal_Prot#'!A:AL,34,FALSE)-VLOOKUP(A65,'SegEnds_NonXtal_Prot#'!A:AL,31,FALSE)</f>
        <v>37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125</v>
      </c>
      <c r="B66" s="1" t="str">
        <f>VLOOKUP(A66,Xtal_Templ!A:B,2,FALSE)</f>
        <v>adrb2_human</v>
      </c>
      <c r="C66" s="5">
        <f>VLOOKUP($B66&amp;"__wt",'SegEnds_Xtal_BW#'!$A:$Z,3,FALSE)</f>
        <v>25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35</v>
      </c>
      <c r="T66" s="1">
        <f t="array" ref="T66">INDEX(ICL3_classA!$G$2:$G$37,MATCH(MIN(ABS(AI66-ICL3_classA!$F$2:$F$37)),ABS(AI66-ICL3_classA!$F$2:$F$37),0))</f>
        <v>74</v>
      </c>
      <c r="U66" s="1">
        <f t="array" ref="U66">INDEX(ICL3_classA!$H$2:$H$37,MATCH(MIN(ABS(AI66-ICL3_classA!$F$2:$F$37)),ABS(AI66-ICL3_classA!$F$2:$F$37),0))</f>
        <v>24</v>
      </c>
      <c r="V66" s="1">
        <v>61</v>
      </c>
      <c r="W66" s="1">
        <v>31</v>
      </c>
      <c r="X66" s="1">
        <f>VLOOKUP($B66&amp;"__wt",'SegEnds_Xtal_BW#'!$A:$Z,24,FALSE)</f>
        <v>55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20</v>
      </c>
      <c r="AH66" s="1">
        <f>VLOOKUP(A66,'SegEnds_NonXtal_Prot#'!A:AL,28,FALSE)-VLOOKUP(A66,'SegEnds_NonXtal_Prot#'!A:AL,22,FALSE)</f>
        <v>53</v>
      </c>
      <c r="AI66" s="1">
        <f>VLOOKUP(A66,'SegEnds_NonXtal_Prot#'!A:AL,31,FALSE)-VLOOKUP(A66,'SegEnds_NonXtal_Prot#'!A:AL,28,FALSE)</f>
        <v>103</v>
      </c>
      <c r="AJ66" s="1">
        <f>VLOOKUP(A66,'SegEnds_NonXtal_Prot#'!A:AL,34,FALSE)-VLOOKUP(A66,'SegEnds_NonXtal_Prot#'!A:AL,31,FALSE)</f>
        <v>35</v>
      </c>
      <c r="AK66" s="1">
        <f>VLOOKUP(A66,'SegEnds_NonXtal_Prot#'!A:AL,37,FALSE)-VLOOKUP(A66,'SegEnds_NonXtal_Prot#'!A:AL,34,FALSE)</f>
        <v>9</v>
      </c>
      <c r="AL66" s="1" t="str">
        <f>IF(ISERROR(MATCH(A66,'SegEnds_Xtal_Prot#'!B:B, 0)), "NoXtal", "Xtal")</f>
        <v>NoXtal</v>
      </c>
    </row>
    <row r="67" spans="1:38" x14ac:dyDescent="0.2">
      <c r="A67" s="1" t="s">
        <v>912</v>
      </c>
      <c r="B67" s="1" t="str">
        <f>VLOOKUP(A67,Xtal_Templ!A:B,2,FALSE)</f>
        <v>adrb1_melga</v>
      </c>
      <c r="C67" s="5">
        <f>VLOOKUP($B67&amp;"__wt",'SegEnds_Xtal_BW#'!$A:$Z,3,FALSE)</f>
        <v>24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35</v>
      </c>
      <c r="T67" s="1">
        <f t="array" ref="T67">INDEX(ICL3_classA!$G$2:$G$37,MATCH(MIN(ABS(AI67-ICL3_classA!$F$2:$F$37)),ABS(AI67-ICL3_classA!$F$2:$F$37),0))</f>
        <v>76</v>
      </c>
      <c r="U67" s="1">
        <v>20</v>
      </c>
      <c r="V67" s="1">
        <v>61</v>
      </c>
      <c r="W67" s="1">
        <v>31</v>
      </c>
      <c r="X67" s="1">
        <f>VLOOKUP($B67&amp;"__wt",'SegEnds_Xtal_BW#'!$A:$Z,24,FALSE)</f>
        <v>55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20</v>
      </c>
      <c r="AE67" s="1">
        <f>VLOOKUP(A67,'SegEnds_NonXtal_Prot#'!A:AL,16,FALSE)-VLOOKUP(A67,'SegEnds_NonXtal_Prot#'!A:AL,10,FALSE)</f>
        <v>52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20</v>
      </c>
      <c r="AH67" s="1">
        <f>VLOOKUP(A67,'SegEnds_NonXtal_Prot#'!A:AL,28,FALSE)-VLOOKUP(A67,'SegEnds_NonXtal_Prot#'!A:AL,22,FALSE)</f>
        <v>53</v>
      </c>
      <c r="AI67" s="1">
        <f>VLOOKUP(A67,'SegEnds_NonXtal_Prot#'!A:AL,31,FALSE)-VLOOKUP(A67,'SegEnds_NonXtal_Prot#'!A:AL,28,FALSE)</f>
        <v>86</v>
      </c>
      <c r="AJ67" s="1">
        <f>VLOOKUP(A67,'SegEnds_NonXtal_Prot#'!A:AL,34,FALSE)-VLOOKUP(A67,'SegEnds_NonXtal_Prot#'!A:AL,31,FALSE)</f>
        <v>35</v>
      </c>
      <c r="AK67" s="1">
        <f>VLOOKUP(A67,'SegEnds_NonXtal_Prot#'!A:AL,37,FALSE)-VLOOKUP(A67,'SegEnds_NonXtal_Prot#'!A:AL,34,FALSE)</f>
        <v>9</v>
      </c>
      <c r="AL67" s="1" t="str">
        <f>IF(ISERROR(MATCH(A67,'SegEnds_Xtal_Prot#'!B:B, 0)), "NoXtal", "Xtal")</f>
        <v>Xtal</v>
      </c>
    </row>
    <row r="68" spans="1:38" x14ac:dyDescent="0.2">
      <c r="A68" s="1" t="s">
        <v>126</v>
      </c>
      <c r="B68" s="1" t="str">
        <f>VLOOKUP(A68,Xtal_Templ!A:B,2,FALSE)</f>
        <v>adrb2_human</v>
      </c>
      <c r="C68" s="5">
        <f>VLOOKUP($B68&amp;"__wt",'SegEnds_Xtal_BW#'!$A:$Z,3,FALSE)</f>
        <v>25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f>VLOOKUP($B68&amp;"__wt",'SegEnds_Xtal_BW#'!$A:$Z,14,FALSE)</f>
        <v>57</v>
      </c>
      <c r="O68" s="87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35</v>
      </c>
      <c r="T68" s="1">
        <f t="array" ref="T68">INDEX(ICL3_classA!$G$2:$G$37,MATCH(MIN(ABS(AI68-ICL3_classA!$F$2:$F$37)),ABS(AI68-ICL3_classA!$F$2:$F$37),0))</f>
        <v>76</v>
      </c>
      <c r="U68" s="1">
        <f t="array" ref="U68">INDEX(ICL3_classA!$H$2:$H$37,MATCH(MIN(ABS(AI68-ICL3_classA!$F$2:$F$37)),ABS(AI68-ICL3_classA!$F$2:$F$37),0))</f>
        <v>24</v>
      </c>
      <c r="V68" s="1">
        <v>61</v>
      </c>
      <c r="W68" s="1">
        <v>31</v>
      </c>
      <c r="X68" s="1">
        <f>VLOOKUP($B68&amp;"__wt",'SegEnds_Xtal_BW#'!$A:$Z,24,FALSE)</f>
        <v>55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20</v>
      </c>
      <c r="AE68" s="1">
        <f>VLOOKUP(A68,'SegEnds_NonXtal_Prot#'!A:AL,16,FALSE)-VLOOKUP(A68,'SegEnds_NonXtal_Prot#'!A:AL,10,FALSE)</f>
        <v>52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20</v>
      </c>
      <c r="AH68" s="1">
        <f>VLOOKUP(A68,'SegEnds_NonXtal_Prot#'!A:AL,28,FALSE)-VLOOKUP(A68,'SegEnds_NonXtal_Prot#'!A:AL,22,FALSE)</f>
        <v>53</v>
      </c>
      <c r="AI68" s="1">
        <f>VLOOKUP(A68,'SegEnds_NonXtal_Prot#'!A:AL,31,FALSE)-VLOOKUP(A68,'SegEnds_NonXtal_Prot#'!A:AL,28,FALSE)</f>
        <v>77</v>
      </c>
      <c r="AJ68" s="1">
        <f>VLOOKUP(A68,'SegEnds_NonXtal_Prot#'!A:AL,34,FALSE)-VLOOKUP(A68,'SegEnds_NonXtal_Prot#'!A:AL,31,FALSE)</f>
        <v>35</v>
      </c>
      <c r="AK68" s="1">
        <f>VLOOKUP(A68,'SegEnds_NonXtal_Prot#'!A:AL,37,FALSE)-VLOOKUP(A68,'SegEnds_NonXtal_Prot#'!A:AL,34,FALSE)</f>
        <v>9</v>
      </c>
      <c r="AL68" s="1" t="str">
        <f>IF(ISERROR(MATCH(A68,'SegEnds_Xtal_Prot#'!B:B, 0)), "NoXtal", "Xtal")</f>
        <v>Xtal</v>
      </c>
    </row>
    <row r="69" spans="1:38" x14ac:dyDescent="0.2">
      <c r="A69" s="1" t="s">
        <v>102</v>
      </c>
      <c r="B69" s="1" t="str">
        <f>VLOOKUP(A69,Xtal_Templ!A:B,2,FALSE)</f>
        <v>adrb2_human</v>
      </c>
      <c r="C69" s="5">
        <f>VLOOKUP($B69&amp;"__wt",'SegEnds_Xtal_BW#'!$A:$Z,3,FALSE)</f>
        <v>25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INDEX(ICL3_classA!$G$2:$G$37,MATCH(MIN(ABS(AI69-ICL3_classA!$F$2:$F$37)),ABS(AI69-ICL3_classA!$F$2:$F$37),0))</f>
        <v>76</v>
      </c>
      <c r="U69" s="1">
        <f t="array" ref="U69">INDEX(ICL3_classA!$H$2:$H$37,MATCH(MIN(ABS(AI69-ICL3_classA!$F$2:$F$37)),ABS(AI69-ICL3_classA!$F$2:$F$37),0))</f>
        <v>24</v>
      </c>
      <c r="V69" s="1">
        <v>61</v>
      </c>
      <c r="W69" s="1">
        <v>31</v>
      </c>
      <c r="X69" s="125">
        <f>VLOOKUP($B69&amp;"__wt",'SegEnds_Xtal_BW#'!$A:$Z,24,FALSE)</f>
        <v>55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20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20</v>
      </c>
      <c r="AH69" s="1">
        <f>VLOOKUP(A69,'SegEnds_NonXtal_Prot#'!A:AL,28,FALSE)-VLOOKUP(A69,'SegEnds_NonXtal_Prot#'!A:AL,22,FALSE)</f>
        <v>54</v>
      </c>
      <c r="AI69" s="1">
        <f>VLOOKUP(A69,'SegEnds_NonXtal_Prot#'!A:AL,31,FALSE)-VLOOKUP(A69,'SegEnds_NonXtal_Prot#'!A:AL,28,FALSE)</f>
        <v>91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9</v>
      </c>
      <c r="AL69" s="1" t="str">
        <f>IF(ISERROR(MATCH(A69,'SegEnds_Xtal_Prot#'!B:B, 0)), "NoXtal", "Xtal")</f>
        <v>NoXtal</v>
      </c>
    </row>
    <row r="70" spans="1:38" x14ac:dyDescent="0.2">
      <c r="A70" s="1" t="s">
        <v>158</v>
      </c>
      <c r="B70" s="1" t="str">
        <f>VLOOKUP(A70,Xtal_Templ!A:B,2,FALSE)</f>
        <v>agtr1_human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34</v>
      </c>
      <c r="T70" s="1">
        <f t="array" ref="T70">INDEX(ICL3_classA!$G$2:$G$37,MATCH(MIN(ABS(AI70-ICL3_classA!$F$2:$F$37)),ABS(AI70-ICL3_classA!$F$2:$F$37),0))</f>
        <v>68</v>
      </c>
      <c r="U70" s="1">
        <f t="array" ref="U70">INDEX(ICL3_classA!$H$2:$H$37,MATCH(MIN(ABS(AI70-ICL3_classA!$F$2:$F$37)),ABS(AI70-ICL3_classA!$F$2:$F$37),0))</f>
        <v>24</v>
      </c>
      <c r="V70" s="1">
        <v>64</v>
      </c>
      <c r="W70" s="1">
        <v>24</v>
      </c>
      <c r="X70" s="125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61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20</v>
      </c>
      <c r="AE70" s="1">
        <f>VLOOKUP(A70,'SegEnds_NonXtal_Prot#'!A:AL,16,FALSE)-VLOOKUP(A70,'SegEnds_NonXtal_Prot#'!A:AL,10,FALSE)</f>
        <v>52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27</v>
      </c>
      <c r="AH70" s="1">
        <f>VLOOKUP(A70,'SegEnds_NonXtal_Prot#'!A:AL,28,FALSE)-VLOOKUP(A70,'SegEnds_NonXtal_Prot#'!A:AL,22,FALSE)</f>
        <v>54</v>
      </c>
      <c r="AI70" s="1">
        <f>VLOOKUP(A70,'SegEnds_NonXtal_Prot#'!A:AL,31,FALSE)-VLOOKUP(A70,'SegEnds_NonXtal_Prot#'!A:AL,28,FALSE)</f>
        <v>48</v>
      </c>
      <c r="AJ70" s="1">
        <f>VLOOKUP(A70,'SegEnds_NonXtal_Prot#'!A:AL,34,FALSE)-VLOOKUP(A70,'SegEnds_NonXtal_Prot#'!A:AL,31,FALSE)</f>
        <v>44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Xtal</v>
      </c>
    </row>
    <row r="71" spans="1:38" x14ac:dyDescent="0.2">
      <c r="A71" s="1" t="s">
        <v>160</v>
      </c>
      <c r="B71" s="1" t="str">
        <f>VLOOKUP(A71,Xtal_Templ!A:B,2,FALSE)</f>
        <v>apj_human</v>
      </c>
      <c r="C71" s="5">
        <f>VLOOKUP($B71&amp;"__wt",'SegEnds_Xtal_BW#'!$A:$Z,3,FALSE)</f>
        <v>33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52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f>VLOOKUP($B71&amp;"__wt",'SegEnds_Xtal_BW#'!$A:$Z,14,FALSE)</f>
        <v>57</v>
      </c>
      <c r="O71" s="87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30</v>
      </c>
      <c r="T71" s="1">
        <f t="array" ref="T71">INDEX(ICL3_classA!$G$2:$G$37,MATCH(MIN(ABS(AI71-ICL3_classA!$F$2:$F$37)),ABS(AI71-ICL3_classA!$F$2:$F$37),0))</f>
        <v>72</v>
      </c>
      <c r="U71" s="1">
        <f t="array" ref="U71">INDEX(ICL3_classA!$H$2:$H$37,MATCH(MIN(ABS(AI71-ICL3_classA!$F$2:$F$37)),ABS(AI71-ICL3_classA!$F$2:$F$37),0))</f>
        <v>29</v>
      </c>
      <c r="V71" s="108">
        <v>63</v>
      </c>
      <c r="W71" s="1">
        <v>24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61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29</v>
      </c>
      <c r="AC71" s="1">
        <f>VLOOKUP(A71,'SegEnds_NonXtal_Prot#'!A:AL,10,FALSE)-VLOOKUP(A71,'SegEnds_NonXtal_Prot#'!A:AL,7,FALSE)</f>
        <v>16</v>
      </c>
      <c r="AD71" s="1">
        <f>VLOOKUP(A71,'SegEnds_NonXtal_Prot#'!A:AL,13,FALSE)-VLOOKUP(A71,'SegEnds_NonXtal_Prot#'!A:AL,10,FALSE)</f>
        <v>20</v>
      </c>
      <c r="AE71" s="1">
        <f>VLOOKUP(A71,'SegEnds_NonXtal_Prot#'!A:AL,16,FALSE)-VLOOKUP(A71,'SegEnds_NonXtal_Prot#'!A:AL,10,FALSE)</f>
        <v>52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32</v>
      </c>
      <c r="AH71" s="1">
        <f>VLOOKUP(A71,'SegEnds_NonXtal_Prot#'!A:AL,28,FALSE)-VLOOKUP(A71,'SegEnds_NonXtal_Prot#'!A:AL,22,FALSE)</f>
        <v>59</v>
      </c>
      <c r="AI71" s="1">
        <f>VLOOKUP(A71,'SegEnds_NonXtal_Prot#'!A:AL,31,FALSE)-VLOOKUP(A71,'SegEnds_NonXtal_Prot#'!A:AL,28,FALSE)</f>
        <v>50</v>
      </c>
      <c r="AJ71" s="1">
        <f>VLOOKUP(A71,'SegEnds_NonXtal_Prot#'!A:AL,34,FALSE)-VLOOKUP(A71,'SegEnds_NonXtal_Prot#'!A:AL,31,FALSE)</f>
        <v>43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Xtal</v>
      </c>
    </row>
    <row r="72" spans="1:38" x14ac:dyDescent="0.2">
      <c r="A72" s="1" t="s">
        <v>161</v>
      </c>
      <c r="B72" s="1" t="str">
        <f>VLOOKUP(A72,Xtal_Templ!A:B,2,FALSE)</f>
        <v>agtr1_human</v>
      </c>
      <c r="C72" s="5">
        <f>VLOOKUP($B72&amp;"__wt",'SegEnds_Xtal_BW#'!$A:$Z,3,FALSE)</f>
        <v>28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f>VLOOKUP($B72&amp;"__wt",'SegEnds_Xtal_BW#'!$A:$Z,14,FALSE)</f>
        <v>57</v>
      </c>
      <c r="O72" s="87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34</v>
      </c>
      <c r="T72" s="1">
        <f t="array" ref="T72">INDEX(ICL3_classA!$G$2:$G$37,MATCH(MIN(ABS(AI72-ICL3_classA!$F$2:$F$37)),ABS(AI72-ICL3_classA!$F$2:$F$37),0))</f>
        <v>68</v>
      </c>
      <c r="U72" s="1">
        <f t="array" ref="U72">INDEX(ICL3_classA!$H$2:$H$37,MATCH(MIN(ABS(AI72-ICL3_classA!$F$2:$F$37)),ABS(AI72-ICL3_classA!$F$2:$F$37),0))</f>
        <v>23</v>
      </c>
      <c r="V72" s="1">
        <v>64</v>
      </c>
      <c r="W72" s="1">
        <v>24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52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25</v>
      </c>
      <c r="AH72" s="1">
        <f>VLOOKUP(A72,'SegEnds_NonXtal_Prot#'!A:AL,28,FALSE)-VLOOKUP(A72,'SegEnds_NonXtal_Prot#'!A:AL,22,FALSE)</f>
        <v>52</v>
      </c>
      <c r="AI72" s="1">
        <f>VLOOKUP(A72,'SegEnds_NonXtal_Prot#'!A:AL,31,FALSE)-VLOOKUP(A72,'SegEnds_NonXtal_Prot#'!A:AL,28,FALSE)</f>
        <v>51</v>
      </c>
      <c r="AJ72" s="1">
        <f>VLOOKUP(A72,'SegEnds_NonXtal_Prot#'!A:AL,34,FALSE)-VLOOKUP(A72,'SegEnds_NonXtal_Prot#'!A:AL,31,FALSE)</f>
        <v>44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162</v>
      </c>
      <c r="B73" s="1" t="str">
        <f>VLOOKUP(A73,Xtal_Templ!A:B,2,FALSE)</f>
        <v>agtr2_human</v>
      </c>
      <c r="C73" s="5">
        <f>VLOOKUP($B73&amp;"__wt",'SegEnds_Xtal_BW#'!$A:$Z,3,FALSE)</f>
        <v>33</v>
      </c>
      <c r="D73" s="1">
        <f>VLOOKUP($B73&amp;"__wt",'SegEnds_Xtal_BW#'!$A:$Z,4,FALSE)</f>
        <v>60</v>
      </c>
      <c r="E73" s="1" t="str">
        <f>VLOOKUP($B73&amp;"__wt",'SegEnds_Xtal_BW#'!$A:$Z,5,FALSE)</f>
        <v>-</v>
      </c>
      <c r="F73" s="1" t="str">
        <f>VLOOKUP($B73&amp;"__wt",'SegEnds_Xtal_BW#'!$A:$Z,6,FALSE)</f>
        <v>-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47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08">
        <v>57</v>
      </c>
      <c r="O73" s="87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25</v>
      </c>
      <c r="AH73" s="1">
        <f>VLOOKUP(A73,'SegEnds_NonXtal_Prot#'!A:AL,28,FALSE)-VLOOKUP(A73,'SegEnds_NonXtal_Prot#'!A:AL,22,FALSE)</f>
        <v>54</v>
      </c>
      <c r="AI73" s="1">
        <f>VLOOKUP(A73,'SegEnds_NonXtal_Prot#'!A:AL,31,FALSE)-VLOOKUP(A73,'SegEnds_NonXtal_Prot#'!A:AL,28,FALSE)</f>
        <v>49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163</v>
      </c>
      <c r="B74" s="1" t="str">
        <f>VLOOKUP(A74,Xtal_Templ!A:B,2,FALSE)</f>
        <v>ednrb_human</v>
      </c>
      <c r="C74" s="5">
        <f>VLOOKUP($B74&amp;"__wt",'SegEnds_Xtal_BW#'!$A:$Z,3,FALSE)</f>
        <v>22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52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28</v>
      </c>
      <c r="T74" s="1">
        <f t="array" ref="T74">INDEX(ICL3_classA!$G$2:$G$37,MATCH(MIN(ABS(AI74-ICL3_classA!$F$2:$F$37)),ABS(AI74-ICL3_classA!$F$2:$F$37),0))</f>
        <v>73</v>
      </c>
      <c r="U74" s="1">
        <f t="array" ref="U74">INDEX(ICL3_classA!$H$2:$H$37,MATCH(MIN(ABS(AI74-ICL3_classA!$F$2:$F$37)),ABS(AI74-ICL3_classA!$F$2:$F$37),0))</f>
        <v>22</v>
      </c>
      <c r="V74" s="1">
        <v>61</v>
      </c>
      <c r="W74" s="1">
        <v>28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60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26</v>
      </c>
      <c r="AH74" s="1">
        <f>VLOOKUP(A74,'SegEnds_NonXtal_Prot#'!A:AL,28,FALSE)-VLOOKUP(A74,'SegEnds_NonXtal_Prot#'!A:AL,22,FALSE)</f>
        <v>57</v>
      </c>
      <c r="AI74" s="1">
        <f>VLOOKUP(A74,'SegEnds_NonXtal_Prot#'!A:AL,31,FALSE)-VLOOKUP(A74,'SegEnds_NonXtal_Prot#'!A:AL,28,FALSE)</f>
        <v>57</v>
      </c>
      <c r="AJ74" s="1">
        <f>VLOOKUP(A74,'SegEnds_NonXtal_Prot#'!A:AL,34,FALSE)-VLOOKUP(A74,'SegEnds_NonXtal_Prot#'!A:AL,31,FALSE)</f>
        <v>41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164</v>
      </c>
      <c r="B75" s="1" t="str">
        <f>VLOOKUP(A75,Xtal_Templ!A:B,2,FALSE)</f>
        <v>c5ar1_human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 t="str">
        <f>VLOOKUP($B75&amp;"__wt",'SegEnds_Xtal_BW#'!$A:$Z,5,FALSE)</f>
        <v>-</v>
      </c>
      <c r="F75" s="1" t="str">
        <f>VLOOKUP($B75&amp;"__wt",'SegEnds_Xtal_BW#'!$A:$Z,6,FALSE)</f>
        <v>-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31</v>
      </c>
      <c r="T75" s="1">
        <f t="array" ref="T75">INDEX(ICL3_classA!$G$2:$G$37,MATCH(MIN(ABS(AI75-ICL3_classA!$F$2:$F$37)),ABS(AI75-ICL3_classA!$F$2:$F$37),0))</f>
        <v>68</v>
      </c>
      <c r="U75" s="108">
        <v>31</v>
      </c>
      <c r="V75" s="1">
        <v>61</v>
      </c>
      <c r="W75" s="108">
        <v>25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56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27</v>
      </c>
      <c r="AC75" s="1" t="e">
        <f>VLOOKUP(A75,'SegEnds_NonXtal_Prot#'!A:AL,10,FALSE)-VLOOKUP(A75,'SegEnds_NonXtal_Prot#'!A:AL,7,FALSE)</f>
        <v>#VALUE!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176</v>
      </c>
      <c r="AH75" s="1">
        <f>VLOOKUP(A75,'SegEnds_NonXtal_Prot#'!A:AL,28,FALSE)-VLOOKUP(A75,'SegEnds_NonXtal_Prot#'!A:AL,22,FALSE)</f>
        <v>201</v>
      </c>
      <c r="AI75" s="1">
        <f>VLOOKUP(A75,'SegEnds_NonXtal_Prot#'!A:AL,31,FALSE)-VLOOKUP(A75,'SegEnds_NonXtal_Prot#'!A:AL,28,FALSE)</f>
        <v>44</v>
      </c>
      <c r="AJ75" s="1">
        <f>VLOOKUP(A75,'SegEnds_NonXtal_Prot#'!A:AL,34,FALSE)-VLOOKUP(A75,'SegEnds_NonXtal_Prot#'!A:AL,31,FALSE)</f>
        <v>40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165</v>
      </c>
      <c r="B76" s="1" t="str">
        <f>VLOOKUP(A76,Xtal_Templ!A:B,2,FALSE)</f>
        <v>c5ar1_human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 t="str">
        <f>VLOOKUP($B76&amp;"__wt",'SegEnds_Xtal_BW#'!$A:$Z,5,FALSE)</f>
        <v>-</v>
      </c>
      <c r="F76" s="1" t="str">
        <f>VLOOKUP($B76&amp;"__wt",'SegEnds_Xtal_BW#'!$A:$Z,6,FALSE)</f>
        <v>-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31</v>
      </c>
      <c r="T76" s="1">
        <f t="array" ref="T76">INDEX(ICL3_classA!$G$2:$G$37,MATCH(MIN(ABS(AI76-ICL3_classA!$F$2:$F$37)),ABS(AI76-ICL3_classA!$F$2:$F$37),0))</f>
        <v>68</v>
      </c>
      <c r="U76" s="108">
        <v>31</v>
      </c>
      <c r="V76" s="1">
        <v>61</v>
      </c>
      <c r="W76" s="108">
        <v>25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56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27</v>
      </c>
      <c r="AC76" s="1" t="e">
        <f>VLOOKUP(A76,'SegEnds_NonXtal_Prot#'!A:AL,10,FALSE)-VLOOKUP(A76,'SegEnds_NonXtal_Prot#'!A:AL,7,FALSE)</f>
        <v>#VALUE!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26</v>
      </c>
      <c r="AH76" s="1">
        <f>VLOOKUP(A76,'SegEnds_NonXtal_Prot#'!A:AL,28,FALSE)-VLOOKUP(A76,'SegEnds_NonXtal_Prot#'!A:AL,22,FALSE)</f>
        <v>53</v>
      </c>
      <c r="AI76" s="1">
        <f>VLOOKUP(A76,'SegEnds_NonXtal_Prot#'!A:AL,31,FALSE)-VLOOKUP(A76,'SegEnds_NonXtal_Prot#'!A:AL,28,FALSE)</f>
        <v>43</v>
      </c>
      <c r="AJ76" s="1">
        <f>VLOOKUP(A76,'SegEnds_NonXtal_Prot#'!A:AL,34,FALSE)-VLOOKUP(A76,'SegEnds_NonXtal_Prot#'!A:AL,31,FALSE)</f>
        <v>40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Xtal</v>
      </c>
    </row>
    <row r="77" spans="1:38" x14ac:dyDescent="0.2">
      <c r="A77" s="1" t="s">
        <v>166</v>
      </c>
      <c r="B77" s="1" t="str">
        <f>VLOOKUP(A77,Xtal_Templ!A:B,2,FALSE)</f>
        <v>c5ar1_human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31</v>
      </c>
      <c r="T77" s="1">
        <f t="array" ref="T77">INDEX(ICL3_classA!$G$2:$G$37,MATCH(MIN(ABS(AI77-ICL3_classA!$F$2:$F$37)),ABS(AI77-ICL3_classA!$F$2:$F$37),0))</f>
        <v>64</v>
      </c>
      <c r="U77" s="108">
        <v>31</v>
      </c>
      <c r="V77" s="1">
        <v>61</v>
      </c>
      <c r="W77" s="108">
        <v>25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56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27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26</v>
      </c>
      <c r="AH77" s="1">
        <f>VLOOKUP(A77,'SegEnds_NonXtal_Prot#'!A:AL,28,FALSE)-VLOOKUP(A77,'SegEnds_NonXtal_Prot#'!A:AL,22,FALSE)</f>
        <v>53</v>
      </c>
      <c r="AI77" s="1">
        <f>VLOOKUP(A77,'SegEnds_NonXtal_Prot#'!A:AL,31,FALSE)-VLOOKUP(A77,'SegEnds_NonXtal_Prot#'!A:AL,28,FALSE)</f>
        <v>36</v>
      </c>
      <c r="AJ77" s="1">
        <f>VLOOKUP(A77,'SegEnds_NonXtal_Prot#'!A:AL,34,FALSE)-VLOOKUP(A77,'SegEnds_NonXtal_Prot#'!A:AL,31,FALSE)</f>
        <v>40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167</v>
      </c>
      <c r="B78" s="1" t="str">
        <f>VLOOKUP(A78,Xtal_Templ!A:B,2,FALSE)</f>
        <v>ox1r_human</v>
      </c>
      <c r="C78" s="5">
        <f>VLOOKUP($B78&amp;"__wt",'SegEnds_Xtal_BW#'!$A:$Z,3,FALSE)</f>
        <v>32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32</v>
      </c>
      <c r="T78" s="1">
        <f t="array" ref="T78">INDEX(ICL3_classA!$G$2:$G$37,MATCH(MIN(ABS(AI78-ICL3_classA!$F$2:$F$37)),ABS(AI78-ICL3_classA!$F$2:$F$37),0))</f>
        <v>74</v>
      </c>
      <c r="U78" s="1">
        <f t="array" ref="U78">INDEX(ICL3_classA!$H$2:$H$37,MATCH(MIN(ABS(AI78-ICL3_classA!$F$2:$F$37)),ABS(AI78-ICL3_classA!$F$2:$F$37),0))</f>
        <v>24</v>
      </c>
      <c r="V78" s="1">
        <v>61</v>
      </c>
      <c r="W78" s="133">
        <f>VLOOKUP($B78&amp;"__wt",'SegEnds_Xtal_BW#'!$A:$Z,23,FALSE)</f>
        <v>28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25</v>
      </c>
      <c r="AH78" s="1">
        <f>VLOOKUP(A78,'SegEnds_NonXtal_Prot#'!A:AL,28,FALSE)-VLOOKUP(A78,'SegEnds_NonXtal_Prot#'!A:AL,22,FALSE)</f>
        <v>55</v>
      </c>
      <c r="AI78" s="1">
        <f>VLOOKUP(A78,'SegEnds_NonXtal_Prot#'!A:AL,31,FALSE)-VLOOKUP(A78,'SegEnds_NonXtal_Prot#'!A:AL,28,FALSE)</f>
        <v>107</v>
      </c>
      <c r="AJ78" s="1">
        <f>VLOOKUP(A78,'SegEnds_NonXtal_Prot#'!A:AL,34,FALSE)-VLOOKUP(A78,'SegEnds_NonXtal_Prot#'!A:AL,31,FALSE)</f>
        <v>39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168</v>
      </c>
      <c r="B79" s="1" t="str">
        <f>VLOOKUP(A79,Xtal_Templ!A:B,2,FALSE)</f>
        <v>ccr5_human</v>
      </c>
      <c r="C79" s="5">
        <f>VLOOKUP($B79&amp;"__wt",'SegEnds_Xtal_BW#'!$A:$Z,3,FALSE)</f>
        <v>24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f>VLOOKUP($B79&amp;"__wt",'SegEnds_Xtal_BW#'!$A:$Z,14,FALSE)</f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30</v>
      </c>
      <c r="T79" s="1">
        <f t="array" ref="T79">INDEX(ICL3_classA!$G$2:$G$37,MATCH(MIN(ABS(AI79-ICL3_classA!$F$2:$F$37)),ABS(AI79-ICL3_classA!$F$2:$F$37),0))</f>
        <v>68</v>
      </c>
      <c r="U79" s="1">
        <f t="array" ref="U79">INDEX(ICL3_classA!$H$2:$H$37,MATCH(MIN(ABS(AI79-ICL3_classA!$F$2:$F$37)),ABS(AI79-ICL3_classA!$F$2:$F$37),0))</f>
        <v>30</v>
      </c>
      <c r="V79" s="1">
        <v>65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19</v>
      </c>
      <c r="AE79" s="1">
        <f>VLOOKUP(A79,'SegEnds_NonXtal_Prot#'!A:AL,16,FALSE)-VLOOKUP(A79,'SegEnds_NonXtal_Prot#'!A:AL,10,FALSE)</f>
        <v>51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28</v>
      </c>
      <c r="AH79" s="1">
        <f>VLOOKUP(A79,'SegEnds_NonXtal_Prot#'!A:AL,28,FALSE)-VLOOKUP(A79,'SegEnds_NonXtal_Prot#'!A:AL,22,FALSE)</f>
        <v>53</v>
      </c>
      <c r="AI79" s="1">
        <f>VLOOKUP(A79,'SegEnds_NonXtal_Prot#'!A:AL,31,FALSE)-VLOOKUP(A79,'SegEnds_NonXtal_Prot#'!A:AL,28,FALSE)</f>
        <v>43</v>
      </c>
      <c r="AJ79" s="1">
        <f>VLOOKUP(A79,'SegEnds_NonXtal_Prot#'!A:AL,34,FALSE)-VLOOKUP(A79,'SegEnds_NonXtal_Prot#'!A:AL,31,FALSE)</f>
        <v>44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170</v>
      </c>
      <c r="B80" s="1" t="str">
        <f>VLOOKUP(A80,Xtal_Templ!A:B,2,FALSE)</f>
        <v>ccr2_human</v>
      </c>
      <c r="C80" s="5">
        <f>VLOOKUP($B80&amp;"__wt",'SegEnds_Xtal_BW#'!$A:$Z,3,FALSE)</f>
        <v>27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24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31</v>
      </c>
      <c r="T80" s="1">
        <f t="array" ref="T80">INDEX(ICL3_classA!$G$2:$G$37,MATCH(MIN(ABS(AI80-ICL3_classA!$F$2:$F$37)),ABS(AI80-ICL3_classA!$F$2:$F$37),0))</f>
        <v>68</v>
      </c>
      <c r="U80" s="1">
        <f t="array" ref="U80">INDEX(ICL3_classA!$H$2:$H$37,MATCH(MIN(ABS(AI80-ICL3_classA!$F$2:$F$37)),ABS(AI80-ICL3_classA!$F$2:$F$37),0))</f>
        <v>28</v>
      </c>
      <c r="V80" s="1">
        <v>65</v>
      </c>
      <c r="W80" s="1">
        <v>24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58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18</v>
      </c>
      <c r="AE80" s="1">
        <f>VLOOKUP(A80,'SegEnds_NonXtal_Prot#'!A:AL,16,FALSE)-VLOOKUP(A80,'SegEnds_NonXtal_Prot#'!A:AL,10,FALSE)</f>
        <v>50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24</v>
      </c>
      <c r="AH80" s="1">
        <f>VLOOKUP(A80,'SegEnds_NonXtal_Prot#'!A:AL,28,FALSE)-VLOOKUP(A80,'SegEnds_NonXtal_Prot#'!A:AL,22,FALSE)</f>
        <v>49</v>
      </c>
      <c r="AI80" s="1">
        <f>VLOOKUP(A80,'SegEnds_NonXtal_Prot#'!A:AL,31,FALSE)-VLOOKUP(A80,'SegEnds_NonXtal_Prot#'!A:AL,28,FALSE)</f>
        <v>44</v>
      </c>
      <c r="AJ80" s="1">
        <f>VLOOKUP(A80,'SegEnds_NonXtal_Prot#'!A:AL,34,FALSE)-VLOOKUP(A80,'SegEnds_NonXtal_Prot#'!A:AL,31,FALSE)</f>
        <v>44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Xtal</v>
      </c>
    </row>
    <row r="81" spans="1:38" x14ac:dyDescent="0.2">
      <c r="A81" s="1" t="s">
        <v>171</v>
      </c>
      <c r="B81" s="1" t="str">
        <f>VLOOKUP(A81,Xtal_Templ!A:B,2,FALSE)</f>
        <v>ccr5_human</v>
      </c>
      <c r="C81" s="5">
        <f>VLOOKUP($B81&amp;"__wt",'SegEnds_Xtal_BW#'!$A:$Z,3,FALSE)</f>
        <v>24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f>VLOOKUP($B81&amp;"__wt",'SegEnds_Xtal_BW#'!$A:$Z,14,FALSE)</f>
        <v>57</v>
      </c>
      <c r="O81" s="87">
        <f>VLOOKUP($B81&amp;"__wt",'SegEnds_Xtal_BW#'!$A:$Z,15,FALSE)</f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INDEX(ICL3_classA!$G$2:$G$37,MATCH(MIN(ABS(AI81-ICL3_classA!$F$2:$F$37)),ABS(AI81-ICL3_classA!$F$2:$F$37),0))</f>
        <v>68</v>
      </c>
      <c r="U81" s="1">
        <f t="array" ref="U81">INDEX(ICL3_classA!$H$2:$H$37,MATCH(MIN(ABS(AI81-ICL3_classA!$F$2:$F$37)),ABS(AI81-ICL3_classA!$F$2:$F$37),0))</f>
        <v>30</v>
      </c>
      <c r="V81" s="1">
        <v>65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19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28</v>
      </c>
      <c r="AH81" s="1">
        <f>VLOOKUP(A81,'SegEnds_NonXtal_Prot#'!A:AL,28,FALSE)-VLOOKUP(A81,'SegEnds_NonXtal_Prot#'!A:AL,22,FALSE)</f>
        <v>53</v>
      </c>
      <c r="AI81" s="1">
        <f>VLOOKUP(A81,'SegEnds_NonXtal_Prot#'!A:AL,31,FALSE)-VLOOKUP(A81,'SegEnds_NonXtal_Prot#'!A:AL,28,FALSE)</f>
        <v>43</v>
      </c>
      <c r="AJ81" s="1">
        <f>VLOOKUP(A81,'SegEnds_NonXtal_Prot#'!A:AL,34,FALSE)-VLOOKUP(A81,'SegEnds_NonXtal_Prot#'!A:AL,31,FALSE)</f>
        <v>44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172</v>
      </c>
      <c r="B82" s="1" t="str">
        <f>VLOOKUP(A82,Xtal_Templ!A:B,2,FALSE)</f>
        <v>ccr5_human</v>
      </c>
      <c r="C82" s="5">
        <f>VLOOKUP($B82&amp;"__wt",'SegEnds_Xtal_BW#'!$A:$Z,3,FALSE)</f>
        <v>24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24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f>VLOOKUP($B82&amp;"__wt",'SegEnds_Xtal_BW#'!$A:$Z,14,FALSE)</f>
        <v>57</v>
      </c>
      <c r="O82" s="87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INDEX(ICL3_classA!$G$2:$G$37,MATCH(MIN(ABS(AI82-ICL3_classA!$F$2:$F$37)),ABS(AI82-ICL3_classA!$F$2:$F$37),0))</f>
        <v>68</v>
      </c>
      <c r="U82" s="1">
        <f t="array" ref="U82">INDEX(ICL3_classA!$H$2:$H$37,MATCH(MIN(ABS(AI82-ICL3_classA!$F$2:$F$37)),ABS(AI82-ICL3_classA!$F$2:$F$37),0))</f>
        <v>30</v>
      </c>
      <c r="V82" s="1">
        <v>65</v>
      </c>
      <c r="W82" s="1">
        <v>24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18</v>
      </c>
      <c r="AE82" s="1">
        <f>VLOOKUP(A82,'SegEnds_NonXtal_Prot#'!A:AL,16,FALSE)-VLOOKUP(A82,'SegEnds_NonXtal_Prot#'!A:AL,10,FALSE)</f>
        <v>50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27</v>
      </c>
      <c r="AH82" s="1">
        <f>VLOOKUP(A82,'SegEnds_NonXtal_Prot#'!A:AL,28,FALSE)-VLOOKUP(A82,'SegEnds_NonXtal_Prot#'!A:AL,22,FALSE)</f>
        <v>52</v>
      </c>
      <c r="AI82" s="1">
        <f>VLOOKUP(A82,'SegEnds_NonXtal_Prot#'!A:AL,31,FALSE)-VLOOKUP(A82,'SegEnds_NonXtal_Prot#'!A:AL,28,FALSE)</f>
        <v>43</v>
      </c>
      <c r="AJ82" s="1">
        <f>VLOOKUP(A82,'SegEnds_NonXtal_Prot#'!A:AL,34,FALSE)-VLOOKUP(A82,'SegEnds_NonXtal_Prot#'!A:AL,31,FALSE)</f>
        <v>44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173</v>
      </c>
      <c r="B83" s="1" t="str">
        <f>VLOOKUP(A83,Xtal_Templ!A:B,2,FALSE)</f>
        <v>ccr5_human</v>
      </c>
      <c r="C83" s="5">
        <f>VLOOKUP($B83&amp;"__wt",'SegEnds_Xtal_BW#'!$A:$Z,3,FALSE)</f>
        <v>24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24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f>VLOOKUP($B83&amp;"__wt",'SegEnds_Xtal_BW#'!$A:$Z,14,FALSE)</f>
        <v>57</v>
      </c>
      <c r="O83" s="87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INDEX(ICL3_classA!$G$2:$G$37,MATCH(MIN(ABS(AI83-ICL3_classA!$F$2:$F$37)),ABS(AI83-ICL3_classA!$F$2:$F$37),0))</f>
        <v>68</v>
      </c>
      <c r="U83" s="1">
        <f t="array" ref="U83">INDEX(ICL3_classA!$H$2:$H$37,MATCH(MIN(ABS(AI83-ICL3_classA!$F$2:$F$37)),ABS(AI83-ICL3_classA!$F$2:$F$37),0))</f>
        <v>28</v>
      </c>
      <c r="V83" s="1">
        <v>65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18</v>
      </c>
      <c r="AE83" s="1">
        <f>VLOOKUP(A83,'SegEnds_NonXtal_Prot#'!A:AL,16,FALSE)-VLOOKUP(A83,'SegEnds_NonXtal_Prot#'!A:AL,10,FALSE)</f>
        <v>50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28</v>
      </c>
      <c r="AH83" s="1">
        <f>VLOOKUP(A83,'SegEnds_NonXtal_Prot#'!A:AL,28,FALSE)-VLOOKUP(A83,'SegEnds_NonXtal_Prot#'!A:AL,22,FALSE)</f>
        <v>53</v>
      </c>
      <c r="AI83" s="1">
        <f>VLOOKUP(A83,'SegEnds_NonXtal_Prot#'!A:AL,31,FALSE)-VLOOKUP(A83,'SegEnds_NonXtal_Prot#'!A:AL,28,FALSE)</f>
        <v>44</v>
      </c>
      <c r="AJ83" s="1">
        <f>VLOOKUP(A83,'SegEnds_NonXtal_Prot#'!A:AL,34,FALSE)-VLOOKUP(A83,'SegEnds_NonXtal_Prot#'!A:AL,31,FALSE)</f>
        <v>44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Xtal</v>
      </c>
    </row>
    <row r="84" spans="1:38" x14ac:dyDescent="0.2">
      <c r="A84" s="1" t="s">
        <v>176</v>
      </c>
      <c r="B84" s="1" t="str">
        <f>VLOOKUP(A84,Xtal_Templ!A:B,2,FALSE)</f>
        <v>ccr5_human</v>
      </c>
      <c r="C84" s="5">
        <f>VLOOKUP($B84&amp;"__wt",'SegEnds_Xtal_BW#'!$A:$Z,3,FALSE)</f>
        <v>24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24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INDEX(ICL3_classA!$G$2:$G$37,MATCH(MIN(ABS(AI84-ICL3_classA!$F$2:$F$37)),ABS(AI84-ICL3_classA!$F$2:$F$37),0))</f>
        <v>68</v>
      </c>
      <c r="U84" s="1">
        <f t="array" ref="U84">INDEX(ICL3_classA!$H$2:$H$37,MATCH(MIN(ABS(AI84-ICL3_classA!$F$2:$F$37)),ABS(AI84-ICL3_classA!$F$2:$F$37),0))</f>
        <v>30</v>
      </c>
      <c r="V84" s="1">
        <v>65</v>
      </c>
      <c r="W84" s="1">
        <v>24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18</v>
      </c>
      <c r="AE84" s="1">
        <f>VLOOKUP(A84,'SegEnds_NonXtal_Prot#'!A:AL,16,FALSE)-VLOOKUP(A84,'SegEnds_NonXtal_Prot#'!A:AL,10,FALSE)</f>
        <v>50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52</v>
      </c>
      <c r="AI84" s="1">
        <f>VLOOKUP(A84,'SegEnds_NonXtal_Prot#'!A:AL,31,FALSE)-VLOOKUP(A84,'SegEnds_NonXtal_Prot#'!A:AL,28,FALSE)</f>
        <v>43</v>
      </c>
      <c r="AJ84" s="1">
        <f>VLOOKUP(A84,'SegEnds_NonXtal_Prot#'!A:AL,34,FALSE)-VLOOKUP(A84,'SegEnds_NonXtal_Prot#'!A:AL,31,FALSE)</f>
        <v>44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179</v>
      </c>
      <c r="B85" s="1" t="str">
        <f>VLOOKUP(A85,Xtal_Templ!A:B,2,FALSE)</f>
        <v>p2ry1_human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32</v>
      </c>
      <c r="T85" s="1">
        <f t="array" ref="T85">INDEX(ICL3_classA!$G$2:$G$37,MATCH(MIN(ABS(AI85-ICL3_classA!$F$2:$F$37)),ABS(AI85-ICL3_classA!$F$2:$F$37),0))</f>
        <v>67</v>
      </c>
      <c r="U85" s="1">
        <f t="array" ref="U85">INDEX(ICL3_classA!$H$2:$H$37,MATCH(MIN(ABS(AI85-ICL3_classA!$F$2:$F$37)),ABS(AI85-ICL3_classA!$F$2:$F$37),0))</f>
        <v>26</v>
      </c>
      <c r="V85" s="1">
        <v>64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>
        <f>VLOOKUP(A85,'SegEnds_NonXtal_Prot#'!A:AL,13,FALSE)-VLOOKUP(A85,'SegEnds_NonXtal_Prot#'!A:AL,10,FALSE)</f>
        <v>20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28</v>
      </c>
      <c r="AH85" s="1">
        <f>VLOOKUP(A85,'SegEnds_NonXtal_Prot#'!A:AL,28,FALSE)-VLOOKUP(A85,'SegEnds_NonXtal_Prot#'!A:AL,22,FALSE)</f>
        <v>53</v>
      </c>
      <c r="AI85" s="1">
        <f>VLOOKUP(A85,'SegEnds_NonXtal_Prot#'!A:AL,31,FALSE)-VLOOKUP(A85,'SegEnds_NonXtal_Prot#'!A:AL,28,FALSE)</f>
        <v>47</v>
      </c>
      <c r="AJ85" s="1">
        <f>VLOOKUP(A85,'SegEnds_NonXtal_Prot#'!A:AL,34,FALSE)-VLOOKUP(A85,'SegEnds_NonXtal_Prot#'!A:AL,31,FALSE)</f>
        <v>44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180</v>
      </c>
      <c r="B86" s="1" t="str">
        <f>VLOOKUP(A86,Xtal_Templ!A:B,2,FALSE)</f>
        <v>p2ry1_human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INDEX(ICL3_classA!$G$2:$G$37,MATCH(MIN(ABS(AI86-ICL3_classA!$F$2:$F$37)),ABS(AI86-ICL3_classA!$F$2:$F$37),0))</f>
        <v>68</v>
      </c>
      <c r="U86" s="1">
        <f t="array" ref="U86">INDEX(ICL3_classA!$H$2:$H$37,MATCH(MIN(ABS(AI86-ICL3_classA!$F$2:$F$37)),ABS(AI86-ICL3_classA!$F$2:$F$37),0))</f>
        <v>24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 t="e">
        <f>VLOOKUP(A86,'SegEnds_NonXtal_Prot#'!A:AL,10,FALSE)-VLOOKUP(A86,'SegEnds_NonXtal_Prot#'!A:AL,7,FALSE)</f>
        <v>#VALUE!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20</v>
      </c>
      <c r="AG86" s="1">
        <f>VLOOKUP(A86,'SegEnds_NonXtal_Prot#'!A:AL,28,FALSE)-VLOOKUP(A86,'SegEnds_NonXtal_Prot#'!A:AL,25,FALSE)</f>
        <v>26</v>
      </c>
      <c r="AH86" s="1">
        <f>VLOOKUP(A86,'SegEnds_NonXtal_Prot#'!A:AL,28,FALSE)-VLOOKUP(A86,'SegEnds_NonXtal_Prot#'!A:AL,22,FALSE)</f>
        <v>50</v>
      </c>
      <c r="AI86" s="1">
        <f>VLOOKUP(A86,'SegEnds_NonXtal_Prot#'!A:AL,31,FALSE)-VLOOKUP(A86,'SegEnds_NonXtal_Prot#'!A:AL,28,FALSE)</f>
        <v>49</v>
      </c>
      <c r="AJ86" s="1">
        <f>VLOOKUP(A86,'SegEnds_NonXtal_Prot#'!A:AL,34,FALSE)-VLOOKUP(A86,'SegEnds_NonXtal_Prot#'!A:AL,31,FALSE)</f>
        <v>40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181</v>
      </c>
      <c r="B87" s="1" t="str">
        <f>VLOOKUP(A87,Xtal_Templ!A:B,2,FALSE)</f>
        <v>agtr1_human</v>
      </c>
      <c r="C87" s="5">
        <f>VLOOKUP($B87&amp;"__wt",'SegEnds_Xtal_BW#'!$A:$Z,3,FALSE)</f>
        <v>28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34</v>
      </c>
      <c r="T87" s="1">
        <f t="array" ref="T87">INDEX(ICL3_classA!$G$2:$G$37,MATCH(MIN(ABS(AI87-ICL3_classA!$F$2:$F$37)),ABS(AI87-ICL3_classA!$F$2:$F$37),0))</f>
        <v>68</v>
      </c>
      <c r="U87" s="1">
        <f t="array" ref="U87">INDEX(ICL3_classA!$H$2:$H$37,MATCH(MIN(ABS(AI87-ICL3_classA!$F$2:$F$37)),ABS(AI87-ICL3_classA!$F$2:$F$37),0))</f>
        <v>30</v>
      </c>
      <c r="V87" s="1">
        <v>61</v>
      </c>
      <c r="W87" s="108">
        <v>25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61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27</v>
      </c>
      <c r="AC87" s="1" t="e">
        <f>VLOOKUP(A87,'SegEnds_NonXtal_Prot#'!A:AL,10,FALSE)-VLOOKUP(A87,'SegEnds_NonXtal_Prot#'!A:AL,7,FALSE)</f>
        <v>#VALUE!</v>
      </c>
      <c r="AD87" s="1">
        <f>VLOOKUP(A87,'SegEnds_NonXtal_Prot#'!A:AL,13,FALSE)-VLOOKUP(A87,'SegEnds_NonXtal_Prot#'!A:AL,10,FALSE)</f>
        <v>20</v>
      </c>
      <c r="AE87" s="1">
        <f>VLOOKUP(A87,'SegEnds_NonXtal_Prot#'!A:AL,16,FALSE)-VLOOKUP(A87,'SegEnds_NonXtal_Prot#'!A:AL,10,FALSE)</f>
        <v>52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43</v>
      </c>
      <c r="AH87" s="1">
        <f>VLOOKUP(A87,'SegEnds_NonXtal_Prot#'!A:AL,28,FALSE)-VLOOKUP(A87,'SegEnds_NonXtal_Prot#'!A:AL,22,FALSE)</f>
        <v>68</v>
      </c>
      <c r="AI87" s="1">
        <f>VLOOKUP(A87,'SegEnds_NonXtal_Prot#'!A:AL,31,FALSE)-VLOOKUP(A87,'SegEnds_NonXtal_Prot#'!A:AL,28,FALSE)</f>
        <v>43</v>
      </c>
      <c r="AJ87" s="1">
        <f>VLOOKUP(A87,'SegEnds_NonXtal_Prot#'!A:AL,34,FALSE)-VLOOKUP(A87,'SegEnds_NonXtal_Prot#'!A:AL,31,FALSE)</f>
        <v>38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182</v>
      </c>
      <c r="B88" s="1" t="str">
        <f>VLOOKUP(A88,Xtal_Templ!A:B,2,FALSE)</f>
        <v>cnr1_human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f>VLOOKUP($B88&amp;"__wt",'SegEnds_Xtal_BW#'!$A:$Z,7,FALSE)</f>
        <v>37</v>
      </c>
      <c r="H88" s="12">
        <f>VLOOKUP($B88&amp;"__wt",'SegEnds_Xtal_BW#'!$A:$Z,8,FALSE)</f>
        <v>66</v>
      </c>
      <c r="I88" s="1" t="str">
        <f>VLOOKUP($B88&amp;"__wt",'SegEnds_Xtal_BW#'!$A:$Z,9,FALSE)</f>
        <v>-</v>
      </c>
      <c r="J88" s="1" t="str">
        <f>VLOOKUP($B88&amp;"__wt",'SegEnds_Xtal_BW#'!$A:$Z,10,FALSE)</f>
        <v>-</v>
      </c>
      <c r="K88" s="12">
        <f>VLOOKUP($B88&amp;"__wt",'SegEnds_Xtal_BW#'!$A:$Z,11,FALSE)</f>
        <v>21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7">
        <f>VLOOKUP($B88&amp;"__wt",'SegEnds_Xtal_BW#'!$A:$Z,15,FALSE)</f>
        <v>38</v>
      </c>
      <c r="P88" s="1">
        <f>VLOOKUP($B88&amp;"__wt",'SegEnds_Xtal_BW#'!$A:$Z,16,FALSE)</f>
        <v>63</v>
      </c>
      <c r="Q88" s="1" t="str">
        <f>VLOOKUP($B88&amp;"__wt",'SegEnds_Xtal_BW#'!$A:$Z,17,FALSE)</f>
        <v>-</v>
      </c>
      <c r="R88" s="1" t="str">
        <f>VLOOKUP($B88&amp;"__wt",'SegEnds_Xtal_BW#'!$A:$Z,18,FALSE)</f>
        <v>-</v>
      </c>
      <c r="S88" s="1">
        <f>VLOOKUP($B88&amp;"__wt",'SegEnds_Xtal_BW#'!$A:$Z,19,FALSE)</f>
        <v>36</v>
      </c>
      <c r="T88" s="1">
        <f t="array" ref="T88">INDEX(ICL3_classA!$G$2:$G$37,MATCH(MIN(ABS(AI88-ICL3_classA!$F$2:$F$37)),ABS(AI88-ICL3_classA!$F$2:$F$37),0))</f>
        <v>76</v>
      </c>
      <c r="U88" s="1">
        <f t="array" ref="U88">INDEX(ICL3_classA!$H$2:$H$37,MATCH(MIN(ABS(AI88-ICL3_classA!$F$2:$F$37)),ABS(AI88-ICL3_classA!$F$2:$F$37),0))</f>
        <v>24</v>
      </c>
      <c r="V88" s="1">
        <f>VLOOKUP($B88&amp;"__wt",'SegEnds_Xtal_BW#'!$A:$Z,22,FALSE)</f>
        <v>61</v>
      </c>
      <c r="W88" s="1">
        <f>VLOOKUP($B88&amp;"__wt",'SegEnds_Xtal_BW#'!$A:$Z,23,FALSE)</f>
        <v>28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29</v>
      </c>
      <c r="AC88" s="1">
        <f>VLOOKUP(A88,'SegEnds_NonXtal_Prot#'!A:AL,10,FALSE)-VLOOKUP(A88,'SegEnds_NonXtal_Prot#'!A:AL,7,FALSE)</f>
        <v>16</v>
      </c>
      <c r="AD88" s="1" t="e">
        <f>VLOOKUP(A88,'SegEnds_NonXtal_Prot#'!A:AL,13,FALSE)-VLOOKUP(A88,'SegEnds_NonXtal_Prot#'!A:AL,10,FALSE)</f>
        <v>#VALUE!</v>
      </c>
      <c r="AE88" s="1">
        <f>VLOOKUP(A88,'SegEnds_NonXtal_Prot#'!A:AL,16,FALSE)-VLOOKUP(A88,'SegEnds_NonXtal_Prot#'!A:AL,10,FALSE)</f>
        <v>51</v>
      </c>
      <c r="AF88" s="1">
        <f>VLOOKUP(A88,'SegEnds_NonXtal_Prot#'!A:AL,22,FALSE)-VLOOKUP(A88,'SegEnds_NonXtal_Prot#'!A:AL,19,FALSE)</f>
        <v>20</v>
      </c>
      <c r="AG88" s="1" t="e">
        <f>VLOOKUP(A88,'SegEnds_NonXtal_Prot#'!A:AL,28,FALSE)-VLOOKUP(A88,'SegEnds_NonXtal_Prot#'!A:AL,25,FALSE)</f>
        <v>#VALUE!</v>
      </c>
      <c r="AH88" s="1">
        <f>VLOOKUP(A88,'SegEnds_NonXtal_Prot#'!A:AL,28,FALSE)-VLOOKUP(A88,'SegEnds_NonXtal_Prot#'!A:AL,22,FALSE)</f>
        <v>45</v>
      </c>
      <c r="AI88" s="1">
        <f>VLOOKUP(A88,'SegEnds_NonXtal_Prot#'!A:AL,31,FALSE)-VLOOKUP(A88,'SegEnds_NonXtal_Prot#'!A:AL,28,FALSE)</f>
        <v>72</v>
      </c>
      <c r="AJ88" s="1">
        <f>VLOOKUP(A88,'SegEnds_NonXtal_Prot#'!A:AL,34,FALSE)-VLOOKUP(A88,'SegEnds_NonXtal_Prot#'!A:AL,31,FALSE)</f>
        <v>36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Xtal</v>
      </c>
    </row>
    <row r="89" spans="1:38" x14ac:dyDescent="0.2">
      <c r="A89" s="1" t="s">
        <v>183</v>
      </c>
      <c r="B89" s="1" t="str">
        <f>VLOOKUP(A89,Xtal_Templ!A:B,2,FALSE)</f>
        <v>cnr2_human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v>66</v>
      </c>
      <c r="I89" s="1">
        <v>48</v>
      </c>
      <c r="J89" s="1">
        <v>52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INDEX(ICL3_classA!$G$2:$G$37,MATCH(MIN(ABS(AI89-ICL3_classA!$F$2:$F$37)),ABS(AI89-ICL3_classA!$F$2:$F$37),0))</f>
        <v>74</v>
      </c>
      <c r="U89" s="1">
        <f t="array" ref="U89">INDEX(ICL3_classA!$H$2:$H$37,MATCH(MIN(ABS(AI89-ICL3_classA!$F$2:$F$37)),ABS(AI89-ICL3_classA!$F$2:$F$37),0))</f>
        <v>21</v>
      </c>
      <c r="V89" s="1">
        <f>VLOOKUP($B89&amp;"__wt",'SegEnds_Xtal_BW#'!$A:$Z,22,FALSE)</f>
        <v>61</v>
      </c>
      <c r="W89" s="1">
        <f>VLOOKUP($B89&amp;"__wt",'SegEnds_Xtal_BW#'!$A:$Z,23,FALSE)</f>
        <v>28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63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29</v>
      </c>
      <c r="AC89" s="1">
        <f>VLOOKUP(A89,'SegEnds_NonXtal_Prot#'!A:AL,10,FALSE)-VLOOKUP(A89,'SegEnds_NonXtal_Prot#'!A:AL,7,FALSE)</f>
        <v>16</v>
      </c>
      <c r="AD89" s="1" t="e">
        <f>VLOOKUP(A89,'SegEnds_NonXtal_Prot#'!A:AL,13,FALSE)-VLOOKUP(A89,'SegEnds_NonXtal_Prot#'!A:AL,10,FALSE)</f>
        <v>#VALUE!</v>
      </c>
      <c r="AE89" s="1">
        <f>VLOOKUP(A89,'SegEnds_NonXtal_Prot#'!A:AL,16,FALSE)-VLOOKUP(A89,'SegEnds_NonXtal_Prot#'!A:AL,10,FALSE)</f>
        <v>51</v>
      </c>
      <c r="AF89" s="1">
        <f>VLOOKUP(A89,'SegEnds_NonXtal_Prot#'!A:AL,22,FALSE)-VLOOKUP(A89,'SegEnds_NonXtal_Prot#'!A:AL,19,FALSE)</f>
        <v>20</v>
      </c>
      <c r="AG89" s="1" t="e">
        <f>VLOOKUP(A89,'SegEnds_NonXtal_Prot#'!A:AL,28,FALSE)-VLOOKUP(A89,'SegEnds_NonXtal_Prot#'!A:AL,25,FALSE)</f>
        <v>#VALUE!</v>
      </c>
      <c r="AH89" s="1">
        <f>VLOOKUP(A89,'SegEnds_NonXtal_Prot#'!A:AL,28,FALSE)-VLOOKUP(A89,'SegEnds_NonXtal_Prot#'!A:AL,22,FALSE)</f>
        <v>43</v>
      </c>
      <c r="AI89" s="1">
        <f>VLOOKUP(A89,'SegEnds_NonXtal_Prot#'!A:AL,31,FALSE)-VLOOKUP(A89,'SegEnds_NonXtal_Prot#'!A:AL,28,FALSE)</f>
        <v>59</v>
      </c>
      <c r="AJ89" s="1">
        <f>VLOOKUP(A89,'SegEnds_NonXtal_Prot#'!A:AL,34,FALSE)-VLOOKUP(A89,'SegEnds_NonXtal_Prot#'!A:AL,31,FALSE)</f>
        <v>36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Xtal</v>
      </c>
    </row>
    <row r="90" spans="1:38" x14ac:dyDescent="0.2">
      <c r="A90" s="1" t="s">
        <v>184</v>
      </c>
      <c r="B90" s="1" t="str">
        <f>VLOOKUP(A90,Xtal_Templ!A:B,2,FALSE)</f>
        <v>ccr5_human</v>
      </c>
      <c r="C90" s="5">
        <f>VLOOKUP($B90&amp;"__wt",'SegEnds_Xtal_BW#'!$A:$Z,3,FALSE)</f>
        <v>24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24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30</v>
      </c>
      <c r="T90" s="1">
        <f t="array" ref="T90">INDEX(ICL3_classA!$G$2:$G$37,MATCH(MIN(ABS(AI90-ICL3_classA!$F$2:$F$37)),ABS(AI90-ICL3_classA!$F$2:$F$37),0))</f>
        <v>68</v>
      </c>
      <c r="U90" s="1">
        <f t="array" ref="U90">INDEX(ICL3_classA!$H$2:$H$37,MATCH(MIN(ABS(AI90-ICL3_classA!$F$2:$F$37)),ABS(AI90-ICL3_classA!$F$2:$F$37),0))</f>
        <v>30</v>
      </c>
      <c r="V90" s="1">
        <v>64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 t="e">
        <f>VLOOKUP(A90,'SegEnds_NonXtal_Prot#'!A:AL,13,FALSE)-VLOOKUP(A90,'SegEnds_NonXtal_Prot#'!A:AL,10,FALSE)</f>
        <v>#VALUE!</v>
      </c>
      <c r="AE90" s="1">
        <f>VLOOKUP(A90,'SegEnds_NonXtal_Prot#'!A:AL,16,FALSE)-VLOOKUP(A90,'SegEnds_NonXtal_Prot#'!A:AL,10,FALSE)</f>
        <v>50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28</v>
      </c>
      <c r="AH90" s="1">
        <f>VLOOKUP(A90,'SegEnds_NonXtal_Prot#'!A:AL,28,FALSE)-VLOOKUP(A90,'SegEnds_NonXtal_Prot#'!A:AL,22,FALSE)</f>
        <v>49</v>
      </c>
      <c r="AI90" s="1">
        <f>VLOOKUP(A90,'SegEnds_NonXtal_Prot#'!A:AL,31,FALSE)-VLOOKUP(A90,'SegEnds_NonXtal_Prot#'!A:AL,28,FALSE)</f>
        <v>43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187</v>
      </c>
      <c r="B91" s="1" t="str">
        <f>VLOOKUP(A91,Xtal_Templ!A:B,2,FALSE)</f>
        <v>cxcr4_human</v>
      </c>
      <c r="C91" s="5">
        <f>VLOOKUP($B91&amp;"__wt",'SegEnds_Xtal_BW#'!$A:$Z,3,FALSE)</f>
        <v>24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32</v>
      </c>
      <c r="T91" s="1">
        <f t="array" ref="T91">INDEX(ICL3_classA!$G$2:$G$37,MATCH(MIN(ABS(AI91-ICL3_classA!$F$2:$F$37)),ABS(AI91-ICL3_classA!$F$2:$F$37),0))</f>
        <v>68</v>
      </c>
      <c r="U91" s="1">
        <f t="array" ref="U91">INDEX(ICL3_classA!$H$2:$H$37,MATCH(MIN(ABS(AI91-ICL3_classA!$F$2:$F$37)),ABS(AI91-ICL3_classA!$F$2:$F$37),0))</f>
        <v>30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18</v>
      </c>
      <c r="AE91" s="1">
        <f>VLOOKUP(A91,'SegEnds_NonXtal_Prot#'!A:AL,16,FALSE)-VLOOKUP(A91,'SegEnds_NonXtal_Prot#'!A:AL,10,FALSE)</f>
        <v>50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24</v>
      </c>
      <c r="AH91" s="1">
        <f>VLOOKUP(A91,'SegEnds_NonXtal_Prot#'!A:AL,28,FALSE)-VLOOKUP(A91,'SegEnds_NonXtal_Prot#'!A:AL,22,FALSE)</f>
        <v>51</v>
      </c>
      <c r="AI91" s="1">
        <f>VLOOKUP(A91,'SegEnds_NonXtal_Prot#'!A:AL,31,FALSE)-VLOOKUP(A91,'SegEnds_NonXtal_Prot#'!A:AL,28,FALSE)</f>
        <v>43</v>
      </c>
      <c r="AJ91" s="1">
        <f>VLOOKUP(A91,'SegEnds_NonXtal_Prot#'!A:AL,34,FALSE)-VLOOKUP(A91,'SegEnds_NonXtal_Prot#'!A:AL,31,FALSE)</f>
        <v>45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1172</v>
      </c>
      <c r="B92" s="1" t="str">
        <f>VLOOKUP(A92,Xtal_Templ!A:B,2,FALSE)</f>
        <v>cxcr4_human</v>
      </c>
      <c r="C92" s="5">
        <f>VLOOKUP($B92&amp;"__wt",'SegEnds_Xtal_BW#'!$A:$Z,3,FALSE)</f>
        <v>24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24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f>VLOOKUP($B92&amp;"__wt",'SegEnds_Xtal_BW#'!$A:$Z,14,FALSE)</f>
        <v>57</v>
      </c>
      <c r="O92" s="87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32</v>
      </c>
      <c r="T92" s="1">
        <f t="array" ref="T92">INDEX(ICL3_classA!$G$2:$G$37,MATCH(MIN(ABS(AI92-ICL3_classA!$F$2:$F$37)),ABS(AI92-ICL3_classA!$F$2:$F$37),0))</f>
        <v>68</v>
      </c>
      <c r="U92" s="1">
        <f t="array" ref="U92">INDEX(ICL3_classA!$H$2:$H$37,MATCH(MIN(ABS(AI92-ICL3_classA!$F$2:$F$37)),ABS(AI92-ICL3_classA!$F$2:$F$37),0))</f>
        <v>30</v>
      </c>
      <c r="V92" s="1">
        <v>64</v>
      </c>
      <c r="W92" s="1">
        <v>24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18</v>
      </c>
      <c r="AE92" s="1">
        <f>VLOOKUP(A92,'SegEnds_NonXtal_Prot#'!A:AL,16,FALSE)-VLOOKUP(A92,'SegEnds_NonXtal_Prot#'!A:AL,10,FALSE)</f>
        <v>50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25</v>
      </c>
      <c r="AH92" s="1">
        <f>VLOOKUP(A92,'SegEnds_NonXtal_Prot#'!A:AL,28,FALSE)-VLOOKUP(A92,'SegEnds_NonXtal_Prot#'!A:AL,22,FALSE)</f>
        <v>50</v>
      </c>
      <c r="AI92" s="1">
        <f>VLOOKUP(A92,'SegEnds_NonXtal_Prot#'!A:AL,31,FALSE)-VLOOKUP(A92,'SegEnds_NonXtal_Prot#'!A:AL,28,FALSE)</f>
        <v>43</v>
      </c>
      <c r="AJ92" s="1">
        <f>VLOOKUP(A92,'SegEnds_NonXtal_Prot#'!A:AL,34,FALSE)-VLOOKUP(A92,'SegEnds_NonXtal_Prot#'!A:AL,31,FALSE)</f>
        <v>45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Xtal</v>
      </c>
    </row>
    <row r="93" spans="1:38" x14ac:dyDescent="0.2">
      <c r="A93" s="1" t="s">
        <v>188</v>
      </c>
      <c r="B93" s="1" t="str">
        <f>VLOOKUP(A93,Xtal_Templ!A:B,2,FALSE)</f>
        <v>cxcr4_human</v>
      </c>
      <c r="C93" s="5">
        <f>VLOOKUP($B93&amp;"__wt",'SegEnds_Xtal_BW#'!$A:$Z,3,FALSE)</f>
        <v>24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24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32</v>
      </c>
      <c r="T93" s="1">
        <f t="array" ref="T93">INDEX(ICL3_classA!$G$2:$G$37,MATCH(MIN(ABS(AI93-ICL3_classA!$F$2:$F$37)),ABS(AI93-ICL3_classA!$F$2:$F$37),0))</f>
        <v>68</v>
      </c>
      <c r="U93" s="1">
        <f t="array" ref="U93">INDEX(ICL3_classA!$H$2:$H$37,MATCH(MIN(ABS(AI93-ICL3_classA!$F$2:$F$37)),ABS(AI93-ICL3_classA!$F$2:$F$37),0))</f>
        <v>28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18</v>
      </c>
      <c r="AE93" s="1">
        <f>VLOOKUP(A93,'SegEnds_NonXtal_Prot#'!A:AL,16,FALSE)-VLOOKUP(A93,'SegEnds_NonXtal_Prot#'!A:AL,10,FALSE)</f>
        <v>50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28</v>
      </c>
      <c r="AH93" s="1">
        <f>VLOOKUP(A93,'SegEnds_NonXtal_Prot#'!A:AL,28,FALSE)-VLOOKUP(A93,'SegEnds_NonXtal_Prot#'!A:AL,22,FALSE)</f>
        <v>56</v>
      </c>
      <c r="AI93" s="1">
        <f>VLOOKUP(A93,'SegEnds_NonXtal_Prot#'!A:AL,31,FALSE)-VLOOKUP(A93,'SegEnds_NonXtal_Prot#'!A:AL,28,FALSE)</f>
        <v>44</v>
      </c>
      <c r="AJ93" s="1">
        <f>VLOOKUP(A93,'SegEnds_NonXtal_Prot#'!A:AL,34,FALSE)-VLOOKUP(A93,'SegEnds_NonXtal_Prot#'!A:AL,31,FALSE)</f>
        <v>45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190</v>
      </c>
      <c r="B94" s="1" t="str">
        <f>VLOOKUP(A94,Xtal_Templ!A:B,2,FALSE)</f>
        <v>adrb2_human</v>
      </c>
      <c r="C94" s="5">
        <f>VLOOKUP($B94&amp;"__wt",'SegEnds_Xtal_BW#'!$A:$Z,3,FALSE)</f>
        <v>25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INDEX(ICL3_classA!$G$2:$G$37,MATCH(MIN(ABS(AI94-ICL3_classA!$F$2:$F$37)),ABS(AI94-ICL3_classA!$F$2:$F$37),0))</f>
        <v>76</v>
      </c>
      <c r="U94" s="1">
        <f t="array" ref="U94">INDEX(ICL3_classA!$H$2:$H$37,MATCH(MIN(ABS(AI94-ICL3_classA!$F$2:$F$37)),ABS(AI94-ICL3_classA!$F$2:$F$37),0))</f>
        <v>24</v>
      </c>
      <c r="V94" s="1">
        <v>61</v>
      </c>
      <c r="W94" s="1">
        <v>28</v>
      </c>
      <c r="X94" s="1">
        <f>VLOOKUP($B94&amp;"__wt",'SegEnds_Xtal_BW#'!$A:$Z,24,FALSE)</f>
        <v>55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29</v>
      </c>
      <c r="AC94" s="1">
        <f>VLOOKUP(A94,'SegEnds_NonXtal_Prot#'!A:AL,10,FALSE)-VLOOKUP(A94,'SegEnds_NonXtal_Prot#'!A:AL,7,FALSE)</f>
        <v>16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51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20</v>
      </c>
      <c r="AH94" s="1">
        <f>VLOOKUP(A94,'SegEnds_NonXtal_Prot#'!A:AL,28,FALSE)-VLOOKUP(A94,'SegEnds_NonXtal_Prot#'!A:AL,22,FALSE)</f>
        <v>58</v>
      </c>
      <c r="AI94" s="1">
        <f>VLOOKUP(A94,'SegEnds_NonXtal_Prot#'!A:AL,31,FALSE)-VLOOKUP(A94,'SegEnds_NonXtal_Prot#'!A:AL,28,FALSE)</f>
        <v>81</v>
      </c>
      <c r="AJ94" s="1">
        <f>VLOOKUP(A94,'SegEnds_NonXtal_Prot#'!A:AL,34,FALSE)-VLOOKUP(A94,'SegEnds_NonXtal_Prot#'!A:AL,31,FALSE)</f>
        <v>41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193</v>
      </c>
      <c r="B95" s="1" t="str">
        <f>VLOOKUP(A95,Xtal_Templ!A:B,2,FALSE)</f>
        <v>drd4_human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38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19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57</v>
      </c>
      <c r="O95" s="87">
        <f>VLOOKUP($B95&amp;"__wt",'SegEnds_Xtal_BW#'!$A:$Z,15,FALSE)</f>
        <v>38</v>
      </c>
      <c r="P95" s="1">
        <f>VLOOKUP($B95&amp;"__wt",'SegEnds_Xtal_BW#'!$A:$Z,16,FALSE)</f>
        <v>63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INDEX(ICL3_classA!$G$2:$G$37,MATCH(MIN(ABS(AI95-ICL3_classA!$F$2:$F$37)),ABS(AI95-ICL3_classA!$F$2:$F$37),0))</f>
        <v>75</v>
      </c>
      <c r="U95" s="1">
        <f t="array" ref="U95">INDEX(ICL3_classA!$H$2:$H$37,MATCH(MIN(ABS(AI95-ICL3_classA!$F$2:$F$37)),ABS(AI95-ICL3_classA!$F$2:$F$37),0))</f>
        <v>24</v>
      </c>
      <c r="V95" s="1">
        <f>VLOOKUP($B95&amp;"__wt",'SegEnds_Xtal_BW#'!$A:$Z,22,FALSE)</f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21</v>
      </c>
      <c r="AE95" s="1">
        <f>VLOOKUP(A95,'SegEnds_NonXtal_Prot#'!A:AL,16,FALSE)-VLOOKUP(A95,'SegEnds_NonXtal_Prot#'!A:AL,10,FALSE)</f>
        <v>53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19</v>
      </c>
      <c r="AH95" s="1">
        <f>VLOOKUP(A95,'SegEnds_NonXtal_Prot#'!A:AL,28,FALSE)-VLOOKUP(A95,'SegEnds_NonXtal_Prot#'!A:AL,22,FALSE)</f>
        <v>44</v>
      </c>
      <c r="AI95" s="1">
        <f>VLOOKUP(A95,'SegEnds_NonXtal_Prot#'!A:AL,31,FALSE)-VLOOKUP(A95,'SegEnds_NonXtal_Prot#'!A:AL,28,FALSE)</f>
        <v>205</v>
      </c>
      <c r="AJ95" s="1">
        <f>VLOOKUP(A95,'SegEnds_NonXtal_Prot#'!A:AL,34,FALSE)-VLOOKUP(A95,'SegEnds_NonXtal_Prot#'!A:AL,31,FALSE)</f>
        <v>36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Xtal</v>
      </c>
    </row>
    <row r="96" spans="1:38" x14ac:dyDescent="0.2">
      <c r="A96" s="1" t="s">
        <v>194</v>
      </c>
      <c r="B96" s="1" t="str">
        <f>VLOOKUP(A96,Xtal_Templ!A:B,2,FALSE)</f>
        <v>adrb2_human</v>
      </c>
      <c r="C96" s="5">
        <f>VLOOKUP($B96&amp;"__wt",'SegEnds_Xtal_BW#'!$A:$Z,3,FALSE)</f>
        <v>25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7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INDEX(ICL3_classA!$G$2:$G$37,MATCH(MIN(ABS(AI96-ICL3_classA!$F$2:$F$37)),ABS(AI96-ICL3_classA!$F$2:$F$37),0))</f>
        <v>76</v>
      </c>
      <c r="U96" s="1">
        <f t="array" ref="U96">INDEX(ICL3_classA!$H$2:$H$37,MATCH(MIN(ABS(AI96-ICL3_classA!$F$2:$F$37)),ABS(AI96-ICL3_classA!$F$2:$F$37),0))</f>
        <v>24</v>
      </c>
      <c r="V96" s="1">
        <v>64</v>
      </c>
      <c r="W96" s="1">
        <v>24</v>
      </c>
      <c r="X96" s="126"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29</v>
      </c>
      <c r="AC96" s="1">
        <f>VLOOKUP(A96,'SegEnds_NonXtal_Prot#'!A:AL,10,FALSE)-VLOOKUP(A96,'SegEnds_NonXtal_Prot#'!A:AL,7,FALSE)</f>
        <v>16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51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20</v>
      </c>
      <c r="AH96" s="1">
        <f>VLOOKUP(A96,'SegEnds_NonXtal_Prot#'!A:AL,28,FALSE)-VLOOKUP(A96,'SegEnds_NonXtal_Prot#'!A:AL,22,FALSE)</f>
        <v>72</v>
      </c>
      <c r="AI96" s="1">
        <f>VLOOKUP(A96,'SegEnds_NonXtal_Prot#'!A:AL,31,FALSE)-VLOOKUP(A96,'SegEnds_NonXtal_Prot#'!A:AL,28,FALSE)</f>
        <v>74</v>
      </c>
      <c r="AJ96" s="1">
        <f>VLOOKUP(A96,'SegEnds_NonXtal_Prot#'!A:AL,34,FALSE)-VLOOKUP(A96,'SegEnds_NonXtal_Prot#'!A:AL,31,FALSE)</f>
        <v>45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1" t="s">
        <v>195</v>
      </c>
      <c r="B97" s="1" t="str">
        <f>VLOOKUP(A97,Xtal_Templ!A:B,2,FALSE)</f>
        <v>ednrb_human</v>
      </c>
      <c r="C97" s="5">
        <f>VLOOKUP($B97&amp;"__wt",'SegEnds_Xtal_BW#'!$A:$Z,3,FALSE)</f>
        <v>22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52</v>
      </c>
      <c r="G97" s="1">
        <v>38</v>
      </c>
      <c r="H97" s="12"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9">
        <v>21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7">
        <f>VLOOKUP($B97&amp;"__wt",'SegEnds_Xtal_BW#'!$A:$Z,15,FALSE)</f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28</v>
      </c>
      <c r="T97" s="1">
        <f t="array" ref="T97">INDEX(ICL3_classA!$G$2:$G$37,MATCH(MIN(ABS(AI97-ICL3_classA!$F$2:$F$37)),ABS(AI97-ICL3_classA!$F$2:$F$37),0))</f>
        <v>72</v>
      </c>
      <c r="U97" s="1">
        <f t="array" ref="U97">INDEX(ICL3_classA!$H$2:$H$37,MATCH(MIN(ABS(AI97-ICL3_classA!$F$2:$F$37)),ABS(AI97-ICL3_classA!$F$2:$F$37),0))</f>
        <v>24</v>
      </c>
      <c r="V97" s="1">
        <v>62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60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57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28</v>
      </c>
      <c r="AH97" s="1">
        <f>VLOOKUP(A97,'SegEnds_NonXtal_Prot#'!A:AL,28,FALSE)-VLOOKUP(A97,'SegEnds_NonXtal_Prot#'!A:AL,22,FALSE)</f>
        <v>57</v>
      </c>
      <c r="AI97" s="1">
        <f>VLOOKUP(A97,'SegEnds_NonXtal_Prot#'!A:AL,31,FALSE)-VLOOKUP(A97,'SegEnds_NonXtal_Prot#'!A:AL,28,FALSE)</f>
        <v>54</v>
      </c>
      <c r="AJ97" s="1">
        <f>VLOOKUP(A97,'SegEnds_NonXtal_Prot#'!A:AL,34,FALSE)-VLOOKUP(A97,'SegEnds_NonXtal_Prot#'!A:AL,31,FALSE)</f>
        <v>45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196</v>
      </c>
      <c r="B98" s="1" t="str">
        <f>VLOOKUP(A98,Xtal_Templ!A:B,2,FALSE)</f>
        <v>ednrb_human</v>
      </c>
      <c r="C98" s="5">
        <f>VLOOKUP($B98&amp;"__wt",'SegEnds_Xtal_BW#'!$A:$Z,3,FALSE)</f>
        <v>22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52</v>
      </c>
      <c r="G98" s="1">
        <v>38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28</v>
      </c>
      <c r="T98" s="1">
        <f t="array" ref="T98">INDEX(ICL3_classA!$G$2:$G$37,MATCH(MIN(ABS(AI98-ICL3_classA!$F$2:$F$37)),ABS(AI98-ICL3_classA!$F$2:$F$37),0))</f>
        <v>72</v>
      </c>
      <c r="U98" s="1">
        <f t="array" ref="U98">INDEX(ICL3_classA!$H$2:$H$37,MATCH(MIN(ABS(AI98-ICL3_classA!$F$2:$F$37)),ABS(AI98-ICL3_classA!$F$2:$F$37),0))</f>
        <v>24</v>
      </c>
      <c r="V98" s="1">
        <v>62</v>
      </c>
      <c r="W98" s="1">
        <v>24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30</v>
      </c>
      <c r="AH98" s="1">
        <f>VLOOKUP(A98,'SegEnds_NonXtal_Prot#'!A:AL,28,FALSE)-VLOOKUP(A98,'SegEnds_NonXtal_Prot#'!A:AL,22,FALSE)</f>
        <v>59</v>
      </c>
      <c r="AI98" s="1">
        <f>VLOOKUP(A98,'SegEnds_NonXtal_Prot#'!A:AL,31,FALSE)-VLOOKUP(A98,'SegEnds_NonXtal_Prot#'!A:AL,28,FALSE)</f>
        <v>53</v>
      </c>
      <c r="AJ98" s="1">
        <f>VLOOKUP(A98,'SegEnds_NonXtal_Prot#'!A:AL,34,FALSE)-VLOOKUP(A98,'SegEnds_NonXtal_Prot#'!A:AL,31,FALSE)</f>
        <v>45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Xtal</v>
      </c>
    </row>
    <row r="99" spans="1:38" x14ac:dyDescent="0.2">
      <c r="A99" s="1" t="s">
        <v>197</v>
      </c>
      <c r="B99" s="1" t="str">
        <f>VLOOKUP(A99,Xtal_Templ!A:B,2,FALSE)</f>
        <v>ednrb_human</v>
      </c>
      <c r="C99" s="5">
        <f>VLOOKUP($B99&amp;"__wt",'SegEnds_Xtal_BW#'!$A:$Z,3,FALSE)</f>
        <v>22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52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21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28</v>
      </c>
      <c r="T99" s="1">
        <f t="array" ref="T99">INDEX(ICL3_classA!$G$2:$G$37,MATCH(MIN(ABS(AI99-ICL3_classA!$F$2:$F$37)),ABS(AI99-ICL3_classA!$F$2:$F$37),0))</f>
        <v>72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33">
        <f>VLOOKUP($B99&amp;"__wt",'SegEnds_Xtal_BW#'!$A:$Z,23,FALSE)</f>
        <v>24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35</v>
      </c>
      <c r="AH99" s="1">
        <f>VLOOKUP(A99,'SegEnds_NonXtal_Prot#'!A:AL,28,FALSE)-VLOOKUP(A99,'SegEnds_NonXtal_Prot#'!A:AL,22,FALSE)</f>
        <v>65</v>
      </c>
      <c r="AI99" s="1">
        <f>VLOOKUP(A99,'SegEnds_NonXtal_Prot#'!A:AL,31,FALSE)-VLOOKUP(A99,'SegEnds_NonXtal_Prot#'!A:AL,28,FALSE)</f>
        <v>53</v>
      </c>
      <c r="AJ99" s="1">
        <f>VLOOKUP(A99,'SegEnds_NonXtal_Prot#'!A:AL,34,FALSE)-VLOOKUP(A99,'SegEnds_NonXtal_Prot#'!A:AL,31,FALSE)</f>
        <v>39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1173</v>
      </c>
      <c r="B100" s="1" t="str">
        <f>VLOOKUP(A100,Xtal_Templ!A:B,2,FALSE)</f>
        <v>ffar1_human</v>
      </c>
      <c r="C100" s="5">
        <f>VLOOKUP($B100&amp;"__wt",'SegEnds_Xtal_BW#'!$A:$Z,3,FALSE)</f>
        <v>31</v>
      </c>
      <c r="D100" s="1">
        <f>VLOOKUP($B100&amp;"__wt",'SegEnds_Xtal_BW#'!$A:$Z,4,FALSE)</f>
        <v>64</v>
      </c>
      <c r="E100" s="1" t="str">
        <f>VLOOKUP($B100&amp;"__wt",'SegEnds_Xtal_BW#'!$A:$Z,5,FALSE)</f>
        <v>-</v>
      </c>
      <c r="F100" s="1" t="str">
        <f>VLOOKUP($B100&amp;"__wt",'SegEnds_Xtal_BW#'!$A:$Z,6,FALSE)</f>
        <v>-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57</v>
      </c>
      <c r="O100" s="87">
        <f>VLOOKUP($B100&amp;"__wt",'SegEnds_Xtal_BW#'!$A:$Z,15,FALSE)</f>
        <v>38</v>
      </c>
      <c r="P100" s="1">
        <f>VLOOKUP($B100&amp;"__wt",'SegEnds_Xtal_BW#'!$A:$Z,16,FALSE)</f>
        <v>65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31</v>
      </c>
      <c r="T100" s="1">
        <f t="array" ref="T100">INDEX(ICL3_classA!$G$2:$G$37,MATCH(MIN(ABS(AI100-ICL3_classA!$F$2:$F$37)),ABS(AI100-ICL3_classA!$F$2:$F$37),0))</f>
        <v>67</v>
      </c>
      <c r="U100" s="1">
        <f t="array" ref="U100">INDEX(ICL3_classA!$H$2:$H$37,MATCH(MIN(ABS(AI100-ICL3_classA!$F$2:$F$37)),ABS(AI100-ICL3_classA!$F$2:$F$37),0))</f>
        <v>28</v>
      </c>
      <c r="V100" s="1">
        <v>61</v>
      </c>
      <c r="W100" s="1">
        <v>32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29</v>
      </c>
      <c r="AC100" s="1" t="e">
        <f>VLOOKUP(A100,'SegEnds_NonXtal_Prot#'!A:AL,10,FALSE)-VLOOKUP(A100,'SegEnds_NonXtal_Prot#'!A:AL,7,FALSE)</f>
        <v>#VALUE!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24</v>
      </c>
      <c r="AH100" s="1">
        <f>VLOOKUP(A100,'SegEnds_NonXtal_Prot#'!A:AL,28,FALSE)-VLOOKUP(A100,'SegEnds_NonXtal_Prot#'!A:AL,22,FALSE)</f>
        <v>63</v>
      </c>
      <c r="AI100" s="1">
        <f>VLOOKUP(A100,'SegEnds_NonXtal_Prot#'!A:AL,31,FALSE)-VLOOKUP(A100,'SegEnds_NonXtal_Prot#'!A:AL,28,FALSE)</f>
        <v>45</v>
      </c>
      <c r="AJ100" s="1">
        <f>VLOOKUP(A100,'SegEnds_NonXtal_Prot#'!A:AL,34,FALSE)-VLOOKUP(A100,'SegEnds_NonXtal_Prot#'!A:AL,31,FALSE)</f>
        <v>34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Xtal</v>
      </c>
    </row>
    <row r="101" spans="1:38" x14ac:dyDescent="0.2">
      <c r="A101" s="1" t="s">
        <v>198</v>
      </c>
      <c r="B101" s="1" t="str">
        <f>VLOOKUP(A101,Xtal_Templ!A:B,2,FALSE)</f>
        <v>par2_human</v>
      </c>
      <c r="C101" s="5">
        <f>VLOOKUP($B101&amp;"__wt",'SegEnds_Xtal_BW#'!$A:$Z,3,FALSE)</f>
        <v>28</v>
      </c>
      <c r="D101" s="1">
        <f>VLOOKUP($B101&amp;"__wt",'SegEnds_Xtal_BW#'!$A:$Z,4,FALSE)</f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2">
        <f>VLOOKUP($B101&amp;"__wt",'SegEnds_Xtal_BW#'!$A:$Z,8,FALSE)</f>
        <v>66</v>
      </c>
      <c r="I101" s="1">
        <f>VLOOKUP($B101&amp;"__wt",'SegEnds_Xtal_BW#'!$A:$Z,9,FALSE)</f>
        <v>47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62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31</v>
      </c>
      <c r="T101" s="1">
        <f t="array" ref="T101">INDEX(ICL3_classA!$G$2:$G$37,MATCH(MIN(ABS(AI101-ICL3_classA!$F$2:$F$37)),ABS(AI101-ICL3_classA!$F$2:$F$37),0))</f>
        <v>67</v>
      </c>
      <c r="U101" s="1">
        <f t="array" ref="U101">INDEX(ICL3_classA!$H$2:$H$37,MATCH(MIN(ABS(AI101-ICL3_classA!$F$2:$F$37)),ABS(AI101-ICL3_classA!$F$2:$F$37),0))</f>
        <v>26</v>
      </c>
      <c r="V101" s="1">
        <v>61</v>
      </c>
      <c r="W101" s="1">
        <v>33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61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30</v>
      </c>
      <c r="AC101" s="1" t="e">
        <f>VLOOKUP(A101,'SegEnds_NonXtal_Prot#'!A:AL,10,FALSE)-VLOOKUP(A101,'SegEnds_NonXtal_Prot#'!A:AL,7,FALSE)</f>
        <v>#VALUE!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27</v>
      </c>
      <c r="AH101" s="1">
        <f>VLOOKUP(A101,'SegEnds_NonXtal_Prot#'!A:AL,28,FALSE)-VLOOKUP(A101,'SegEnds_NonXtal_Prot#'!A:AL,22,FALSE)</f>
        <v>57</v>
      </c>
      <c r="AI101" s="1">
        <f>VLOOKUP(A101,'SegEnds_NonXtal_Prot#'!A:AL,31,FALSE)-VLOOKUP(A101,'SegEnds_NonXtal_Prot#'!A:AL,28,FALSE)</f>
        <v>46</v>
      </c>
      <c r="AJ101" s="1">
        <f>VLOOKUP(A101,'SegEnds_NonXtal_Prot#'!A:AL,34,FALSE)-VLOOKUP(A101,'SegEnds_NonXtal_Prot#'!A:AL,31,FALSE)</f>
        <v>33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199</v>
      </c>
      <c r="B102" s="1" t="str">
        <f>VLOOKUP(A102,Xtal_Templ!A:B,2,FALSE)</f>
        <v>par1_human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66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32</v>
      </c>
      <c r="T102" s="1">
        <f t="array" ref="T102">INDEX(ICL3_classA!$G$2:$G$37,MATCH(MIN(ABS(AI102-ICL3_classA!$F$2:$F$37)),ABS(AI102-ICL3_classA!$F$2:$F$37),0))</f>
        <v>68</v>
      </c>
      <c r="U102" s="1">
        <f t="array" ref="U102">INDEX(ICL3_classA!$H$2:$H$37,MATCH(MIN(ABS(AI102-ICL3_classA!$F$2:$F$37)),ABS(AI102-ICL3_classA!$F$2:$F$37),0))</f>
        <v>28</v>
      </c>
      <c r="V102" s="1">
        <v>61</v>
      </c>
      <c r="W102" s="1">
        <v>33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61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29</v>
      </c>
      <c r="AC102" s="1" t="e">
        <f>VLOOKUP(A102,'SegEnds_NonXtal_Prot#'!A:AL,10,FALSE)-VLOOKUP(A102,'SegEnds_NonXtal_Prot#'!A:AL,7,FALSE)</f>
        <v>#VALUE!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27</v>
      </c>
      <c r="AH102" s="1">
        <f>VLOOKUP(A102,'SegEnds_NonXtal_Prot#'!A:AL,28,FALSE)-VLOOKUP(A102,'SegEnds_NonXtal_Prot#'!A:AL,22,FALSE)</f>
        <v>56</v>
      </c>
      <c r="AI102" s="1">
        <f>VLOOKUP(A102,'SegEnds_NonXtal_Prot#'!A:AL,31,FALSE)-VLOOKUP(A102,'SegEnds_NonXtal_Prot#'!A:AL,28,FALSE)</f>
        <v>44</v>
      </c>
      <c r="AJ102" s="1">
        <f>VLOOKUP(A102,'SegEnds_NonXtal_Prot#'!A:AL,34,FALSE)-VLOOKUP(A102,'SegEnds_NonXtal_Prot#'!A:AL,31,FALSE)</f>
        <v>33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4" t="s">
        <v>200</v>
      </c>
      <c r="B103" s="4" t="str">
        <f>VLOOKUP(A103,Xtal_Templ!A:B,2,FALSE)</f>
        <v>ox2r_human</v>
      </c>
      <c r="C103" s="5">
        <f>VLOOKUP($B103&amp;"__wt",'SegEnds_Xtal_BW#'!$A:$Z,3,FALSE)</f>
        <v>31</v>
      </c>
      <c r="D103" s="4">
        <f>VLOOKUP($B103&amp;"__wt",'SegEnds_Xtal_BW#'!$A:$Z,4,FALSE)</f>
        <v>60</v>
      </c>
      <c r="E103" s="4">
        <f>VLOOKUP($B103&amp;"__wt",'SegEnds_Xtal_BW#'!$A:$Z,5,FALSE)</f>
        <v>48</v>
      </c>
      <c r="F103" s="4">
        <f>VLOOKUP($B103&amp;"__wt",'SegEnds_Xtal_BW#'!$A:$Z,6,FALSE)</f>
        <v>51</v>
      </c>
      <c r="G103" s="4">
        <v>37</v>
      </c>
      <c r="H103" s="11">
        <v>66</v>
      </c>
      <c r="I103" s="4">
        <f>VLOOKUP($B103&amp;"__wt",'SegEnds_Xtal_BW#'!$A:$Z,9,FALSE)</f>
        <v>49</v>
      </c>
      <c r="J103" s="4">
        <f>VLOOKUP($B103&amp;"__wt",'SegEnds_Xtal_BW#'!$A:$Z,10,FALSE)</f>
        <v>52</v>
      </c>
      <c r="K103" s="11">
        <v>21</v>
      </c>
      <c r="L103" s="4">
        <f>VLOOKUP($B103&amp;"__wt",'SegEnds_Xtal_BW#'!$A:$Z,12,FALSE)</f>
        <v>56</v>
      </c>
      <c r="M103" s="4">
        <f>VLOOKUP($B103&amp;"__wt",'SegEnds_Xtal_BW#'!$A:$Z,13,FALSE)</f>
        <v>50</v>
      </c>
      <c r="N103" s="11">
        <v>57</v>
      </c>
      <c r="O103" s="87">
        <f>VLOOKUP($B103&amp;"__wt",'SegEnds_Xtal_BW#'!$A:$Z,15,FALSE)</f>
        <v>38</v>
      </c>
      <c r="P103" s="4">
        <f>VLOOKUP($B103&amp;"__wt",'SegEnds_Xtal_BW#'!$A:$Z,16,FALSE)</f>
        <v>64</v>
      </c>
      <c r="Q103" s="4">
        <f>VLOOKUP($B103&amp;"__wt",'SegEnds_Xtal_BW#'!$A:$Z,17,FALSE)</f>
        <v>50</v>
      </c>
      <c r="R103" s="4">
        <f>VLOOKUP($B103&amp;"__wt",'SegEnds_Xtal_BW#'!$A:$Z,18,FALSE)</f>
        <v>52</v>
      </c>
      <c r="S103" s="4">
        <f>VLOOKUP($B103&amp;"__wt",'SegEnds_Xtal_BW#'!$A:$Z,19,FALSE)</f>
        <v>33</v>
      </c>
      <c r="T103" s="4">
        <f t="array" ref="T103">INDEX(ICL3_classA!$G$2:$G$37,MATCH(MIN(ABS(AI103-ICL3_classA!$F$2:$F$37)),ABS(AI103-ICL3_classA!$F$2:$F$37),0))</f>
        <v>76</v>
      </c>
      <c r="U103" s="4">
        <f t="array" ref="U103">INDEX(ICL3_classA!$H$2:$H$37,MATCH(MIN(ABS(AI103-ICL3_classA!$F$2:$F$37)),ABS(AI103-ICL3_classA!$F$2:$F$37),0))</f>
        <v>24</v>
      </c>
      <c r="V103" s="4">
        <v>61</v>
      </c>
      <c r="W103" s="133">
        <f>VLOOKUP($B103&amp;"__wt",'SegEnds_Xtal_BW#'!$A:$Z,23,FALSE)</f>
        <v>27</v>
      </c>
      <c r="X103" s="4">
        <f>VLOOKUP($B103&amp;"__wt",'SegEnds_Xtal_BW#'!$A:$Z,24,FALSE)</f>
        <v>56</v>
      </c>
      <c r="Y103" s="4">
        <f>VLOOKUP($B103&amp;"__wt",'SegEnds_Xtal_BW#'!$A:$Z,25,FALSE)</f>
        <v>47</v>
      </c>
      <c r="Z103" s="4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27</v>
      </c>
      <c r="AC103" s="4" t="e">
        <f>VLOOKUP(A103,'SegEnds_NonXtal_Prot#'!A:AL,10,FALSE)-VLOOKUP(A103,'SegEnds_NonXtal_Prot#'!A:AL,7,FALSE)</f>
        <v>#VALUE!</v>
      </c>
      <c r="AD103" s="4">
        <f>VLOOKUP(A103,'SegEnds_NonXtal_Prot#'!A:AL,13,FALSE)-VLOOKUP(A103,'SegEnds_NonXtal_Prot#'!A:AL,10,FALSE)</f>
        <v>19</v>
      </c>
      <c r="AE103" s="4">
        <f>VLOOKUP(A103,'SegEnds_NonXtal_Prot#'!A:AL,16,FALSE)-VLOOKUP(A103,'SegEnds_NonXtal_Prot#'!A:AL,10,FALSE)</f>
        <v>51</v>
      </c>
      <c r="AF103" s="1">
        <f>VLOOKUP(A103,'SegEnds_NonXtal_Prot#'!A:AL,22,FALSE)-VLOOKUP(A103,'SegEnds_NonXtal_Prot#'!A:AL,19,FALSE)</f>
        <v>20</v>
      </c>
      <c r="AG103" s="4">
        <f>VLOOKUP(A103,'SegEnds_NonXtal_Prot#'!A:AL,28,FALSE)-VLOOKUP(A103,'SegEnds_NonXtal_Prot#'!A:AL,25,FALSE)</f>
        <v>25</v>
      </c>
      <c r="AH103" s="1">
        <f>VLOOKUP(A103,'SegEnds_NonXtal_Prot#'!A:AL,28,FALSE)-VLOOKUP(A103,'SegEnds_NonXtal_Prot#'!A:AL,22,FALSE)</f>
        <v>56</v>
      </c>
      <c r="AI103" s="4">
        <f>VLOOKUP(A103,'SegEnds_NonXtal_Prot#'!A:AL,31,FALSE)-VLOOKUP(A103,'SegEnds_NonXtal_Prot#'!A:AL,28,FALSE)</f>
        <v>76</v>
      </c>
      <c r="AJ103" s="4">
        <f>VLOOKUP(A103,'SegEnds_NonXtal_Prot#'!A:AL,34,FALSE)-VLOOKUP(A103,'SegEnds_NonXtal_Prot#'!A:AL,31,FALSE)</f>
        <v>39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201</v>
      </c>
      <c r="B104" s="1" t="str">
        <f>VLOOKUP(A104,Xtal_Templ!A:B,2,FALSE)</f>
        <v>pd2r2_human</v>
      </c>
      <c r="C104" s="5">
        <f>VLOOKUP($B104&amp;"__wt",'SegEnds_Xtal_BW#'!$A:$Z,3,FALSE)</f>
        <v>32</v>
      </c>
      <c r="D104" s="1">
        <f>VLOOKUP($B104&amp;"__wt",'SegEnds_Xtal_BW#'!$A:$Z,4,FALSE)</f>
        <v>60</v>
      </c>
      <c r="E104" s="1" t="str">
        <f>VLOOKUP($B104&amp;"__wt",'SegEnds_Xtal_BW#'!$A:$Z,5,FALSE)</f>
        <v>-</v>
      </c>
      <c r="F104" s="1" t="str">
        <f>VLOOKUP($B104&amp;"__wt",'SegEnds_Xtal_BW#'!$A:$Z,6,FALSE)</f>
        <v>-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26</v>
      </c>
      <c r="T104" s="1">
        <f t="array" ref="T104">INDEX(ICL3_classA!$G$2:$G$37,MATCH(MIN(ABS(AI104-ICL3_classA!$F$2:$F$37)),ABS(AI104-ICL3_classA!$F$2:$F$37),0))</f>
        <v>68</v>
      </c>
      <c r="U104" s="1">
        <f t="array" ref="U104">INDEX(ICL3_classA!$H$2:$H$37,MATCH(MIN(ABS(AI104-ICL3_classA!$F$2:$F$37)),ABS(AI104-ICL3_classA!$F$2:$F$37),0))</f>
        <v>30</v>
      </c>
      <c r="V104" s="1">
        <v>61</v>
      </c>
      <c r="W104" s="1">
        <v>28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64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27</v>
      </c>
      <c r="AC104" s="1" t="e">
        <f>VLOOKUP(A104,'SegEnds_NonXtal_Prot#'!A:AL,10,FALSE)-VLOOKUP(A104,'SegEnds_NonXtal_Prot#'!A:AL,7,FALSE)</f>
        <v>#VALUE!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37</v>
      </c>
      <c r="AH104" s="1">
        <f>VLOOKUP(A104,'SegEnds_NonXtal_Prot#'!A:AL,28,FALSE)-VLOOKUP(A104,'SegEnds_NonXtal_Prot#'!A:AL,22,FALSE)</f>
        <v>63</v>
      </c>
      <c r="AI104" s="1">
        <f>VLOOKUP(A104,'SegEnds_NonXtal_Prot#'!A:AL,31,FALSE)-VLOOKUP(A104,'SegEnds_NonXtal_Prot#'!A:AL,28,FALSE)</f>
        <v>43</v>
      </c>
      <c r="AJ104" s="1">
        <f>VLOOKUP(A104,'SegEnds_NonXtal_Prot#'!A:AL,34,FALSE)-VLOOKUP(A104,'SegEnds_NonXtal_Prot#'!A:AL,31,FALSE)</f>
        <v>42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202</v>
      </c>
      <c r="B105" s="1" t="str">
        <f>VLOOKUP(A105,Xtal_Templ!A:B,2,FALSE)</f>
        <v>pd2r2_human</v>
      </c>
      <c r="C105" s="5">
        <f>VLOOKUP($B105&amp;"__wt",'SegEnds_Xtal_BW#'!$A:$Z,3,FALSE)</f>
        <v>32</v>
      </c>
      <c r="D105" s="1">
        <f>VLOOKUP($B105&amp;"__wt",'SegEnds_Xtal_BW#'!$A:$Z,4,FALSE)</f>
        <v>60</v>
      </c>
      <c r="E105" s="1" t="str">
        <f>VLOOKUP($B105&amp;"__wt",'SegEnds_Xtal_BW#'!$A:$Z,5,FALSE)</f>
        <v>-</v>
      </c>
      <c r="F105" s="1" t="str">
        <f>VLOOKUP($B105&amp;"__wt",'SegEnds_Xtal_BW#'!$A:$Z,6,FALSE)</f>
        <v>-</v>
      </c>
      <c r="G105" s="1">
        <v>37</v>
      </c>
      <c r="H105" s="12">
        <f>VLOOKUP($B105&amp;"__wt",'SegEnds_Xtal_BW#'!$A:$Z,8,FALSE)</f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7"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26</v>
      </c>
      <c r="T105" s="1">
        <f t="array" ref="T105">INDEX(ICL3_classA!$G$2:$G$37,MATCH(MIN(ABS(AI105-ICL3_classA!$F$2:$F$37)),ABS(AI105-ICL3_classA!$F$2:$F$37),0))</f>
        <v>68</v>
      </c>
      <c r="U105" s="1">
        <f t="array" ref="U105">INDEX(ICL3_classA!$H$2:$H$37,MATCH(MIN(ABS(AI105-ICL3_classA!$F$2:$F$37)),ABS(AI105-ICL3_classA!$F$2:$F$37),0))</f>
        <v>30</v>
      </c>
      <c r="V105" s="1">
        <v>61</v>
      </c>
      <c r="W105" s="1">
        <v>24</v>
      </c>
      <c r="X105" s="108">
        <v>56</v>
      </c>
      <c r="Y105" s="1">
        <f>VLOOKUP($B105&amp;"__wt",'SegEnds_Xtal_BW#'!$A:$Z,25,FALSE)</f>
        <v>47</v>
      </c>
      <c r="Z105" s="1">
        <f>VLOOKUP($B105&amp;"__wt",'SegEnds_Xtal_BW#'!$A:$Z,26,FALSE)</f>
        <v>64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27</v>
      </c>
      <c r="AC105" s="1" t="e">
        <f>VLOOKUP(A105,'SegEnds_NonXtal_Prot#'!A:AL,10,FALSE)-VLOOKUP(A105,'SegEnds_NonXtal_Prot#'!A:AL,7,FALSE)</f>
        <v>#VALUE!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37</v>
      </c>
      <c r="AH105" s="1">
        <f>VLOOKUP(A105,'SegEnds_NonXtal_Prot#'!A:AL,28,FALSE)-VLOOKUP(A105,'SegEnds_NonXtal_Prot#'!A:AL,22,FALSE)</f>
        <v>63</v>
      </c>
      <c r="AI105" s="1">
        <f>VLOOKUP(A105,'SegEnds_NonXtal_Prot#'!A:AL,31,FALSE)-VLOOKUP(A105,'SegEnds_NonXtal_Prot#'!A:AL,28,FALSE)</f>
        <v>43</v>
      </c>
      <c r="AJ105" s="1">
        <f>VLOOKUP(A105,'SegEnds_NonXtal_Prot#'!A:AL,34,FALSE)-VLOOKUP(A105,'SegEnds_NonXtal_Prot#'!A:AL,31,FALSE)</f>
        <v>43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203</v>
      </c>
      <c r="B106" s="1" t="str">
        <f>VLOOKUP(A106,Xtal_Templ!A:B,2,FALSE)</f>
        <v>pd2r2_human</v>
      </c>
      <c r="C106" s="5">
        <f>VLOOKUP($B106&amp;"__wt",'SegEnds_Xtal_BW#'!$A:$Z,3,FALSE)</f>
        <v>32</v>
      </c>
      <c r="D106" s="1">
        <f>VLOOKUP($B106&amp;"__wt",'SegEnds_Xtal_BW#'!$A:$Z,4,FALSE)</f>
        <v>60</v>
      </c>
      <c r="E106" s="1" t="str">
        <f>VLOOKUP($B106&amp;"__wt",'SegEnds_Xtal_BW#'!$A:$Z,5,FALSE)</f>
        <v>-</v>
      </c>
      <c r="F106" s="1" t="str">
        <f>VLOOKUP($B106&amp;"__wt",'SegEnds_Xtal_BW#'!$A:$Z,6,FALSE)</f>
        <v>-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f>VLOOKUP($B106&amp;"__wt",'SegEnds_Xtal_BW#'!$A:$Z,14,FALSE)</f>
        <v>57</v>
      </c>
      <c r="O106" s="87"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26</v>
      </c>
      <c r="T106" s="1">
        <f t="array" ref="T106">INDEX(ICL3_classA!$G$2:$G$37,MATCH(MIN(ABS(AI106-ICL3_classA!$F$2:$F$37)),ABS(AI106-ICL3_classA!$F$2:$F$37),0))</f>
        <v>68</v>
      </c>
      <c r="U106" s="1">
        <f t="array" ref="U106">INDEX(ICL3_classA!$H$2:$H$37,MATCH(MIN(ABS(AI106-ICL3_classA!$F$2:$F$37)),ABS(AI106-ICL3_classA!$F$2:$F$37),0))</f>
        <v>30</v>
      </c>
      <c r="V106" s="1">
        <v>61</v>
      </c>
      <c r="W106" s="1">
        <v>24</v>
      </c>
      <c r="X106" s="108">
        <v>56</v>
      </c>
      <c r="Y106" s="1">
        <f>VLOOKUP($B106&amp;"__wt",'SegEnds_Xtal_BW#'!$A:$Z,25,FALSE)</f>
        <v>47</v>
      </c>
      <c r="Z106" s="1">
        <f>VLOOKUP($B106&amp;"__wt",'SegEnds_Xtal_BW#'!$A:$Z,26,FALSE)</f>
        <v>64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27</v>
      </c>
      <c r="AC106" s="1" t="e">
        <f>VLOOKUP(A106,'SegEnds_NonXtal_Prot#'!A:AL,10,FALSE)-VLOOKUP(A106,'SegEnds_NonXtal_Prot#'!A:AL,7,FALSE)</f>
        <v>#VALUE!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37</v>
      </c>
      <c r="AH106" s="1">
        <f>VLOOKUP(A106,'SegEnds_NonXtal_Prot#'!A:AL,28,FALSE)-VLOOKUP(A106,'SegEnds_NonXtal_Prot#'!A:AL,22,FALSE)</f>
        <v>63</v>
      </c>
      <c r="AI106" s="1">
        <f>VLOOKUP(A106,'SegEnds_NonXtal_Prot#'!A:AL,31,FALSE)-VLOOKUP(A106,'SegEnds_NonXtal_Prot#'!A:AL,28,FALSE)</f>
        <v>43</v>
      </c>
      <c r="AJ106" s="1">
        <f>VLOOKUP(A106,'SegEnds_NonXtal_Prot#'!A:AL,34,FALSE)-VLOOKUP(A106,'SegEnds_NonXtal_Prot#'!A:AL,31,FALSE)</f>
        <v>43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204</v>
      </c>
      <c r="B107" s="1" t="str">
        <f>VLOOKUP(A107,Xtal_Templ!A:B,2,FALSE)</f>
        <v>aa2ar_human</v>
      </c>
      <c r="C107" s="5">
        <f>VLOOKUP($B107&amp;"__wt",'SegEnds_Xtal_BW#'!$A:$Z,3,FALSE)</f>
        <v>27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f>VLOOKUP($B107&amp;"__wt",'SegEnds_Xtal_BW#'!$A:$Z,15,FALSE)</f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34</v>
      </c>
      <c r="T107" s="1">
        <f t="array" ref="T107">INDEX(ICL3_classA!$G$2:$G$37,MATCH(MIN(ABS(AI107-ICL3_classA!$F$2:$F$37)),ABS(AI107-ICL3_classA!$F$2:$F$37),0))</f>
        <v>67</v>
      </c>
      <c r="U107" s="1">
        <f t="array" ref="U107">INDEX(ICL3_classA!$H$2:$H$37,MATCH(MIN(ABS(AI107-ICL3_classA!$F$2:$F$37)),ABS(AI107-ICL3_classA!$F$2:$F$37),0))</f>
        <v>26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14</v>
      </c>
      <c r="AD107" s="1">
        <f>VLOOKUP(A107,'SegEnds_NonXtal_Prot#'!A:AL,13,FALSE)-VLOOKUP(A107,'SegEnds_NonXtal_Prot#'!A:AL,10,FALSE)</f>
        <v>28</v>
      </c>
      <c r="AE107" s="1">
        <f>VLOOKUP(A107,'SegEnds_NonXtal_Prot#'!A:AL,16,FALSE)-VLOOKUP(A107,'SegEnds_NonXtal_Prot#'!A:AL,10,FALSE)</f>
        <v>59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24</v>
      </c>
      <c r="AH107" s="1">
        <f>VLOOKUP(A107,'SegEnds_NonXtal_Prot#'!A:AL,28,FALSE)-VLOOKUP(A107,'SegEnds_NonXtal_Prot#'!A:AL,22,FALSE)</f>
        <v>47</v>
      </c>
      <c r="AI107" s="1">
        <f>VLOOKUP(A107,'SegEnds_NonXtal_Prot#'!A:AL,31,FALSE)-VLOOKUP(A107,'SegEnds_NonXtal_Prot#'!A:AL,28,FALSE)</f>
        <v>46</v>
      </c>
      <c r="AJ107" s="1">
        <f>VLOOKUP(A107,'SegEnds_NonXtal_Prot#'!A:AL,34,FALSE)-VLOOKUP(A107,'SegEnds_NonXtal_Prot#'!A:AL,31,FALSE)</f>
        <v>36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205</v>
      </c>
      <c r="B108" s="1" t="str">
        <f>VLOOKUP(A108,Xtal_Templ!A:B,2,FALSE)</f>
        <v>oprk_human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30</v>
      </c>
      <c r="T108" s="1">
        <f t="array" ref="T108">INDEX(ICL3_classA!$G$2:$G$37,MATCH(MIN(ABS(AI108-ICL3_classA!$F$2:$F$37)),ABS(AI108-ICL3_classA!$F$2:$F$37),0))</f>
        <v>72</v>
      </c>
      <c r="U108" s="1">
        <f t="array" ref="U108">INDEX(ICL3_classA!$H$2:$H$37,MATCH(MIN(ABS(AI108-ICL3_classA!$F$2:$F$37)),ABS(AI108-ICL3_classA!$F$2:$F$37),0))</f>
        <v>29</v>
      </c>
      <c r="V108" s="1">
        <v>61</v>
      </c>
      <c r="W108" s="133">
        <f>VLOOKUP($B108&amp;"__wt",'SegEnds_Xtal_BW#'!$A:$Z,23,FALSE)</f>
        <v>28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30</v>
      </c>
      <c r="AC108" s="1" t="e">
        <f>VLOOKUP(A108,'SegEnds_NonXtal_Prot#'!A:AL,10,FALSE)-VLOOKUP(A108,'SegEnds_NonXtal_Prot#'!A:AL,7,FALSE)</f>
        <v>#VALUE!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25</v>
      </c>
      <c r="AH108" s="1">
        <f>VLOOKUP(A108,'SegEnds_NonXtal_Prot#'!A:AL,28,FALSE)-VLOOKUP(A108,'SegEnds_NonXtal_Prot#'!A:AL,22,FALSE)</f>
        <v>52</v>
      </c>
      <c r="AI108" s="1">
        <f>VLOOKUP(A108,'SegEnds_NonXtal_Prot#'!A:AL,31,FALSE)-VLOOKUP(A108,'SegEnds_NonXtal_Prot#'!A:AL,28,FALSE)</f>
        <v>50</v>
      </c>
      <c r="AJ108" s="1">
        <f>VLOOKUP(A108,'SegEnds_NonXtal_Prot#'!A:AL,34,FALSE)-VLOOKUP(A108,'SegEnds_NonXtal_Prot#'!A:AL,31,FALSE)</f>
        <v>38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206</v>
      </c>
      <c r="B109" s="1" t="str">
        <f>VLOOKUP(A109,Xtal_Templ!A:B,2,FALSE)</f>
        <v>oprk_human</v>
      </c>
      <c r="C109" s="5">
        <f>VLOOKUP($B109&amp;"__wt",'SegEnds_Xtal_BW#'!$A:$Z,3,FALSE)</f>
        <v>30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30</v>
      </c>
      <c r="T109" s="1">
        <f t="array" ref="T109">INDEX(ICL3_classA!$G$2:$G$37,MATCH(MIN(ABS(AI109-ICL3_classA!$F$2:$F$37)),ABS(AI109-ICL3_classA!$F$2:$F$37),0))</f>
        <v>72</v>
      </c>
      <c r="U109" s="1">
        <f t="array" ref="U109">INDEX(ICL3_classA!$H$2:$H$37,MATCH(MIN(ABS(AI109-ICL3_classA!$F$2:$F$37)),ABS(AI109-ICL3_classA!$F$2:$F$37),0))</f>
        <v>24</v>
      </c>
      <c r="V109" s="1">
        <v>61</v>
      </c>
      <c r="W109" s="133">
        <f>VLOOKUP($B109&amp;"__wt",'SegEnds_Xtal_BW#'!$A:$Z,23,FALSE)</f>
        <v>28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24</v>
      </c>
      <c r="AH109" s="1">
        <f>VLOOKUP(A109,'SegEnds_NonXtal_Prot#'!A:AL,28,FALSE)-VLOOKUP(A109,'SegEnds_NonXtal_Prot#'!A:AL,22,FALSE)</f>
        <v>49</v>
      </c>
      <c r="AI109" s="1">
        <f>VLOOKUP(A109,'SegEnds_NonXtal_Prot#'!A:AL,31,FALSE)-VLOOKUP(A109,'SegEnds_NonXtal_Prot#'!A:AL,28,FALSE)</f>
        <v>52</v>
      </c>
      <c r="AJ109" s="1">
        <f>VLOOKUP(A109,'SegEnds_NonXtal_Prot#'!A:AL,34,FALSE)-VLOOKUP(A109,'SegEnds_NonXtal_Prot#'!A:AL,31,FALSE)</f>
        <v>38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207</v>
      </c>
      <c r="B110" s="1" t="str">
        <f>VLOOKUP(A110,Xtal_Templ!A:B,2,FALSE)</f>
        <v>oprk_human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67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30</v>
      </c>
      <c r="T110" s="1">
        <f t="array" ref="T110">INDEX(ICL3_classA!$G$2:$G$37,MATCH(MIN(ABS(AI110-ICL3_classA!$F$2:$F$37)),ABS(AI110-ICL3_classA!$F$2:$F$37),0))</f>
        <v>72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33">
        <f>VLOOKUP($B110&amp;"__wt",'SegEnds_Xtal_BW#'!$A:$Z,23,FALSE)</f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33</v>
      </c>
      <c r="AC110" s="1">
        <f>VLOOKUP(A110,'SegEnds_NonXtal_Prot#'!A:AL,10,FALSE)-VLOOKUP(A110,'SegEnds_NonXtal_Prot#'!A:AL,7,FALSE)</f>
        <v>19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24</v>
      </c>
      <c r="AH110" s="1">
        <f>VLOOKUP(A110,'SegEnds_NonXtal_Prot#'!A:AL,28,FALSE)-VLOOKUP(A110,'SegEnds_NonXtal_Prot#'!A:AL,22,FALSE)</f>
        <v>49</v>
      </c>
      <c r="AI110" s="1">
        <f>VLOOKUP(A110,'SegEnds_NonXtal_Prot#'!A:AL,31,FALSE)-VLOOKUP(A110,'SegEnds_NonXtal_Prot#'!A:AL,28,FALSE)</f>
        <v>54</v>
      </c>
      <c r="AJ110" s="1">
        <f>VLOOKUP(A110,'SegEnds_NonXtal_Prot#'!A:AL,34,FALSE)-VLOOKUP(A110,'SegEnds_NonXtal_Prot#'!A:AL,31,FALSE)</f>
        <v>38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208</v>
      </c>
      <c r="B111" s="1" t="str">
        <f>VLOOKUP(A111,Xtal_Templ!A:B,2,FALSE)</f>
        <v>ox2r_human</v>
      </c>
      <c r="C111" s="5">
        <f>VLOOKUP($B111&amp;"__wt",'SegEnds_Xtal_BW#'!$A:$Z,3,FALSE)</f>
        <v>31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33</v>
      </c>
      <c r="T111" s="1">
        <f t="array" ref="T111">INDEX(ICL3_classA!$G$2:$G$37,MATCH(MIN(ABS(AI111-ICL3_classA!$F$2:$F$37)),ABS(AI111-ICL3_classA!$F$2:$F$37),0))</f>
        <v>76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33">
        <f>VLOOKUP($B111&amp;"__wt",'SegEnds_Xtal_BW#'!$A:$Z,23,FALSE)</f>
        <v>27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25</v>
      </c>
      <c r="AH111" s="1">
        <f>VLOOKUP(A111,'SegEnds_NonXtal_Prot#'!A:AL,28,FALSE)-VLOOKUP(A111,'SegEnds_NonXtal_Prot#'!A:AL,22,FALSE)</f>
        <v>51</v>
      </c>
      <c r="AI111" s="1">
        <f>VLOOKUP(A111,'SegEnds_NonXtal_Prot#'!A:AL,31,FALSE)-VLOOKUP(A111,'SegEnds_NonXtal_Prot#'!A:AL,28,FALSE)</f>
        <v>118</v>
      </c>
      <c r="AJ111" s="1">
        <f>VLOOKUP(A111,'SegEnds_NonXtal_Prot#'!A:AL,34,FALSE)-VLOOKUP(A111,'SegEnds_NonXtal_Prot#'!A:AL,31,FALSE)</f>
        <v>39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209</v>
      </c>
      <c r="B112" s="1" t="str">
        <f>VLOOKUP(A112,Xtal_Templ!A:B,2,FALSE)</f>
        <v>ntr1_rat</v>
      </c>
      <c r="C112" s="5">
        <f>VLOOKUP($B112&amp;"__wt",'SegEnds_Xtal_BW#'!$A:$Z,3,FALSE)</f>
        <v>29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32</v>
      </c>
      <c r="T112" s="1">
        <f t="array" ref="T112">INDEX(ICL3_classA!$G$2:$G$37,MATCH(MIN(ABS(AI112-ICL3_classA!$F$2:$F$37)),ABS(AI112-ICL3_classA!$F$2:$F$37),0))</f>
        <v>72</v>
      </c>
      <c r="U112" s="1">
        <f t="array" ref="U112">INDEX(ICL3_classA!$H$2:$H$37,MATCH(MIN(ABS(AI112-ICL3_classA!$F$2:$F$37)),ABS(AI112-ICL3_classA!$F$2:$F$37),0))</f>
        <v>24</v>
      </c>
      <c r="V112" s="1">
        <v>61</v>
      </c>
      <c r="W112" s="1">
        <v>28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58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26</v>
      </c>
      <c r="AH112" s="1">
        <f>VLOOKUP(A112,'SegEnds_NonXtal_Prot#'!A:AL,28,FALSE)-VLOOKUP(A112,'SegEnds_NonXtal_Prot#'!A:AL,22,FALSE)</f>
        <v>56</v>
      </c>
      <c r="AI112" s="1">
        <f>VLOOKUP(A112,'SegEnds_NonXtal_Prot#'!A:AL,31,FALSE)-VLOOKUP(A112,'SegEnds_NonXtal_Prot#'!A:AL,28,FALSE)</f>
        <v>54</v>
      </c>
      <c r="AJ112" s="1">
        <f>VLOOKUP(A112,'SegEnds_NonXtal_Prot#'!A:AL,34,FALSE)-VLOOKUP(A112,'SegEnds_NonXtal_Prot#'!A:AL,31,FALSE)</f>
        <v>42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212</v>
      </c>
      <c r="B113" s="1" t="str">
        <f>VLOOKUP(A113,Xtal_Templ!A:B,2,FALSE)</f>
        <v>5ht2c_human</v>
      </c>
      <c r="C113" s="5">
        <f>VLOOKUP($B113&amp;"__wt",'SegEnds_Xtal_BW#'!$A:$Z,3,FALSE)</f>
        <v>33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68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v>38</v>
      </c>
      <c r="P113" s="1">
        <f>VLOOKUP($B113&amp;"__wt",'SegEnds_Xtal_BW#'!$A:$Z,16,FALSE)</f>
        <v>67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v>35</v>
      </c>
      <c r="T113" s="1">
        <f t="array" ref="T113">INDEX(ICL3_classA!$G$2:$G$37,MATCH(MIN(ABS(AI113-ICL3_classA!$F$2:$F$37)),ABS(AI113-ICL3_classA!$F$2:$F$37),0))</f>
        <v>75</v>
      </c>
      <c r="U113" s="1">
        <f t="array" ref="U113">INDEX(ICL3_classA!$H$2:$H$37,MATCH(MIN(ABS(AI113-ICL3_classA!$F$2:$F$37)),ABS(AI113-ICL3_classA!$F$2:$F$37),0))</f>
        <v>24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60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22</v>
      </c>
      <c r="AH113" s="1">
        <f>VLOOKUP(A113,'SegEnds_NonXtal_Prot#'!A:AL,28,FALSE)-VLOOKUP(A113,'SegEnds_NonXtal_Prot#'!A:AL,22,FALSE)</f>
        <v>48</v>
      </c>
      <c r="AI113" s="1">
        <f>VLOOKUP(A113,'SegEnds_NonXtal_Prot#'!A:AL,31,FALSE)-VLOOKUP(A113,'SegEnds_NonXtal_Prot#'!A:AL,28,FALSE)</f>
        <v>210</v>
      </c>
      <c r="AJ113" s="1">
        <f>VLOOKUP(A113,'SegEnds_NonXtal_Prot#'!A:AL,34,FALSE)-VLOOKUP(A113,'SegEnds_NonXtal_Prot#'!A:AL,31,FALSE)</f>
        <v>37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213</v>
      </c>
      <c r="B114" s="1" t="str">
        <f>VLOOKUP(A114,Xtal_Templ!A:B,2,FALSE)</f>
        <v>acm1_human</v>
      </c>
      <c r="C114" s="5">
        <f>VLOOKUP($B114&amp;"__wt",'SegEnds_Xtal_BW#'!$A:$Z,3,FALSE)</f>
        <v>29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08"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v>38</v>
      </c>
      <c r="P114" s="1">
        <f>VLOOKUP($B114&amp;"__wt",'SegEnds_Xtal_BW#'!$A:$Z,16,FALSE)</f>
        <v>69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v>35</v>
      </c>
      <c r="T114" s="1">
        <f t="array" ref="T114">INDEX(ICL3_classA!$G$2:$G$37,MATCH(MIN(ABS(AI114-ICL3_classA!$F$2:$F$37)),ABS(AI114-ICL3_classA!$F$2:$F$37),0))</f>
        <v>74</v>
      </c>
      <c r="U114" s="1">
        <f t="array" ref="U114">INDEX(ICL3_classA!$H$2:$H$37,MATCH(MIN(ABS(AI114-ICL3_classA!$F$2:$F$37)),ABS(AI114-ICL3_classA!$F$2:$F$37),0))</f>
        <v>21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29</v>
      </c>
      <c r="AC114" s="1" t="e">
        <f>VLOOKUP(A114,'SegEnds_NonXtal_Prot#'!A:AL,10,FALSE)-VLOOKUP(A114,'SegEnds_NonXtal_Prot#'!A:AL,7,FALSE)</f>
        <v>#VALUE!</v>
      </c>
      <c r="AD114" s="1" t="e">
        <f>VLOOKUP(A114,'SegEnds_NonXtal_Prot#'!A:AL,13,FALSE)-VLOOKUP(A114,'SegEnds_NonXtal_Prot#'!A:AL,10,FALSE)</f>
        <v>#VALUE!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21</v>
      </c>
      <c r="AH114" s="1">
        <f>VLOOKUP(A114,'SegEnds_NonXtal_Prot#'!A:AL,28,FALSE)-VLOOKUP(A114,'SegEnds_NonXtal_Prot#'!A:AL,22,FALSE)</f>
        <v>46</v>
      </c>
      <c r="AI114" s="1">
        <f>VLOOKUP(A114,'SegEnds_NonXtal_Prot#'!A:AL,31,FALSE)-VLOOKUP(A114,'SegEnds_NonXtal_Prot#'!A:AL,28,FALSE)</f>
        <v>64</v>
      </c>
      <c r="AJ114" s="1">
        <f>VLOOKUP(A114,'SegEnds_NonXtal_Prot#'!A:AL,34,FALSE)-VLOOKUP(A114,'SegEnds_NonXtal_Prot#'!A:AL,31,FALSE)</f>
        <v>36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217</v>
      </c>
      <c r="B115" s="1" t="str">
        <f>VLOOKUP(A115,Xtal_Templ!A:B,2,FALSE)</f>
        <v>hrh1_human</v>
      </c>
      <c r="C115" s="5">
        <f>VLOOKUP($B115&amp;"__wt",'SegEnds_Xtal_BW#'!$A:$Z,3,FALSE)</f>
        <v>34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21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7">
        <v>38</v>
      </c>
      <c r="P115" s="1">
        <f>VLOOKUP($B115&amp;"__wt",'SegEnds_Xtal_BW#'!$A:$Z,16,FALSE)</f>
        <v>62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35</v>
      </c>
      <c r="T115" s="1">
        <f t="array" ref="T115">INDEX(ICL3_classA!$G$2:$G$37,MATCH(MIN(ABS(AI115-ICL3_classA!$F$2:$F$37)),ABS(AI115-ICL3_classA!$F$2:$F$37),0))</f>
        <v>68</v>
      </c>
      <c r="U115" s="1">
        <f t="array" ref="U115">INDEX(ICL3_classA!$H$2:$H$37,MATCH(MIN(ABS(AI115-ICL3_classA!$F$2:$F$37)),ABS(AI115-ICL3_classA!$F$2:$F$37),0))</f>
        <v>28</v>
      </c>
      <c r="V115" s="1">
        <v>61</v>
      </c>
      <c r="W115" s="1">
        <v>28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19</v>
      </c>
      <c r="AE115" s="1">
        <f>VLOOKUP(A115,'SegEnds_NonXtal_Prot#'!A:AL,16,FALSE)-VLOOKUP(A115,'SegEnds_NonXtal_Prot#'!A:AL,10,FALSE)</f>
        <v>51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30</v>
      </c>
      <c r="AH115" s="1">
        <f>VLOOKUP(A115,'SegEnds_NonXtal_Prot#'!A:AL,28,FALSE)-VLOOKUP(A115,'SegEnds_NonXtal_Prot#'!A:AL,22,FALSE)</f>
        <v>56</v>
      </c>
      <c r="AI115" s="1">
        <f>VLOOKUP(A115,'SegEnds_NonXtal_Prot#'!A:AL,31,FALSE)-VLOOKUP(A115,'SegEnds_NonXtal_Prot#'!A:AL,28,FALSE)</f>
        <v>44</v>
      </c>
      <c r="AJ115" s="1">
        <f>VLOOKUP(A115,'SegEnds_NonXtal_Prot#'!A:AL,34,FALSE)-VLOOKUP(A115,'SegEnds_NonXtal_Prot#'!A:AL,31,FALSE)</f>
        <v>40</v>
      </c>
      <c r="AK115" s="1">
        <f>VLOOKUP(A115,'SegEnds_NonXtal_Prot#'!A:AL,37,FALSE)-VLOOKUP(A115,'SegEnds_NonXtal_Prot#'!A:AL,34,FALSE)</f>
        <v>11</v>
      </c>
      <c r="AL115" s="1" t="str">
        <f>IF(ISERROR(MATCH(A115,'SegEnds_Xtal_Prot#'!B:B, 0)), "NoXtal", "Xtal")</f>
        <v>NoXtal</v>
      </c>
    </row>
    <row r="116" spans="1:38" x14ac:dyDescent="0.2">
      <c r="A116" s="1" t="s">
        <v>220</v>
      </c>
      <c r="B116" s="1" t="str">
        <f>VLOOKUP(A116,Xtal_Templ!A:B,2,FALSE)</f>
        <v>aa1r_human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66</v>
      </c>
      <c r="I116" s="1">
        <f>VLOOKUP($B116&amp;"__wt",'SegEnds_Xtal_BW#'!$A:$Z,9,FALSE)</f>
        <v>50</v>
      </c>
      <c r="J116" s="1">
        <f>VLOOKUP($B116&amp;"__wt",'SegEnds_Xtal_BW#'!$A:$Z,10,FALSE)</f>
        <v>52</v>
      </c>
      <c r="K116" s="12">
        <v>24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v>38</v>
      </c>
      <c r="P116" s="1">
        <f>VLOOKUP($B116&amp;"__wt",'SegEnds_Xtal_BW#'!$A:$Z,16,FALSE)</f>
        <v>63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v>35</v>
      </c>
      <c r="T116" s="1">
        <f t="array" ref="T116">INDEX(ICL3_classA!$G$2:$G$37,MATCH(MIN(ABS(AI116-ICL3_classA!$F$2:$F$37)),ABS(AI116-ICL3_classA!$F$2:$F$37),0))</f>
        <v>76</v>
      </c>
      <c r="U116" s="1">
        <f t="array" ref="U116">INDEX(ICL3_classA!$H$2:$H$37,MATCH(MIN(ABS(AI116-ICL3_classA!$F$2:$F$37)),ABS(AI116-ICL3_classA!$F$2:$F$37),0))</f>
        <v>24</v>
      </c>
      <c r="V116" s="1">
        <v>58</v>
      </c>
      <c r="W116" s="1">
        <v>36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29</v>
      </c>
      <c r="AC116" s="1">
        <f>VLOOKUP(A116,'SegEnds_NonXtal_Prot#'!A:AL,10,FALSE)-VLOOKUP(A116,'SegEnds_NonXtal_Prot#'!A:AL,7,FALSE)</f>
        <v>16</v>
      </c>
      <c r="AD116" s="1">
        <f>VLOOKUP(A116,'SegEnds_NonXtal_Prot#'!A:AL,13,FALSE)-VLOOKUP(A116,'SegEnds_NonXtal_Prot#'!A:AL,10,FALSE)</f>
        <v>18</v>
      </c>
      <c r="AE116" s="1">
        <f>VLOOKUP(A116,'SegEnds_NonXtal_Prot#'!A:AL,16,FALSE)-VLOOKUP(A116,'SegEnds_NonXtal_Prot#'!A:AL,10,FALSE)</f>
        <v>50</v>
      </c>
      <c r="AF116" s="1">
        <f>VLOOKUP(A116,'SegEnds_NonXtal_Prot#'!A:AL,22,FALSE)-VLOOKUP(A116,'SegEnds_NonXtal_Prot#'!A:AL,19,FALSE)</f>
        <v>20</v>
      </c>
      <c r="AG116" s="1" t="e">
        <f>VLOOKUP(A116,'SegEnds_NonXtal_Prot#'!A:AL,28,FALSE)-VLOOKUP(A116,'SegEnds_NonXtal_Prot#'!A:AL,25,FALSE)</f>
        <v>#VALUE!</v>
      </c>
      <c r="AH116" s="1">
        <f>VLOOKUP(A116,'SegEnds_NonXtal_Prot#'!A:AL,28,FALSE)-VLOOKUP(A116,'SegEnds_NonXtal_Prot#'!A:AL,22,FALSE)</f>
        <v>38</v>
      </c>
      <c r="AI116" s="1">
        <f>VLOOKUP(A116,'SegEnds_NonXtal_Prot#'!A:AL,31,FALSE)-VLOOKUP(A116,'SegEnds_NonXtal_Prot#'!A:AL,28,FALSE)</f>
        <v>68</v>
      </c>
      <c r="AJ116" s="1">
        <f>VLOOKUP(A116,'SegEnds_NonXtal_Prot#'!A:AL,34,FALSE)-VLOOKUP(A116,'SegEnds_NonXtal_Prot#'!A:AL,31,FALSE)</f>
        <v>30</v>
      </c>
      <c r="AK116" s="1">
        <f>VLOOKUP(A116,'SegEnds_NonXtal_Prot#'!A:AL,37,FALSE)-VLOOKUP(A116,'SegEnds_NonXtal_Prot#'!A:AL,34,FALSE)</f>
        <v>11</v>
      </c>
      <c r="AL116" s="1" t="str">
        <f>IF(ISERROR(MATCH(A116,'SegEnds_Xtal_Prot#'!B:B, 0)), "NoXtal", "Xtal")</f>
        <v>NoXtal</v>
      </c>
    </row>
    <row r="117" spans="1:38" x14ac:dyDescent="0.2">
      <c r="A117" s="1" t="s">
        <v>224</v>
      </c>
      <c r="B117" s="1" t="str">
        <f>VLOOKUP(A117,Xtal_Templ!A:B,2,FALSE)</f>
        <v>pd2r2_human</v>
      </c>
      <c r="C117" s="5">
        <f>VLOOKUP($B117&amp;"__wt",'SegEnds_Xtal_BW#'!$A:$Z,3,FALSE)</f>
        <v>32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v>35</v>
      </c>
      <c r="T117" s="1">
        <f t="array" ref="T117">INDEX(ICL3_classA!$G$2:$G$37,MATCH(MIN(ABS(AI117-ICL3_classA!$F$2:$F$37)),ABS(AI117-ICL3_classA!$F$2:$F$37),0))</f>
        <v>68</v>
      </c>
      <c r="U117" s="1">
        <f t="array" ref="U117">INDEX(ICL3_classA!$H$2:$H$37,MATCH(MIN(ABS(AI117-ICL3_classA!$F$2:$F$37)),ABS(AI117-ICL3_classA!$F$2:$F$37),0))</f>
        <v>24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64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30</v>
      </c>
      <c r="AC117" s="1" t="e">
        <f>VLOOKUP(A117,'SegEnds_NonXtal_Prot#'!A:AL,10,FALSE)-VLOOKUP(A117,'SegEnds_NonXtal_Prot#'!A:AL,7,FALSE)</f>
        <v>#VALUE!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22</v>
      </c>
      <c r="AH117" s="1">
        <f>VLOOKUP(A117,'SegEnds_NonXtal_Prot#'!A:AL,28,FALSE)-VLOOKUP(A117,'SegEnds_NonXtal_Prot#'!A:AL,22,FALSE)</f>
        <v>48</v>
      </c>
      <c r="AI117" s="1">
        <f>VLOOKUP(A117,'SegEnds_NonXtal_Prot#'!A:AL,31,FALSE)-VLOOKUP(A117,'SegEnds_NonXtal_Prot#'!A:AL,28,FALSE)</f>
        <v>48</v>
      </c>
      <c r="AJ117" s="1">
        <f>VLOOKUP(A117,'SegEnds_NonXtal_Prot#'!A:AL,34,FALSE)-VLOOKUP(A117,'SegEnds_NonXtal_Prot#'!A:AL,31,FALSE)</f>
        <v>40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225</v>
      </c>
      <c r="B118" s="1" t="str">
        <f>VLOOKUP(A118,Xtal_Templ!A:B,2,FALSE)</f>
        <v>5ht2a_human</v>
      </c>
      <c r="C118" s="5">
        <f>VLOOKUP($B118&amp;"__wt",'SegEnds_Xtal_BW#'!$A:$Z,3,FALSE)</f>
        <v>27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68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f>VLOOKUP($B118&amp;"__wt",'SegEnds_Xtal_BW#'!$A:$Z,15,FALSE)</f>
        <v>38</v>
      </c>
      <c r="P118" s="1">
        <v>63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v>35</v>
      </c>
      <c r="T118" s="1">
        <f t="array" ref="T118">INDEX(ICL3_classA!$G$2:$G$37,MATCH(MIN(ABS(AI118-ICL3_classA!$F$2:$F$37)),ABS(AI118-ICL3_classA!$F$2:$F$37),0))</f>
        <v>76</v>
      </c>
      <c r="U118" s="1">
        <f t="array" ref="U118">INDEX(ICL3_classA!$H$2:$H$37,MATCH(MIN(ABS(AI118-ICL3_classA!$F$2:$F$37)),ABS(AI118-ICL3_classA!$F$2:$F$37),0))</f>
        <v>24</v>
      </c>
      <c r="V118" s="1">
        <v>61</v>
      </c>
      <c r="W118" s="1">
        <v>32</v>
      </c>
      <c r="X118" s="108">
        <v>55</v>
      </c>
      <c r="Y118" s="1">
        <f>VLOOKUP($B118&amp;"__wt",'SegEnds_Xtal_BW#'!$A:$Z,25,FALSE)</f>
        <v>47</v>
      </c>
      <c r="Z118" s="1">
        <f>VLOOKUP($B118&amp;"__wt",'SegEnds_Xtal_BW#'!$A:$Z,26,FALSE)</f>
        <v>60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27</v>
      </c>
      <c r="AC118" s="1">
        <f>VLOOKUP(A118,'SegEnds_NonXtal_Prot#'!A:AL,10,FALSE)-VLOOKUP(A118,'SegEnds_NonXtal_Prot#'!A:AL,7,FALSE)</f>
        <v>14</v>
      </c>
      <c r="AD118" s="1">
        <f>VLOOKUP(A118,'SegEnds_NonXtal_Prot#'!A:AL,13,FALSE)-VLOOKUP(A118,'SegEnds_NonXtal_Prot#'!A:AL,10,FALSE)</f>
        <v>24</v>
      </c>
      <c r="AE118" s="1">
        <f>VLOOKUP(A118,'SegEnds_NonXtal_Prot#'!A:AL,16,FALSE)-VLOOKUP(A118,'SegEnds_NonXtal_Prot#'!A:AL,10,FALSE)</f>
        <v>56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23</v>
      </c>
      <c r="AH118" s="1">
        <f>VLOOKUP(A118,'SegEnds_NonXtal_Prot#'!A:AL,28,FALSE)-VLOOKUP(A118,'SegEnds_NonXtal_Prot#'!A:AL,22,FALSE)</f>
        <v>49</v>
      </c>
      <c r="AI118" s="1">
        <f>VLOOKUP(A118,'SegEnds_NonXtal_Prot#'!A:AL,31,FALSE)-VLOOKUP(A118,'SegEnds_NonXtal_Prot#'!A:AL,28,FALSE)</f>
        <v>76</v>
      </c>
      <c r="AJ118" s="1">
        <f>VLOOKUP(A118,'SegEnds_NonXtal_Prot#'!A:AL,34,FALSE)-VLOOKUP(A118,'SegEnds_NonXtal_Prot#'!A:AL,31,FALSE)</f>
        <v>34</v>
      </c>
      <c r="AK118" s="1">
        <f>VLOOKUP(A118,'SegEnds_NonXtal_Prot#'!A:AL,37,FALSE)-VLOOKUP(A118,'SegEnds_NonXtal_Prot#'!A:AL,34,FALSE)</f>
        <v>9</v>
      </c>
      <c r="AL118" s="1" t="str">
        <f>IF(ISERROR(MATCH(A118,'SegEnds_Xtal_Prot#'!B:B, 0)), "NoXtal", "Xtal")</f>
        <v>NoXtal</v>
      </c>
    </row>
    <row r="119" spans="1:38" x14ac:dyDescent="0.2">
      <c r="A119" s="1" t="s">
        <v>227</v>
      </c>
      <c r="B119" s="1" t="str">
        <f>VLOOKUP(A119,Xtal_Templ!A:B,2,FALSE)</f>
        <v>5ht1b_human</v>
      </c>
      <c r="C119" s="5">
        <f>VLOOKUP($B119&amp;"__wt",'SegEnds_Xtal_BW#'!$A:$Z,3,FALSE)</f>
        <v>28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68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v>38</v>
      </c>
      <c r="P119" s="1">
        <v>63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INDEX(ICL3_classA!$G$2:$G$37,MATCH(MIN(ABS(AI119-ICL3_classA!$F$2:$F$37)),ABS(AI119-ICL3_classA!$F$2:$F$37),0))</f>
        <v>76</v>
      </c>
      <c r="U119" s="1">
        <f t="array" ref="U119">INDEX(ICL3_classA!$H$2:$H$37,MATCH(MIN(ABS(AI119-ICL3_classA!$F$2:$F$37)),ABS(AI119-ICL3_classA!$F$2:$F$37),0))</f>
        <v>24</v>
      </c>
      <c r="V119" s="1">
        <v>61</v>
      </c>
      <c r="W119" s="1">
        <v>31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1">
        <f>VLOOKUP(A119,'SegEnds_NonXtal_Prot#'!A:AL,10,FALSE)-VLOOKUP(A119,'SegEnds_NonXtal_Prot#'!A:AL,7,FALSE)</f>
        <v>15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22</v>
      </c>
      <c r="AH119" s="1">
        <f>VLOOKUP(A119,'SegEnds_NonXtal_Prot#'!A:AL,28,FALSE)-VLOOKUP(A119,'SegEnds_NonXtal_Prot#'!A:AL,22,FALSE)</f>
        <v>48</v>
      </c>
      <c r="AI119" s="1">
        <f>VLOOKUP(A119,'SegEnds_NonXtal_Prot#'!A:AL,31,FALSE)-VLOOKUP(A119,'SegEnds_NonXtal_Prot#'!A:AL,28,FALSE)</f>
        <v>85</v>
      </c>
      <c r="AJ119" s="1">
        <f>VLOOKUP(A119,'SegEnds_NonXtal_Prot#'!A:AL,34,FALSE)-VLOOKUP(A119,'SegEnds_NonXtal_Prot#'!A:AL,31,FALSE)</f>
        <v>36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NoXtal</v>
      </c>
    </row>
    <row r="120" spans="1:38" x14ac:dyDescent="0.2">
      <c r="A120" s="1" t="s">
        <v>228</v>
      </c>
      <c r="B120" s="1" t="str">
        <f>VLOOKUP(A120,Xtal_Templ!A:B,2,FALSE)</f>
        <v>npy1r_human</v>
      </c>
      <c r="C120" s="5">
        <f>VLOOKUP($B120&amp;"__wt",'SegEnds_Xtal_BW#'!$A:$Z,3,FALSE)</f>
        <v>28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68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08">
        <v>50</v>
      </c>
      <c r="N120" s="12">
        <v>57</v>
      </c>
      <c r="O120" s="87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v>35</v>
      </c>
      <c r="T120" s="1">
        <f t="array" ref="T120">INDEX(ICL3_classA!$G$2:$G$37,MATCH(MIN(ABS(AI120-ICL3_classA!$F$2:$F$37)),ABS(AI120-ICL3_classA!$F$2:$F$37),0))</f>
        <v>74</v>
      </c>
      <c r="U120" s="1">
        <f t="array" ref="U120">INDEX(ICL3_classA!$H$2:$H$37,MATCH(MIN(ABS(AI120-ICL3_classA!$F$2:$F$37)),ABS(AI120-ICL3_classA!$F$2:$F$37),0))</f>
        <v>24</v>
      </c>
      <c r="V120" s="1">
        <v>61</v>
      </c>
      <c r="W120" s="1">
        <v>32</v>
      </c>
      <c r="X120" s="108">
        <v>55</v>
      </c>
      <c r="Y120" s="1">
        <f>VLOOKUP($B120&amp;"__wt",'SegEnds_Xtal_BW#'!$A:$Z,25,FALSE)</f>
        <v>47</v>
      </c>
      <c r="Z120" s="1">
        <f>VLOOKUP($B120&amp;"__wt",'SegEnds_Xtal_BW#'!$A:$Z,26,FALSE)</f>
        <v>58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>
        <f>VLOOKUP(A120,'SegEnds_NonXtal_Prot#'!A:AL,10,FALSE)-VLOOKUP(A120,'SegEnds_NonXtal_Prot#'!A:AL,7,FALSE)</f>
        <v>14</v>
      </c>
      <c r="AD120" s="1">
        <f>VLOOKUP(A120,'SegEnds_NonXtal_Prot#'!A:AL,13,FALSE)-VLOOKUP(A120,'SegEnds_NonXtal_Prot#'!A:AL,10,FALSE)</f>
        <v>25</v>
      </c>
      <c r="AE120" s="1">
        <f>VLOOKUP(A120,'SegEnds_NonXtal_Prot#'!A:AL,16,FALSE)-VLOOKUP(A120,'SegEnds_NonXtal_Prot#'!A:AL,10,FALSE)</f>
        <v>57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23</v>
      </c>
      <c r="AH120" s="1">
        <f>VLOOKUP(A120,'SegEnds_NonXtal_Prot#'!A:AL,28,FALSE)-VLOOKUP(A120,'SegEnds_NonXtal_Prot#'!A:AL,22,FALSE)</f>
        <v>49</v>
      </c>
      <c r="AI120" s="1">
        <f>VLOOKUP(A120,'SegEnds_NonXtal_Prot#'!A:AL,31,FALSE)-VLOOKUP(A120,'SegEnds_NonXtal_Prot#'!A:AL,28,FALSE)</f>
        <v>96</v>
      </c>
      <c r="AJ120" s="1">
        <f>VLOOKUP(A120,'SegEnds_NonXtal_Prot#'!A:AL,34,FALSE)-VLOOKUP(A120,'SegEnds_NonXtal_Prot#'!A:AL,31,FALSE)</f>
        <v>34</v>
      </c>
      <c r="AK120" s="1">
        <f>VLOOKUP(A120,'SegEnds_NonXtal_Prot#'!A:AL,37,FALSE)-VLOOKUP(A120,'SegEnds_NonXtal_Prot#'!A:AL,34,FALSE)</f>
        <v>9</v>
      </c>
      <c r="AL120" s="1" t="str">
        <f>IF(ISERROR(MATCH(A120,'SegEnds_Xtal_Prot#'!B:B, 0)), "NoXtal", "Xtal")</f>
        <v>NoXtal</v>
      </c>
    </row>
    <row r="121" spans="1:38" x14ac:dyDescent="0.2">
      <c r="A121" s="1" t="s">
        <v>229</v>
      </c>
      <c r="B121" s="1" t="str">
        <f>VLOOKUP(A121,Xtal_Templ!A:B,2,FALSE)</f>
        <v>p2y12_human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 t="str">
        <f>VLOOKUP($B121&amp;"__wt",'SegEnds_Xtal_BW#'!$A:$Z,9,FALSE)</f>
        <v>-</v>
      </c>
      <c r="J121" s="1" t="str">
        <f>VLOOKUP($B121&amp;"__wt",'SegEnds_Xtal_BW#'!$A:$Z,10,FALSE)</f>
        <v>-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67</v>
      </c>
      <c r="U121" s="1">
        <f t="array" ref="U121">INDEX(ICL3_classA!$H$2:$H$37,MATCH(MIN(ABS(AI121-ICL3_classA!$F$2:$F$37)),ABS(AI121-ICL3_classA!$F$2:$F$37),0))</f>
        <v>26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57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 t="e">
        <f>VLOOKUP(A121,'SegEnds_NonXtal_Prot#'!A:AL,10,FALSE)-VLOOKUP(A121,'SegEnds_NonXtal_Prot#'!A:AL,7,FALSE)</f>
        <v>#VALUE!</v>
      </c>
      <c r="AD121" s="1" t="e">
        <f>VLOOKUP(A121,'SegEnds_NonXtal_Prot#'!A:AL,13,FALSE)-VLOOKUP(A121,'SegEnds_NonXtal_Prot#'!A:AL,10,FALSE)</f>
        <v>#VALUE!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26</v>
      </c>
      <c r="AH121" s="1">
        <f>VLOOKUP(A121,'SegEnds_NonXtal_Prot#'!A:AL,28,FALSE)-VLOOKUP(A121,'SegEnds_NonXtal_Prot#'!A:AL,22,FALSE)</f>
        <v>52</v>
      </c>
      <c r="AI121" s="1">
        <f>VLOOKUP(A121,'SegEnds_NonXtal_Prot#'!A:AL,31,FALSE)-VLOOKUP(A121,'SegEnds_NonXtal_Prot#'!A:AL,28,FALSE)</f>
        <v>47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230</v>
      </c>
      <c r="B122" s="1" t="str">
        <f>VLOOKUP(A122,Xtal_Templ!A:B,2,FALSE)</f>
        <v>5ht2a_human</v>
      </c>
      <c r="C122" s="5">
        <f>VLOOKUP($B122&amp;"__wt",'SegEnds_Xtal_BW#'!$A:$Z,3,FALSE)</f>
        <v>27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68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67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v>35</v>
      </c>
      <c r="T122" s="1">
        <f t="array" ref="T122">INDEX(ICL3_classA!$G$2:$G$37,MATCH(MIN(ABS(AI122-ICL3_classA!$F$2:$F$37)),ABS(AI122-ICL3_classA!$F$2:$F$37),0))</f>
        <v>74</v>
      </c>
      <c r="U122" s="1">
        <f t="array" ref="U122">INDEX(ICL3_classA!$H$2:$H$37,MATCH(MIN(ABS(AI122-ICL3_classA!$F$2:$F$37)),ABS(AI122-ICL3_classA!$F$2:$F$37),0))</f>
        <v>21</v>
      </c>
      <c r="V122" s="1">
        <v>61</v>
      </c>
      <c r="W122" s="1">
        <v>31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60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>
        <f>VLOOKUP(A122,'SegEnds_NonXtal_Prot#'!A:AL,10,FALSE)-VLOOKUP(A122,'SegEnds_NonXtal_Prot#'!A:AL,7,FALSE)</f>
        <v>15</v>
      </c>
      <c r="AD122" s="1">
        <f>VLOOKUP(A122,'SegEnds_NonXtal_Prot#'!A:AL,13,FALSE)-VLOOKUP(A122,'SegEnds_NonXtal_Prot#'!A:AL,10,FALSE)</f>
        <v>21</v>
      </c>
      <c r="AE122" s="1">
        <f>VLOOKUP(A122,'SegEnds_NonXtal_Prot#'!A:AL,16,FALSE)-VLOOKUP(A122,'SegEnds_NonXtal_Prot#'!A:AL,10,FALSE)</f>
        <v>53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61</v>
      </c>
      <c r="AH122" s="1">
        <f>VLOOKUP(A122,'SegEnds_NonXtal_Prot#'!A:AL,28,FALSE)-VLOOKUP(A122,'SegEnds_NonXtal_Prot#'!A:AL,22,FALSE)</f>
        <v>87</v>
      </c>
      <c r="AI122" s="1">
        <f>VLOOKUP(A122,'SegEnds_NonXtal_Prot#'!A:AL,31,FALSE)-VLOOKUP(A122,'SegEnds_NonXtal_Prot#'!A:AL,28,FALSE)</f>
        <v>66</v>
      </c>
      <c r="AJ122" s="1">
        <f>VLOOKUP(A122,'SegEnds_NonXtal_Prot#'!A:AL,34,FALSE)-VLOOKUP(A122,'SegEnds_NonXtal_Prot#'!A:AL,31,FALSE)</f>
        <v>36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233</v>
      </c>
      <c r="B123" s="1" t="str">
        <f>VLOOKUP(A123,Xtal_Templ!A:B,2,FALSE)</f>
        <v>apj_human</v>
      </c>
      <c r="C123" s="5">
        <f>VLOOKUP($B123&amp;"__wt",'SegEnds_Xtal_BW#'!$A:$Z,3,FALSE)</f>
        <v>33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52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68</v>
      </c>
      <c r="U123" s="1">
        <f t="array" ref="U123">INDEX(ICL3_classA!$H$2:$H$37,MATCH(MIN(ABS(AI123-ICL3_classA!$F$2:$F$37)),ABS(AI123-ICL3_classA!$F$2:$F$37),0))</f>
        <v>30</v>
      </c>
      <c r="V123" s="1">
        <v>64</v>
      </c>
      <c r="W123" s="1">
        <v>24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61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28</v>
      </c>
      <c r="AH123" s="1">
        <f>VLOOKUP(A123,'SegEnds_NonXtal_Prot#'!A:AL,28,FALSE)-VLOOKUP(A123,'SegEnds_NonXtal_Prot#'!A:AL,22,FALSE)</f>
        <v>52</v>
      </c>
      <c r="AI123" s="1">
        <f>VLOOKUP(A123,'SegEnds_NonXtal_Prot#'!A:AL,31,FALSE)-VLOOKUP(A123,'SegEnds_NonXtal_Prot#'!A:AL,28,FALSE)</f>
        <v>43</v>
      </c>
      <c r="AJ123" s="1">
        <f>VLOOKUP(A123,'SegEnds_NonXtal_Prot#'!A:AL,34,FALSE)-VLOOKUP(A123,'SegEnds_NonXtal_Prot#'!A:AL,31,FALSE)</f>
        <v>44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234</v>
      </c>
      <c r="B124" s="1" t="str">
        <f>VLOOKUP(A124,Xtal_Templ!A:B,2,FALSE)</f>
        <v>ccr5_human</v>
      </c>
      <c r="C124" s="5">
        <f>VLOOKUP($B124&amp;"__wt",'SegEnds_Xtal_BW#'!$A:$Z,3,FALSE)</f>
        <v>24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30</v>
      </c>
      <c r="T124" s="1">
        <f t="array" ref="T124">INDEX(ICL3_classA!$G$2:$G$37,MATCH(MIN(ABS(AI124-ICL3_classA!$F$2:$F$37)),ABS(AI124-ICL3_classA!$F$2:$F$37),0))</f>
        <v>68</v>
      </c>
      <c r="U124" s="1">
        <f t="array" ref="U124">INDEX(ICL3_classA!$H$2:$H$37,MATCH(MIN(ABS(AI124-ICL3_classA!$F$2:$F$37)),ABS(AI124-ICL3_classA!$F$2:$F$37),0))</f>
        <v>23</v>
      </c>
      <c r="V124" s="1">
        <v>64</v>
      </c>
      <c r="W124" s="1">
        <v>24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27</v>
      </c>
      <c r="AH124" s="1">
        <f>VLOOKUP(A124,'SegEnds_NonXtal_Prot#'!A:AL,28,FALSE)-VLOOKUP(A124,'SegEnds_NonXtal_Prot#'!A:AL,22,FALSE)</f>
        <v>52</v>
      </c>
      <c r="AI124" s="1">
        <f>VLOOKUP(A124,'SegEnds_NonXtal_Prot#'!A:AL,31,FALSE)-VLOOKUP(A124,'SegEnds_NonXtal_Prot#'!A:AL,28,FALSE)</f>
        <v>51</v>
      </c>
      <c r="AJ124" s="1">
        <f>VLOOKUP(A124,'SegEnds_NonXtal_Prot#'!A:AL,34,FALSE)-VLOOKUP(A124,'SegEnds_NonXtal_Prot#'!A:AL,31,FALSE)</f>
        <v>46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236</v>
      </c>
      <c r="B125" s="1" t="str">
        <f>VLOOKUP(A125,Xtal_Templ!A:B,2,FALSE)</f>
        <v>ccr5_human</v>
      </c>
      <c r="C125" s="5">
        <f>VLOOKUP($B125&amp;"__wt",'SegEnds_Xtal_BW#'!$A:$Z,3,FALSE)</f>
        <v>24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24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7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v>34</v>
      </c>
      <c r="T125" s="1">
        <f t="array" ref="T125">INDEX(ICL3_classA!$G$2:$G$37,MATCH(MIN(ABS(AI125-ICL3_classA!$F$2:$F$37)),ABS(AI125-ICL3_classA!$F$2:$F$37),0))</f>
        <v>68</v>
      </c>
      <c r="U125" s="1">
        <f t="array" ref="U125">INDEX(ICL3_classA!$H$2:$H$37,MATCH(MIN(ABS(AI125-ICL3_classA!$F$2:$F$37)),ABS(AI125-ICL3_classA!$F$2:$F$37),0))</f>
        <v>24</v>
      </c>
      <c r="V125" s="1">
        <v>64</v>
      </c>
      <c r="W125" s="1">
        <v>24</v>
      </c>
      <c r="X125" s="125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19</v>
      </c>
      <c r="AE125" s="1">
        <f>VLOOKUP(A125,'SegEnds_NonXtal_Prot#'!A:AL,16,FALSE)-VLOOKUP(A125,'SegEnds_NonXtal_Prot#'!A:AL,10,FALSE)</f>
        <v>50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21</v>
      </c>
      <c r="AH125" s="1">
        <f>VLOOKUP(A125,'SegEnds_NonXtal_Prot#'!A:AL,28,FALSE)-VLOOKUP(A125,'SegEnds_NonXtal_Prot#'!A:AL,22,FALSE)</f>
        <v>44</v>
      </c>
      <c r="AI125" s="1">
        <f>VLOOKUP(A125,'SegEnds_NonXtal_Prot#'!A:AL,31,FALSE)-VLOOKUP(A125,'SegEnds_NonXtal_Prot#'!A:AL,28,FALSE)</f>
        <v>48</v>
      </c>
      <c r="AJ125" s="1">
        <f>VLOOKUP(A125,'SegEnds_NonXtal_Prot#'!A:AL,34,FALSE)-VLOOKUP(A125,'SegEnds_NonXtal_Prot#'!A:AL,31,FALSE)</f>
        <v>47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237</v>
      </c>
      <c r="B126" s="1" t="str">
        <f>VLOOKUP(A126,Xtal_Templ!A:B,2,FALSE)</f>
        <v>agtr1_human</v>
      </c>
      <c r="C126" s="5">
        <f>VLOOKUP($B126&amp;"__wt",'SegEnds_Xtal_BW#'!$A:$Z,3,FALSE)</f>
        <v>28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34</v>
      </c>
      <c r="T126" s="1">
        <f t="array" ref="T126">INDEX(ICL3_classA!$G$2:$G$37,MATCH(MIN(ABS(AI126-ICL3_classA!$F$2:$F$37)),ABS(AI126-ICL3_classA!$F$2:$F$37),0))</f>
        <v>68</v>
      </c>
      <c r="U126" s="1">
        <f t="array" ref="U126">INDEX(ICL3_classA!$H$2:$H$37,MATCH(MIN(ABS(AI126-ICL3_classA!$F$2:$F$37)),ABS(AI126-ICL3_classA!$F$2:$F$37),0))</f>
        <v>30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27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31</v>
      </c>
      <c r="AH126" s="1">
        <f>VLOOKUP(A126,'SegEnds_NonXtal_Prot#'!A:AL,28,FALSE)-VLOOKUP(A126,'SegEnds_NonXtal_Prot#'!A:AL,22,FALSE)</f>
        <v>56</v>
      </c>
      <c r="AI126" s="1">
        <f>VLOOKUP(A126,'SegEnds_NonXtal_Prot#'!A:AL,31,FALSE)-VLOOKUP(A126,'SegEnds_NonXtal_Prot#'!A:AL,28,FALSE)</f>
        <v>43</v>
      </c>
      <c r="AJ126" s="1">
        <f>VLOOKUP(A126,'SegEnds_NonXtal_Prot#'!A:AL,34,FALSE)-VLOOKUP(A126,'SegEnds_NonXtal_Prot#'!A:AL,31,FALSE)</f>
        <v>40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4" t="s">
        <v>238</v>
      </c>
      <c r="B127" s="4" t="str">
        <f>VLOOKUP(A127,Xtal_Templ!A:B,2,FALSE)</f>
        <v>lpar1_human</v>
      </c>
      <c r="C127" s="5">
        <f>VLOOKUP($B127&amp;"__wt",'SegEnds_Xtal_BW#'!$A:$Z,3,FALSE)</f>
        <v>30</v>
      </c>
      <c r="D127" s="4">
        <f>VLOOKUP($B127&amp;"__wt",'SegEnds_Xtal_BW#'!$A:$Z,4,FALSE)</f>
        <v>60</v>
      </c>
      <c r="E127" s="4">
        <f>VLOOKUP($B127&amp;"__wt",'SegEnds_Xtal_BW#'!$A:$Z,5,FALSE)</f>
        <v>48</v>
      </c>
      <c r="F127" s="4">
        <f>VLOOKUP($B127&amp;"__wt",'SegEnds_Xtal_BW#'!$A:$Z,6,FALSE)</f>
        <v>51</v>
      </c>
      <c r="G127" s="4">
        <v>37</v>
      </c>
      <c r="H127" s="11">
        <v>62</v>
      </c>
      <c r="I127" s="4">
        <v>48</v>
      </c>
      <c r="J127" s="4">
        <v>52</v>
      </c>
      <c r="K127" s="11">
        <v>24</v>
      </c>
      <c r="L127" s="4">
        <f>VLOOKUP($B127&amp;"__wt",'SegEnds_Xtal_BW#'!$A:$Z,12,FALSE)</f>
        <v>56</v>
      </c>
      <c r="M127" s="4">
        <f>VLOOKUP($B127&amp;"__wt",'SegEnds_Xtal_BW#'!$A:$Z,13,FALSE)</f>
        <v>50</v>
      </c>
      <c r="N127" s="11">
        <v>57</v>
      </c>
      <c r="O127" s="88">
        <v>38</v>
      </c>
      <c r="P127" s="4">
        <f>VLOOKUP($B127&amp;"__wt",'SegEnds_Xtal_BW#'!$A:$Z,16,FALSE)</f>
        <v>63</v>
      </c>
      <c r="Q127" s="4" t="str">
        <f>VLOOKUP($B127&amp;"__wt",'SegEnds_Xtal_BW#'!$A:$Z,17,FALSE)</f>
        <v>-</v>
      </c>
      <c r="R127" s="4" t="str">
        <f>VLOOKUP($B127&amp;"__wt",'SegEnds_Xtal_BW#'!$A:$Z,18,FALSE)</f>
        <v>-</v>
      </c>
      <c r="S127" s="4">
        <f>VLOOKUP($B127&amp;"__wt",'SegEnds_Xtal_BW#'!$A:$Z,19,FALSE)</f>
        <v>36</v>
      </c>
      <c r="T127" s="4">
        <f t="array" ref="T127">INDEX(ICL3_classA!$G$2:$G$37,MATCH(MIN(ABS(AI127-ICL3_classA!$F$2:$F$37)),ABS(AI127-ICL3_classA!$F$2:$F$37),0))</f>
        <v>73</v>
      </c>
      <c r="U127" s="4">
        <f t="array" ref="U127">INDEX(ICL3_classA!$H$2:$H$37,MATCH(MIN(ABS(AI127-ICL3_classA!$F$2:$F$37)),ABS(AI127-ICL3_classA!$F$2:$F$37),0))</f>
        <v>22</v>
      </c>
      <c r="V127" s="4">
        <v>61</v>
      </c>
      <c r="W127" s="4">
        <v>34</v>
      </c>
      <c r="X127" s="4">
        <f>VLOOKUP($B127&amp;"__wt",'SegEnds_Xtal_BW#'!$A:$Z,24,FALSE)</f>
        <v>56</v>
      </c>
      <c r="Y127" s="4">
        <f>VLOOKUP($B127&amp;"__wt",'SegEnds_Xtal_BW#'!$A:$Z,25,FALSE)</f>
        <v>47</v>
      </c>
      <c r="Z127" s="4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4" t="e">
        <f>VLOOKUP(A127,'SegEnds_NonXtal_Prot#'!A:AL,10,FALSE)-VLOOKUP(A127,'SegEnds_NonXtal_Prot#'!A:AL,7,FALSE)</f>
        <v>#VALUE!</v>
      </c>
      <c r="AD127" s="4">
        <f>VLOOKUP(A127,'SegEnds_NonXtal_Prot#'!A:AL,13,FALSE)-VLOOKUP(A127,'SegEnds_NonXtal_Prot#'!A:AL,10,FALSE)</f>
        <v>15</v>
      </c>
      <c r="AE127" s="4">
        <f>VLOOKUP(A127,'SegEnds_NonXtal_Prot#'!A:AL,16,FALSE)-VLOOKUP(A127,'SegEnds_NonXtal_Prot#'!A:AL,10,FALSE)</f>
        <v>48</v>
      </c>
      <c r="AF127" s="1">
        <f>VLOOKUP(A127,'SegEnds_NonXtal_Prot#'!A:AL,22,FALSE)-VLOOKUP(A127,'SegEnds_NonXtal_Prot#'!A:AL,19,FALSE)</f>
        <v>20</v>
      </c>
      <c r="AG127" s="4" t="e">
        <f>VLOOKUP(A127,'SegEnds_NonXtal_Prot#'!A:AL,28,FALSE)-VLOOKUP(A127,'SegEnds_NonXtal_Prot#'!A:AL,25,FALSE)</f>
        <v>#VALUE!</v>
      </c>
      <c r="AH127" s="1">
        <f>VLOOKUP(A127,'SegEnds_NonXtal_Prot#'!A:AL,28,FALSE)-VLOOKUP(A127,'SegEnds_NonXtal_Prot#'!A:AL,22,FALSE)</f>
        <v>44</v>
      </c>
      <c r="AI127" s="4">
        <f>VLOOKUP(A127,'SegEnds_NonXtal_Prot#'!A:AL,31,FALSE)-VLOOKUP(A127,'SegEnds_NonXtal_Prot#'!A:AL,28,FALSE)</f>
        <v>57</v>
      </c>
      <c r="AJ127" s="4">
        <f>VLOOKUP(A127,'SegEnds_NonXtal_Prot#'!A:AL,34,FALSE)-VLOOKUP(A127,'SegEnds_NonXtal_Prot#'!A:AL,31,FALSE)</f>
        <v>32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239</v>
      </c>
      <c r="B128" s="1" t="str">
        <f>VLOOKUP(A128,Xtal_Templ!A:B,2,FALSE)</f>
        <v>agtr1_human</v>
      </c>
      <c r="C128" s="5">
        <f>VLOOKUP($B128&amp;"__wt",'SegEnds_Xtal_BW#'!$A:$Z,3,FALSE)</f>
        <v>28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f>VLOOKUP($B128&amp;"__wt",'SegEnds_Xtal_BW#'!$A:$Z,14,FALSE)</f>
        <v>57</v>
      </c>
      <c r="O128" s="87"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34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24</v>
      </c>
      <c r="V128" s="1">
        <v>61</v>
      </c>
      <c r="W128" s="1">
        <v>24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24</v>
      </c>
      <c r="AH128" s="1">
        <f>VLOOKUP(A128,'SegEnds_NonXtal_Prot#'!A:AL,28,FALSE)-VLOOKUP(A128,'SegEnds_NonXtal_Prot#'!A:AL,22,FALSE)</f>
        <v>49</v>
      </c>
      <c r="AI128" s="1">
        <f>VLOOKUP(A128,'SegEnds_NonXtal_Prot#'!A:AL,31,FALSE)-VLOOKUP(A128,'SegEnds_NonXtal_Prot#'!A:AL,28,FALSE)</f>
        <v>49</v>
      </c>
      <c r="AJ128" s="1">
        <f>VLOOKUP(A128,'SegEnds_NonXtal_Prot#'!A:AL,34,FALSE)-VLOOKUP(A128,'SegEnds_NonXtal_Prot#'!A:AL,31,FALSE)</f>
        <v>43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240</v>
      </c>
      <c r="B129" s="1" t="str">
        <f>VLOOKUP(A129,Xtal_Templ!A:B,2,FALSE)</f>
        <v>apj_human</v>
      </c>
      <c r="C129" s="5">
        <f>VLOOKUP($B129&amp;"__wt",'SegEnds_Xtal_BW#'!$A:$Z,3,FALSE)</f>
        <v>33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52</v>
      </c>
      <c r="G129" s="1">
        <v>37</v>
      </c>
      <c r="H129" s="12">
        <f>VLOOKUP($B129&amp;"__wt",'SegEnds_Xtal_BW#'!$A:$Z,8,FALSE)</f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30</v>
      </c>
      <c r="T129" s="1">
        <f t="array" ref="T129">INDEX(ICL3_classA!$G$2:$G$37,MATCH(MIN(ABS(AI129-ICL3_classA!$F$2:$F$37)),ABS(AI129-ICL3_classA!$F$2:$F$37),0))</f>
        <v>67</v>
      </c>
      <c r="U129" s="1">
        <f t="array" ref="U129">INDEX(ICL3_classA!$H$2:$H$37,MATCH(MIN(ABS(AI129-ICL3_classA!$F$2:$F$37)),ABS(AI129-ICL3_classA!$F$2:$F$37),0))</f>
        <v>26</v>
      </c>
      <c r="V129" s="1">
        <v>64</v>
      </c>
      <c r="W129" s="1">
        <v>24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23</v>
      </c>
      <c r="AH129" s="1">
        <f>VLOOKUP(A129,'SegEnds_NonXtal_Prot#'!A:AL,28,FALSE)-VLOOKUP(A129,'SegEnds_NonXtal_Prot#'!A:AL,22,FALSE)</f>
        <v>48</v>
      </c>
      <c r="AI129" s="1">
        <f>VLOOKUP(A129,'SegEnds_NonXtal_Prot#'!A:AL,31,FALSE)-VLOOKUP(A129,'SegEnds_NonXtal_Prot#'!A:AL,28,FALSE)</f>
        <v>46</v>
      </c>
      <c r="AJ129" s="1">
        <f>VLOOKUP(A129,'SegEnds_NonXtal_Prot#'!A:AL,34,FALSE)-VLOOKUP(A129,'SegEnds_NonXtal_Prot#'!A:AL,31,FALSE)</f>
        <v>44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241</v>
      </c>
      <c r="B130" s="1" t="str">
        <f>VLOOKUP(A130,Xtal_Templ!A:B,2,FALSE)</f>
        <v>oprk_human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21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30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24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28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19</v>
      </c>
      <c r="AE130" s="1">
        <f>VLOOKUP(A130,'SegEnds_NonXtal_Prot#'!A:AL,16,FALSE)-VLOOKUP(A130,'SegEnds_NonXtal_Prot#'!A:AL,10,FALSE)</f>
        <v>51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27</v>
      </c>
      <c r="AH130" s="1">
        <f>VLOOKUP(A130,'SegEnds_NonXtal_Prot#'!A:AL,28,FALSE)-VLOOKUP(A130,'SegEnds_NonXtal_Prot#'!A:AL,22,FALSE)</f>
        <v>53</v>
      </c>
      <c r="AI130" s="1">
        <f>VLOOKUP(A130,'SegEnds_NonXtal_Prot#'!A:AL,31,FALSE)-VLOOKUP(A130,'SegEnds_NonXtal_Prot#'!A:AL,28,FALSE)</f>
        <v>48</v>
      </c>
      <c r="AJ130" s="1">
        <f>VLOOKUP(A130,'SegEnds_NonXtal_Prot#'!A:AL,34,FALSE)-VLOOKUP(A130,'SegEnds_NonXtal_Prot#'!A:AL,31,FALSE)</f>
        <v>36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243</v>
      </c>
      <c r="B131" s="1" t="str">
        <f>VLOOKUP(A131,Xtal_Templ!A:B,2,FALSE)</f>
        <v>oprk_human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24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08">
        <v>38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24</v>
      </c>
      <c r="V131" s="1">
        <v>61</v>
      </c>
      <c r="W131" s="133">
        <f>VLOOKUP($B131&amp;"__wt",'SegEnds_Xtal_BW#'!$A:$Z,23,FALSE)</f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59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 t="e">
        <f>VLOOKUP(A131,'SegEnds_NonXtal_Prot#'!A:AL,13,FALSE)-VLOOKUP(A131,'SegEnds_NonXtal_Prot#'!A:AL,10,FALSE)</f>
        <v>#VALUE!</v>
      </c>
      <c r="AE131" s="1">
        <f>VLOOKUP(A131,'SegEnds_NonXtal_Prot#'!A:AL,16,FALSE)-VLOOKUP(A131,'SegEnds_NonXtal_Prot#'!A:AL,10,FALSE)</f>
        <v>49</v>
      </c>
      <c r="AF131" s="1">
        <f>VLOOKUP(A131,'SegEnds_NonXtal_Prot#'!A:AL,22,FALSE)-VLOOKUP(A131,'SegEnds_NonXtal_Prot#'!A:AL,19,FALSE)</f>
        <v>20</v>
      </c>
      <c r="AG131" s="1" t="e">
        <f>VLOOKUP(A131,'SegEnds_NonXtal_Prot#'!A:AL,28,FALSE)-VLOOKUP(A131,'SegEnds_NonXtal_Prot#'!A:AL,25,FALSE)</f>
        <v>#VALUE!</v>
      </c>
      <c r="AH131" s="1">
        <f>VLOOKUP(A131,'SegEnds_NonXtal_Prot#'!A:AL,28,FALSE)-VLOOKUP(A131,'SegEnds_NonXtal_Prot#'!A:AL,22,FALSE)</f>
        <v>33</v>
      </c>
      <c r="AI131" s="1">
        <f>VLOOKUP(A131,'SegEnds_NonXtal_Prot#'!A:AL,31,FALSE)-VLOOKUP(A131,'SegEnds_NonXtal_Prot#'!A:AL,28,FALSE)</f>
        <v>48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244</v>
      </c>
      <c r="B132" s="1" t="str">
        <f>VLOOKUP(A132,Xtal_Templ!A:B,2,FALSE)</f>
        <v>5ht2c_human</v>
      </c>
      <c r="C132" s="5">
        <f>VLOOKUP($B132&amp;"__wt",'SegEnds_Xtal_BW#'!$A:$Z,3,FALSE)</f>
        <v>33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08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v>38</v>
      </c>
      <c r="P132" s="1">
        <f>VLOOKUP($B132&amp;"__wt",'SegEnds_Xtal_BW#'!$A:$Z,16,FALSE)</f>
        <v>67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v>35</v>
      </c>
      <c r="T132" s="1">
        <f t="array" ref="T132">INDEX(ICL3_classA!$G$2:$G$37,MATCH(MIN(ABS(AI132-ICL3_classA!$F$2:$F$37)),ABS(AI132-ICL3_classA!$F$2:$F$37),0))</f>
        <v>74</v>
      </c>
      <c r="U132" s="1">
        <f t="array" ref="U132">INDEX(ICL3_classA!$H$2:$H$37,MATCH(MIN(ABS(AI132-ICL3_classA!$F$2:$F$37)),ABS(AI132-ICL3_classA!$F$2:$F$37),0))</f>
        <v>21</v>
      </c>
      <c r="V132" s="1">
        <v>61</v>
      </c>
      <c r="W132" s="1">
        <v>32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60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29</v>
      </c>
      <c r="AC132" s="1">
        <f>VLOOKUP(A132,'SegEnds_NonXtal_Prot#'!A:AL,10,FALSE)-VLOOKUP(A132,'SegEnds_NonXtal_Prot#'!A:AL,7,FALSE)</f>
        <v>16</v>
      </c>
      <c r="AD132" s="1" t="e">
        <f>VLOOKUP(A132,'SegEnds_NonXtal_Prot#'!A:AL,13,FALSE)-VLOOKUP(A132,'SegEnds_NonXtal_Prot#'!A:AL,10,FALSE)</f>
        <v>#VALUE!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21</v>
      </c>
      <c r="AH132" s="1">
        <f>VLOOKUP(A132,'SegEnds_NonXtal_Prot#'!A:AL,28,FALSE)-VLOOKUP(A132,'SegEnds_NonXtal_Prot#'!A:AL,22,FALSE)</f>
        <v>48</v>
      </c>
      <c r="AI132" s="1">
        <f>VLOOKUP(A132,'SegEnds_NonXtal_Prot#'!A:AL,31,FALSE)-VLOOKUP(A132,'SegEnds_NonXtal_Prot#'!A:AL,28,FALSE)</f>
        <v>65</v>
      </c>
      <c r="AJ132" s="1">
        <f>VLOOKUP(A132,'SegEnds_NonXtal_Prot#'!A:AL,34,FALSE)-VLOOKUP(A132,'SegEnds_NonXtal_Prot#'!A:AL,31,FALSE)</f>
        <v>34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246</v>
      </c>
      <c r="B133" s="1" t="str">
        <f>VLOOKUP(A133,Xtal_Templ!A:B,2,FALSE)</f>
        <v>agtr1_human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34</v>
      </c>
      <c r="T133" s="1">
        <f t="array" ref="T133">INDEX(ICL3_classA!$G$2:$G$37,MATCH(MIN(ABS(AI133-ICL3_classA!$F$2:$F$37)),ABS(AI133-ICL3_classA!$F$2:$F$37),0))</f>
        <v>67</v>
      </c>
      <c r="U133" s="1">
        <f t="array" ref="U133">INDEX(ICL3_classA!$H$2:$H$37,MATCH(MIN(ABS(AI133-ICL3_classA!$F$2:$F$37)),ABS(AI133-ICL3_classA!$F$2:$F$37),0))</f>
        <v>28</v>
      </c>
      <c r="V133" s="1">
        <v>64</v>
      </c>
      <c r="W133" s="1">
        <v>24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23</v>
      </c>
      <c r="AH133" s="1">
        <f>VLOOKUP(A133,'SegEnds_NonXtal_Prot#'!A:AL,28,FALSE)-VLOOKUP(A133,'SegEnds_NonXtal_Prot#'!A:AL,22,FALSE)</f>
        <v>50</v>
      </c>
      <c r="AI133" s="1">
        <f>VLOOKUP(A133,'SegEnds_NonXtal_Prot#'!A:AL,31,FALSE)-VLOOKUP(A133,'SegEnds_NonXtal_Prot#'!A:AL,28,FALSE)</f>
        <v>45</v>
      </c>
      <c r="AJ133" s="1">
        <f>VLOOKUP(A133,'SegEnds_NonXtal_Prot#'!A:AL,34,FALSE)-VLOOKUP(A133,'SegEnds_NonXtal_Prot#'!A:AL,31,FALSE)</f>
        <v>45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247</v>
      </c>
      <c r="B134" s="1" t="str">
        <f>VLOOKUP(A134,Xtal_Templ!A:B,2,FALSE)</f>
        <v>drd2_human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68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v>38</v>
      </c>
      <c r="P134" s="1">
        <f>VLOOKUP($B134&amp;"__wt",'SegEnds_Xtal_BW#'!$A:$Z,16,FALSE)</f>
        <v>62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v>35</v>
      </c>
      <c r="T134" s="1">
        <f t="array" ref="T134">INDEX(ICL3_classA!$G$2:$G$37,MATCH(MIN(ABS(AI134-ICL3_classA!$F$2:$F$37)),ABS(AI134-ICL3_classA!$F$2:$F$37),0))</f>
        <v>76</v>
      </c>
      <c r="U134" s="1">
        <f t="array" ref="U134">INDEX(ICL3_classA!$H$2:$H$37,MATCH(MIN(ABS(AI134-ICL3_classA!$F$2:$F$37)),ABS(AI134-ICL3_classA!$F$2:$F$37),0))</f>
        <v>24</v>
      </c>
      <c r="V134" s="1">
        <v>61</v>
      </c>
      <c r="W134" s="1">
        <v>31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29</v>
      </c>
      <c r="AC134" s="1">
        <f>VLOOKUP(A134,'SegEnds_NonXtal_Prot#'!A:AL,10,FALSE)-VLOOKUP(A134,'SegEnds_NonXtal_Prot#'!A:AL,7,FALSE)</f>
        <v>16</v>
      </c>
      <c r="AD134" s="1" t="e">
        <f>VLOOKUP(A134,'SegEnds_NonXtal_Prot#'!A:AL,13,FALSE)-VLOOKUP(A134,'SegEnds_NonXtal_Prot#'!A:AL,10,FALSE)</f>
        <v>#VALUE!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53</v>
      </c>
      <c r="AI134" s="1">
        <f>VLOOKUP(A134,'SegEnds_NonXtal_Prot#'!A:AL,31,FALSE)-VLOOKUP(A134,'SegEnds_NonXtal_Prot#'!A:AL,28,FALSE)</f>
        <v>72</v>
      </c>
      <c r="AJ134" s="1">
        <f>VLOOKUP(A134,'SegEnds_NonXtal_Prot#'!A:AL,34,FALSE)-VLOOKUP(A134,'SegEnds_NonXtal_Prot#'!A:AL,31,FALSE)</f>
        <v>35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249</v>
      </c>
      <c r="B135" s="1" t="str">
        <f>VLOOKUP(A135,Xtal_Templ!A:B,2,FALSE)</f>
        <v>lpar1_human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62</v>
      </c>
      <c r="I135" s="1">
        <v>48</v>
      </c>
      <c r="J135" s="1">
        <v>52</v>
      </c>
      <c r="K135" s="12">
        <v>24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v>38</v>
      </c>
      <c r="P135" s="1">
        <f>VLOOKUP($B135&amp;"__wt",'SegEnds_Xtal_BW#'!$A:$Z,16,FALSE)</f>
        <v>63</v>
      </c>
      <c r="Q135" s="1" t="str">
        <f>VLOOKUP($B135&amp;"__wt",'SegEnds_Xtal_BW#'!$A:$Z,17,FALSE)</f>
        <v>-</v>
      </c>
      <c r="R135" s="1" t="str">
        <f>VLOOKUP($B135&amp;"__wt",'SegEnds_Xtal_BW#'!$A:$Z,18,FALSE)</f>
        <v>-</v>
      </c>
      <c r="S135" s="1">
        <f>VLOOKUP($B135&amp;"__wt",'SegEnds_Xtal_BW#'!$A:$Z,19,FALSE)</f>
        <v>36</v>
      </c>
      <c r="T135" s="1">
        <f t="array" ref="T135">INDEX(ICL3_classA!$G$2:$G$37,MATCH(MIN(ABS(AI135-ICL3_classA!$F$2:$F$37)),ABS(AI135-ICL3_classA!$F$2:$F$37),0))</f>
        <v>73</v>
      </c>
      <c r="U135" s="1">
        <f t="array" ref="U135">INDEX(ICL3_classA!$H$2:$H$37,MATCH(MIN(ABS(AI135-ICL3_classA!$F$2:$F$37)),ABS(AI135-ICL3_classA!$F$2:$F$37),0))</f>
        <v>22</v>
      </c>
      <c r="V135" s="1">
        <v>61</v>
      </c>
      <c r="W135" s="1">
        <v>34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15</v>
      </c>
      <c r="AE135" s="1">
        <f>VLOOKUP(A135,'SegEnds_NonXtal_Prot#'!A:AL,16,FALSE)-VLOOKUP(A135,'SegEnds_NonXtal_Prot#'!A:AL,10,FALSE)</f>
        <v>48</v>
      </c>
      <c r="AF135" s="1">
        <f>VLOOKUP(A135,'SegEnds_NonXtal_Prot#'!A:AL,22,FALSE)-VLOOKUP(A135,'SegEnds_NonXtal_Prot#'!A:AL,19,FALSE)</f>
        <v>20</v>
      </c>
      <c r="AG135" s="1" t="e">
        <f>VLOOKUP(A135,'SegEnds_NonXtal_Prot#'!A:AL,28,FALSE)-VLOOKUP(A135,'SegEnds_NonXtal_Prot#'!A:AL,25,FALSE)</f>
        <v>#VALUE!</v>
      </c>
      <c r="AH135" s="1">
        <f>VLOOKUP(A135,'SegEnds_NonXtal_Prot#'!A:AL,28,FALSE)-VLOOKUP(A135,'SegEnds_NonXtal_Prot#'!A:AL,22,FALSE)</f>
        <v>44</v>
      </c>
      <c r="AI135" s="1">
        <f>VLOOKUP(A135,'SegEnds_NonXtal_Prot#'!A:AL,31,FALSE)-VLOOKUP(A135,'SegEnds_NonXtal_Prot#'!A:AL,28,FALSE)</f>
        <v>57</v>
      </c>
      <c r="AJ135" s="1">
        <f>VLOOKUP(A135,'SegEnds_NonXtal_Prot#'!A:AL,34,FALSE)-VLOOKUP(A135,'SegEnds_NonXtal_Prot#'!A:AL,31,FALSE)</f>
        <v>32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250</v>
      </c>
      <c r="B136" s="1" t="str">
        <f>VLOOKUP(A136,Xtal_Templ!A:B,2,FALSE)</f>
        <v>oprd_human</v>
      </c>
      <c r="C136" s="5">
        <f>VLOOKUP($B136&amp;"__wt",'SegEnds_Xtal_BW#'!$A:$Z,3,FALSE)</f>
        <v>22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50</v>
      </c>
      <c r="AI136" s="1">
        <f>VLOOKUP(A136,'SegEnds_NonXtal_Prot#'!A:AL,31,FALSE)-VLOOKUP(A136,'SegEnds_NonXtal_Prot#'!A:AL,28,FALSE)</f>
        <v>48</v>
      </c>
      <c r="AJ136" s="1">
        <f>VLOOKUP(A136,'SegEnds_NonXtal_Prot#'!A:AL,34,FALSE)-VLOOKUP(A136,'SegEnds_NonXtal_Prot#'!A:AL,31,FALSE)</f>
        <v>42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251</v>
      </c>
      <c r="B137" s="1" t="str">
        <f>VLOOKUP(A137,Xtal_Templ!A:B,2,FALSE)</f>
        <v>oprd_human</v>
      </c>
      <c r="C137" s="5">
        <f>VLOOKUP($B137&amp;"__wt",'SegEnds_Xtal_BW#'!$A:$Z,3,FALSE)</f>
        <v>22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30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60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27</v>
      </c>
      <c r="AC137" s="1" t="e">
        <f>VLOOKUP(A137,'SegEnds_NonXtal_Prot#'!A:AL,10,FALSE)-VLOOKUP(A137,'SegEnds_NonXtal_Prot#'!A:AL,7,FALSE)</f>
        <v>#VALUE!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37</v>
      </c>
      <c r="AH137" s="1">
        <f>VLOOKUP(A137,'SegEnds_NonXtal_Prot#'!A:AL,28,FALSE)-VLOOKUP(A137,'SegEnds_NonXtal_Prot#'!A:AL,22,FALSE)</f>
        <v>62</v>
      </c>
      <c r="AI137" s="1">
        <f>VLOOKUP(A137,'SegEnds_NonXtal_Prot#'!A:AL,31,FALSE)-VLOOKUP(A137,'SegEnds_NonXtal_Prot#'!A:AL,28,FALSE)</f>
        <v>43</v>
      </c>
      <c r="AJ137" s="1">
        <f>VLOOKUP(A137,'SegEnds_NonXtal_Prot#'!A:AL,34,FALSE)-VLOOKUP(A137,'SegEnds_NonXtal_Prot#'!A:AL,31,FALSE)</f>
        <v>42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252</v>
      </c>
      <c r="B138" s="1" t="str">
        <f>VLOOKUP(A138,Xtal_Templ!A:B,2,FALSE)</f>
        <v>agtr1_human</v>
      </c>
      <c r="C138" s="5">
        <f>VLOOKUP($B138&amp;"__wt",'SegEnds_Xtal_BW#'!$A:$Z,3,FALSE)</f>
        <v>28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34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30</v>
      </c>
      <c r="V138" s="1">
        <v>61</v>
      </c>
      <c r="W138" s="1">
        <v>31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61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27</v>
      </c>
      <c r="AC138" s="1" t="e">
        <f>VLOOKUP(A138,'SegEnds_NonXtal_Prot#'!A:AL,10,FALSE)-VLOOKUP(A138,'SegEnds_NonXtal_Prot#'!A:AL,7,FALSE)</f>
        <v>#VALUE!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38</v>
      </c>
      <c r="AH138" s="1">
        <f>VLOOKUP(A138,'SegEnds_NonXtal_Prot#'!A:AL,28,FALSE)-VLOOKUP(A138,'SegEnds_NonXtal_Prot#'!A:AL,22,FALSE)</f>
        <v>64</v>
      </c>
      <c r="AI138" s="1">
        <f>VLOOKUP(A138,'SegEnds_NonXtal_Prot#'!A:AL,31,FALSE)-VLOOKUP(A138,'SegEnds_NonXtal_Prot#'!A:AL,28,FALSE)</f>
        <v>43</v>
      </c>
      <c r="AJ138" s="1">
        <f>VLOOKUP(A138,'SegEnds_NonXtal_Prot#'!A:AL,34,FALSE)-VLOOKUP(A138,'SegEnds_NonXtal_Prot#'!A:AL,31,FALSE)</f>
        <v>36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253</v>
      </c>
      <c r="B139" s="1" t="str">
        <f>VLOOKUP(A139,Xtal_Templ!A:B,2,FALSE)</f>
        <v>ptafr_human</v>
      </c>
      <c r="C139" s="5">
        <f>VLOOKUP($B139&amp;"__wt",'SegEnds_Xtal_BW#'!$A:$Z,3,FALSE)</f>
        <v>27</v>
      </c>
      <c r="D139" s="1">
        <f>VLOOKUP($B139&amp;"__wt",'SegEnds_Xtal_BW#'!$A:$Z,4,FALSE)</f>
        <v>61</v>
      </c>
      <c r="E139" s="1" t="str">
        <f>VLOOKUP($B139&amp;"__wt",'SegEnds_Xtal_BW#'!$A:$Z,5,FALSE)</f>
        <v>-</v>
      </c>
      <c r="F139" s="1" t="str">
        <f>VLOOKUP($B139&amp;"__wt",'SegEnds_Xtal_BW#'!$A:$Z,6,FALSE)</f>
        <v>-</v>
      </c>
      <c r="G139" s="1">
        <v>37</v>
      </c>
      <c r="H139" s="12">
        <f>VLOOKUP($B139&amp;"__wt",'SegEnds_Xtal_BW#'!$A:$Z,8,FALSE)</f>
        <v>67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7">
        <f>VLOOKUP($B139&amp;"__wt",'SegEnds_Xtal_BW#'!$A:$Z,15,FALSE)</f>
        <v>38</v>
      </c>
      <c r="P139" s="1">
        <f>VLOOKUP($B139&amp;"__wt",'SegEnds_Xtal_BW#'!$A:$Z,16,FALSE)</f>
        <v>63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33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">
        <v>24</v>
      </c>
      <c r="X139" s="1">
        <f>VLOOKUP($B139&amp;"__wt",'SegEnds_Xtal_BW#'!$A:$Z,24,FALSE)</f>
        <v>59</v>
      </c>
      <c r="Y139" s="1">
        <f>VLOOKUP($B139&amp;"__wt",'SegEnds_Xtal_BW#'!$A:$Z,25,FALSE)</f>
        <v>50</v>
      </c>
      <c r="Z139" s="1">
        <f>VLOOKUP($B139&amp;"__wt",'SegEnds_Xtal_BW#'!$A:$Z,26,FALSE)</f>
        <v>63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 t="e">
        <f>VLOOKUP(A139,'SegEnds_NonXtal_Prot#'!A:AL,10,FALSE)-VLOOKUP(A139,'SegEnds_NonXtal_Prot#'!A:AL,7,FALSE)</f>
        <v>#VALUE!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26</v>
      </c>
      <c r="AH139" s="1">
        <f>VLOOKUP(A139,'SegEnds_NonXtal_Prot#'!A:AL,28,FALSE)-VLOOKUP(A139,'SegEnds_NonXtal_Prot#'!A:AL,22,FALSE)</f>
        <v>51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43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254</v>
      </c>
      <c r="B140" s="1" t="str">
        <f>VLOOKUP(A140,Xtal_Templ!A:B,2,FALSE)</f>
        <v>ccr2_human</v>
      </c>
      <c r="C140" s="5">
        <f>VLOOKUP($B140&amp;"__wt",'SegEnds_Xtal_BW#'!$A:$Z,3,FALSE)</f>
        <v>27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24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24</v>
      </c>
      <c r="V140" s="1">
        <v>61</v>
      </c>
      <c r="W140" s="1">
        <v>28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58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 t="e">
        <f>VLOOKUP(A140,'SegEnds_NonXtal_Prot#'!A:AL,13,FALSE)-VLOOKUP(A140,'SegEnds_NonXtal_Prot#'!A:AL,10,FALSE)</f>
        <v>#VALUE!</v>
      </c>
      <c r="AE140" s="1">
        <f>VLOOKUP(A140,'SegEnds_NonXtal_Prot#'!A:AL,16,FALSE)-VLOOKUP(A140,'SegEnds_NonXtal_Prot#'!A:AL,10,FALSE)</f>
        <v>48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21</v>
      </c>
      <c r="AH140" s="1">
        <f>VLOOKUP(A140,'SegEnds_NonXtal_Prot#'!A:AL,28,FALSE)-VLOOKUP(A140,'SegEnds_NonXtal_Prot#'!A:AL,22,FALSE)</f>
        <v>42</v>
      </c>
      <c r="AI140" s="1">
        <f>VLOOKUP(A140,'SegEnds_NonXtal_Prot#'!A:AL,31,FALSE)-VLOOKUP(A140,'SegEnds_NonXtal_Prot#'!A:AL,28,FALSE)</f>
        <v>49</v>
      </c>
      <c r="AJ140" s="1">
        <f>VLOOKUP(A140,'SegEnds_NonXtal_Prot#'!A:AL,34,FALSE)-VLOOKUP(A140,'SegEnds_NonXtal_Prot#'!A:AL,31,FALSE)</f>
        <v>41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255</v>
      </c>
      <c r="B141" s="1" t="str">
        <f>VLOOKUP(A141,Xtal_Templ!A:B,2,FALSE)</f>
        <v>ednrb_human</v>
      </c>
      <c r="C141" s="5">
        <f>VLOOKUP($B141&amp;"__wt",'SegEnds_Xtal_BW#'!$A:$Z,3,FALSE)</f>
        <v>22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52</v>
      </c>
      <c r="G141" s="1">
        <v>37</v>
      </c>
      <c r="H141" s="12">
        <f>VLOOKUP($B141&amp;"__wt",'SegEnds_Xtal_BW#'!$A:$Z,8,FALSE)</f>
        <v>67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28</v>
      </c>
      <c r="T141" s="1">
        <f t="array" ref="T141">INDEX(ICL3_classA!$G$2:$G$37,MATCH(MIN(ABS(AI141-ICL3_classA!$F$2:$F$37)),ABS(AI141-ICL3_classA!$F$2:$F$37),0))</f>
        <v>72</v>
      </c>
      <c r="U141" s="1">
        <f t="array" ref="U141">INDEX(ICL3_classA!$H$2:$H$37,MATCH(MIN(ABS(AI141-ICL3_classA!$F$2:$F$37)),ABS(AI141-ICL3_classA!$F$2:$F$37),0))</f>
        <v>24</v>
      </c>
      <c r="V141" s="1">
        <v>61</v>
      </c>
      <c r="W141" s="133">
        <f>VLOOKUP($B141&amp;"__wt",'SegEnds_Xtal_BW#'!$A:$Z,23,FALSE)</f>
        <v>24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60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35</v>
      </c>
      <c r="AH141" s="1">
        <f>VLOOKUP(A141,'SegEnds_NonXtal_Prot#'!A:AL,28,FALSE)-VLOOKUP(A141,'SegEnds_NonXtal_Prot#'!A:AL,22,FALSE)</f>
        <v>67</v>
      </c>
      <c r="AI141" s="1">
        <f>VLOOKUP(A141,'SegEnds_NonXtal_Prot#'!A:AL,31,FALSE)-VLOOKUP(A141,'SegEnds_NonXtal_Prot#'!A:AL,28,FALSE)</f>
        <v>53</v>
      </c>
      <c r="AJ141" s="1">
        <f>VLOOKUP(A141,'SegEnds_NonXtal_Prot#'!A:AL,34,FALSE)-VLOOKUP(A141,'SegEnds_NonXtal_Prot#'!A:AL,31,FALSE)</f>
        <v>39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256</v>
      </c>
      <c r="B142" s="1" t="str">
        <f>VLOOKUP(A142,Xtal_Templ!A:B,2,FALSE)</f>
        <v>ntr1_rat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68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INDEX(ICL3_classA!$G$2:$G$37,MATCH(MIN(ABS(AI142-ICL3_classA!$F$2:$F$37)),ABS(AI142-ICL3_classA!$F$2:$F$37),0))</f>
        <v>76</v>
      </c>
      <c r="U142" s="1">
        <f t="array" ref="U142">INDEX(ICL3_classA!$H$2:$H$37,MATCH(MIN(ABS(AI142-ICL3_classA!$F$2:$F$37)),ABS(AI142-ICL3_classA!$F$2:$F$37),0))</f>
        <v>24</v>
      </c>
      <c r="V142" s="1">
        <v>61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31</v>
      </c>
      <c r="AC142" s="1" t="e">
        <f>VLOOKUP(A142,'SegEnds_NonXtal_Prot#'!A:AL,10,FALSE)-VLOOKUP(A142,'SegEnds_NonXtal_Prot#'!A:AL,7,FALSE)</f>
        <v>#VALUE!</v>
      </c>
      <c r="AD142" s="1" t="e">
        <f>VLOOKUP(A142,'SegEnds_NonXtal_Prot#'!A:AL,13,FALSE)-VLOOKUP(A142,'SegEnds_NonXtal_Prot#'!A:AL,10,FALSE)</f>
        <v>#VALUE!</v>
      </c>
      <c r="AE142" s="1">
        <f>VLOOKUP(A142,'SegEnds_NonXtal_Prot#'!A:AL,16,FALSE)-VLOOKUP(A142,'SegEnds_NonXtal_Prot#'!A:AL,10,FALSE)</f>
        <v>54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21</v>
      </c>
      <c r="AH142" s="1">
        <f>VLOOKUP(A142,'SegEnds_NonXtal_Prot#'!A:AL,28,FALSE)-VLOOKUP(A142,'SegEnds_NonXtal_Prot#'!A:AL,22,FALSE)</f>
        <v>71</v>
      </c>
      <c r="AI142" s="1">
        <f>VLOOKUP(A142,'SegEnds_NonXtal_Prot#'!A:AL,31,FALSE)-VLOOKUP(A142,'SegEnds_NonXtal_Prot#'!A:AL,28,FALSE)</f>
        <v>67</v>
      </c>
      <c r="AJ142" s="1">
        <f>VLOOKUP(A142,'SegEnds_NonXtal_Prot#'!A:AL,34,FALSE)-VLOOKUP(A142,'SegEnds_NonXtal_Prot#'!A:AL,31,FALSE)</f>
        <v>43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257</v>
      </c>
      <c r="B143" s="1" t="str">
        <f>VLOOKUP(A143,Xtal_Templ!A:B,2,FALSE)</f>
        <v>ptafr_human</v>
      </c>
      <c r="C143" s="5">
        <f>VLOOKUP($B143&amp;"__wt",'SegEnds_Xtal_BW#'!$A:$Z,3,FALSE)</f>
        <v>27</v>
      </c>
      <c r="D143" s="1">
        <f>VLOOKUP($B143&amp;"__wt",'SegEnds_Xtal_BW#'!$A:$Z,4,FALSE)</f>
        <v>61</v>
      </c>
      <c r="E143" s="1" t="str">
        <f>VLOOKUP($B143&amp;"__wt",'SegEnds_Xtal_BW#'!$A:$Z,5,FALSE)</f>
        <v>-</v>
      </c>
      <c r="F143" s="1" t="str">
        <f>VLOOKUP($B143&amp;"__wt",'SegEnds_Xtal_BW#'!$A:$Z,6,FALSE)</f>
        <v>-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f>VLOOKUP($B143&amp;"__wt",'SegEnds_Xtal_BW#'!$A:$Z,15,FALSE)</f>
        <v>38</v>
      </c>
      <c r="P143" s="1">
        <f>VLOOKUP($B143&amp;"__wt",'SegEnds_Xtal_BW#'!$A:$Z,16,FALSE)</f>
        <v>63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33</v>
      </c>
      <c r="T143" s="1">
        <f t="array" ref="T143">INDEX(ICL3_classA!$G$2:$G$37,MATCH(MIN(ABS(AI143-ICL3_classA!$F$2:$F$37)),ABS(AI143-ICL3_classA!$F$2:$F$37),0))</f>
        <v>67</v>
      </c>
      <c r="U143" s="1">
        <f t="array" ref="U143">INDEX(ICL3_classA!$H$2:$H$37,MATCH(MIN(ABS(AI143-ICL3_classA!$F$2:$F$37)),ABS(AI143-ICL3_classA!$F$2:$F$37),0))</f>
        <v>26</v>
      </c>
      <c r="V143" s="1">
        <v>64</v>
      </c>
      <c r="W143" s="1">
        <v>24</v>
      </c>
      <c r="X143" s="1">
        <f>VLOOKUP($B143&amp;"__wt",'SegEnds_Xtal_BW#'!$A:$Z,24,FALSE)</f>
        <v>59</v>
      </c>
      <c r="Y143" s="1">
        <f>VLOOKUP($B143&amp;"__wt",'SegEnds_Xtal_BW#'!$A:$Z,25,FALSE)</f>
        <v>50</v>
      </c>
      <c r="Z143" s="1">
        <f>VLOOKUP($B143&amp;"__wt",'SegEnds_Xtal_BW#'!$A:$Z,26,FALSE)</f>
        <v>63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25</v>
      </c>
      <c r="AH143" s="1">
        <f>VLOOKUP(A143,'SegEnds_NonXtal_Prot#'!A:AL,28,FALSE)-VLOOKUP(A143,'SegEnds_NonXtal_Prot#'!A:AL,22,FALSE)</f>
        <v>51</v>
      </c>
      <c r="AI143" s="1">
        <f>VLOOKUP(A143,'SegEnds_NonXtal_Prot#'!A:AL,31,FALSE)-VLOOKUP(A143,'SegEnds_NonXtal_Prot#'!A:AL,28,FALSE)</f>
        <v>46</v>
      </c>
      <c r="AJ143" s="1">
        <f>VLOOKUP(A143,'SegEnds_NonXtal_Prot#'!A:AL,34,FALSE)-VLOOKUP(A143,'SegEnds_NonXtal_Prot#'!A:AL,31,FALSE)</f>
        <v>44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258</v>
      </c>
      <c r="B144" s="1" t="str">
        <f>VLOOKUP(A144,Xtal_Templ!A:B,2,FALSE)</f>
        <v>par1_human</v>
      </c>
      <c r="C144" s="5">
        <f>VLOOKUP($B144&amp;"__wt",'SegEnds_Xtal_BW#'!$A:$Z,3,FALSE)</f>
        <v>29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63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32</v>
      </c>
      <c r="T144" s="1">
        <f t="array" ref="T144">INDEX(ICL3_classA!$G$2:$G$37,MATCH(MIN(ABS(AI144-ICL3_classA!$F$2:$F$37)),ABS(AI144-ICL3_classA!$F$2:$F$37),0))</f>
        <v>68</v>
      </c>
      <c r="U144" s="1">
        <f t="array" ref="U144">INDEX(ICL3_classA!$H$2:$H$37,MATCH(MIN(ABS(AI144-ICL3_classA!$F$2:$F$37)),ABS(AI144-ICL3_classA!$F$2:$F$37),0))</f>
        <v>28</v>
      </c>
      <c r="V144" s="1">
        <v>61</v>
      </c>
      <c r="W144" s="1">
        <v>33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61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29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27</v>
      </c>
      <c r="AH144" s="1">
        <f>VLOOKUP(A144,'SegEnds_NonXtal_Prot#'!A:AL,28,FALSE)-VLOOKUP(A144,'SegEnds_NonXtal_Prot#'!A:AL,22,FALSE)</f>
        <v>56</v>
      </c>
      <c r="AI144" s="1">
        <f>VLOOKUP(A144,'SegEnds_NonXtal_Prot#'!A:AL,31,FALSE)-VLOOKUP(A144,'SegEnds_NonXtal_Prot#'!A:AL,28,FALSE)</f>
        <v>44</v>
      </c>
      <c r="AJ144" s="1">
        <f>VLOOKUP(A144,'SegEnds_NonXtal_Prot#'!A:AL,34,FALSE)-VLOOKUP(A144,'SegEnds_NonXtal_Prot#'!A:AL,31,FALSE)</f>
        <v>33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260</v>
      </c>
      <c r="B145" s="1" t="str">
        <f>VLOOKUP(A145,Xtal_Templ!A:B,2,FALSE)</f>
        <v>5ht2a_human</v>
      </c>
      <c r="C145" s="5">
        <f>VLOOKUP($B145&amp;"__wt",'SegEnds_Xtal_BW#'!$A:$Z,3,FALSE)</f>
        <v>27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08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67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74</v>
      </c>
      <c r="U145" s="1">
        <f t="array" ref="U145">INDEX(ICL3_classA!$H$2:$H$37,MATCH(MIN(ABS(AI145-ICL3_classA!$F$2:$F$37)),ABS(AI145-ICL3_classA!$F$2:$F$37),0))</f>
        <v>21</v>
      </c>
      <c r="V145" s="1">
        <v>61</v>
      </c>
      <c r="W145" s="1">
        <v>32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60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29</v>
      </c>
      <c r="AC145" s="1">
        <f>VLOOKUP(A145,'SegEnds_NonXtal_Prot#'!A:AL,10,FALSE)-VLOOKUP(A145,'SegEnds_NonXtal_Prot#'!A:AL,7,FALSE)</f>
        <v>16</v>
      </c>
      <c r="AD145" s="1" t="e">
        <f>VLOOKUP(A145,'SegEnds_NonXtal_Prot#'!A:AL,13,FALSE)-VLOOKUP(A145,'SegEnds_NonXtal_Prot#'!A:AL,10,FALSE)</f>
        <v>#VALUE!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21</v>
      </c>
      <c r="AH145" s="1">
        <f>VLOOKUP(A145,'SegEnds_NonXtal_Prot#'!A:AL,28,FALSE)-VLOOKUP(A145,'SegEnds_NonXtal_Prot#'!A:AL,22,FALSE)</f>
        <v>48</v>
      </c>
      <c r="AI145" s="1">
        <f>VLOOKUP(A145,'SegEnds_NonXtal_Prot#'!A:AL,31,FALSE)-VLOOKUP(A145,'SegEnds_NonXtal_Prot#'!A:AL,28,FALSE)</f>
        <v>66</v>
      </c>
      <c r="AJ145" s="1">
        <f>VLOOKUP(A145,'SegEnds_NonXtal_Prot#'!A:AL,34,FALSE)-VLOOKUP(A145,'SegEnds_NonXtal_Prot#'!A:AL,31,FALSE)</f>
        <v>34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261</v>
      </c>
      <c r="B146" s="1" t="str">
        <f>VLOOKUP(A146,Xtal_Templ!A:B,2,FALSE)</f>
        <v>oprk_human</v>
      </c>
      <c r="C146" s="5">
        <f>VLOOKUP($B146&amp;"__wt",'SegEnds_Xtal_BW#'!$A:$Z,3,FALSE)</f>
        <v>30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24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INDEX(ICL3_classA!$G$2:$G$37,MATCH(MIN(ABS(AI146-ICL3_classA!$F$2:$F$37)),ABS(AI146-ICL3_classA!$F$2:$F$37),0))</f>
        <v>68</v>
      </c>
      <c r="U146" s="1">
        <f t="array" ref="U146">INDEX(ICL3_classA!$H$2:$H$37,MATCH(MIN(ABS(AI146-ICL3_classA!$F$2:$F$37)),ABS(AI146-ICL3_classA!$F$2:$F$37),0))</f>
        <v>24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32</v>
      </c>
      <c r="AC146" s="1" t="e">
        <f>VLOOKUP(A146,'SegEnds_NonXtal_Prot#'!A:AL,10,FALSE)-VLOOKUP(A146,'SegEnds_NonXtal_Prot#'!A:AL,7,FALSE)</f>
        <v>#VALUE!</v>
      </c>
      <c r="AD146" s="1" t="e">
        <f>VLOOKUP(A146,'SegEnds_NonXtal_Prot#'!A:AL,13,FALSE)-VLOOKUP(A146,'SegEnds_NonXtal_Prot#'!A:AL,10,FALSE)</f>
        <v>#VALUE!</v>
      </c>
      <c r="AE146" s="1">
        <f>VLOOKUP(A146,'SegEnds_NonXtal_Prot#'!A:AL,16,FALSE)-VLOOKUP(A146,'SegEnds_NonXtal_Prot#'!A:AL,10,FALSE)</f>
        <v>49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25</v>
      </c>
      <c r="AH146" s="1">
        <f>VLOOKUP(A146,'SegEnds_NonXtal_Prot#'!A:AL,28,FALSE)-VLOOKUP(A146,'SegEnds_NonXtal_Prot#'!A:AL,22,FALSE)</f>
        <v>47</v>
      </c>
      <c r="AI146" s="1">
        <f>VLOOKUP(A146,'SegEnds_NonXtal_Prot#'!A:AL,31,FALSE)-VLOOKUP(A146,'SegEnds_NonXtal_Prot#'!A:AL,28,FALSE)</f>
        <v>48</v>
      </c>
      <c r="AJ146" s="1">
        <f>VLOOKUP(A146,'SegEnds_NonXtal_Prot#'!A:AL,34,FALSE)-VLOOKUP(A146,'SegEnds_NonXtal_Prot#'!A:AL,31,FALSE)</f>
        <v>44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262</v>
      </c>
      <c r="B147" s="1" t="str">
        <f>VLOOKUP(A147,Xtal_Templ!A:B,2,FALSE)</f>
        <v>s1pr1_human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62</v>
      </c>
      <c r="I147" s="1">
        <v>48</v>
      </c>
      <c r="J147" s="1">
        <v>52</v>
      </c>
      <c r="K147" s="12">
        <v>24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63</v>
      </c>
      <c r="Q147" s="1" t="str">
        <f>VLOOKUP($B147&amp;"__wt",'SegEnds_Xtal_BW#'!$A:$Z,17,FALSE)</f>
        <v>-</v>
      </c>
      <c r="R147" s="1" t="str">
        <f>VLOOKUP($B147&amp;"__wt",'SegEnds_Xtal_BW#'!$A:$Z,18,FALSE)</f>
        <v>-</v>
      </c>
      <c r="S147" s="1">
        <f>VLOOKUP($B147&amp;"__wt",'SegEnds_Xtal_BW#'!$A:$Z,19,FALSE)</f>
        <v>36</v>
      </c>
      <c r="T147" s="1">
        <f t="array" ref="T147">INDEX(ICL3_classA!$G$2:$G$37,MATCH(MIN(ABS(AI147-ICL3_classA!$F$2:$F$37)),ABS(AI147-ICL3_classA!$F$2:$F$37),0))</f>
        <v>73</v>
      </c>
      <c r="U147" s="1">
        <f t="array" ref="U147">INDEX(ICL3_classA!$H$2:$H$37,MATCH(MIN(ABS(AI147-ICL3_classA!$F$2:$F$37)),ABS(AI147-ICL3_classA!$F$2:$F$37),0))</f>
        <v>22</v>
      </c>
      <c r="V147" s="1">
        <v>61</v>
      </c>
      <c r="W147" s="1">
        <v>34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15</v>
      </c>
      <c r="AE147" s="1">
        <f>VLOOKUP(A147,'SegEnds_NonXtal_Prot#'!A:AL,16,FALSE)-VLOOKUP(A147,'SegEnds_NonXtal_Prot#'!A:AL,10,FALSE)</f>
        <v>48</v>
      </c>
      <c r="AF147" s="1">
        <f>VLOOKUP(A147,'SegEnds_NonXtal_Prot#'!A:AL,22,FALSE)-VLOOKUP(A147,'SegEnds_NonXtal_Prot#'!A:AL,19,FALSE)</f>
        <v>20</v>
      </c>
      <c r="AG147" s="1" t="e">
        <f>VLOOKUP(A147,'SegEnds_NonXtal_Prot#'!A:AL,28,FALSE)-VLOOKUP(A147,'SegEnds_NonXtal_Prot#'!A:AL,25,FALSE)</f>
        <v>#VALUE!</v>
      </c>
      <c r="AH147" s="1">
        <f>VLOOKUP(A147,'SegEnds_NonXtal_Prot#'!A:AL,28,FALSE)-VLOOKUP(A147,'SegEnds_NonXtal_Prot#'!A:AL,22,FALSE)</f>
        <v>44</v>
      </c>
      <c r="AI147" s="1">
        <f>VLOOKUP(A147,'SegEnds_NonXtal_Prot#'!A:AL,31,FALSE)-VLOOKUP(A147,'SegEnds_NonXtal_Prot#'!A:AL,28,FALSE)</f>
        <v>57</v>
      </c>
      <c r="AJ147" s="1">
        <f>VLOOKUP(A147,'SegEnds_NonXtal_Prot#'!A:AL,34,FALSE)-VLOOKUP(A147,'SegEnds_NonXtal_Prot#'!A:AL,31,FALSE)</f>
        <v>32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263</v>
      </c>
      <c r="B148" s="1" t="str">
        <f>VLOOKUP(A148,Xtal_Templ!A:B,2,FALSE)</f>
        <v>ox2r_human</v>
      </c>
      <c r="C148" s="5">
        <f>VLOOKUP($B148&amp;"__wt",'SegEnds_Xtal_BW#'!$A:$Z,3,FALSE)</f>
        <v>31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68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INDEX(ICL3_classA!$G$2:$G$37,MATCH(MIN(ABS(AI148-ICL3_classA!$F$2:$F$37)),ABS(AI148-ICL3_classA!$F$2:$F$37),0))</f>
        <v>76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26</v>
      </c>
      <c r="AC148" s="1" t="e">
        <f>VLOOKUP(A148,'SegEnds_NonXtal_Prot#'!A:AL,10,FALSE)-VLOOKUP(A148,'SegEnds_NonXtal_Prot#'!A:AL,7,FALSE)</f>
        <v>#VALUE!</v>
      </c>
      <c r="AD148" s="1">
        <f>VLOOKUP(A148,'SegEnds_NonXtal_Prot#'!A:AL,13,FALSE)-VLOOKUP(A148,'SegEnds_NonXtal_Prot#'!A:AL,10,FALSE)</f>
        <v>21</v>
      </c>
      <c r="AE148" s="1">
        <f>VLOOKUP(A148,'SegEnds_NonXtal_Prot#'!A:AL,16,FALSE)-VLOOKUP(A148,'SegEnds_NonXtal_Prot#'!A:AL,10,FALSE)</f>
        <v>54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25</v>
      </c>
      <c r="AH148" s="1">
        <f>VLOOKUP(A148,'SegEnds_NonXtal_Prot#'!A:AL,28,FALSE)-VLOOKUP(A148,'SegEnds_NonXtal_Prot#'!A:AL,22,FALSE)</f>
        <v>53</v>
      </c>
      <c r="AI148" s="1">
        <f>VLOOKUP(A148,'SegEnds_NonXtal_Prot#'!A:AL,31,FALSE)-VLOOKUP(A148,'SegEnds_NonXtal_Prot#'!A:AL,28,FALSE)</f>
        <v>82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267</v>
      </c>
      <c r="B149" s="1" t="str">
        <f>VLOOKUP(A149,Xtal_Templ!A:B,2,FALSE)</f>
        <v>drd2_human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68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62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35</v>
      </c>
      <c r="T149" s="1">
        <f t="array" ref="T149">INDEX(ICL3_classA!$G$2:$G$37,MATCH(MIN(ABS(AI149-ICL3_classA!$F$2:$F$37)),ABS(AI149-ICL3_classA!$F$2:$F$37),0))</f>
        <v>76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29</v>
      </c>
      <c r="AC149" s="1">
        <f>VLOOKUP(A149,'SegEnds_NonXtal_Prot#'!A:AL,10,FALSE)-VLOOKUP(A149,'SegEnds_NonXtal_Prot#'!A:AL,7,FALSE)</f>
        <v>16</v>
      </c>
      <c r="AD149" s="1" t="e">
        <f>VLOOKUP(A149,'SegEnds_NonXtal_Prot#'!A:AL,13,FALSE)-VLOOKUP(A149,'SegEnds_NonXtal_Prot#'!A:AL,10,FALSE)</f>
        <v>#VALUE!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28</v>
      </c>
      <c r="AH149" s="1">
        <f>VLOOKUP(A149,'SegEnds_NonXtal_Prot#'!A:AL,28,FALSE)-VLOOKUP(A149,'SegEnds_NonXtal_Prot#'!A:AL,22,FALSE)</f>
        <v>53</v>
      </c>
      <c r="AI149" s="1">
        <f>VLOOKUP(A149,'SegEnds_NonXtal_Prot#'!A:AL,31,FALSE)-VLOOKUP(A149,'SegEnds_NonXtal_Prot#'!A:AL,28,FALSE)</f>
        <v>72</v>
      </c>
      <c r="AJ149" s="1">
        <f>VLOOKUP(A149,'SegEnds_NonXtal_Prot#'!A:AL,34,FALSE)-VLOOKUP(A149,'SegEnds_NonXtal_Prot#'!A:AL,31,FALSE)</f>
        <v>35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268</v>
      </c>
      <c r="B150" s="1" t="str">
        <f>VLOOKUP(A150,Xtal_Templ!A:B,2,FALSE)</f>
        <v>oprm_mouse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INDEX(ICL3_classA!$G$2:$G$37,MATCH(MIN(ABS(AI150-ICL3_classA!$F$2:$F$37)),ABS(AI150-ICL3_classA!$F$2:$F$37),0))</f>
        <v>68</v>
      </c>
      <c r="U150" s="1">
        <f t="array" ref="U150">INDEX(ICL3_classA!$H$2:$H$37,MATCH(MIN(ABS(AI150-ICL3_classA!$F$2:$F$37)),ABS(AI150-ICL3_classA!$F$2:$F$37),0))</f>
        <v>23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56</v>
      </c>
      <c r="AF150" s="1">
        <f>VLOOKUP(A150,'SegEnds_NonXtal_Prot#'!A:AL,22,FALSE)-VLOOKUP(A150,'SegEnds_NonXtal_Prot#'!A:AL,19,FALSE)</f>
        <v>20</v>
      </c>
      <c r="AG150" s="1" t="e">
        <f>VLOOKUP(A150,'SegEnds_NonXtal_Prot#'!A:AL,28,FALSE)-VLOOKUP(A150,'SegEnds_NonXtal_Prot#'!A:AL,25,FALSE)</f>
        <v>#VALUE!</v>
      </c>
      <c r="AH150" s="1">
        <f>VLOOKUP(A150,'SegEnds_NonXtal_Prot#'!A:AL,28,FALSE)-VLOOKUP(A150,'SegEnds_NonXtal_Prot#'!A:AL,22,FALSE)</f>
        <v>53</v>
      </c>
      <c r="AI150" s="1">
        <f>VLOOKUP(A150,'SegEnds_NonXtal_Prot#'!A:AL,31,FALSE)-VLOOKUP(A150,'SegEnds_NonXtal_Prot#'!A:AL,28,FALSE)</f>
        <v>51</v>
      </c>
      <c r="AJ150" s="1">
        <f>VLOOKUP(A150,'SegEnds_NonXtal_Prot#'!A:AL,34,FALSE)-VLOOKUP(A150,'SegEnds_NonXtal_Prot#'!A:AL,31,FALSE)</f>
        <v>42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270</v>
      </c>
      <c r="B151" s="1" t="str">
        <f>VLOOKUP(A151,Xtal_Templ!A:B,2,FALSE)</f>
        <v>5ht2a_human</v>
      </c>
      <c r="C151" s="5">
        <f>VLOOKUP($B151&amp;"__wt",'SegEnds_Xtal_BW#'!$A:$Z,3,FALSE)</f>
        <v>27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68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21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v>38</v>
      </c>
      <c r="P151" s="1">
        <f>VLOOKUP($B151&amp;"__wt",'SegEnds_Xtal_BW#'!$A:$Z,16,FALSE)</f>
        <v>67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35</v>
      </c>
      <c r="T151" s="1">
        <f t="array" ref="T151">INDEX(ICL3_classA!$G$2:$G$37,MATCH(MIN(ABS(AI151-ICL3_classA!$F$2:$F$37)),ABS(AI151-ICL3_classA!$F$2:$F$37),0))</f>
        <v>74</v>
      </c>
      <c r="U151" s="1">
        <f t="array" ref="U151">INDEX(ICL3_classA!$H$2:$H$37,MATCH(MIN(ABS(AI151-ICL3_classA!$F$2:$F$37)),ABS(AI151-ICL3_classA!$F$2:$F$37),0))</f>
        <v>24</v>
      </c>
      <c r="V151" s="1">
        <v>61</v>
      </c>
      <c r="W151" s="1">
        <v>33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 t="e">
        <f>VLOOKUP(A151,'SegEnds_NonXtal_Prot#'!A:AL,13,FALSE)-VLOOKUP(A151,'SegEnds_NonXtal_Prot#'!A:AL,10,FALSE)</f>
        <v>#VALUE!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67</v>
      </c>
      <c r="AH151" s="1">
        <f>VLOOKUP(A151,'SegEnds_NonXtal_Prot#'!A:AL,28,FALSE)-VLOOKUP(A151,'SegEnds_NonXtal_Prot#'!A:AL,22,FALSE)</f>
        <v>90</v>
      </c>
      <c r="AI151" s="1">
        <f>VLOOKUP(A151,'SegEnds_NonXtal_Prot#'!A:AL,31,FALSE)-VLOOKUP(A151,'SegEnds_NonXtal_Prot#'!A:AL,28,FALSE)</f>
        <v>99</v>
      </c>
      <c r="AJ151" s="1">
        <f>VLOOKUP(A151,'SegEnds_NonXtal_Prot#'!A:AL,34,FALSE)-VLOOKUP(A151,'SegEnds_NonXtal_Prot#'!A:AL,31,FALSE)</f>
        <v>33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271</v>
      </c>
      <c r="B152" s="1" t="str">
        <f>VLOOKUP(A152,Xtal_Templ!A:B,2,FALSE)</f>
        <v>5ht2c_human</v>
      </c>
      <c r="C152" s="5">
        <f>VLOOKUP($B152&amp;"__wt",'SegEnds_Xtal_BW#'!$A:$Z,3,FALSE)</f>
        <v>33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68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f>VLOOKUP($B152&amp;"__wt",'SegEnds_Xtal_BW#'!$A:$Z,15,FALSE)</f>
        <v>38</v>
      </c>
      <c r="P152" s="1">
        <f>VLOOKUP($B152&amp;"__wt",'SegEnds_Xtal_BW#'!$A:$Z,16,FALSE)</f>
        <v>67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INDEX(ICL3_classA!$G$2:$G$37,MATCH(MIN(ABS(AI152-ICL3_classA!$F$2:$F$37)),ABS(AI152-ICL3_classA!$F$2:$F$37),0))</f>
        <v>76</v>
      </c>
      <c r="U152" s="1">
        <f t="array" ref="U152">INDEX(ICL3_classA!$H$2:$H$37,MATCH(MIN(ABS(AI152-ICL3_classA!$F$2:$F$37)),ABS(AI152-ICL3_classA!$F$2:$F$37),0))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>
        <f>VLOOKUP(A152,'SegEnds_NonXtal_Prot#'!A:AL,13,FALSE)-VLOOKUP(A152,'SegEnds_NonXtal_Prot#'!A:AL,10,FALSE)</f>
        <v>21</v>
      </c>
      <c r="AE152" s="1">
        <f>VLOOKUP(A152,'SegEnds_NonXtal_Prot#'!A:AL,16,FALSE)-VLOOKUP(A152,'SegEnds_NonXtal_Prot#'!A:AL,10,FALSE)</f>
        <v>53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61</v>
      </c>
      <c r="AH152" s="1">
        <f>VLOOKUP(A152,'SegEnds_NonXtal_Prot#'!A:AL,28,FALSE)-VLOOKUP(A152,'SegEnds_NonXtal_Prot#'!A:AL,22,FALSE)</f>
        <v>87</v>
      </c>
      <c r="AI152" s="1">
        <f>VLOOKUP(A152,'SegEnds_NonXtal_Prot#'!A:AL,31,FALSE)-VLOOKUP(A152,'SegEnds_NonXtal_Prot#'!A:AL,28,FALSE)</f>
        <v>67</v>
      </c>
      <c r="AJ152" s="1">
        <f>VLOOKUP(A152,'SegEnds_NonXtal_Prot#'!A:AL,34,FALSE)-VLOOKUP(A152,'SegEnds_NonXtal_Prot#'!A:AL,31,FALSE)</f>
        <v>36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272</v>
      </c>
      <c r="B153" s="1" t="str">
        <f>VLOOKUP(A153,Xtal_Templ!A:B,2,FALSE)</f>
        <v>p2y12_human</v>
      </c>
      <c r="C153" s="5">
        <f>VLOOKUP($B153&amp;"__wt",'SegEnds_Xtal_BW#'!$A:$Z,3,FALSE)</f>
        <v>28</v>
      </c>
      <c r="D153" s="1">
        <f>VLOOKUP($B153&amp;"__wt",'SegEnds_Xtal_BW#'!$A:$Z,4,FALSE)</f>
        <v>60</v>
      </c>
      <c r="E153" s="1" t="str">
        <f>VLOOKUP($B153&amp;"__wt",'SegEnds_Xtal_BW#'!$A:$Z,5,FALSE)</f>
        <v>-</v>
      </c>
      <c r="F153" s="1" t="str">
        <f>VLOOKUP($B153&amp;"__wt",'SegEnds_Xtal_BW#'!$A:$Z,6,FALSE)</f>
        <v>-</v>
      </c>
      <c r="G153" s="1">
        <v>37</v>
      </c>
      <c r="H153" s="12">
        <f>VLOOKUP($B153&amp;"__wt",'SegEnds_Xtal_BW#'!$A:$Z,8,FALSE)</f>
        <v>66</v>
      </c>
      <c r="I153" s="1" t="str">
        <f>VLOOKUP($B153&amp;"__wt",'SegEnds_Xtal_BW#'!$A:$Z,9,FALSE)</f>
        <v>-</v>
      </c>
      <c r="J153" s="1" t="str">
        <f>VLOOKUP($B153&amp;"__wt",'SegEnds_Xtal_BW#'!$A:$Z,10,FALSE)</f>
        <v>-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30</v>
      </c>
      <c r="T153" s="1">
        <f t="array" ref="T153">INDEX(ICL3_classA!$G$2:$G$37,MATCH(MIN(ABS(AI153-ICL3_classA!$F$2:$F$37)),ABS(AI153-ICL3_classA!$F$2:$F$37),0))</f>
        <v>68</v>
      </c>
      <c r="U153" s="1">
        <f t="array" ref="U153">INDEX(ICL3_classA!$H$2:$H$37,MATCH(MIN(ABS(AI153-ICL3_classA!$F$2:$F$37)),ABS(AI153-ICL3_classA!$F$2:$F$37),0))</f>
        <v>24</v>
      </c>
      <c r="V153" s="1">
        <v>64</v>
      </c>
      <c r="W153" s="1">
        <v>24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57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27</v>
      </c>
      <c r="AC153" s="1" t="e">
        <f>VLOOKUP(A153,'SegEnds_NonXtal_Prot#'!A:AL,10,FALSE)-VLOOKUP(A153,'SegEnds_NonXtal_Prot#'!A:AL,7,FALSE)</f>
        <v>#VALUE!</v>
      </c>
      <c r="AD153" s="1">
        <f>VLOOKUP(A153,'SegEnds_NonXtal_Prot#'!A:AL,13,FALSE)-VLOOKUP(A153,'SegEnds_NonXtal_Prot#'!A:AL,10,FALSE)</f>
        <v>20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26</v>
      </c>
      <c r="AH153" s="1">
        <f>VLOOKUP(A153,'SegEnds_NonXtal_Prot#'!A:AL,28,FALSE)-VLOOKUP(A153,'SegEnds_NonXtal_Prot#'!A:AL,22,FALSE)</f>
        <v>52</v>
      </c>
      <c r="AI153" s="1">
        <f>VLOOKUP(A153,'SegEnds_NonXtal_Prot#'!A:AL,31,FALSE)-VLOOKUP(A153,'SegEnds_NonXtal_Prot#'!A:AL,28,FALSE)</f>
        <v>49</v>
      </c>
      <c r="AJ153" s="1">
        <f>VLOOKUP(A153,'SegEnds_NonXtal_Prot#'!A:AL,34,FALSE)-VLOOKUP(A153,'SegEnds_NonXtal_Prot#'!A:AL,31,FALSE)</f>
        <v>44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273</v>
      </c>
      <c r="B154" s="1" t="str">
        <f>VLOOKUP(A154,Xtal_Templ!A:B,2,FALSE)</f>
        <v>ox1r_human</v>
      </c>
      <c r="C154" s="5">
        <f>VLOOKUP($B154&amp;"__wt",'SegEnds_Xtal_BW#'!$A:$Z,3,FALSE)</f>
        <v>32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INDEX(ICL3_classA!$G$2:$G$37,MATCH(MIN(ABS(AI154-ICL3_classA!$F$2:$F$37)),ABS(AI154-ICL3_classA!$F$2:$F$37),0))</f>
        <v>74</v>
      </c>
      <c r="U154" s="1">
        <f t="array" ref="U154">INDEX(ICL3_classA!$H$2:$H$37,MATCH(MIN(ABS(AI154-ICL3_classA!$F$2:$F$37)),ABS(AI154-ICL3_classA!$F$2:$F$37),0))</f>
        <v>21</v>
      </c>
      <c r="V154" s="1">
        <v>61</v>
      </c>
      <c r="W154" s="1">
        <v>32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 t="e">
        <f>VLOOKUP(A154,'SegEnds_NonXtal_Prot#'!A:AL,13,FALSE)-VLOOKUP(A154,'SegEnds_NonXtal_Prot#'!A:AL,10,FALSE)</f>
        <v>#VALUE!</v>
      </c>
      <c r="AE154" s="1">
        <f>VLOOKUP(A154,'SegEnds_NonXtal_Prot#'!A:AL,16,FALSE)-VLOOKUP(A154,'SegEnds_NonXtal_Prot#'!A:AL,10,FALSE)</f>
        <v>61</v>
      </c>
      <c r="AF154" s="1">
        <f>VLOOKUP(A154,'SegEnds_NonXtal_Prot#'!A:AL,22,FALSE)-VLOOKUP(A154,'SegEnds_NonXtal_Prot#'!A:AL,19,FALSE)</f>
        <v>20</v>
      </c>
      <c r="AG154" s="1" t="e">
        <f>VLOOKUP(A154,'SegEnds_NonXtal_Prot#'!A:AL,28,FALSE)-VLOOKUP(A154,'SegEnds_NonXtal_Prot#'!A:AL,25,FALSE)</f>
        <v>#VALUE!</v>
      </c>
      <c r="AH154" s="1">
        <f>VLOOKUP(A154,'SegEnds_NonXtal_Prot#'!A:AL,28,FALSE)-VLOOKUP(A154,'SegEnds_NonXtal_Prot#'!A:AL,22,FALSE)</f>
        <v>72</v>
      </c>
      <c r="AI154" s="1">
        <f>VLOOKUP(A154,'SegEnds_NonXtal_Prot#'!A:AL,31,FALSE)-VLOOKUP(A154,'SegEnds_NonXtal_Prot#'!A:AL,28,FALSE)</f>
        <v>61</v>
      </c>
      <c r="AJ154" s="1">
        <f>VLOOKUP(A154,'SegEnds_NonXtal_Prot#'!A:AL,34,FALSE)-VLOOKUP(A154,'SegEnds_NonXtal_Prot#'!A:AL,31,FALSE)</f>
        <v>34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274</v>
      </c>
      <c r="B155" s="1" t="str">
        <f>VLOOKUP(A155,Xtal_Templ!A:B,2,FALSE)</f>
        <v>ednrb_human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52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28</v>
      </c>
      <c r="T155" s="1">
        <f t="array" ref="T155">INDEX(ICL3_classA!$G$2:$G$37,MATCH(MIN(ABS(AI155-ICL3_classA!$F$2:$F$37)),ABS(AI155-ICL3_classA!$F$2:$F$37),0))</f>
        <v>73</v>
      </c>
      <c r="U155" s="1">
        <f t="array" ref="U155">INDEX(ICL3_classA!$H$2:$H$37,MATCH(MIN(ABS(AI155-ICL3_classA!$F$2:$F$37)),ABS(AI155-ICL3_classA!$F$2:$F$37),0))</f>
        <v>22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26</v>
      </c>
      <c r="AH155" s="1">
        <f>VLOOKUP(A155,'SegEnds_NonXtal_Prot#'!A:AL,28,FALSE)-VLOOKUP(A155,'SegEnds_NonXtal_Prot#'!A:AL,22,FALSE)</f>
        <v>57</v>
      </c>
      <c r="AI155" s="1">
        <f>VLOOKUP(A155,'SegEnds_NonXtal_Prot#'!A:AL,31,FALSE)-VLOOKUP(A155,'SegEnds_NonXtal_Prot#'!A:AL,28,FALSE)</f>
        <v>57</v>
      </c>
      <c r="AJ155" s="1">
        <f>VLOOKUP(A155,'SegEnds_NonXtal_Prot#'!A:AL,34,FALSE)-VLOOKUP(A155,'SegEnds_NonXtal_Prot#'!A:AL,31,FALSE)</f>
        <v>40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275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INDEX(ICL3_classA!$G$2:$G$37,MATCH(MIN(ABS(AI156-ICL3_classA!$F$2:$F$37)),ABS(AI156-ICL3_classA!$F$2:$F$37),0))</f>
        <v>67</v>
      </c>
      <c r="U156" s="1">
        <f t="array" ref="U156">INDEX(ICL3_classA!$H$2:$H$37,MATCH(MIN(ABS(AI156-ICL3_classA!$F$2:$F$37)),ABS(AI156-ICL3_classA!$F$2:$F$37),0))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 t="e">
        <f>VLOOKUP(A156,'SegEnds_NonXtal_Prot#'!A:AL,10,FALSE)-VLOOKUP(A156,'SegEnds_NonXtal_Prot#'!A:AL,7,FALSE)</f>
        <v>#VALUE!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23</v>
      </c>
      <c r="AH156" s="1">
        <f>VLOOKUP(A156,'SegEnds_NonXtal_Prot#'!A:AL,28,FALSE)-VLOOKUP(A156,'SegEnds_NonXtal_Prot#'!A:AL,22,FALSE)</f>
        <v>48</v>
      </c>
      <c r="AI156" s="1">
        <f>VLOOKUP(A156,'SegEnds_NonXtal_Prot#'!A:AL,31,FALSE)-VLOOKUP(A156,'SegEnds_NonXtal_Prot#'!A:AL,28,FALSE)</f>
        <v>47</v>
      </c>
      <c r="AJ156" s="1">
        <f>VLOOKUP(A156,'SegEnds_NonXtal_Prot#'!A:AL,34,FALSE)-VLOOKUP(A156,'SegEnds_NonXtal_Prot#'!A:AL,31,FALSE)</f>
        <v>40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276</v>
      </c>
      <c r="B157" s="1" t="str">
        <f>VLOOKUP(A157,Xtal_Templ!A:B,2,FALSE)</f>
        <v>oprk_human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30</v>
      </c>
      <c r="T157" s="1">
        <f t="array" ref="T157">INDEX(ICL3_classA!$G$2:$G$37,MATCH(MIN(ABS(AI157-ICL3_classA!$F$2:$F$37)),ABS(AI157-ICL3_classA!$F$2:$F$37),0))</f>
        <v>67</v>
      </c>
      <c r="U157" s="1">
        <f t="array" ref="U157">INDEX(ICL3_classA!$H$2:$H$37,MATCH(MIN(ABS(AI157-ICL3_classA!$F$2:$F$37)),ABS(AI157-ICL3_classA!$F$2:$F$37),0))</f>
        <v>26</v>
      </c>
      <c r="V157" s="1">
        <v>64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23</v>
      </c>
      <c r="AH157" s="1">
        <f>VLOOKUP(A157,'SegEnds_NonXtal_Prot#'!A:AL,28,FALSE)-VLOOKUP(A157,'SegEnds_NonXtal_Prot#'!A:AL,22,FALSE)</f>
        <v>48</v>
      </c>
      <c r="AI157" s="1">
        <f>VLOOKUP(A157,'SegEnds_NonXtal_Prot#'!A:AL,31,FALSE)-VLOOKUP(A157,'SegEnds_NonXtal_Prot#'!A:AL,28,FALSE)</f>
        <v>46</v>
      </c>
      <c r="AJ157" s="1">
        <f>VLOOKUP(A157,'SegEnds_NonXtal_Prot#'!A:AL,34,FALSE)-VLOOKUP(A157,'SegEnds_NonXtal_Prot#'!A:AL,31,FALSE)</f>
        <v>45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277</v>
      </c>
      <c r="B158" s="1" t="str">
        <f>VLOOKUP(A158,Xtal_Templ!A:B,2,FALSE)</f>
        <v>p2ry1_human</v>
      </c>
      <c r="C158" s="5">
        <f>VLOOKUP($B158&amp;"__wt",'SegEnds_Xtal_BW#'!$A:$Z,3,FALSE)</f>
        <v>30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32</v>
      </c>
      <c r="T158" s="1">
        <f t="array" ref="T158">INDEX(ICL3_classA!$G$2:$G$37,MATCH(MIN(ABS(AI158-ICL3_classA!$F$2:$F$37)),ABS(AI158-ICL3_classA!$F$2:$F$37),0))</f>
        <v>67</v>
      </c>
      <c r="U158" s="1">
        <f t="array" ref="U158">INDEX(ICL3_classA!$H$2:$H$37,MATCH(MIN(ABS(AI158-ICL3_classA!$F$2:$F$37)),ABS(AI158-ICL3_classA!$F$2:$F$37),0))</f>
        <v>26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 t="e">
        <f>VLOOKUP(A158,'SegEnds_NonXtal_Prot#'!A:AL,10,FALSE)-VLOOKUP(A158,'SegEnds_NonXtal_Prot#'!A:AL,7,FALSE)</f>
        <v>#VALUE!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23</v>
      </c>
      <c r="AH158" s="1">
        <f>VLOOKUP(A158,'SegEnds_NonXtal_Prot#'!A:AL,28,FALSE)-VLOOKUP(A158,'SegEnds_NonXtal_Prot#'!A:AL,22,FALSE)</f>
        <v>48</v>
      </c>
      <c r="AI158" s="1">
        <f>VLOOKUP(A158,'SegEnds_NonXtal_Prot#'!A:AL,31,FALSE)-VLOOKUP(A158,'SegEnds_NonXtal_Prot#'!A:AL,28,FALSE)</f>
        <v>46</v>
      </c>
      <c r="AJ158" s="1">
        <f>VLOOKUP(A158,'SegEnds_NonXtal_Prot#'!A:AL,34,FALSE)-VLOOKUP(A158,'SegEnds_NonXtal_Prot#'!A:AL,31,FALSE)</f>
        <v>45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278</v>
      </c>
      <c r="B159" s="1" t="str">
        <f>VLOOKUP(A159,Xtal_Templ!A:B,2,FALSE)</f>
        <v>hrh1_human</v>
      </c>
      <c r="C159" s="5">
        <f>VLOOKUP($B159&amp;"__wt",'SegEnds_Xtal_BW#'!$A:$Z,3,FALSE)</f>
        <v>34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INDEX(ICL3_classA!$G$2:$G$37,MATCH(MIN(ABS(AI159-ICL3_classA!$F$2:$F$37)),ABS(AI159-ICL3_classA!$F$2:$F$37),0))</f>
        <v>76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">
        <v>31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22</v>
      </c>
      <c r="AH159" s="1">
        <f>VLOOKUP(A159,'SegEnds_NonXtal_Prot#'!A:AL,28,FALSE)-VLOOKUP(A159,'SegEnds_NonXtal_Prot#'!A:AL,22,FALSE)</f>
        <v>50</v>
      </c>
      <c r="AI159" s="1">
        <f>VLOOKUP(A159,'SegEnds_NonXtal_Prot#'!A:AL,31,FALSE)-VLOOKUP(A159,'SegEnds_NonXtal_Prot#'!A:AL,28,FALSE)</f>
        <v>228</v>
      </c>
      <c r="AJ159" s="1">
        <f>VLOOKUP(A159,'SegEnds_NonXtal_Prot#'!A:AL,34,FALSE)-VLOOKUP(A159,'SegEnds_NonXtal_Prot#'!A:AL,31,FALSE)</f>
        <v>35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Xtal</v>
      </c>
    </row>
    <row r="160" spans="1:38" x14ac:dyDescent="0.2">
      <c r="A160" s="1" t="s">
        <v>279</v>
      </c>
      <c r="B160" s="1" t="str">
        <f>VLOOKUP(A160,Xtal_Templ!A:B,2,FALSE)</f>
        <v>adrb2_human</v>
      </c>
      <c r="C160" s="5">
        <f>VLOOKUP($B160&amp;"__wt",'SegEnds_Xtal_BW#'!$A:$Z,3,FALSE)</f>
        <v>25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INDEX(ICL3_classA!$G$2:$G$37,MATCH(MIN(ABS(AI160-ICL3_classA!$F$2:$F$37)),ABS(AI160-ICL3_classA!$F$2:$F$37),0))</f>
        <v>73</v>
      </c>
      <c r="U160" s="1">
        <f t="array" ref="U160">INDEX(ICL3_classA!$H$2:$H$37,MATCH(MIN(ABS(AI160-ICL3_classA!$F$2:$F$37)),ABS(AI160-ICL3_classA!$F$2:$F$37),0))</f>
        <v>22</v>
      </c>
      <c r="V160" s="1">
        <v>61</v>
      </c>
      <c r="W160" s="1">
        <v>31</v>
      </c>
      <c r="X160" s="108">
        <v>56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20</v>
      </c>
      <c r="AH160" s="1">
        <f>VLOOKUP(A160,'SegEnds_NonXtal_Prot#'!A:AL,28,FALSE)-VLOOKUP(A160,'SegEnds_NonXtal_Prot#'!A:AL,22,FALSE)</f>
        <v>51</v>
      </c>
      <c r="AI160" s="1">
        <f>VLOOKUP(A160,'SegEnds_NonXtal_Prot#'!A:AL,31,FALSE)-VLOOKUP(A160,'SegEnds_NonXtal_Prot#'!A:AL,28,FALSE)</f>
        <v>55</v>
      </c>
      <c r="AJ160" s="1">
        <f>VLOOKUP(A160,'SegEnds_NonXtal_Prot#'!A:AL,34,FALSE)-VLOOKUP(A160,'SegEnds_NonXtal_Prot#'!A:AL,31,FALSE)</f>
        <v>36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282</v>
      </c>
      <c r="B161" s="1" t="str">
        <f>VLOOKUP(A161,Xtal_Templ!A:B,2,FALSE)</f>
        <v>oprk_human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INDEX(ICL3_classA!$G$2:$G$37,MATCH(MIN(ABS(AI161-ICL3_classA!$F$2:$F$37)),ABS(AI161-ICL3_classA!$F$2:$F$37),0))</f>
        <v>74</v>
      </c>
      <c r="U161" s="1">
        <f t="array" ref="U161">INDEX(ICL3_classA!$H$2:$H$37,MATCH(MIN(ABS(AI161-ICL3_classA!$F$2:$F$37)),ABS(AI161-ICL3_classA!$F$2:$F$37),0))</f>
        <v>21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25</v>
      </c>
      <c r="AH161" s="1">
        <f>VLOOKUP(A161,'SegEnds_NonXtal_Prot#'!A:AL,28,FALSE)-VLOOKUP(A161,'SegEnds_NonXtal_Prot#'!A:AL,22,FALSE)</f>
        <v>49</v>
      </c>
      <c r="AI161" s="1">
        <f>VLOOKUP(A161,'SegEnds_NonXtal_Prot#'!A:AL,31,FALSE)-VLOOKUP(A161,'SegEnds_NonXtal_Prot#'!A:AL,28,FALSE)</f>
        <v>62</v>
      </c>
      <c r="AJ161" s="1">
        <f>VLOOKUP(A161,'SegEnds_NonXtal_Prot#'!A:AL,34,FALSE)-VLOOKUP(A161,'SegEnds_NonXtal_Prot#'!A:AL,31,FALSE)</f>
        <v>42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283</v>
      </c>
      <c r="B162" s="1" t="str">
        <f>VLOOKUP(A162,Xtal_Templ!A:B,2,FALSE)</f>
        <v>agtr1_human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34</v>
      </c>
      <c r="T162" s="1">
        <f t="array" ref="T162">INDEX(ICL3_classA!$G$2:$G$37,MATCH(MIN(ABS(AI162-ICL3_classA!$F$2:$F$37)),ABS(AI162-ICL3_classA!$F$2:$F$37),0))</f>
        <v>67</v>
      </c>
      <c r="U162" s="1">
        <f t="array" ref="U162">INDEX(ICL3_classA!$H$2:$H$37,MATCH(MIN(ABS(AI162-ICL3_classA!$F$2:$F$37)),ABS(AI162-ICL3_classA!$F$2:$F$37),0))</f>
        <v>28</v>
      </c>
      <c r="V162" s="1">
        <v>61</v>
      </c>
      <c r="W162" s="1"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 t="e">
        <f>VLOOKUP(A162,'SegEnds_NonXtal_Prot#'!A:AL,10,FALSE)-VLOOKUP(A162,'SegEnds_NonXtal_Prot#'!A:AL,7,FALSE)</f>
        <v>#VALUE!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59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24</v>
      </c>
      <c r="AH162" s="1">
        <f>VLOOKUP(A162,'SegEnds_NonXtal_Prot#'!A:AL,28,FALSE)-VLOOKUP(A162,'SegEnds_NonXtal_Prot#'!A:AL,22,FALSE)</f>
        <v>47</v>
      </c>
      <c r="AI162" s="1">
        <f>VLOOKUP(A162,'SegEnds_NonXtal_Prot#'!A:AL,31,FALSE)-VLOOKUP(A162,'SegEnds_NonXtal_Prot#'!A:AL,28,FALSE)</f>
        <v>45</v>
      </c>
      <c r="AJ162" s="1">
        <f>VLOOKUP(A162,'SegEnds_NonXtal_Prot#'!A:AL,34,FALSE)-VLOOKUP(A162,'SegEnds_NonXtal_Prot#'!A:AL,31,FALSE)</f>
        <v>36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284</v>
      </c>
      <c r="B163" s="1" t="str">
        <f>VLOOKUP(A163,Xtal_Templ!A:B,2,FALSE)</f>
        <v>aa2ar_human</v>
      </c>
      <c r="C163" s="5">
        <f>VLOOKUP($B163&amp;"__wt",'SegEnds_Xtal_BW#'!$A:$Z,3,FALSE)</f>
        <v>27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34</v>
      </c>
      <c r="T163" s="1">
        <f t="array" ref="T163">INDEX(ICL3_classA!$G$2:$G$37,MATCH(MIN(ABS(AI163-ICL3_classA!$F$2:$F$37)),ABS(AI163-ICL3_classA!$F$2:$F$37),0))</f>
        <v>67</v>
      </c>
      <c r="U163" s="1">
        <f t="array" ref="U163">INDEX(ICL3_classA!$H$2:$H$37,MATCH(MIN(ABS(AI163-ICL3_classA!$F$2:$F$37)),ABS(AI163-ICL3_classA!$F$2:$F$37),0))</f>
        <v>28</v>
      </c>
      <c r="V163" s="1">
        <v>61</v>
      </c>
      <c r="W163" s="1"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 t="e">
        <f>VLOOKUP(A163,'SegEnds_NonXtal_Prot#'!A:AL,10,FALSE)-VLOOKUP(A163,'SegEnds_NonXtal_Prot#'!A:AL,7,FALSE)</f>
        <v>#VALUE!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59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24</v>
      </c>
      <c r="AH163" s="1">
        <f>VLOOKUP(A163,'SegEnds_NonXtal_Prot#'!A:AL,28,FALSE)-VLOOKUP(A163,'SegEnds_NonXtal_Prot#'!A:AL,22,FALSE)</f>
        <v>47</v>
      </c>
      <c r="AI163" s="1">
        <f>VLOOKUP(A163,'SegEnds_NonXtal_Prot#'!A:AL,31,FALSE)-VLOOKUP(A163,'SegEnds_NonXtal_Prot#'!A:AL,28,FALSE)</f>
        <v>45</v>
      </c>
      <c r="AJ163" s="1">
        <f>VLOOKUP(A163,'SegEnds_NonXtal_Prot#'!A:AL,34,FALSE)-VLOOKUP(A163,'SegEnds_NonXtal_Prot#'!A:AL,31,FALSE)</f>
        <v>36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285</v>
      </c>
      <c r="B164" s="1" t="str">
        <f>VLOOKUP(A164,Xtal_Templ!A:B,2,FALSE)</f>
        <v>adrb2_human</v>
      </c>
      <c r="C164" s="5">
        <f>VLOOKUP($B164&amp;"__wt",'SegEnds_Xtal_BW#'!$A:$Z,3,FALSE)</f>
        <v>25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INDEX(ICL3_classA!$G$2:$G$37,MATCH(MIN(ABS(AI164-ICL3_classA!$F$2:$F$37)),ABS(AI164-ICL3_classA!$F$2:$F$37),0))</f>
        <v>67</v>
      </c>
      <c r="U164" s="1">
        <f t="array" ref="U164">INDEX(ICL3_classA!$H$2:$H$37,MATCH(MIN(ABS(AI164-ICL3_classA!$F$2:$F$37)),ABS(AI164-ICL3_classA!$F$2:$F$37),0))</f>
        <v>28</v>
      </c>
      <c r="V164" s="1">
        <v>61</v>
      </c>
      <c r="W164" s="1">
        <v>31</v>
      </c>
      <c r="X164" s="108"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29</v>
      </c>
      <c r="AC164" s="1" t="e">
        <f>VLOOKUP(A164,'SegEnds_NonXtal_Prot#'!A:AL,10,FALSE)-VLOOKUP(A164,'SegEnds_NonXtal_Prot#'!A:AL,7,FALSE)</f>
        <v>#VALUE!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59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26</v>
      </c>
      <c r="AH164" s="1">
        <f>VLOOKUP(A164,'SegEnds_NonXtal_Prot#'!A:AL,28,FALSE)-VLOOKUP(A164,'SegEnds_NonXtal_Prot#'!A:AL,22,FALSE)</f>
        <v>49</v>
      </c>
      <c r="AI164" s="1">
        <f>VLOOKUP(A164,'SegEnds_NonXtal_Prot#'!A:AL,31,FALSE)-VLOOKUP(A164,'SegEnds_NonXtal_Prot#'!A:AL,28,FALSE)</f>
        <v>45</v>
      </c>
      <c r="AJ164" s="1">
        <f>VLOOKUP(A164,'SegEnds_NonXtal_Prot#'!A:AL,34,FALSE)-VLOOKUP(A164,'SegEnds_NonXtal_Prot#'!A:AL,31,FALSE)</f>
        <v>36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288</v>
      </c>
      <c r="B165" s="1" t="str">
        <f>VLOOKUP(A165,Xtal_Templ!A:B,2,FALSE)</f>
        <v>oprk_human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30</v>
      </c>
      <c r="T165" s="1">
        <f t="array" ref="T165">INDEX(ICL3_classA!$G$2:$G$37,MATCH(MIN(ABS(AI165-ICL3_classA!$F$2:$F$37)),ABS(AI165-ICL3_classA!$F$2:$F$37),0))</f>
        <v>68</v>
      </c>
      <c r="U165" s="1">
        <f t="array" ref="U165">INDEX(ICL3_classA!$H$2:$H$37,MATCH(MIN(ABS(AI165-ICL3_classA!$F$2:$F$37)),ABS(AI165-ICL3_classA!$F$2:$F$37),0))</f>
        <v>24</v>
      </c>
      <c r="V165" s="1">
        <v>64</v>
      </c>
      <c r="W165" s="1">
        <v>24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19</v>
      </c>
      <c r="AE165" s="1">
        <f>VLOOKUP(A165,'SegEnds_NonXtal_Prot#'!A:AL,16,FALSE)-VLOOKUP(A165,'SegEnds_NonXtal_Prot#'!A:AL,10,FALSE)</f>
        <v>51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28</v>
      </c>
      <c r="AH165" s="1">
        <f>VLOOKUP(A165,'SegEnds_NonXtal_Prot#'!A:AL,28,FALSE)-VLOOKUP(A165,'SegEnds_NonXtal_Prot#'!A:AL,22,FALSE)</f>
        <v>53</v>
      </c>
      <c r="AI165" s="1">
        <f>VLOOKUP(A165,'SegEnds_NonXtal_Prot#'!A:AL,31,FALSE)-VLOOKUP(A165,'SegEnds_NonXtal_Prot#'!A:AL,28,FALSE)</f>
        <v>48</v>
      </c>
      <c r="AJ165" s="1">
        <f>VLOOKUP(A165,'SegEnds_NonXtal_Prot#'!A:AL,34,FALSE)-VLOOKUP(A165,'SegEnds_NonXtal_Prot#'!A:AL,31,FALSE)</f>
        <v>44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289</v>
      </c>
      <c r="B166" s="1" t="str">
        <f>VLOOKUP(A166,Xtal_Templ!A:B,2,FALSE)</f>
        <v>par2_human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 t="str">
        <f>VLOOKUP($B166&amp;"__wt",'SegEnds_Xtal_BW#'!$A:$Z,5,FALSE)</f>
        <v>-</v>
      </c>
      <c r="F166" s="1" t="str">
        <f>VLOOKUP($B166&amp;"__wt",'SegEnds_Xtal_BW#'!$A:$Z,6,FALSE)</f>
        <v>-</v>
      </c>
      <c r="G166" s="1">
        <v>37</v>
      </c>
      <c r="H166" s="12">
        <v>66</v>
      </c>
      <c r="I166" s="1">
        <f>VLOOKUP($B166&amp;"__wt",'SegEnds_Xtal_BW#'!$A:$Z,9,FALSE)</f>
        <v>47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31</v>
      </c>
      <c r="T166" s="1">
        <f t="array" ref="T166">INDEX(ICL3_classA!$G$2:$G$37,MATCH(MIN(ABS(AI166-ICL3_classA!$F$2:$F$37)),ABS(AI166-ICL3_classA!$F$2:$F$37),0))</f>
        <v>67</v>
      </c>
      <c r="U166" s="1">
        <f t="array" ref="U166">INDEX(ICL3_classA!$H$2:$H$37,MATCH(MIN(ABS(AI166-ICL3_classA!$F$2:$F$37)),ABS(AI166-ICL3_classA!$F$2:$F$37),0))</f>
        <v>26</v>
      </c>
      <c r="V166" s="1">
        <v>64</v>
      </c>
      <c r="W166" s="1">
        <v>24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61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19</v>
      </c>
      <c r="AE166" s="1">
        <f>VLOOKUP(A166,'SegEnds_NonXtal_Prot#'!A:AL,16,FALSE)-VLOOKUP(A166,'SegEnds_NonXtal_Prot#'!A:AL,10,FALSE)</f>
        <v>51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28</v>
      </c>
      <c r="AH166" s="1">
        <f>VLOOKUP(A166,'SegEnds_NonXtal_Prot#'!A:AL,28,FALSE)-VLOOKUP(A166,'SegEnds_NonXtal_Prot#'!A:AL,22,FALSE)</f>
        <v>57</v>
      </c>
      <c r="AI166" s="1">
        <f>VLOOKUP(A166,'SegEnds_NonXtal_Prot#'!A:AL,31,FALSE)-VLOOKUP(A166,'SegEnds_NonXtal_Prot#'!A:AL,28,FALSE)</f>
        <v>46</v>
      </c>
      <c r="AJ166" s="1">
        <f>VLOOKUP(A166,'SegEnds_NonXtal_Prot#'!A:AL,34,FALSE)-VLOOKUP(A166,'SegEnds_NonXtal_Prot#'!A:AL,31,FALSE)</f>
        <v>45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290</v>
      </c>
      <c r="B167" s="1" t="str">
        <f>VLOOKUP(A167,Xtal_Templ!A:B,2,FALSE)</f>
        <v>ptafr_human</v>
      </c>
      <c r="C167" s="5">
        <f>VLOOKUP($B167&amp;"__wt",'SegEnds_Xtal_BW#'!$A:$Z,3,FALSE)</f>
        <v>27</v>
      </c>
      <c r="D167" s="108">
        <v>60</v>
      </c>
      <c r="E167" s="1" t="str">
        <f>VLOOKUP($B167&amp;"__wt",'SegEnds_Xtal_BW#'!$A:$Z,5,FALSE)</f>
        <v>-</v>
      </c>
      <c r="F167" s="1" t="str">
        <f>VLOOKUP($B167&amp;"__wt",'SegEnds_Xtal_BW#'!$A:$Z,6,FALSE)</f>
        <v>-</v>
      </c>
      <c r="G167" s="1">
        <v>37</v>
      </c>
      <c r="H167" s="12">
        <v>66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21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63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33</v>
      </c>
      <c r="T167" s="1">
        <f t="array" ref="T167">INDEX(ICL3_classA!$G$2:$G$37,MATCH(MIN(ABS(AI167-ICL3_classA!$F$2:$F$37)),ABS(AI167-ICL3_classA!$F$2:$F$37),0))</f>
        <v>68</v>
      </c>
      <c r="U167" s="1">
        <f t="array" ref="U167">INDEX(ICL3_classA!$H$2:$H$37,MATCH(MIN(ABS(AI167-ICL3_classA!$F$2:$F$37)),ABS(AI167-ICL3_classA!$F$2:$F$37),0))</f>
        <v>24</v>
      </c>
      <c r="V167" s="1">
        <v>64</v>
      </c>
      <c r="W167" s="1">
        <v>24</v>
      </c>
      <c r="X167" s="1">
        <f>VLOOKUP($B167&amp;"__wt",'SegEnds_Xtal_BW#'!$A:$Z,24,FALSE)</f>
        <v>59</v>
      </c>
      <c r="Y167" s="1">
        <f>VLOOKUP($B167&amp;"__wt",'SegEnds_Xtal_BW#'!$A:$Z,25,FALSE)</f>
        <v>50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19</v>
      </c>
      <c r="AE167" s="1">
        <f>VLOOKUP(A167,'SegEnds_NonXtal_Prot#'!A:AL,16,FALSE)-VLOOKUP(A167,'SegEnds_NonXtal_Prot#'!A:AL,10,FALSE)</f>
        <v>51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28</v>
      </c>
      <c r="AH167" s="1">
        <f>VLOOKUP(A167,'SegEnds_NonXtal_Prot#'!A:AL,28,FALSE)-VLOOKUP(A167,'SegEnds_NonXtal_Prot#'!A:AL,22,FALSE)</f>
        <v>55</v>
      </c>
      <c r="AI167" s="1">
        <f>VLOOKUP(A167,'SegEnds_NonXtal_Prot#'!A:AL,31,FALSE)-VLOOKUP(A167,'SegEnds_NonXtal_Prot#'!A:AL,28,FALSE)</f>
        <v>48</v>
      </c>
      <c r="AJ167" s="1">
        <f>VLOOKUP(A167,'SegEnds_NonXtal_Prot#'!A:AL,34,FALSE)-VLOOKUP(A167,'SegEnds_NonXtal_Prot#'!A:AL,31,FALSE)</f>
        <v>44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291</v>
      </c>
      <c r="B168" s="1" t="str">
        <f>VLOOKUP(A168,Xtal_Templ!A:B,2,FALSE)</f>
        <v>hrh1_human</v>
      </c>
      <c r="C168" s="5">
        <f>VLOOKUP($B168&amp;"__wt",'SegEnds_Xtal_BW#'!$A:$Z,3,FALSE)</f>
        <v>34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62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35</v>
      </c>
      <c r="T168" s="1">
        <f t="array" ref="T168">INDEX(ICL3_classA!$G$2:$G$37,MATCH(MIN(ABS(AI168-ICL3_classA!$F$2:$F$37)),ABS(AI168-ICL3_classA!$F$2:$F$37),0))</f>
        <v>67</v>
      </c>
      <c r="U168" s="1">
        <f t="array" ref="U168">INDEX(ICL3_classA!$H$2:$H$37,MATCH(MIN(ABS(AI168-ICL3_classA!$F$2:$F$37)),ABS(AI168-ICL3_classA!$F$2:$F$37),0))</f>
        <v>26</v>
      </c>
      <c r="V168" s="1">
        <v>61</v>
      </c>
      <c r="W168" s="1"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59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14</v>
      </c>
      <c r="AD168" s="1">
        <f>VLOOKUP(A168,'SegEnds_NonXtal_Prot#'!A:AL,13,FALSE)-VLOOKUP(A168,'SegEnds_NonXtal_Prot#'!A:AL,10,FALSE)</f>
        <v>28</v>
      </c>
      <c r="AE168" s="1">
        <f>VLOOKUP(A168,'SegEnds_NonXtal_Prot#'!A:AL,16,FALSE)-VLOOKUP(A168,'SegEnds_NonXtal_Prot#'!A:AL,10,FALSE)</f>
        <v>59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24</v>
      </c>
      <c r="AH168" s="1">
        <f>VLOOKUP(A168,'SegEnds_NonXtal_Prot#'!A:AL,28,FALSE)-VLOOKUP(A168,'SegEnds_NonXtal_Prot#'!A:AL,22,FALSE)</f>
        <v>47</v>
      </c>
      <c r="AI168" s="1">
        <f>VLOOKUP(A168,'SegEnds_NonXtal_Prot#'!A:AL,31,FALSE)-VLOOKUP(A168,'SegEnds_NonXtal_Prot#'!A:AL,28,FALSE)</f>
        <v>46</v>
      </c>
      <c r="AJ168" s="1">
        <f>VLOOKUP(A168,'SegEnds_NonXtal_Prot#'!A:AL,34,FALSE)-VLOOKUP(A168,'SegEnds_NonXtal_Prot#'!A:AL,31,FALSE)</f>
        <v>36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292</v>
      </c>
      <c r="B169" s="1" t="str">
        <f>VLOOKUP(A169,Xtal_Templ!A:B,2,FALSE)</f>
        <v>pd2r2_human</v>
      </c>
      <c r="C169" s="5">
        <f>VLOOKUP($B169&amp;"__wt",'SegEnds_Xtal_BW#'!$A:$Z,3,FALSE)</f>
        <v>32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08">
        <v>29</v>
      </c>
      <c r="T169" s="1">
        <f t="array" ref="T169">INDEX(ICL3_classA!$G$2:$G$37,MATCH(MIN(ABS(AI169-ICL3_classA!$F$2:$F$37)),ABS(AI169-ICL3_classA!$F$2:$F$37),0))</f>
        <v>68</v>
      </c>
      <c r="U169" s="1">
        <f t="array" ref="U169">INDEX(ICL3_classA!$H$2:$H$37,MATCH(MIN(ABS(AI169-ICL3_classA!$F$2:$F$37)),ABS(AI169-ICL3_classA!$F$2:$F$37),0))</f>
        <v>30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64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19</v>
      </c>
      <c r="AE169" s="1">
        <f>VLOOKUP(A169,'SegEnds_NonXtal_Prot#'!A:AL,16,FALSE)-VLOOKUP(A169,'SegEnds_NonXtal_Prot#'!A:AL,10,FALSE)</f>
        <v>51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25</v>
      </c>
      <c r="AH169" s="1">
        <f>VLOOKUP(A169,'SegEnds_NonXtal_Prot#'!A:AL,28,FALSE)-VLOOKUP(A169,'SegEnds_NonXtal_Prot#'!A:AL,22,FALSE)</f>
        <v>51</v>
      </c>
      <c r="AI169" s="1">
        <f>VLOOKUP(A169,'SegEnds_NonXtal_Prot#'!A:AL,31,FALSE)-VLOOKUP(A169,'SegEnds_NonXtal_Prot#'!A:AL,28,FALSE)</f>
        <v>43</v>
      </c>
      <c r="AJ169" s="1">
        <f>VLOOKUP(A169,'SegEnds_NonXtal_Prot#'!A:AL,34,FALSE)-VLOOKUP(A169,'SegEnds_NonXtal_Prot#'!A:AL,31,FALSE)</f>
        <v>46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293</v>
      </c>
      <c r="B170" s="1" t="str">
        <f>VLOOKUP(A170,Xtal_Templ!A:B,2,FALSE)</f>
        <v>pd2r2_human</v>
      </c>
      <c r="C170" s="5">
        <f>VLOOKUP($B170&amp;"__wt",'SegEnds_Xtal_BW#'!$A:$Z,3,FALSE)</f>
        <v>32</v>
      </c>
      <c r="D170" s="1">
        <f>VLOOKUP($B170&amp;"__wt",'SegEnds_Xtal_BW#'!$A:$Z,4,FALSE)</f>
        <v>60</v>
      </c>
      <c r="E170" s="1" t="str">
        <f>VLOOKUP($B170&amp;"__wt",'SegEnds_Xtal_BW#'!$A:$Z,5,FALSE)</f>
        <v>-</v>
      </c>
      <c r="F170" s="1" t="str">
        <f>VLOOKUP($B170&amp;"__wt",'SegEnds_Xtal_BW#'!$A:$Z,6,FALSE)</f>
        <v>-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21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v>35</v>
      </c>
      <c r="T170" s="1">
        <f t="array" ref="T170">INDEX(ICL3_classA!$G$2:$G$37,MATCH(MIN(ABS(AI170-ICL3_classA!$F$2:$F$37)),ABS(AI170-ICL3_classA!$F$2:$F$37),0))</f>
        <v>67</v>
      </c>
      <c r="U170" s="1">
        <f t="array" ref="U170">INDEX(ICL3_classA!$H$2:$H$37,MATCH(MIN(ABS(AI170-ICL3_classA!$F$2:$F$37)),ABS(AI170-ICL3_classA!$F$2:$F$37),0))</f>
        <v>26</v>
      </c>
      <c r="V170" s="1">
        <v>64</v>
      </c>
      <c r="W170" s="1">
        <v>24</v>
      </c>
      <c r="X170" s="108">
        <v>56</v>
      </c>
      <c r="Y170" s="1">
        <f>VLOOKUP($B170&amp;"__wt",'SegEnds_Xtal_BW#'!$A:$Z,25,FALSE)</f>
        <v>47</v>
      </c>
      <c r="Z170" s="1">
        <f>VLOOKUP($B170&amp;"__wt",'SegEnds_Xtal_BW#'!$A:$Z,26,FALSE)</f>
        <v>64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30</v>
      </c>
      <c r="AC170" s="1">
        <f>VLOOKUP(A170,'SegEnds_NonXtal_Prot#'!A:AL,10,FALSE)-VLOOKUP(A170,'SegEnds_NonXtal_Prot#'!A:AL,7,FALSE)</f>
        <v>17</v>
      </c>
      <c r="AD170" s="1">
        <f>VLOOKUP(A170,'SegEnds_NonXtal_Prot#'!A:AL,13,FALSE)-VLOOKUP(A170,'SegEnds_NonXtal_Prot#'!A:AL,10,FALSE)</f>
        <v>19</v>
      </c>
      <c r="AE170" s="1">
        <f>VLOOKUP(A170,'SegEnds_NonXtal_Prot#'!A:AL,16,FALSE)-VLOOKUP(A170,'SegEnds_NonXtal_Prot#'!A:AL,10,FALSE)</f>
        <v>51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22</v>
      </c>
      <c r="AH170" s="1">
        <f>VLOOKUP(A170,'SegEnds_NonXtal_Prot#'!A:AL,28,FALSE)-VLOOKUP(A170,'SegEnds_NonXtal_Prot#'!A:AL,22,FALSE)</f>
        <v>47</v>
      </c>
      <c r="AI170" s="1">
        <f>VLOOKUP(A170,'SegEnds_NonXtal_Prot#'!A:AL,31,FALSE)-VLOOKUP(A170,'SegEnds_NonXtal_Prot#'!A:AL,28,FALSE)</f>
        <v>46</v>
      </c>
      <c r="AJ170" s="1">
        <f>VLOOKUP(A170,'SegEnds_NonXtal_Prot#'!A:AL,34,FALSE)-VLOOKUP(A170,'SegEnds_NonXtal_Prot#'!A:AL,31,FALSE)</f>
        <v>46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294</v>
      </c>
      <c r="B171" s="1" t="str">
        <f>VLOOKUP(A171,Xtal_Templ!A:B,2,FALSE)</f>
        <v>agtr1_human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34</v>
      </c>
      <c r="T171" s="1">
        <f t="array" ref="T171">INDEX(ICL3_classA!$G$2:$G$37,MATCH(MIN(ABS(AI171-ICL3_classA!$F$2:$F$37)),ABS(AI171-ICL3_classA!$F$2:$F$37),0))</f>
        <v>68</v>
      </c>
      <c r="U171" s="1">
        <f t="array" ref="U171">INDEX(ICL3_classA!$H$2:$H$37,MATCH(MIN(ABS(AI171-ICL3_classA!$F$2:$F$37)),ABS(AI171-ICL3_classA!$F$2:$F$37),0))</f>
        <v>30</v>
      </c>
      <c r="V171" s="1">
        <v>61</v>
      </c>
      <c r="W171" s="1">
        <v>32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61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27</v>
      </c>
      <c r="AC171" s="1" t="e">
        <f>VLOOKUP(A171,'SegEnds_NonXtal_Prot#'!A:AL,10,FALSE)-VLOOKUP(A171,'SegEnds_NonXtal_Prot#'!A:AL,7,FALSE)</f>
        <v>#VALUE!</v>
      </c>
      <c r="AD171" s="1" t="e">
        <f>VLOOKUP(A171,'SegEnds_NonXtal_Prot#'!A:AL,13,FALSE)-VLOOKUP(A171,'SegEnds_NonXtal_Prot#'!A:AL,10,FALSE)</f>
        <v>#VALUE!</v>
      </c>
      <c r="AE171" s="1">
        <f>VLOOKUP(A171,'SegEnds_NonXtal_Prot#'!A:AL,16,FALSE)-VLOOKUP(A171,'SegEnds_NonXtal_Prot#'!A:AL,10,FALSE)</f>
        <v>53</v>
      </c>
      <c r="AF171" s="1">
        <f>VLOOKUP(A171,'SegEnds_NonXtal_Prot#'!A:AL,22,FALSE)-VLOOKUP(A171,'SegEnds_NonXtal_Prot#'!A:AL,19,FALSE)</f>
        <v>20</v>
      </c>
      <c r="AG171" s="1" t="e">
        <f>VLOOKUP(A171,'SegEnds_NonXtal_Prot#'!A:AL,28,FALSE)-VLOOKUP(A171,'SegEnds_NonXtal_Prot#'!A:AL,25,FALSE)</f>
        <v>#VALUE!</v>
      </c>
      <c r="AH171" s="1">
        <f>VLOOKUP(A171,'SegEnds_NonXtal_Prot#'!A:AL,28,FALSE)-VLOOKUP(A171,'SegEnds_NonXtal_Prot#'!A:AL,22,FALSE)</f>
        <v>44</v>
      </c>
      <c r="AI171" s="1">
        <f>VLOOKUP(A171,'SegEnds_NonXtal_Prot#'!A:AL,31,FALSE)-VLOOKUP(A171,'SegEnds_NonXtal_Prot#'!A:AL,28,FALSE)</f>
        <v>42</v>
      </c>
      <c r="AJ171" s="1">
        <f>VLOOKUP(A171,'SegEnds_NonXtal_Prot#'!A:AL,34,FALSE)-VLOOKUP(A171,'SegEnds_NonXtal_Prot#'!A:AL,31,FALSE)</f>
        <v>34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295</v>
      </c>
      <c r="B172" s="1" t="str">
        <f>VLOOKUP(A172,Xtal_Templ!A:B,2,FALSE)</f>
        <v>ccr9_human</v>
      </c>
      <c r="C172" s="5">
        <f>VLOOKUP($B172&amp;"__wt",'SegEnds_Xtal_BW#'!$A:$Z,3,FALSE)</f>
        <v>27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33</v>
      </c>
      <c r="T172" s="1">
        <f t="array" ref="T172">INDEX(ICL3_classA!$G$2:$G$37,MATCH(MIN(ABS(AI172-ICL3_classA!$F$2:$F$37)),ABS(AI172-ICL3_classA!$F$2:$F$37),0))</f>
        <v>68</v>
      </c>
      <c r="U172" s="1">
        <f t="array" ref="U172">INDEX(ICL3_classA!$H$2:$H$37,MATCH(MIN(ABS(AI172-ICL3_classA!$F$2:$F$37)),ABS(AI172-ICL3_classA!$F$2:$F$37),0))</f>
        <v>30</v>
      </c>
      <c r="V172" s="1">
        <v>61</v>
      </c>
      <c r="W172" s="1">
        <v>34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67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26</v>
      </c>
      <c r="AC172" s="1" t="e">
        <f>VLOOKUP(A172,'SegEnds_NonXtal_Prot#'!A:AL,10,FALSE)-VLOOKUP(A172,'SegEnds_NonXtal_Prot#'!A:AL,7,FALSE)</f>
        <v>#VALUE!</v>
      </c>
      <c r="AD172" s="1" t="e">
        <f>VLOOKUP(A172,'SegEnds_NonXtal_Prot#'!A:AL,13,FALSE)-VLOOKUP(A172,'SegEnds_NonXtal_Prot#'!A:AL,10,FALSE)</f>
        <v>#VALUE!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 t="e">
        <f>VLOOKUP(A172,'SegEnds_NonXtal_Prot#'!A:AL,28,FALSE)-VLOOKUP(A172,'SegEnds_NonXtal_Prot#'!A:AL,25,FALSE)</f>
        <v>#VALUE!</v>
      </c>
      <c r="AH172" s="1">
        <f>VLOOKUP(A172,'SegEnds_NonXtal_Prot#'!A:AL,28,FALSE)-VLOOKUP(A172,'SegEnds_NonXtal_Prot#'!A:AL,22,FALSE)</f>
        <v>39</v>
      </c>
      <c r="AI172" s="1">
        <f>VLOOKUP(A172,'SegEnds_NonXtal_Prot#'!A:AL,31,FALSE)-VLOOKUP(A172,'SegEnds_NonXtal_Prot#'!A:AL,28,FALSE)</f>
        <v>42</v>
      </c>
      <c r="AJ172" s="1">
        <f>VLOOKUP(A172,'SegEnds_NonXtal_Prot#'!A:AL,34,FALSE)-VLOOKUP(A172,'SegEnds_NonXtal_Prot#'!A:AL,31,FALSE)</f>
        <v>32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296</v>
      </c>
      <c r="B173" s="1" t="str">
        <f>VLOOKUP(A173,Xtal_Templ!A:B,2,FALSE)</f>
        <v>lpar1_human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v>67</v>
      </c>
      <c r="I173" s="1" t="s">
        <v>23</v>
      </c>
      <c r="J173" s="1" t="s">
        <v>23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63</v>
      </c>
      <c r="Q173" s="1" t="str">
        <f>VLOOKUP($B173&amp;"__wt",'SegEnds_Xtal_BW#'!$A:$Z,17,FALSE)</f>
        <v>-</v>
      </c>
      <c r="R173" s="1" t="str">
        <f>VLOOKUP($B173&amp;"__wt",'SegEnds_Xtal_BW#'!$A:$Z,18,FALSE)</f>
        <v>-</v>
      </c>
      <c r="S173" s="108">
        <v>33</v>
      </c>
      <c r="T173" s="1">
        <f t="array" ref="T173">INDEX(ICL3_classA!$G$2:$G$37,MATCH(MIN(ABS(AI173-ICL3_classA!$F$2:$F$37)),ABS(AI173-ICL3_classA!$F$2:$F$37),0))</f>
        <v>68</v>
      </c>
      <c r="U173" s="108">
        <v>27</v>
      </c>
      <c r="V173" s="1">
        <v>61</v>
      </c>
      <c r="W173" s="133">
        <f>VLOOKUP($B173&amp;"__wt",'SegEnds_Xtal_BW#'!$A:$Z,23,FALSE)</f>
        <v>30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 t="e">
        <f>VLOOKUP(A173,'SegEnds_NonXtal_Prot#'!A:AL,13,FALSE)-VLOOKUP(A173,'SegEnds_NonXtal_Prot#'!A:AL,10,FALSE)</f>
        <v>#VALUE!</v>
      </c>
      <c r="AE173" s="1">
        <f>VLOOKUP(A173,'SegEnds_NonXtal_Prot#'!A:AL,16,FALSE)-VLOOKUP(A173,'SegEnds_NonXtal_Prot#'!A:AL,10,FALSE)</f>
        <v>58</v>
      </c>
      <c r="AF173" s="1">
        <f>VLOOKUP(A173,'SegEnds_NonXtal_Prot#'!A:AL,22,FALSE)-VLOOKUP(A173,'SegEnds_NonXtal_Prot#'!A:AL,19,FALSE)</f>
        <v>20</v>
      </c>
      <c r="AG173" s="1" t="e">
        <f>VLOOKUP(A173,'SegEnds_NonXtal_Prot#'!A:AL,28,FALSE)-VLOOKUP(A173,'SegEnds_NonXtal_Prot#'!A:AL,25,FALSE)</f>
        <v>#VALUE!</v>
      </c>
      <c r="AH173" s="1">
        <f>VLOOKUP(A173,'SegEnds_NonXtal_Prot#'!A:AL,28,FALSE)-VLOOKUP(A173,'SegEnds_NonXtal_Prot#'!A:AL,22,FALSE)</f>
        <v>40</v>
      </c>
      <c r="AI173" s="1">
        <f>VLOOKUP(A173,'SegEnds_NonXtal_Prot#'!A:AL,31,FALSE)-VLOOKUP(A173,'SegEnds_NonXtal_Prot#'!A:AL,28,FALSE)</f>
        <v>48</v>
      </c>
      <c r="AJ173" s="1">
        <f>VLOOKUP(A173,'SegEnds_NonXtal_Prot#'!A:AL,34,FALSE)-VLOOKUP(A173,'SegEnds_NonXtal_Prot#'!A:AL,31,FALSE)</f>
        <v>39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297</v>
      </c>
      <c r="B174" s="1" t="str">
        <f>VLOOKUP(A174,Xtal_Templ!A:B,2,FALSE)</f>
        <v>s1pr1_human</v>
      </c>
      <c r="C174" s="5">
        <f>VLOOKUP($B174&amp;"__wt",'SegEnds_Xtal_BW#'!$A:$Z,3,FALSE)</f>
        <v>29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67</v>
      </c>
      <c r="I174" s="1" t="s">
        <v>23</v>
      </c>
      <c r="J174" s="1" t="s">
        <v>23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f>VLOOKUP($B174&amp;"__wt",'SegEnds_Xtal_BW#'!$A:$Z,15,FALSE)</f>
        <v>38</v>
      </c>
      <c r="P174" s="1">
        <f>VLOOKUP($B174&amp;"__wt",'SegEnds_Xtal_BW#'!$A:$Z,16,FALSE)</f>
        <v>63</v>
      </c>
      <c r="Q174" s="1" t="str">
        <f>VLOOKUP($B174&amp;"__wt",'SegEnds_Xtal_BW#'!$A:$Z,17,FALSE)</f>
        <v>-</v>
      </c>
      <c r="R174" s="1" t="str">
        <f>VLOOKUP($B174&amp;"__wt",'SegEnds_Xtal_BW#'!$A:$Z,18,FALSE)</f>
        <v>-</v>
      </c>
      <c r="S174" s="108">
        <v>33</v>
      </c>
      <c r="T174" s="1">
        <f t="array" ref="T174">INDEX(ICL3_classA!$G$2:$G$37,MATCH(MIN(ABS(AI174-ICL3_classA!$F$2:$F$37)),ABS(AI174-ICL3_classA!$F$2:$F$37),0))</f>
        <v>67</v>
      </c>
      <c r="U174" s="108">
        <v>27</v>
      </c>
      <c r="V174" s="1">
        <v>61</v>
      </c>
      <c r="W174" s="133">
        <f>VLOOKUP($B174&amp;"__wt",'SegEnds_Xtal_BW#'!$A:$Z,23,FALSE)</f>
        <v>30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 t="e">
        <f>VLOOKUP(A174,'SegEnds_NonXtal_Prot#'!A:AL,13,FALSE)-VLOOKUP(A174,'SegEnds_NonXtal_Prot#'!A:AL,10,FALSE)</f>
        <v>#VALUE!</v>
      </c>
      <c r="AE174" s="1">
        <f>VLOOKUP(A174,'SegEnds_NonXtal_Prot#'!A:AL,16,FALSE)-VLOOKUP(A174,'SegEnds_NonXtal_Prot#'!A:AL,10,FALSE)</f>
        <v>57</v>
      </c>
      <c r="AF174" s="1">
        <f>VLOOKUP(A174,'SegEnds_NonXtal_Prot#'!A:AL,22,FALSE)-VLOOKUP(A174,'SegEnds_NonXtal_Prot#'!A:AL,19,FALSE)</f>
        <v>20</v>
      </c>
      <c r="AG174" s="1" t="e">
        <f>VLOOKUP(A174,'SegEnds_NonXtal_Prot#'!A:AL,28,FALSE)-VLOOKUP(A174,'SegEnds_NonXtal_Prot#'!A:AL,25,FALSE)</f>
        <v>#VALUE!</v>
      </c>
      <c r="AH174" s="1">
        <f>VLOOKUP(A174,'SegEnds_NonXtal_Prot#'!A:AL,28,FALSE)-VLOOKUP(A174,'SegEnds_NonXtal_Prot#'!A:AL,22,FALSE)</f>
        <v>40</v>
      </c>
      <c r="AI174" s="1">
        <f>VLOOKUP(A174,'SegEnds_NonXtal_Prot#'!A:AL,31,FALSE)-VLOOKUP(A174,'SegEnds_NonXtal_Prot#'!A:AL,28,FALSE)</f>
        <v>46</v>
      </c>
      <c r="AJ174" s="1">
        <f>VLOOKUP(A174,'SegEnds_NonXtal_Prot#'!A:AL,34,FALSE)-VLOOKUP(A174,'SegEnds_NonXtal_Prot#'!A:AL,31,FALSE)</f>
        <v>39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298</v>
      </c>
      <c r="B175" s="1" t="str">
        <f>VLOOKUP(A175,Xtal_Templ!A:B,2,FALSE)</f>
        <v>lpar1_human</v>
      </c>
      <c r="C175" s="5">
        <f>VLOOKUP($B175&amp;"__wt",'SegEnds_Xtal_BW#'!$A:$Z,3,FALSE)</f>
        <v>30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63</v>
      </c>
      <c r="I175" s="1">
        <v>49</v>
      </c>
      <c r="J175" s="1">
        <f>VLOOKUP($B175&amp;"__wt",'SegEnds_Xtal_BW#'!$A:$Z,10,FALSE)</f>
        <v>53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f>VLOOKUP($B175&amp;"__wt",'SegEnds_Xtal_BW#'!$A:$Z,15,FALSE)</f>
        <v>38</v>
      </c>
      <c r="P175" s="1">
        <f>VLOOKUP($B175&amp;"__wt",'SegEnds_Xtal_BW#'!$A:$Z,16,FALSE)</f>
        <v>63</v>
      </c>
      <c r="Q175" s="1" t="str">
        <f>VLOOKUP($B175&amp;"__wt",'SegEnds_Xtal_BW#'!$A:$Z,17,FALSE)</f>
        <v>-</v>
      </c>
      <c r="R175" s="1" t="str">
        <f>VLOOKUP($B175&amp;"__wt",'SegEnds_Xtal_BW#'!$A:$Z,18,FALSE)</f>
        <v>-</v>
      </c>
      <c r="S175" s="108">
        <v>33</v>
      </c>
      <c r="T175" s="1">
        <f t="array" ref="T175">INDEX(ICL3_classA!$G$2:$G$37,MATCH(MIN(ABS(AI175-ICL3_classA!$F$2:$F$37)),ABS(AI175-ICL3_classA!$F$2:$F$37),0))</f>
        <v>67</v>
      </c>
      <c r="U175" s="108">
        <v>27</v>
      </c>
      <c r="V175" s="1">
        <v>61</v>
      </c>
      <c r="W175" s="133">
        <f>VLOOKUP($B175&amp;"__wt",'SegEnds_Xtal_BW#'!$A:$Z,23,FALSE)</f>
        <v>30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 t="e">
        <f>VLOOKUP(A175,'SegEnds_NonXtal_Prot#'!A:AL,13,FALSE)-VLOOKUP(A175,'SegEnds_NonXtal_Prot#'!A:AL,10,FALSE)</f>
        <v>#VALUE!</v>
      </c>
      <c r="AE175" s="1">
        <f>VLOOKUP(A175,'SegEnds_NonXtal_Prot#'!A:AL,16,FALSE)-VLOOKUP(A175,'SegEnds_NonXtal_Prot#'!A:AL,10,FALSE)</f>
        <v>58</v>
      </c>
      <c r="AF175" s="1">
        <f>VLOOKUP(A175,'SegEnds_NonXtal_Prot#'!A:AL,22,FALSE)-VLOOKUP(A175,'SegEnds_NonXtal_Prot#'!A:AL,19,FALSE)</f>
        <v>20</v>
      </c>
      <c r="AG175" s="1" t="e">
        <f>VLOOKUP(A175,'SegEnds_NonXtal_Prot#'!A:AL,28,FALSE)-VLOOKUP(A175,'SegEnds_NonXtal_Prot#'!A:AL,25,FALSE)</f>
        <v>#VALUE!</v>
      </c>
      <c r="AH175" s="1">
        <f>VLOOKUP(A175,'SegEnds_NonXtal_Prot#'!A:AL,28,FALSE)-VLOOKUP(A175,'SegEnds_NonXtal_Prot#'!A:AL,22,FALSE)</f>
        <v>40</v>
      </c>
      <c r="AI175" s="1">
        <f>VLOOKUP(A175,'SegEnds_NonXtal_Prot#'!A:AL,31,FALSE)-VLOOKUP(A175,'SegEnds_NonXtal_Prot#'!A:AL,28,FALSE)</f>
        <v>46</v>
      </c>
      <c r="AJ175" s="1">
        <f>VLOOKUP(A175,'SegEnds_NonXtal_Prot#'!A:AL,34,FALSE)-VLOOKUP(A175,'SegEnds_NonXtal_Prot#'!A:AL,31,FALSE)</f>
        <v>39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299</v>
      </c>
      <c r="B176" s="1" t="str">
        <f>VLOOKUP(A176,Xtal_Templ!A:B,2,FALSE)</f>
        <v>oprk_human</v>
      </c>
      <c r="C176" s="5">
        <f>VLOOKUP($B176&amp;"__wt",'SegEnds_Xtal_BW#'!$A:$Z,3,FALSE)</f>
        <v>30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67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7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30</v>
      </c>
      <c r="T176" s="1">
        <f t="array" ref="T176">INDEX(ICL3_classA!$G$2:$G$37,MATCH(MIN(ABS(AI176-ICL3_classA!$F$2:$F$37)),ABS(AI176-ICL3_classA!$F$2:$F$37),0))</f>
        <v>68</v>
      </c>
      <c r="U176" s="1">
        <f t="array" ref="U176">INDEX(ICL3_classA!$H$2:$H$37,MATCH(MIN(ABS(AI176-ICL3_classA!$F$2:$F$37)),ABS(AI176-ICL3_classA!$F$2:$F$37),0))</f>
        <v>23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31</v>
      </c>
      <c r="AC176" s="1">
        <f>VLOOKUP(A176,'SegEnds_NonXtal_Prot#'!A:AL,10,FALSE)-VLOOKUP(A176,'SegEnds_NonXtal_Prot#'!A:AL,7,FALSE)</f>
        <v>18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20</v>
      </c>
      <c r="AG176" s="1">
        <f>VLOOKUP(A176,'SegEnds_NonXtal_Prot#'!A:AL,28,FALSE)-VLOOKUP(A176,'SegEnds_NonXtal_Prot#'!A:AL,25,FALSE)</f>
        <v>26</v>
      </c>
      <c r="AH176" s="1">
        <f>VLOOKUP(A176,'SegEnds_NonXtal_Prot#'!A:AL,28,FALSE)-VLOOKUP(A176,'SegEnds_NonXtal_Prot#'!A:AL,22,FALSE)</f>
        <v>52</v>
      </c>
      <c r="AI176" s="1">
        <f>VLOOKUP(A176,'SegEnds_NonXtal_Prot#'!A:AL,31,FALSE)-VLOOKUP(A176,'SegEnds_NonXtal_Prot#'!A:AL,28,FALSE)</f>
        <v>51</v>
      </c>
      <c r="AJ176" s="1">
        <f>VLOOKUP(A176,'SegEnds_NonXtal_Prot#'!A:AL,34,FALSE)-VLOOKUP(A176,'SegEnds_NonXtal_Prot#'!A:AL,31,FALSE)</f>
        <v>37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300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INDEX(ICL3_classA!$G$2:$G$37,MATCH(MIN(ABS(AI177-ICL3_classA!$F$2:$F$37)),ABS(AI177-ICL3_classA!$F$2:$F$37),0))</f>
        <v>73</v>
      </c>
      <c r="U177" s="1">
        <f t="array" ref="U177">INDEX(ICL3_classA!$H$2:$H$37,MATCH(MIN(ABS(AI177-ICL3_classA!$F$2:$F$37)),ABS(AI177-ICL3_classA!$F$2:$F$37),0))</f>
        <v>22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27</v>
      </c>
      <c r="AC177" s="1" t="e">
        <f>VLOOKUP(A177,'SegEnds_NonXtal_Prot#'!A:AL,10,FALSE)-VLOOKUP(A177,'SegEnds_NonXtal_Prot#'!A:AL,7,FALSE)</f>
        <v>#VALUE!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51</v>
      </c>
      <c r="AI177" s="1">
        <f>VLOOKUP(A177,'SegEnds_NonXtal_Prot#'!A:AL,31,FALSE)-VLOOKUP(A177,'SegEnds_NonXtal_Prot#'!A:AL,28,FALSE)</f>
        <v>57</v>
      </c>
      <c r="AJ177" s="1">
        <f>VLOOKUP(A177,'SegEnds_NonXtal_Prot#'!A:AL,34,FALSE)-VLOOKUP(A177,'SegEnds_NonXtal_Prot#'!A:AL,31,FALSE)</f>
        <v>37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301</v>
      </c>
      <c r="B178" s="1" t="str">
        <f>VLOOKUP(A178,Xtal_Templ!A:B,2,FALSE)</f>
        <v>agtr1_human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34</v>
      </c>
      <c r="T178" s="1">
        <f t="array" ref="T178">INDEX(ICL3_classA!$G$2:$G$37,MATCH(MIN(ABS(AI178-ICL3_classA!$F$2:$F$37)),ABS(AI178-ICL3_classA!$F$2:$F$37),0))</f>
        <v>68</v>
      </c>
      <c r="U178" s="1">
        <f t="array" ref="U178">INDEX(ICL3_classA!$H$2:$H$37,MATCH(MIN(ABS(AI178-ICL3_classA!$F$2:$F$37)),ABS(AI178-ICL3_classA!$F$2:$F$37),0))</f>
        <v>28</v>
      </c>
      <c r="V178" s="1">
        <v>61</v>
      </c>
      <c r="W178" s="1">
        <v>31</v>
      </c>
      <c r="X178" s="108"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27</v>
      </c>
      <c r="AC178" s="1" t="e">
        <f>VLOOKUP(A178,'SegEnds_NonXtal_Prot#'!A:AL,10,FALSE)-VLOOKUP(A178,'SegEnds_NonXtal_Prot#'!A:AL,7,FALSE)</f>
        <v>#VALUE!</v>
      </c>
      <c r="AD178" s="1" t="e">
        <f>VLOOKUP(A178,'SegEnds_NonXtal_Prot#'!A:AL,13,FALSE)-VLOOKUP(A178,'SegEnds_NonXtal_Prot#'!A:AL,10,FALSE)</f>
        <v>#VALUE!</v>
      </c>
      <c r="AE178" s="1">
        <f>VLOOKUP(A178,'SegEnds_NonXtal_Prot#'!A:AL,16,FALSE)-VLOOKUP(A178,'SegEnds_NonXtal_Prot#'!A:AL,10,FALSE)</f>
        <v>51</v>
      </c>
      <c r="AF178" s="1">
        <f>VLOOKUP(A178,'SegEnds_NonXtal_Prot#'!A:AL,22,FALSE)-VLOOKUP(A178,'SegEnds_NonXtal_Prot#'!A:AL,19,FALSE)</f>
        <v>20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42</v>
      </c>
      <c r="AI178" s="1">
        <f>VLOOKUP(A178,'SegEnds_NonXtal_Prot#'!A:AL,31,FALSE)-VLOOKUP(A178,'SegEnds_NonXtal_Prot#'!A:AL,28,FALSE)</f>
        <v>44</v>
      </c>
      <c r="AJ178" s="1">
        <f>VLOOKUP(A178,'SegEnds_NonXtal_Prot#'!A:AL,34,FALSE)-VLOOKUP(A178,'SegEnds_NonXtal_Prot#'!A:AL,31,FALSE)</f>
        <v>37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302</v>
      </c>
      <c r="B179" s="1" t="str">
        <f>VLOOKUP(A179,Xtal_Templ!A:B,2,FALSE)</f>
        <v>cxcr4_human</v>
      </c>
      <c r="C179" s="5">
        <f>VLOOKUP($B179&amp;"__wt",'SegEnds_Xtal_BW#'!$A:$Z,3,FALSE)</f>
        <v>24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INDEX(ICL3_classA!$G$2:$G$37,MATCH(MIN(ABS(AI179-ICL3_classA!$F$2:$F$37)),ABS(AI179-ICL3_classA!$F$2:$F$37),0))</f>
        <v>68</v>
      </c>
      <c r="U179" s="1">
        <f t="array" ref="U179">INDEX(ICL3_classA!$H$2:$H$37,MATCH(MIN(ABS(AI179-ICL3_classA!$F$2:$F$37)),ABS(AI179-ICL3_classA!$F$2:$F$37),0))</f>
        <v>30</v>
      </c>
      <c r="V179" s="1">
        <v>61</v>
      </c>
      <c r="W179" s="1">
        <v>32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27</v>
      </c>
      <c r="AC179" s="1" t="e">
        <f>VLOOKUP(A179,'SegEnds_NonXtal_Prot#'!A:AL,10,FALSE)-VLOOKUP(A179,'SegEnds_NonXtal_Prot#'!A:AL,7,FALSE)</f>
        <v>#VALUE!</v>
      </c>
      <c r="AD179" s="1" t="e">
        <f>VLOOKUP(A179,'SegEnds_NonXtal_Prot#'!A:AL,13,FALSE)-VLOOKUP(A179,'SegEnds_NonXtal_Prot#'!A:AL,10,FALSE)</f>
        <v>#VALUE!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 t="e">
        <f>VLOOKUP(A179,'SegEnds_NonXtal_Prot#'!A:AL,28,FALSE)-VLOOKUP(A179,'SegEnds_NonXtal_Prot#'!A:AL,25,FALSE)</f>
        <v>#VALUE!</v>
      </c>
      <c r="AH179" s="1">
        <f>VLOOKUP(A179,'SegEnds_NonXtal_Prot#'!A:AL,28,FALSE)-VLOOKUP(A179,'SegEnds_NonXtal_Prot#'!A:AL,22,FALSE)</f>
        <v>42</v>
      </c>
      <c r="AI179" s="1">
        <f>VLOOKUP(A179,'SegEnds_NonXtal_Prot#'!A:AL,31,FALSE)-VLOOKUP(A179,'SegEnds_NonXtal_Prot#'!A:AL,28,FALSE)</f>
        <v>42</v>
      </c>
      <c r="AJ179" s="1">
        <f>VLOOKUP(A179,'SegEnds_NonXtal_Prot#'!A:AL,34,FALSE)-VLOOKUP(A179,'SegEnds_NonXtal_Prot#'!A:AL,31,FALSE)</f>
        <v>34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303</v>
      </c>
      <c r="B180" s="1" t="str">
        <f>VLOOKUP(A180,Xtal_Templ!A:B,2,FALSE)</f>
        <v>c5ar1_human</v>
      </c>
      <c r="C180" s="5">
        <f>VLOOKUP($B180&amp;"__wt",'SegEnds_Xtal_BW#'!$A:$Z,3,FALSE)</f>
        <v>29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68</v>
      </c>
      <c r="U180" s="1">
        <f t="array" ref="U180">INDEX(ICL3_classA!$H$2:$H$37,MATCH(MIN(ABS(AI180-ICL3_classA!$F$2:$F$37)),ABS(AI180-ICL3_classA!$F$2:$F$37),0))</f>
        <v>30</v>
      </c>
      <c r="V180" s="1">
        <v>61</v>
      </c>
      <c r="W180" s="1">
        <v>32</v>
      </c>
      <c r="X180" s="108">
        <v>56</v>
      </c>
      <c r="Y180" s="1">
        <f>VLOOKUP($B180&amp;"__wt",'SegEnds_Xtal_BW#'!$A:$Z,25,FALSE)</f>
        <v>47</v>
      </c>
      <c r="Z180" s="1">
        <f>VLOOKUP($B180&amp;"__wt",'SegEnds_Xtal_BW#'!$A:$Z,26,FALSE)</f>
        <v>56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 t="e">
        <f>VLOOKUP(A180,'SegEnds_NonXtal_Prot#'!A:AL,13,FALSE)-VLOOKUP(A180,'SegEnds_NonXtal_Prot#'!A:AL,10,FALSE)</f>
        <v>#VALUE!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 t="e">
        <f>VLOOKUP(A180,'SegEnds_NonXtal_Prot#'!A:AL,28,FALSE)-VLOOKUP(A180,'SegEnds_NonXtal_Prot#'!A:AL,25,FALSE)</f>
        <v>#VALUE!</v>
      </c>
      <c r="AH180" s="1">
        <f>VLOOKUP(A180,'SegEnds_NonXtal_Prot#'!A:AL,28,FALSE)-VLOOKUP(A180,'SegEnds_NonXtal_Prot#'!A:AL,22,FALSE)</f>
        <v>43</v>
      </c>
      <c r="AI180" s="1">
        <f>VLOOKUP(A180,'SegEnds_NonXtal_Prot#'!A:AL,31,FALSE)-VLOOKUP(A180,'SegEnds_NonXtal_Prot#'!A:AL,28,FALSE)</f>
        <v>43</v>
      </c>
      <c r="AJ180" s="1">
        <f>VLOOKUP(A180,'SegEnds_NonXtal_Prot#'!A:AL,34,FALSE)-VLOOKUP(A180,'SegEnds_NonXtal_Prot#'!A:AL,31,FALSE)</f>
        <v>34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304</v>
      </c>
      <c r="B181" s="1" t="str">
        <f>VLOOKUP(A181,Xtal_Templ!A:B,2,FALSE)</f>
        <v>pd2r2_human</v>
      </c>
      <c r="C181" s="5">
        <f>VLOOKUP($B181&amp;"__wt",'SegEnds_Xtal_BW#'!$A:$Z,3,FALSE)</f>
        <v>32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v>63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08">
        <v>24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26</v>
      </c>
      <c r="T181" s="1">
        <f t="array" ref="T181">INDEX(ICL3_classA!$G$2:$G$37,MATCH(MIN(ABS(AI181-ICL3_classA!$F$2:$F$37)),ABS(AI181-ICL3_classA!$F$2:$F$37),0))</f>
        <v>67</v>
      </c>
      <c r="U181" s="1">
        <f t="array" ref="U181">INDEX(ICL3_classA!$H$2:$H$37,MATCH(MIN(ABS(AI181-ICL3_classA!$F$2:$F$37)),ABS(AI181-ICL3_classA!$F$2:$F$37),0))</f>
        <v>30</v>
      </c>
      <c r="V181" s="1">
        <v>61</v>
      </c>
      <c r="W181" s="1">
        <v>32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64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46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42</v>
      </c>
      <c r="AI181" s="1">
        <f>VLOOKUP(A181,'SegEnds_NonXtal_Prot#'!A:AL,31,FALSE)-VLOOKUP(A181,'SegEnds_NonXtal_Prot#'!A:AL,28,FALSE)</f>
        <v>41</v>
      </c>
      <c r="AJ181" s="1">
        <f>VLOOKUP(A181,'SegEnds_NonXtal_Prot#'!A:AL,34,FALSE)-VLOOKUP(A181,'SegEnds_NonXtal_Prot#'!A:AL,31,FALSE)</f>
        <v>34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305</v>
      </c>
      <c r="B182" s="1" t="str">
        <f>VLOOKUP(A182,Xtal_Templ!A:B,2,FALSE)</f>
        <v>agtr1_human</v>
      </c>
      <c r="C182" s="5">
        <f>VLOOKUP($B182&amp;"__wt",'SegEnds_Xtal_BW#'!$A:$Z,3,FALSE)</f>
        <v>28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24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INDEX(ICL3_classA!$G$2:$G$37,MATCH(MIN(ABS(AI182-ICL3_classA!$F$2:$F$37)),ABS(AI182-ICL3_classA!$F$2:$F$37),0))</f>
        <v>68</v>
      </c>
      <c r="U182" s="1">
        <f t="array" ref="U182">INDEX(ICL3_classA!$H$2:$H$37,MATCH(MIN(ABS(AI182-ICL3_classA!$F$2:$F$37)),ABS(AI182-ICL3_classA!$F$2:$F$37),0))</f>
        <v>30</v>
      </c>
      <c r="V182" s="1">
        <v>61</v>
      </c>
      <c r="W182" s="108">
        <v>25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61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48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42</v>
      </c>
      <c r="AI182" s="1">
        <f>VLOOKUP(A182,'SegEnds_NonXtal_Prot#'!A:AL,31,FALSE)-VLOOKUP(A182,'SegEnds_NonXtal_Prot#'!A:AL,28,FALSE)</f>
        <v>42</v>
      </c>
      <c r="AJ182" s="1">
        <f>VLOOKUP(A182,'SegEnds_NonXtal_Prot#'!A:AL,34,FALSE)-VLOOKUP(A182,'SegEnds_NonXtal_Prot#'!A:AL,31,FALSE)</f>
        <v>38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306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INDEX(ICL3_classA!$G$2:$G$37,MATCH(MIN(ABS(AI183-ICL3_classA!$F$2:$F$37)),ABS(AI183-ICL3_classA!$F$2:$F$37),0))</f>
        <v>68</v>
      </c>
      <c r="U183" s="1">
        <f t="array" ref="U183">INDEX(ICL3_classA!$H$2:$H$37,MATCH(MIN(ABS(AI183-ICL3_classA!$F$2:$F$37)),ABS(AI183-ICL3_classA!$F$2:$F$37),0))</f>
        <v>30</v>
      </c>
      <c r="V183" s="1">
        <v>61</v>
      </c>
      <c r="W183" s="133">
        <f>VLOOKUP($B183&amp;"__wt",'SegEnds_Xtal_BW#'!$A:$Z,23,FALSE)</f>
        <v>25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56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 t="e">
        <f>VLOOKUP(A183,'SegEnds_NonXtal_Prot#'!A:AL,13,FALSE)-VLOOKUP(A183,'SegEnds_NonXtal_Prot#'!A:AL,10,FALSE)</f>
        <v>#VALUE!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42</v>
      </c>
      <c r="AI183" s="1">
        <f>VLOOKUP(A183,'SegEnds_NonXtal_Prot#'!A:AL,31,FALSE)-VLOOKUP(A183,'SegEnds_NonXtal_Prot#'!A:AL,28,FALSE)</f>
        <v>42</v>
      </c>
      <c r="AJ183" s="1">
        <f>VLOOKUP(A183,'SegEnds_NonXtal_Prot#'!A:AL,34,FALSE)-VLOOKUP(A183,'SegEnds_NonXtal_Prot#'!A:AL,31,FALSE)</f>
        <v>38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307</v>
      </c>
      <c r="B184" s="1" t="str">
        <f>VLOOKUP(A184,Xtal_Templ!A:B,2,FALSE)</f>
        <v>pd2r2_human</v>
      </c>
      <c r="C184" s="5">
        <f>VLOOKUP($B184&amp;"__wt",'SegEnds_Xtal_BW#'!$A:$Z,3,FALSE)</f>
        <v>32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24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26</v>
      </c>
      <c r="T184" s="1">
        <f t="array" ref="T184">INDEX(ICL3_classA!$G$2:$G$37,MATCH(MIN(ABS(AI184-ICL3_classA!$F$2:$F$37)),ABS(AI184-ICL3_classA!$F$2:$F$37),0))</f>
        <v>68</v>
      </c>
      <c r="U184" s="1">
        <f t="array" ref="U184">INDEX(ICL3_classA!$H$2:$H$37,MATCH(MIN(ABS(AI184-ICL3_classA!$F$2:$F$37)),ABS(AI184-ICL3_classA!$F$2:$F$37),0))</f>
        <v>30</v>
      </c>
      <c r="V184" s="1">
        <v>61</v>
      </c>
      <c r="W184" s="133">
        <f>VLOOKUP($B184&amp;"__wt",'SegEnds_Xtal_BW#'!$A:$Z,23,FALSE)</f>
        <v>27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64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27</v>
      </c>
      <c r="AC184" s="1" t="e">
        <f>VLOOKUP(A184,'SegEnds_NonXtal_Prot#'!A:AL,10,FALSE)-VLOOKUP(A184,'SegEnds_NonXtal_Prot#'!A:AL,7,FALSE)</f>
        <v>#VALUE!</v>
      </c>
      <c r="AD184" s="1" t="e">
        <f>VLOOKUP(A184,'SegEnds_NonXtal_Prot#'!A:AL,13,FALSE)-VLOOKUP(A184,'SegEnds_NonXtal_Prot#'!A:AL,10,FALSE)</f>
        <v>#VALUE!</v>
      </c>
      <c r="AE184" s="1">
        <f>VLOOKUP(A184,'SegEnds_NonXtal_Prot#'!A:AL,16,FALSE)-VLOOKUP(A184,'SegEnds_NonXtal_Prot#'!A:AL,10,FALSE)</f>
        <v>48</v>
      </c>
      <c r="AF184" s="1">
        <f>VLOOKUP(A184,'SegEnds_NonXtal_Prot#'!A:AL,22,FALSE)-VLOOKUP(A184,'SegEnds_NonXtal_Prot#'!A:AL,19,FALSE)</f>
        <v>20</v>
      </c>
      <c r="AG184" s="1" t="e">
        <f>VLOOKUP(A184,'SegEnds_NonXtal_Prot#'!A:AL,28,FALSE)-VLOOKUP(A184,'SegEnds_NonXtal_Prot#'!A:AL,25,FALSE)</f>
        <v>#VALUE!</v>
      </c>
      <c r="AH184" s="1">
        <f>VLOOKUP(A184,'SegEnds_NonXtal_Prot#'!A:AL,28,FALSE)-VLOOKUP(A184,'SegEnds_NonXtal_Prot#'!A:AL,22,FALSE)</f>
        <v>42</v>
      </c>
      <c r="AI184" s="1">
        <f>VLOOKUP(A184,'SegEnds_NonXtal_Prot#'!A:AL,31,FALSE)-VLOOKUP(A184,'SegEnds_NonXtal_Prot#'!A:AL,28,FALSE)</f>
        <v>42</v>
      </c>
      <c r="AJ184" s="1">
        <f>VLOOKUP(A184,'SegEnds_NonXtal_Prot#'!A:AL,34,FALSE)-VLOOKUP(A184,'SegEnds_NonXtal_Prot#'!A:AL,31,FALSE)</f>
        <v>38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308</v>
      </c>
      <c r="B185" s="1" t="str">
        <f>VLOOKUP(A185,Xtal_Templ!A:B,2,FALSE)</f>
        <v>c5ar1_human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 t="str">
        <f>VLOOKUP($B185&amp;"__wt",'SegEnds_Xtal_BW#'!$A:$Z,5,FALSE)</f>
        <v>-</v>
      </c>
      <c r="F185" s="1" t="str">
        <f>VLOOKUP($B185&amp;"__wt",'SegEnds_Xtal_BW#'!$A:$Z,6,FALSE)</f>
        <v>-</v>
      </c>
      <c r="G185" s="1">
        <v>37</v>
      </c>
      <c r="H185" s="12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24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31</v>
      </c>
      <c r="T185" s="1">
        <f t="array" ref="T185">INDEX(ICL3_classA!$G$2:$G$37,MATCH(MIN(ABS(AI185-ICL3_classA!$F$2:$F$37)),ABS(AI185-ICL3_classA!$F$2:$F$37),0))</f>
        <v>68</v>
      </c>
      <c r="U185" s="1">
        <f t="array" ref="U185">INDEX(ICL3_classA!$H$2:$H$37,MATCH(MIN(ABS(AI185-ICL3_classA!$F$2:$F$37)),ABS(AI185-ICL3_classA!$F$2:$F$37),0))</f>
        <v>30</v>
      </c>
      <c r="V185" s="1">
        <v>61</v>
      </c>
      <c r="W185" s="133">
        <f>VLOOKUP($B185&amp;"__wt",'SegEnds_Xtal_BW#'!$A:$Z,23,FALSE)</f>
        <v>25</v>
      </c>
      <c r="X185" s="108">
        <v>56</v>
      </c>
      <c r="Y185" s="1">
        <f>VLOOKUP($B185&amp;"__wt",'SegEnds_Xtal_BW#'!$A:$Z,25,FALSE)</f>
        <v>47</v>
      </c>
      <c r="Z185" s="1">
        <f>VLOOKUP($B185&amp;"__wt",'SegEnds_Xtal_BW#'!$A:$Z,26,FALSE)</f>
        <v>56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27</v>
      </c>
      <c r="AC185" s="1" t="e">
        <f>VLOOKUP(A185,'SegEnds_NonXtal_Prot#'!A:AL,10,FALSE)-VLOOKUP(A185,'SegEnds_NonXtal_Prot#'!A:AL,7,FALSE)</f>
        <v>#VALUE!</v>
      </c>
      <c r="AD185" s="1" t="e">
        <f>VLOOKUP(A185,'SegEnds_NonXtal_Prot#'!A:AL,13,FALSE)-VLOOKUP(A185,'SegEnds_NonXtal_Prot#'!A:AL,10,FALSE)</f>
        <v>#VALUE!</v>
      </c>
      <c r="AE185" s="1">
        <f>VLOOKUP(A185,'SegEnds_NonXtal_Prot#'!A:AL,16,FALSE)-VLOOKUP(A185,'SegEnds_NonXtal_Prot#'!A:AL,10,FALSE)</f>
        <v>48</v>
      </c>
      <c r="AF185" s="1">
        <f>VLOOKUP(A185,'SegEnds_NonXtal_Prot#'!A:AL,22,FALSE)-VLOOKUP(A185,'SegEnds_NonXtal_Prot#'!A:AL,19,FALSE)</f>
        <v>20</v>
      </c>
      <c r="AG185" s="1" t="e">
        <f>VLOOKUP(A185,'SegEnds_NonXtal_Prot#'!A:AL,28,FALSE)-VLOOKUP(A185,'SegEnds_NonXtal_Prot#'!A:AL,25,FALSE)</f>
        <v>#VALUE!</v>
      </c>
      <c r="AH185" s="1">
        <f>VLOOKUP(A185,'SegEnds_NonXtal_Prot#'!A:AL,28,FALSE)-VLOOKUP(A185,'SegEnds_NonXtal_Prot#'!A:AL,22,FALSE)</f>
        <v>42</v>
      </c>
      <c r="AI185" s="1">
        <f>VLOOKUP(A185,'SegEnds_NonXtal_Prot#'!A:AL,31,FALSE)-VLOOKUP(A185,'SegEnds_NonXtal_Prot#'!A:AL,28,FALSE)</f>
        <v>42</v>
      </c>
      <c r="AJ185" s="1">
        <f>VLOOKUP(A185,'SegEnds_NonXtal_Prot#'!A:AL,34,FALSE)-VLOOKUP(A185,'SegEnds_NonXtal_Prot#'!A:AL,31,FALSE)</f>
        <v>38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309</v>
      </c>
      <c r="B186" s="1" t="str">
        <f>VLOOKUP(A186,Xtal_Templ!A:B,2,FALSE)</f>
        <v>s1pr1_human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v>67</v>
      </c>
      <c r="I186" s="1" t="s">
        <v>23</v>
      </c>
      <c r="J186" s="1" t="s">
        <v>23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63</v>
      </c>
      <c r="Q186" s="1" t="str">
        <f>VLOOKUP($B186&amp;"__wt",'SegEnds_Xtal_BW#'!$A:$Z,17,FALSE)</f>
        <v>-</v>
      </c>
      <c r="R186" s="1" t="str">
        <f>VLOOKUP($B186&amp;"__wt",'SegEnds_Xtal_BW#'!$A:$Z,18,FALSE)</f>
        <v>-</v>
      </c>
      <c r="S186" s="108">
        <v>33</v>
      </c>
      <c r="T186" s="1">
        <f t="array" ref="T186">INDEX(ICL3_classA!$G$2:$G$37,MATCH(MIN(ABS(AI186-ICL3_classA!$F$2:$F$37)),ABS(AI186-ICL3_classA!$F$2:$F$37),0))</f>
        <v>67</v>
      </c>
      <c r="U186" s="108">
        <v>27</v>
      </c>
      <c r="V186" s="1">
        <v>61</v>
      </c>
      <c r="W186" s="133">
        <f>VLOOKUP($B186&amp;"__wt",'SegEnds_Xtal_BW#'!$A:$Z,23,FALSE)</f>
        <v>30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 t="e">
        <f>VLOOKUP(A186,'SegEnds_NonXtal_Prot#'!A:AL,13,FALSE)-VLOOKUP(A186,'SegEnds_NonXtal_Prot#'!A:AL,10,FALSE)</f>
        <v>#VALUE!</v>
      </c>
      <c r="AE186" s="1">
        <f>VLOOKUP(A186,'SegEnds_NonXtal_Prot#'!A:AL,16,FALSE)-VLOOKUP(A186,'SegEnds_NonXtal_Prot#'!A:AL,10,FALSE)</f>
        <v>58</v>
      </c>
      <c r="AF186" s="1">
        <f>VLOOKUP(A186,'SegEnds_NonXtal_Prot#'!A:AL,22,FALSE)-VLOOKUP(A186,'SegEnds_NonXtal_Prot#'!A:AL,19,FALSE)</f>
        <v>20</v>
      </c>
      <c r="AG186" s="1" t="e">
        <f>VLOOKUP(A186,'SegEnds_NonXtal_Prot#'!A:AL,28,FALSE)-VLOOKUP(A186,'SegEnds_NonXtal_Prot#'!A:AL,25,FALSE)</f>
        <v>#VALUE!</v>
      </c>
      <c r="AH186" s="1">
        <f>VLOOKUP(A186,'SegEnds_NonXtal_Prot#'!A:AL,28,FALSE)-VLOOKUP(A186,'SegEnds_NonXtal_Prot#'!A:AL,22,FALSE)</f>
        <v>40</v>
      </c>
      <c r="AI186" s="1">
        <f>VLOOKUP(A186,'SegEnds_NonXtal_Prot#'!A:AL,31,FALSE)-VLOOKUP(A186,'SegEnds_NonXtal_Prot#'!A:AL,28,FALSE)</f>
        <v>47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310</v>
      </c>
      <c r="B187" s="1" t="str">
        <f>VLOOKUP(A187,Xtal_Templ!A:B,2,FALSE)</f>
        <v>ntr1_rat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32</v>
      </c>
      <c r="T187" s="1">
        <f t="array" ref="T187">INDEX(ICL3_classA!$G$2:$G$37,MATCH(MIN(ABS(AI187-ICL3_classA!$F$2:$F$37)),ABS(AI187-ICL3_classA!$F$2:$F$37),0))</f>
        <v>72</v>
      </c>
      <c r="U187" s="1">
        <f t="array" ref="U187">INDEX(ICL3_classA!$H$2:$H$37,MATCH(MIN(ABS(AI187-ICL3_classA!$F$2:$F$37)),ABS(AI187-ICL3_classA!$F$2:$F$37),0))</f>
        <v>24</v>
      </c>
      <c r="V187" s="1">
        <v>61</v>
      </c>
      <c r="W187" s="133">
        <f>VLOOKUP($B187&amp;"__wt",'SegEnds_Xtal_BW#'!$A:$Z,23,FALSE)</f>
        <v>24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24</v>
      </c>
      <c r="AH187" s="1">
        <f>VLOOKUP(A187,'SegEnds_NonXtal_Prot#'!A:AL,28,FALSE)-VLOOKUP(A187,'SegEnds_NonXtal_Prot#'!A:AL,22,FALSE)</f>
        <v>96</v>
      </c>
      <c r="AI187" s="1">
        <f>VLOOKUP(A187,'SegEnds_NonXtal_Prot#'!A:AL,31,FALSE)-VLOOKUP(A187,'SegEnds_NonXtal_Prot#'!A:AL,28,FALSE)</f>
        <v>54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311</v>
      </c>
      <c r="B188" s="1" t="str">
        <f>VLOOKUP(A188,Xtal_Templ!A:B,2,FALSE)</f>
        <v>npy1r_human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08">
        <v>50</v>
      </c>
      <c r="N188" s="12">
        <v>57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v>35</v>
      </c>
      <c r="T188" s="1">
        <f t="array" ref="T188">INDEX(ICL3_classA!$G$2:$G$37,MATCH(MIN(ABS(AI188-ICL3_classA!$F$2:$F$37)),ABS(AI188-ICL3_classA!$F$2:$F$37),0))</f>
        <v>72</v>
      </c>
      <c r="U188" s="1">
        <f t="array" ref="U188">INDEX(ICL3_classA!$H$2:$H$37,MATCH(MIN(ABS(AI188-ICL3_classA!$F$2:$F$37)),ABS(AI188-ICL3_classA!$F$2:$F$37),0))</f>
        <v>24</v>
      </c>
      <c r="V188" s="1">
        <v>61</v>
      </c>
      <c r="W188" s="133">
        <f>VLOOKUP($B188&amp;"__wt",'SegEnds_Xtal_BW#'!$A:$Z,23,FALSE)</f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22</v>
      </c>
      <c r="AH188" s="1">
        <f>VLOOKUP(A188,'SegEnds_NonXtal_Prot#'!A:AL,28,FALSE)-VLOOKUP(A188,'SegEnds_NonXtal_Prot#'!A:AL,22,FALSE)</f>
        <v>47</v>
      </c>
      <c r="AI188" s="1">
        <f>VLOOKUP(A188,'SegEnds_NonXtal_Prot#'!A:AL,31,FALSE)-VLOOKUP(A188,'SegEnds_NonXtal_Prot#'!A:AL,28,FALSE)</f>
        <v>54</v>
      </c>
      <c r="AJ188" s="1">
        <f>VLOOKUP(A188,'SegEnds_NonXtal_Prot#'!A:AL,34,FALSE)-VLOOKUP(A188,'SegEnds_NonXtal_Prot#'!A:AL,31,FALSE)</f>
        <v>39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312</v>
      </c>
      <c r="B189" s="1" t="str">
        <f>VLOOKUP(A189,Xtal_Templ!A:B,2,FALSE)</f>
        <v>ox2r_human</v>
      </c>
      <c r="C189" s="5">
        <f>VLOOKUP($B189&amp;"__wt",'SegEnds_Xtal_BW#'!$A:$Z,3,FALSE)</f>
        <v>31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68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v>35</v>
      </c>
      <c r="T189" s="1">
        <f t="array" ref="T189">INDEX(ICL3_classA!$G$2:$G$37,MATCH(MIN(ABS(AI189-ICL3_classA!$F$2:$F$37)),ABS(AI189-ICL3_classA!$F$2:$F$37),0))</f>
        <v>72</v>
      </c>
      <c r="U189" s="1">
        <f t="array" ref="U189">INDEX(ICL3_classA!$H$2:$H$37,MATCH(MIN(ABS(AI189-ICL3_classA!$F$2:$F$37)),ABS(AI189-ICL3_classA!$F$2:$F$37),0))</f>
        <v>24</v>
      </c>
      <c r="V189" s="1">
        <v>61</v>
      </c>
      <c r="W189" s="133">
        <f>VLOOKUP($B189&amp;"__wt",'SegEnds_Xtal_BW#'!$A:$Z,23,FALSE)</f>
        <v>27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22</v>
      </c>
      <c r="AH189" s="1">
        <f>VLOOKUP(A189,'SegEnds_NonXtal_Prot#'!A:AL,28,FALSE)-VLOOKUP(A189,'SegEnds_NonXtal_Prot#'!A:AL,22,FALSE)</f>
        <v>47</v>
      </c>
      <c r="AI189" s="1">
        <f>VLOOKUP(A189,'SegEnds_NonXtal_Prot#'!A:AL,31,FALSE)-VLOOKUP(A189,'SegEnds_NonXtal_Prot#'!A:AL,28,FALSE)</f>
        <v>54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313</v>
      </c>
      <c r="B190" s="1" t="str">
        <f>VLOOKUP(A190,Xtal_Templ!A:B,2,FALSE)</f>
        <v>ox2r_human</v>
      </c>
      <c r="C190" s="5">
        <f>VLOOKUP($B190&amp;"__wt",'SegEnds_Xtal_BW#'!$A:$Z,3,FALSE)</f>
        <v>31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v>35</v>
      </c>
      <c r="T190" s="1">
        <f t="array" ref="T190">INDEX(ICL3_classA!$G$2:$G$37,MATCH(MIN(ABS(AI190-ICL3_classA!$F$2:$F$37)),ABS(AI190-ICL3_classA!$F$2:$F$37),0))</f>
        <v>72</v>
      </c>
      <c r="U190" s="1">
        <f t="array" ref="U190">INDEX(ICL3_classA!$H$2:$H$37,MATCH(MIN(ABS(AI190-ICL3_classA!$F$2:$F$37)),ABS(AI190-ICL3_classA!$F$2:$F$37),0))</f>
        <v>24</v>
      </c>
      <c r="V190" s="1">
        <v>61</v>
      </c>
      <c r="W190" s="133">
        <f>VLOOKUP($B190&amp;"__wt",'SegEnds_Xtal_BW#'!$A:$Z,23,FALSE)</f>
        <v>27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22</v>
      </c>
      <c r="AH190" s="1">
        <f>VLOOKUP(A190,'SegEnds_NonXtal_Prot#'!A:AL,28,FALSE)-VLOOKUP(A190,'SegEnds_NonXtal_Prot#'!A:AL,22,FALSE)</f>
        <v>47</v>
      </c>
      <c r="AI190" s="1">
        <f>VLOOKUP(A190,'SegEnds_NonXtal_Prot#'!A:AL,31,FALSE)-VLOOKUP(A190,'SegEnds_NonXtal_Prot#'!A:AL,28,FALSE)</f>
        <v>52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317</v>
      </c>
      <c r="B191" s="1" t="str">
        <f>VLOOKUP(A191,Xtal_Templ!A:B,2,FALSE)</f>
        <v>ednrb_human</v>
      </c>
      <c r="C191" s="5">
        <f>VLOOKUP($B191&amp;"__wt",'SegEnds_Xtal_BW#'!$A:$Z,3,FALSE)</f>
        <v>22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52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28</v>
      </c>
      <c r="T191" s="1">
        <f t="array" ref="T191">INDEX(ICL3_classA!$G$2:$G$37,MATCH(MIN(ABS(AI191-ICL3_classA!$F$2:$F$37)),ABS(AI191-ICL3_classA!$F$2:$F$37),0))</f>
        <v>73</v>
      </c>
      <c r="U191" s="1">
        <f t="array" ref="U191">INDEX(ICL3_classA!$H$2:$H$37,MATCH(MIN(ABS(AI191-ICL3_classA!$F$2:$F$37)),ABS(AI191-ICL3_classA!$F$2:$F$37),0))</f>
        <v>22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60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26</v>
      </c>
      <c r="AH191" s="1">
        <f>VLOOKUP(A191,'SegEnds_NonXtal_Prot#'!A:AL,28,FALSE)-VLOOKUP(A191,'SegEnds_NonXtal_Prot#'!A:AL,22,FALSE)</f>
        <v>56</v>
      </c>
      <c r="AI191" s="1">
        <f>VLOOKUP(A191,'SegEnds_NonXtal_Prot#'!A:AL,31,FALSE)-VLOOKUP(A191,'SegEnds_NonXtal_Prot#'!A:AL,28,FALSE)</f>
        <v>57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4" t="s">
        <v>318</v>
      </c>
      <c r="B192" s="4" t="str">
        <f>VLOOKUP(A192,Xtal_Templ!A:B,2,FALSE)</f>
        <v>ntr1_rat</v>
      </c>
      <c r="C192" s="5">
        <f>VLOOKUP($B192&amp;"__wt",'SegEnds_Xtal_BW#'!$A:$Z,3,FALSE)</f>
        <v>29</v>
      </c>
      <c r="D192" s="4">
        <f>VLOOKUP($B192&amp;"__wt",'SegEnds_Xtal_BW#'!$A:$Z,4,FALSE)</f>
        <v>60</v>
      </c>
      <c r="E192" s="4">
        <f>VLOOKUP($B192&amp;"__wt",'SegEnds_Xtal_BW#'!$A:$Z,5,FALSE)</f>
        <v>48</v>
      </c>
      <c r="F192" s="4">
        <f>VLOOKUP($B192&amp;"__wt",'SegEnds_Xtal_BW#'!$A:$Z,6,FALSE)</f>
        <v>51</v>
      </c>
      <c r="G192" s="4">
        <v>37</v>
      </c>
      <c r="H192" s="11">
        <v>66</v>
      </c>
      <c r="I192" s="4">
        <f>VLOOKUP($B192&amp;"__wt",'SegEnds_Xtal_BW#'!$A:$Z,9,FALSE)</f>
        <v>49</v>
      </c>
      <c r="J192" s="4">
        <f>VLOOKUP($B192&amp;"__wt",'SegEnds_Xtal_BW#'!$A:$Z,10,FALSE)</f>
        <v>52</v>
      </c>
      <c r="K192" s="11">
        <v>18</v>
      </c>
      <c r="L192" s="4">
        <f>VLOOKUP($B192&amp;"__wt",'SegEnds_Xtal_BW#'!$A:$Z,12,FALSE)</f>
        <v>56</v>
      </c>
      <c r="M192" s="4">
        <f>VLOOKUP($B192&amp;"__wt",'SegEnds_Xtal_BW#'!$A:$Z,13,FALSE)</f>
        <v>50</v>
      </c>
      <c r="N192" s="11">
        <v>57</v>
      </c>
      <c r="O192" s="87">
        <f>VLOOKUP($B192&amp;"__wt",'SegEnds_Xtal_BW#'!$A:$Z,15,FALSE)</f>
        <v>38</v>
      </c>
      <c r="P192" s="4">
        <f>VLOOKUP($B192&amp;"__wt",'SegEnds_Xtal_BW#'!$A:$Z,16,FALSE)</f>
        <v>64</v>
      </c>
      <c r="Q192" s="4">
        <f>VLOOKUP($B192&amp;"__wt",'SegEnds_Xtal_BW#'!$A:$Z,17,FALSE)</f>
        <v>50</v>
      </c>
      <c r="R192" s="4">
        <f>VLOOKUP($B192&amp;"__wt",'SegEnds_Xtal_BW#'!$A:$Z,18,FALSE)</f>
        <v>52</v>
      </c>
      <c r="S192" s="4">
        <f>VLOOKUP($B192&amp;"__wt",'SegEnds_Xtal_BW#'!$A:$Z,19,FALSE)</f>
        <v>32</v>
      </c>
      <c r="T192" s="4">
        <f t="array" ref="T192">INDEX(ICL3_classA!$G$2:$G$37,MATCH(MIN(ABS(AI192-ICL3_classA!$F$2:$F$37)),ABS(AI192-ICL3_classA!$F$2:$F$37),0))</f>
        <v>76</v>
      </c>
      <c r="U192" s="4">
        <f t="array" ref="U192">INDEX(ICL3_classA!$H$2:$H$37,MATCH(MIN(ABS(AI192-ICL3_classA!$F$2:$F$37)),ABS(AI192-ICL3_classA!$F$2:$F$37),0))</f>
        <v>24</v>
      </c>
      <c r="V192" s="4">
        <v>61</v>
      </c>
      <c r="W192" s="4">
        <v>28</v>
      </c>
      <c r="X192" s="4">
        <f>VLOOKUP($B192&amp;"__wt",'SegEnds_Xtal_BW#'!$A:$Z,24,FALSE)</f>
        <v>56</v>
      </c>
      <c r="Y192" s="4">
        <f>VLOOKUP($B192&amp;"__wt",'SegEnds_Xtal_BW#'!$A:$Z,25,FALSE)</f>
        <v>47</v>
      </c>
      <c r="Z192" s="4">
        <f>VLOOKUP($B192&amp;"__wt",'SegEnds_Xtal_BW#'!$A:$Z,26,FALSE)</f>
        <v>58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4">
        <f>VLOOKUP(A192,'SegEnds_NonXtal_Prot#'!A:AL,10,FALSE)-VLOOKUP(A192,'SegEnds_NonXtal_Prot#'!A:AL,7,FALSE)</f>
        <v>15</v>
      </c>
      <c r="AD192" s="4">
        <f>VLOOKUP(A192,'SegEnds_NonXtal_Prot#'!A:AL,13,FALSE)-VLOOKUP(A192,'SegEnds_NonXtal_Prot#'!A:AL,10,FALSE)</f>
        <v>19</v>
      </c>
      <c r="AE192" s="4">
        <f>VLOOKUP(A192,'SegEnds_NonXtal_Prot#'!A:AL,16,FALSE)-VLOOKUP(A192,'SegEnds_NonXtal_Prot#'!A:AL,10,FALSE)</f>
        <v>53</v>
      </c>
      <c r="AF192" s="1">
        <f>VLOOKUP(A192,'SegEnds_NonXtal_Prot#'!A:AL,22,FALSE)-VLOOKUP(A192,'SegEnds_NonXtal_Prot#'!A:AL,19,FALSE)</f>
        <v>20</v>
      </c>
      <c r="AG192" s="4">
        <f>VLOOKUP(A192,'SegEnds_NonXtal_Prot#'!A:AL,28,FALSE)-VLOOKUP(A192,'SegEnds_NonXtal_Prot#'!A:AL,25,FALSE)</f>
        <v>24</v>
      </c>
      <c r="AH192" s="1">
        <f>VLOOKUP(A192,'SegEnds_NonXtal_Prot#'!A:AL,28,FALSE)-VLOOKUP(A192,'SegEnds_NonXtal_Prot#'!A:AL,22,FALSE)</f>
        <v>57</v>
      </c>
      <c r="AI192" s="4">
        <f>VLOOKUP(A192,'SegEnds_NonXtal_Prot#'!A:AL,31,FALSE)-VLOOKUP(A192,'SegEnds_NonXtal_Prot#'!A:AL,28,FALSE)</f>
        <v>69</v>
      </c>
      <c r="AJ192" s="4">
        <f>VLOOKUP(A192,'SegEnds_NonXtal_Prot#'!A:AL,34,FALSE)-VLOOKUP(A192,'SegEnds_NonXtal_Prot#'!A:AL,31,FALSE)</f>
        <v>41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319</v>
      </c>
      <c r="B193" s="1" t="str">
        <f>VLOOKUP(A193,Xtal_Templ!A:B,2,FALSE)</f>
        <v>ntr1_rat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19</v>
      </c>
      <c r="AE193" s="1">
        <f>VLOOKUP(A193,'SegEnds_NonXtal_Prot#'!A:AL,16,FALSE)-VLOOKUP(A193,'SegEnds_NonXtal_Prot#'!A:AL,10,FALSE)</f>
        <v>53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24</v>
      </c>
      <c r="AH193" s="1">
        <f>VLOOKUP(A193,'SegEnds_NonXtal_Prot#'!A:AL,28,FALSE)-VLOOKUP(A193,'SegEnds_NonXtal_Prot#'!A:AL,22,FALSE)</f>
        <v>57</v>
      </c>
      <c r="AI193" s="1">
        <f>VLOOKUP(A193,'SegEnds_NonXtal_Prot#'!A:AL,31,FALSE)-VLOOKUP(A193,'SegEnds_NonXtal_Prot#'!A:AL,28,FALSE)</f>
        <v>55</v>
      </c>
      <c r="AJ193" s="1">
        <f>VLOOKUP(A193,'SegEnds_NonXtal_Prot#'!A:AL,34,FALSE)-VLOOKUP(A193,'SegEnds_NonXtal_Prot#'!A:AL,31,FALSE)</f>
        <v>41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127</v>
      </c>
      <c r="B194" s="1" t="str">
        <f>VLOOKUP(A194,Xtal_Templ!A:B,2,FALSE)</f>
        <v>ntr1_rat</v>
      </c>
      <c r="C194" s="5">
        <f>VLOOKUP($B194&amp;"__wt",'SegEnds_Xtal_BW#'!$A:$Z,3,FALSE)</f>
        <v>29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f>VLOOKUP($B194&amp;"__wt",'SegEnds_Xtal_BW#'!$A:$Z,14,FALSE)</f>
        <v>57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INDEX(ICL3_classA!$G$2:$G$37,MATCH(MIN(ABS(AI194-ICL3_classA!$F$2:$F$37)),ABS(AI194-ICL3_classA!$F$2:$F$37),0))</f>
        <v>76</v>
      </c>
      <c r="U194" s="1">
        <f t="array" ref="U194">INDEX(ICL3_classA!$H$2:$H$37,MATCH(MIN(ABS(AI194-ICL3_classA!$F$2:$F$37)),ABS(AI194-ICL3_classA!$F$2:$F$37),0))</f>
        <v>24</v>
      </c>
      <c r="V194" s="1">
        <v>61</v>
      </c>
      <c r="W194" s="1">
        <v>24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31</v>
      </c>
      <c r="AC194" s="1">
        <f>VLOOKUP(A194,'SegEnds_NonXtal_Prot#'!A:AL,10,FALSE)-VLOOKUP(A194,'SegEnds_NonXtal_Prot#'!A:AL,7,FALSE)</f>
        <v>18</v>
      </c>
      <c r="AD194" s="1">
        <f>VLOOKUP(A194,'SegEnds_NonXtal_Prot#'!A:AL,13,FALSE)-VLOOKUP(A194,'SegEnds_NonXtal_Prot#'!A:AL,10,FALSE)</f>
        <v>22</v>
      </c>
      <c r="AE194" s="1">
        <f>VLOOKUP(A194,'SegEnds_NonXtal_Prot#'!A:AL,16,FALSE)-VLOOKUP(A194,'SegEnds_NonXtal_Prot#'!A:AL,10,FALSE)</f>
        <v>54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24</v>
      </c>
      <c r="AH194" s="1">
        <f>VLOOKUP(A194,'SegEnds_NonXtal_Prot#'!A:AL,28,FALSE)-VLOOKUP(A194,'SegEnds_NonXtal_Prot#'!A:AL,22,FALSE)</f>
        <v>55</v>
      </c>
      <c r="AI194" s="1">
        <f>VLOOKUP(A194,'SegEnds_NonXtal_Prot#'!A:AL,31,FALSE)-VLOOKUP(A194,'SegEnds_NonXtal_Prot#'!A:AL,28,FALSE)</f>
        <v>70</v>
      </c>
      <c r="AJ194" s="1">
        <f>VLOOKUP(A194,'SegEnds_NonXtal_Prot#'!A:AL,34,FALSE)-VLOOKUP(A194,'SegEnds_NonXtal_Prot#'!A:AL,31,FALSE)</f>
        <v>43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914</v>
      </c>
      <c r="B195" s="1" t="str">
        <f>VLOOKUP(A195,Xtal_Templ!A:B,2,FALSE)</f>
        <v>ntr1_rat</v>
      </c>
      <c r="C195" s="5">
        <f>VLOOKUP($B195&amp;"__wt",'SegEnds_Xtal_BW#'!$A:$Z,3,FALSE)</f>
        <v>29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f>VLOOKUP($B195&amp;"__wt",'SegEnds_Xtal_BW#'!$A:$Z,14,FALSE)</f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INDEX(ICL3_classA!$G$2:$G$37,MATCH(MIN(ABS(AI195-ICL3_classA!$F$2:$F$37)),ABS(AI195-ICL3_classA!$F$2:$F$37),0))</f>
        <v>76</v>
      </c>
      <c r="U195" s="1">
        <f t="array" ref="U195">INDEX(ICL3_classA!$H$2:$H$37,MATCH(MIN(ABS(AI195-ICL3_classA!$F$2:$F$37)),ABS(AI195-ICL3_classA!$F$2:$F$37),0))</f>
        <v>24</v>
      </c>
      <c r="V195" s="1">
        <v>61</v>
      </c>
      <c r="W195" s="1">
        <v>24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31</v>
      </c>
      <c r="AC195" s="1">
        <f>VLOOKUP(A195,'SegEnds_NonXtal_Prot#'!A:AL,10,FALSE)-VLOOKUP(A195,'SegEnds_NonXtal_Prot#'!A:AL,7,FALSE)</f>
        <v>18</v>
      </c>
      <c r="AD195" s="1">
        <f>VLOOKUP(A195,'SegEnds_NonXtal_Prot#'!A:AL,13,FALSE)-VLOOKUP(A195,'SegEnds_NonXtal_Prot#'!A:AL,10,FALSE)</f>
        <v>22</v>
      </c>
      <c r="AE195" s="1">
        <f>VLOOKUP(A195,'SegEnds_NonXtal_Prot#'!A:AL,16,FALSE)-VLOOKUP(A195,'SegEnds_NonXtal_Prot#'!A:AL,10,FALSE)</f>
        <v>54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24</v>
      </c>
      <c r="AH195" s="1">
        <f>VLOOKUP(A195,'SegEnds_NonXtal_Prot#'!A:AL,28,FALSE)-VLOOKUP(A195,'SegEnds_NonXtal_Prot#'!A:AL,22,FALSE)</f>
        <v>55</v>
      </c>
      <c r="AI195" s="1">
        <f>VLOOKUP(A195,'SegEnds_NonXtal_Prot#'!A:AL,31,FALSE)-VLOOKUP(A195,'SegEnds_NonXtal_Prot#'!A:AL,28,FALSE)</f>
        <v>74</v>
      </c>
      <c r="AJ195" s="1">
        <f>VLOOKUP(A195,'SegEnds_NonXtal_Prot#'!A:AL,34,FALSE)-VLOOKUP(A195,'SegEnds_NonXtal_Prot#'!A:AL,31,FALSE)</f>
        <v>43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Xtal</v>
      </c>
    </row>
    <row r="196" spans="1:38" x14ac:dyDescent="0.2">
      <c r="A196" s="1" t="s">
        <v>330</v>
      </c>
      <c r="B196" s="1" t="str">
        <f>VLOOKUP(A196,Xtal_Templ!A:B,2,FALSE)</f>
        <v>ntr1_rat</v>
      </c>
      <c r="C196" s="5">
        <f>VLOOKUP($B196&amp;"__wt",'SegEnds_Xtal_BW#'!$A:$Z,3,FALSE)</f>
        <v>29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f>VLOOKUP($B196&amp;"__wt",'SegEnds_Xtal_BW#'!$A:$Z,14,FALSE)</f>
        <v>57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32</v>
      </c>
      <c r="T196" s="1">
        <f t="array" ref="T196">INDEX(ICL3_classA!$G$2:$G$37,MATCH(MIN(ABS(AI196-ICL3_classA!$F$2:$F$37)),ABS(AI196-ICL3_classA!$F$2:$F$37),0))</f>
        <v>74</v>
      </c>
      <c r="U196" s="1">
        <f t="array" ref="U196">INDEX(ICL3_classA!$H$2:$H$37,MATCH(MIN(ABS(AI196-ICL3_classA!$F$2:$F$37)),ABS(AI196-ICL3_classA!$F$2:$F$37),0))</f>
        <v>24</v>
      </c>
      <c r="V196" s="1">
        <v>61</v>
      </c>
      <c r="W196" s="1">
        <v>24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29</v>
      </c>
      <c r="AC196" s="1" t="e">
        <f>VLOOKUP(A196,'SegEnds_NonXtal_Prot#'!A:AL,10,FALSE)-VLOOKUP(A196,'SegEnds_NonXtal_Prot#'!A:AL,7,FALSE)</f>
        <v>#VALUE!</v>
      </c>
      <c r="AD196" s="1">
        <f>VLOOKUP(A196,'SegEnds_NonXtal_Prot#'!A:AL,13,FALSE)-VLOOKUP(A196,'SegEnds_NonXtal_Prot#'!A:AL,10,FALSE)</f>
        <v>22</v>
      </c>
      <c r="AE196" s="1">
        <f>VLOOKUP(A196,'SegEnds_NonXtal_Prot#'!A:AL,16,FALSE)-VLOOKUP(A196,'SegEnds_NonXtal_Prot#'!A:AL,10,FALSE)</f>
        <v>54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24</v>
      </c>
      <c r="AH196" s="1">
        <f>VLOOKUP(A196,'SegEnds_NonXtal_Prot#'!A:AL,28,FALSE)-VLOOKUP(A196,'SegEnds_NonXtal_Prot#'!A:AL,22,FALSE)</f>
        <v>58</v>
      </c>
      <c r="AI196" s="1">
        <f>VLOOKUP(A196,'SegEnds_NonXtal_Prot#'!A:AL,31,FALSE)-VLOOKUP(A196,'SegEnds_NonXtal_Prot#'!A:AL,28,FALSE)</f>
        <v>94</v>
      </c>
      <c r="AJ196" s="1">
        <f>VLOOKUP(A196,'SegEnds_NonXtal_Prot#'!A:AL,34,FALSE)-VLOOKUP(A196,'SegEnds_NonXtal_Prot#'!A:AL,31,FALSE)</f>
        <v>43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331</v>
      </c>
      <c r="B197" s="1" t="str">
        <f>VLOOKUP(A197,Xtal_Templ!A:B,2,FALSE)</f>
        <v>agtr2_human</v>
      </c>
      <c r="C197" s="5">
        <f>VLOOKUP($B197&amp;"__wt",'SegEnds_Xtal_BW#'!$A:$Z,3,FALSE)</f>
        <v>33</v>
      </c>
      <c r="D197" s="108">
        <v>60</v>
      </c>
      <c r="E197" s="108">
        <v>48</v>
      </c>
      <c r="F197" s="108"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47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30</v>
      </c>
      <c r="T197" s="1">
        <f t="array" ref="T197">INDEX(ICL3_classA!$G$2:$G$37,MATCH(MIN(ABS(AI197-ICL3_classA!$F$2:$F$37)),ABS(AI197-ICL3_classA!$F$2:$F$37),0))</f>
        <v>67</v>
      </c>
      <c r="U197" s="1">
        <f t="array" ref="U197">INDEX(ICL3_classA!$H$2:$H$37,MATCH(MIN(ABS(AI197-ICL3_classA!$F$2:$F$37)),ABS(AI197-ICL3_classA!$F$2:$F$37),0))</f>
        <v>26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51</v>
      </c>
      <c r="AI197" s="1">
        <f>VLOOKUP(A197,'SegEnds_NonXtal_Prot#'!A:AL,31,FALSE)-VLOOKUP(A197,'SegEnds_NonXtal_Prot#'!A:AL,28,FALSE)</f>
        <v>46</v>
      </c>
      <c r="AJ197" s="1">
        <f>VLOOKUP(A197,'SegEnds_NonXtal_Prot#'!A:AL,34,FALSE)-VLOOKUP(A197,'SegEnds_NonXtal_Prot#'!A:AL,31,FALSE)</f>
        <v>40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333</v>
      </c>
      <c r="B198" s="1" t="str">
        <f>VLOOKUP(A198,Xtal_Templ!A:B,2,FALSE)</f>
        <v>opsd_human</v>
      </c>
      <c r="C198" s="5">
        <f>VLOOKUP($B198&amp;"__wt",'SegEnds_Xtal_BW#'!$A:$Z,3,FALSE)</f>
        <v>29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62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34</v>
      </c>
      <c r="T198" s="1">
        <f t="array" ref="T198">INDEX(ICL3_classA!$G$2:$G$37,MATCH(MIN(ABS(AI198-ICL3_classA!$F$2:$F$37)),ABS(AI198-ICL3_classA!$F$2:$F$37),0))</f>
        <v>74</v>
      </c>
      <c r="U198" s="1">
        <f t="array" ref="U198">INDEX(ICL3_classA!$H$2:$H$37,MATCH(MIN(ABS(AI198-ICL3_classA!$F$2:$F$37)),ABS(AI198-ICL3_classA!$F$2:$F$37),0))</f>
        <v>21</v>
      </c>
      <c r="V198" s="1">
        <v>61</v>
      </c>
      <c r="W198" s="1">
        <v>31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26</v>
      </c>
      <c r="AH198" s="1">
        <f>VLOOKUP(A198,'SegEnds_NonXtal_Prot#'!A:AL,28,FALSE)-VLOOKUP(A198,'SegEnds_NonXtal_Prot#'!A:AL,22,FALSE)</f>
        <v>52</v>
      </c>
      <c r="AI198" s="1">
        <f>VLOOKUP(A198,'SegEnds_NonXtal_Prot#'!A:AL,31,FALSE)-VLOOKUP(A198,'SegEnds_NonXtal_Prot#'!A:AL,28,FALSE)</f>
        <v>64</v>
      </c>
      <c r="AJ198" s="1">
        <f>VLOOKUP(A198,'SegEnds_NonXtal_Prot#'!A:AL,34,FALSE)-VLOOKUP(A198,'SegEnds_NonXtal_Prot#'!A:AL,31,FALSE)</f>
        <v>36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335</v>
      </c>
      <c r="B199" s="1" t="str">
        <f>VLOOKUP(A199,Xtal_Templ!A:B,2,FALSE)</f>
        <v>oprd_human</v>
      </c>
      <c r="C199" s="5">
        <f>VLOOKUP($B199&amp;"__wt",'SegEnds_Xtal_BW#'!$A:$Z,3,FALSE)</f>
        <v>22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f>VLOOKUP($B199&amp;"__wt",'SegEnds_Xtal_BW#'!$A:$Z,11,FALSE)</f>
        <v>21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INDEX(ICL3_classA!$G$2:$G$37,MATCH(MIN(ABS(AI199-ICL3_classA!$F$2:$F$37)),ABS(AI199-ICL3_classA!$F$2:$F$37),0))</f>
        <v>68</v>
      </c>
      <c r="U199" s="1">
        <f t="array" ref="U199">INDEX(ICL3_classA!$H$2:$H$37,MATCH(MIN(ABS(AI199-ICL3_classA!$F$2:$F$37)),ABS(AI199-ICL3_classA!$F$2:$F$37),0))</f>
        <v>23</v>
      </c>
      <c r="V199" s="1">
        <v>61</v>
      </c>
      <c r="W199" s="133">
        <f>VLOOKUP($B199&amp;"__wt",'SegEnds_Xtal_BW#'!$A:$Z,23,FALSE)</f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60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19</v>
      </c>
      <c r="AE199" s="1">
        <f>VLOOKUP(A199,'SegEnds_NonXtal_Prot#'!A:AL,16,FALSE)-VLOOKUP(A199,'SegEnds_NonXtal_Prot#'!A:AL,10,FALSE)</f>
        <v>51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27</v>
      </c>
      <c r="AH199" s="1">
        <f>VLOOKUP(A199,'SegEnds_NonXtal_Prot#'!A:AL,28,FALSE)-VLOOKUP(A199,'SegEnds_NonXtal_Prot#'!A:AL,22,FALSE)</f>
        <v>52</v>
      </c>
      <c r="AI199" s="1">
        <f>VLOOKUP(A199,'SegEnds_NonXtal_Prot#'!A:AL,31,FALSE)-VLOOKUP(A199,'SegEnds_NonXtal_Prot#'!A:AL,28,FALSE)</f>
        <v>51</v>
      </c>
      <c r="AJ199" s="1">
        <f>VLOOKUP(A199,'SegEnds_NonXtal_Prot#'!A:AL,34,FALSE)-VLOOKUP(A199,'SegEnds_NonXtal_Prot#'!A:AL,31,FALSE)</f>
        <v>39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Xtal</v>
      </c>
    </row>
    <row r="200" spans="1:38" x14ac:dyDescent="0.2">
      <c r="A200" s="1" t="s">
        <v>916</v>
      </c>
      <c r="B200" s="1" t="str">
        <f>VLOOKUP(A200,Xtal_Templ!A:B,2,FALSE)</f>
        <v>oprd_mouse</v>
      </c>
      <c r="C200" s="5">
        <f>VLOOKUP($B200&amp;"__wt",'SegEnds_Xtal_BW#'!$A:$Z,3,FALSE)</f>
        <v>24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f>VLOOKUP($B200&amp;"__wt",'SegEnds_Xtal_BW#'!$A:$Z,11,FALSE)</f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31</v>
      </c>
      <c r="T200" s="1">
        <f t="array" ref="T200">INDEX(ICL3_classA!$G$2:$G$37,MATCH(MIN(ABS(AI200-ICL3_classA!$F$2:$F$37)),ABS(AI200-ICL3_classA!$F$2:$F$37),0))</f>
        <v>68</v>
      </c>
      <c r="U200" s="1">
        <f t="array" ref="U200">INDEX(ICL3_classA!$H$2:$H$37,MATCH(MIN(ABS(AI200-ICL3_classA!$F$2:$F$37)),ABS(AI200-ICL3_classA!$F$2:$F$37),0))</f>
        <v>23</v>
      </c>
      <c r="V200" s="1">
        <v>61</v>
      </c>
      <c r="W200" s="133">
        <f>VLOOKUP($B200&amp;"__wt",'SegEnds_Xtal_BW#'!$A:$Z,23,FALSE)</f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60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19</v>
      </c>
      <c r="AE200" s="1">
        <f>VLOOKUP(A200,'SegEnds_NonXtal_Prot#'!A:AL,16,FALSE)-VLOOKUP(A200,'SegEnds_NonXtal_Prot#'!A:AL,10,FALSE)</f>
        <v>51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27</v>
      </c>
      <c r="AH200" s="1">
        <f>VLOOKUP(A200,'SegEnds_NonXtal_Prot#'!A:AL,28,FALSE)-VLOOKUP(A200,'SegEnds_NonXtal_Prot#'!A:AL,22,FALSE)</f>
        <v>52</v>
      </c>
      <c r="AI200" s="1">
        <f>VLOOKUP(A200,'SegEnds_NonXtal_Prot#'!A:AL,31,FALSE)-VLOOKUP(A200,'SegEnds_NonXtal_Prot#'!A:AL,28,FALSE)</f>
        <v>51</v>
      </c>
      <c r="AJ200" s="1">
        <f>VLOOKUP(A200,'SegEnds_NonXtal_Prot#'!A:AL,34,FALSE)-VLOOKUP(A200,'SegEnds_NonXtal_Prot#'!A:AL,31,FALSE)</f>
        <v>39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Xtal</v>
      </c>
    </row>
    <row r="201" spans="1:38" x14ac:dyDescent="0.2">
      <c r="A201" s="1" t="s">
        <v>336</v>
      </c>
      <c r="B201" s="1" t="str">
        <f>VLOOKUP(A201,Xtal_Templ!A:B,2,FALSE)</f>
        <v>oprk_human</v>
      </c>
      <c r="C201" s="5">
        <f>VLOOKUP($B201&amp;"__wt",'SegEnds_Xtal_BW#'!$A:$Z,3,FALSE)</f>
        <v>30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f>VLOOKUP($B201&amp;"__wt",'SegEnds_Xtal_BW#'!$A:$Z,11,FALSE)</f>
        <v>21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30</v>
      </c>
      <c r="T201" s="1">
        <f t="array" ref="T201">INDEX(ICL3_classA!$G$2:$G$37,MATCH(MIN(ABS(AI201-ICL3_classA!$F$2:$F$37)),ABS(AI201-ICL3_classA!$F$2:$F$37),0))</f>
        <v>68</v>
      </c>
      <c r="U201" s="1">
        <f t="array" ref="U201">INDEX(ICL3_classA!$H$2:$H$37,MATCH(MIN(ABS(AI201-ICL3_classA!$F$2:$F$37)),ABS(AI201-ICL3_classA!$F$2:$F$37),0))</f>
        <v>23</v>
      </c>
      <c r="V201" s="1">
        <v>61</v>
      </c>
      <c r="W201" s="133">
        <f>VLOOKUP($B201&amp;"__wt",'SegEnds_Xtal_BW#'!$A:$Z,23,FALSE)</f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19</v>
      </c>
      <c r="AE201" s="1">
        <f>VLOOKUP(A201,'SegEnds_NonXtal_Prot#'!A:AL,16,FALSE)-VLOOKUP(A201,'SegEnds_NonXtal_Prot#'!A:AL,10,FALSE)</f>
        <v>51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28</v>
      </c>
      <c r="AH201" s="1">
        <f>VLOOKUP(A201,'SegEnds_NonXtal_Prot#'!A:AL,28,FALSE)-VLOOKUP(A201,'SegEnds_NonXtal_Prot#'!A:AL,22,FALSE)</f>
        <v>55</v>
      </c>
      <c r="AI201" s="1">
        <f>VLOOKUP(A201,'SegEnds_NonXtal_Prot#'!A:AL,31,FALSE)-VLOOKUP(A201,'SegEnds_NonXtal_Prot#'!A:AL,28,FALSE)</f>
        <v>51</v>
      </c>
      <c r="AJ201" s="1">
        <f>VLOOKUP(A201,'SegEnds_NonXtal_Prot#'!A:AL,34,FALSE)-VLOOKUP(A201,'SegEnds_NonXtal_Prot#'!A:AL,31,FALSE)</f>
        <v>38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Xtal</v>
      </c>
    </row>
    <row r="202" spans="1:38" x14ac:dyDescent="0.2">
      <c r="A202" s="1" t="s">
        <v>337</v>
      </c>
      <c r="B202" s="1" t="str">
        <f>VLOOKUP(A202,Xtal_Templ!A:B,2,FALSE)</f>
        <v>oprm_mouse</v>
      </c>
      <c r="C202" s="5">
        <f>VLOOKUP($B202&amp;"__wt",'SegEnds_Xtal_BW#'!$A:$Z,3,FALSE)</f>
        <v>29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21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31</v>
      </c>
      <c r="T202" s="1">
        <f t="array" ref="T202">INDEX(ICL3_classA!$G$2:$G$37,MATCH(MIN(ABS(AI202-ICL3_classA!$F$2:$F$37)),ABS(AI202-ICL3_classA!$F$2:$F$37),0))</f>
        <v>68</v>
      </c>
      <c r="U202" s="1">
        <f t="array" ref="U202">INDEX(ICL3_classA!$H$2:$H$37,MATCH(MIN(ABS(AI202-ICL3_classA!$F$2:$F$37)),ABS(AI202-ICL3_classA!$F$2:$F$37),0))</f>
        <v>23</v>
      </c>
      <c r="V202" s="1">
        <v>61</v>
      </c>
      <c r="W202" s="133">
        <f>VLOOKUP($B202&amp;"__wt",'SegEnds_Xtal_BW#'!$A:$Z,23,FALSE)</f>
        <v>28</v>
      </c>
      <c r="X202" s="125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19</v>
      </c>
      <c r="AE202" s="1">
        <f>VLOOKUP(A202,'SegEnds_NonXtal_Prot#'!A:AL,16,FALSE)-VLOOKUP(A202,'SegEnds_NonXtal_Prot#'!A:AL,10,FALSE)</f>
        <v>51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27</v>
      </c>
      <c r="AH202" s="1">
        <f>VLOOKUP(A202,'SegEnds_NonXtal_Prot#'!A:AL,28,FALSE)-VLOOKUP(A202,'SegEnds_NonXtal_Prot#'!A:AL,22,FALSE)</f>
        <v>52</v>
      </c>
      <c r="AI202" s="1">
        <f>VLOOKUP(A202,'SegEnds_NonXtal_Prot#'!A:AL,31,FALSE)-VLOOKUP(A202,'SegEnds_NonXtal_Prot#'!A:AL,28,FALSE)</f>
        <v>51</v>
      </c>
      <c r="AJ202" s="1">
        <f>VLOOKUP(A202,'SegEnds_NonXtal_Prot#'!A:AL,34,FALSE)-VLOOKUP(A202,'SegEnds_NonXtal_Prot#'!A:AL,31,FALSE)</f>
        <v>38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918</v>
      </c>
      <c r="B203" s="1" t="str">
        <f>VLOOKUP(A203,Xtal_Templ!A:B,2,FALSE)</f>
        <v>oprm_mouse</v>
      </c>
      <c r="C203" s="5">
        <f>VLOOKUP($B203&amp;"__wt",'SegEnds_Xtal_BW#'!$A:$Z,3,FALSE)</f>
        <v>29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f>VLOOKUP($B203&amp;"__wt",'SegEnds_Xtal_BW#'!$A:$Z,11,FALSE)</f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f>VLOOKUP($B203&amp;"__wt",'SegEnds_Xtal_BW#'!$A:$Z,14,FALSE)</f>
        <v>57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31</v>
      </c>
      <c r="T203" s="1">
        <f t="array" ref="T203">INDEX(ICL3_classA!$G$2:$G$37,MATCH(MIN(ABS(AI203-ICL3_classA!$F$2:$F$37)),ABS(AI203-ICL3_classA!$F$2:$F$37),0))</f>
        <v>68</v>
      </c>
      <c r="U203" s="1">
        <f t="array" ref="U203">INDEX(ICL3_classA!$H$2:$H$37,MATCH(MIN(ABS(AI203-ICL3_classA!$F$2:$F$37)),ABS(AI203-ICL3_classA!$F$2:$F$37),0))</f>
        <v>23</v>
      </c>
      <c r="V203" s="1">
        <v>61</v>
      </c>
      <c r="W203" s="133">
        <f>VLOOKUP($B203&amp;"__wt",'SegEnds_Xtal_BW#'!$A:$Z,23,FALSE)</f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19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27</v>
      </c>
      <c r="AH203" s="1">
        <f>VLOOKUP(A203,'SegEnds_NonXtal_Prot#'!A:AL,28,FALSE)-VLOOKUP(A203,'SegEnds_NonXtal_Prot#'!A:AL,22,FALSE)</f>
        <v>52</v>
      </c>
      <c r="AI203" s="1">
        <f>VLOOKUP(A203,'SegEnds_NonXtal_Prot#'!A:AL,31,FALSE)-VLOOKUP(A203,'SegEnds_NonXtal_Prot#'!A:AL,28,FALSE)</f>
        <v>51</v>
      </c>
      <c r="AJ203" s="1">
        <f>VLOOKUP(A203,'SegEnds_NonXtal_Prot#'!A:AL,34,FALSE)-VLOOKUP(A203,'SegEnds_NonXtal_Prot#'!A:AL,31,FALSE)</f>
        <v>38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Xtal</v>
      </c>
    </row>
    <row r="204" spans="1:38" x14ac:dyDescent="0.2">
      <c r="A204" s="1" t="s">
        <v>1174</v>
      </c>
      <c r="B204" s="1" t="str">
        <f>VLOOKUP(A204,Xtal_Templ!A:B,2,FALSE)</f>
        <v>oprx_human</v>
      </c>
      <c r="C204" s="5">
        <f>VLOOKUP($B204&amp;"__wt",'SegEnds_Xtal_BW#'!$A:$Z,3,FALSE)</f>
        <v>29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f>VLOOKUP($B204&amp;"__wt",'SegEnds_Xtal_BW#'!$A:$Z,11,FALSE)</f>
        <v>21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f>VLOOKUP($B204&amp;"__wt",'SegEnds_Xtal_BW#'!$A:$Z,14,FALSE)</f>
        <v>57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31</v>
      </c>
      <c r="T204" s="1">
        <f t="array" ref="T204">INDEX(ICL3_classA!$G$2:$G$37,MATCH(MIN(ABS(AI204-ICL3_classA!$F$2:$F$37)),ABS(AI204-ICL3_classA!$F$2:$F$37),0))</f>
        <v>68</v>
      </c>
      <c r="U204" s="1">
        <f t="array" ref="U204">INDEX(ICL3_classA!$H$2:$H$37,MATCH(MIN(ABS(AI204-ICL3_classA!$F$2:$F$37)),ABS(AI204-ICL3_classA!$F$2:$F$37),0))</f>
        <v>23</v>
      </c>
      <c r="V204" s="1">
        <v>61</v>
      </c>
      <c r="W204" s="133">
        <f>VLOOKUP($B204&amp;"__wt",'SegEnds_Xtal_BW#'!$A:$Z,23,FALSE)</f>
        <v>28</v>
      </c>
      <c r="X204" s="125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>
        <f>VLOOKUP(A204,'SegEnds_NonXtal_Prot#'!A:AL,13,FALSE)-VLOOKUP(A204,'SegEnds_NonXtal_Prot#'!A:AL,10,FALSE)</f>
        <v>19</v>
      </c>
      <c r="AE204" s="1">
        <f>VLOOKUP(A204,'SegEnds_NonXtal_Prot#'!A:AL,16,FALSE)-VLOOKUP(A204,'SegEnds_NonXtal_Prot#'!A:AL,10,FALSE)</f>
        <v>51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27</v>
      </c>
      <c r="AH204" s="1">
        <f>VLOOKUP(A204,'SegEnds_NonXtal_Prot#'!A:AL,28,FALSE)-VLOOKUP(A204,'SegEnds_NonXtal_Prot#'!A:AL,22,FALSE)</f>
        <v>52</v>
      </c>
      <c r="AI204" s="1">
        <f>VLOOKUP(A204,'SegEnds_NonXtal_Prot#'!A:AL,31,FALSE)-VLOOKUP(A204,'SegEnds_NonXtal_Prot#'!A:AL,28,FALSE)</f>
        <v>51</v>
      </c>
      <c r="AJ204" s="1">
        <f>VLOOKUP(A204,'SegEnds_NonXtal_Prot#'!A:AL,34,FALSE)-VLOOKUP(A204,'SegEnds_NonXtal_Prot#'!A:AL,31,FALSE)</f>
        <v>38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Xtal</v>
      </c>
    </row>
    <row r="205" spans="1:38" x14ac:dyDescent="0.2">
      <c r="A205" s="1" t="s">
        <v>922</v>
      </c>
      <c r="B205" s="1" t="str">
        <f>VLOOKUP(A205,Xtal_Templ!A:B,2,FALSE)</f>
        <v>opsd_todpa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69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57</v>
      </c>
      <c r="O205" s="87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INDEX(ICL3_classA!$G$2:$G$37,MATCH(MIN(ABS(AI205-ICL3_classA!$F$2:$F$37)),ABS(AI205-ICL3_classA!$F$2:$F$37),0))</f>
        <v>74</v>
      </c>
      <c r="U205" s="1">
        <f t="array" ref="U205">INDEX(ICL3_classA!$H$2:$H$37,MATCH(MIN(ABS(AI205-ICL3_classA!$F$2:$F$37)),ABS(AI205-ICL3_classA!$F$2:$F$37),0))</f>
        <v>21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21</v>
      </c>
      <c r="AE205" s="1">
        <f>VLOOKUP(A205,'SegEnds_NonXtal_Prot#'!A:AL,16,FALSE)-VLOOKUP(A205,'SegEnds_NonXtal_Prot#'!A:AL,10,FALSE)</f>
        <v>53</v>
      </c>
      <c r="AF205" s="1">
        <f>VLOOKUP(A205,'SegEnds_NonXtal_Prot#'!A:AL,22,FALSE)-VLOOKUP(A205,'SegEnds_NonXtal_Prot#'!A:AL,19,FALSE)</f>
        <v>20</v>
      </c>
      <c r="AG205" s="1">
        <f>VLOOKUP(A205,'SegEnds_NonXtal_Prot#'!A:AL,28,FALSE)-VLOOKUP(A205,'SegEnds_NonXtal_Prot#'!A:AL,25,FALSE)</f>
        <v>26</v>
      </c>
      <c r="AH205" s="1">
        <f>VLOOKUP(A205,'SegEnds_NonXtal_Prot#'!A:AL,28,FALSE)-VLOOKUP(A205,'SegEnds_NonXtal_Prot#'!A:AL,22,FALSE)</f>
        <v>52</v>
      </c>
      <c r="AI205" s="1">
        <f>VLOOKUP(A205,'SegEnds_NonXtal_Prot#'!A:AL,31,FALSE)-VLOOKUP(A205,'SegEnds_NonXtal_Prot#'!A:AL,28,FALSE)</f>
        <v>64</v>
      </c>
      <c r="AJ205" s="1">
        <f>VLOOKUP(A205,'SegEnds_NonXtal_Prot#'!A:AL,34,FALSE)-VLOOKUP(A205,'SegEnds_NonXtal_Prot#'!A:AL,31,FALSE)</f>
        <v>36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Xtal</v>
      </c>
    </row>
    <row r="206" spans="1:38" x14ac:dyDescent="0.2">
      <c r="A206" s="1" t="s">
        <v>342</v>
      </c>
      <c r="B206" s="1" t="str">
        <f>VLOOKUP(A206,Xtal_Templ!A:B,2,FALSE)</f>
        <v>pd2r2_human</v>
      </c>
      <c r="C206" s="5">
        <f>VLOOKUP($B206&amp;"__wt",'SegEnds_Xtal_BW#'!$A:$Z,3,FALSE)</f>
        <v>32</v>
      </c>
      <c r="D206" s="1">
        <f>VLOOKUP($B206&amp;"__wt",'SegEnds_Xtal_BW#'!$A:$Z,4,FALSE)</f>
        <v>60</v>
      </c>
      <c r="E206" s="1" t="str">
        <f>VLOOKUP($B206&amp;"__wt",'SegEnds_Xtal_BW#'!$A:$Z,5,FALSE)</f>
        <v>-</v>
      </c>
      <c r="F206" s="1" t="str">
        <f>VLOOKUP($B206&amp;"__wt",'SegEnds_Xtal_BW#'!$A:$Z,6,FALSE)</f>
        <v>-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f>VLOOKUP($B206&amp;"__wt",'SegEnds_Xtal_BW#'!$A:$Z,14,FALSE)</f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26</v>
      </c>
      <c r="T206" s="1">
        <f t="array" ref="T206">INDEX(ICL3_classA!$G$2:$G$37,MATCH(MIN(ABS(AI206-ICL3_classA!$F$2:$F$37)),ABS(AI206-ICL3_classA!$F$2:$F$37),0))</f>
        <v>67</v>
      </c>
      <c r="U206" s="1">
        <f t="array" ref="U206">INDEX(ICL3_classA!$H$2:$H$37,MATCH(MIN(ABS(AI206-ICL3_classA!$F$2:$F$37)),ABS(AI206-ICL3_classA!$F$2:$F$37),0))</f>
        <v>26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64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27</v>
      </c>
      <c r="AH206" s="1">
        <f>VLOOKUP(A206,'SegEnds_NonXtal_Prot#'!A:AL,28,FALSE)-VLOOKUP(A206,'SegEnds_NonXtal_Prot#'!A:AL,22,FALSE)</f>
        <v>47</v>
      </c>
      <c r="AI206" s="1">
        <f>VLOOKUP(A206,'SegEnds_NonXtal_Prot#'!A:AL,31,FALSE)-VLOOKUP(A206,'SegEnds_NonXtal_Prot#'!A:AL,28,FALSE)</f>
        <v>46</v>
      </c>
      <c r="AJ206" s="1">
        <f>VLOOKUP(A206,'SegEnds_NonXtal_Prot#'!A:AL,34,FALSE)-VLOOKUP(A206,'SegEnds_NonXtal_Prot#'!A:AL,31,FALSE)</f>
        <v>42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343</v>
      </c>
      <c r="B207" s="1" t="str">
        <f>VLOOKUP(A207,Xtal_Templ!A:B,2,FALSE)</f>
        <v>p2ry1_human</v>
      </c>
      <c r="C207" s="5">
        <f>VLOOKUP($B207&amp;"__wt",'SegEnds_Xtal_BW#'!$A:$Z,3,FALSE)</f>
        <v>30</v>
      </c>
      <c r="D207" s="1">
        <f>VLOOKUP($B207&amp;"__wt",'SegEnds_Xtal_BW#'!$A:$Z,4,FALSE)</f>
        <v>60</v>
      </c>
      <c r="E207" s="1" t="str">
        <f>VLOOKUP($B207&amp;"__wt",'SegEnds_Xtal_BW#'!$A:$Z,5,FALSE)</f>
        <v>-</v>
      </c>
      <c r="F207" s="1" t="str">
        <f>VLOOKUP($B207&amp;"__wt",'SegEnds_Xtal_BW#'!$A:$Z,6,FALSE)</f>
        <v>-</v>
      </c>
      <c r="G207" s="1">
        <v>37</v>
      </c>
      <c r="H207" s="12">
        <f>VLOOKUP($B207&amp;"__wt",'SegEnds_Xtal_BW#'!$A:$Z,8,FALSE)</f>
        <v>66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INDEX(ICL3_classA!$G$2:$G$37,MATCH(MIN(ABS(AI207-ICL3_classA!$F$2:$F$37)),ABS(AI207-ICL3_classA!$F$2:$F$37),0))</f>
        <v>67</v>
      </c>
      <c r="U207" s="1">
        <f t="array" ref="U207">INDEX(ICL3_classA!$H$2:$H$37,MATCH(MIN(ABS(AI207-ICL3_classA!$F$2:$F$37)),ABS(AI207-ICL3_classA!$F$2:$F$37),0))</f>
        <v>26</v>
      </c>
      <c r="V207" s="1">
        <v>61</v>
      </c>
      <c r="W207" s="1">
        <v>24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 t="e">
        <f>VLOOKUP(A207,'SegEnds_NonXtal_Prot#'!A:AL,10,FALSE)-VLOOKUP(A207,'SegEnds_NonXtal_Prot#'!A:AL,7,FALSE)</f>
        <v>#VALUE!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27</v>
      </c>
      <c r="AH207" s="1">
        <f>VLOOKUP(A207,'SegEnds_NonXtal_Prot#'!A:AL,28,FALSE)-VLOOKUP(A207,'SegEnds_NonXtal_Prot#'!A:AL,22,FALSE)</f>
        <v>52</v>
      </c>
      <c r="AI207" s="1">
        <f>VLOOKUP(A207,'SegEnds_NonXtal_Prot#'!A:AL,31,FALSE)-VLOOKUP(A207,'SegEnds_NonXtal_Prot#'!A:AL,28,FALSE)</f>
        <v>46</v>
      </c>
      <c r="AJ207" s="1">
        <f>VLOOKUP(A207,'SegEnds_NonXtal_Prot#'!A:AL,34,FALSE)-VLOOKUP(A207,'SegEnds_NonXtal_Prot#'!A:AL,31,FALSE)</f>
        <v>43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345</v>
      </c>
      <c r="B208" s="1" t="str">
        <f>VLOOKUP(A208,Xtal_Templ!A:B,2,FALSE)</f>
        <v>p2ry1_human</v>
      </c>
      <c r="C208" s="5">
        <f>VLOOKUP($B208&amp;"__wt",'SegEnds_Xtal_BW#'!$A:$Z,3,FALSE)</f>
        <v>30</v>
      </c>
      <c r="D208" s="1">
        <f>VLOOKUP($B208&amp;"__wt",'SegEnds_Xtal_BW#'!$A:$Z,4,FALSE)</f>
        <v>60</v>
      </c>
      <c r="E208" s="1" t="str">
        <f>VLOOKUP($B208&amp;"__wt",'SegEnds_Xtal_BW#'!$A:$Z,5,FALSE)</f>
        <v>-</v>
      </c>
      <c r="F208" s="1" t="str">
        <f>VLOOKUP($B208&amp;"__wt",'SegEnds_Xtal_BW#'!$A:$Z,6,FALSE)</f>
        <v>-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57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v>68</v>
      </c>
      <c r="U208" s="1">
        <v>28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 t="e">
        <f>VLOOKUP(A208,'SegEnds_NonXtal_Prot#'!A:AL,10,FALSE)-VLOOKUP(A208,'SegEnds_NonXtal_Prot#'!A:AL,7,FALSE)</f>
        <v>#VALUE!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20</v>
      </c>
      <c r="AG208" s="1">
        <f>VLOOKUP(A208,'SegEnds_NonXtal_Prot#'!A:AL,28,FALSE)-VLOOKUP(A208,'SegEnds_NonXtal_Prot#'!A:AL,25,FALSE)</f>
        <v>27</v>
      </c>
      <c r="AH208" s="1">
        <f>VLOOKUP(A208,'SegEnds_NonXtal_Prot#'!A:AL,28,FALSE)-VLOOKUP(A208,'SegEnds_NonXtal_Prot#'!A:AL,22,FALSE)</f>
        <v>53</v>
      </c>
      <c r="AI208" s="1">
        <f>VLOOKUP(A208,'SegEnds_NonXtal_Prot#'!A:AL,31,FALSE)-VLOOKUP(A208,'SegEnds_NonXtal_Prot#'!A:AL,28,FALSE)</f>
        <v>46</v>
      </c>
      <c r="AJ208" s="1">
        <f>VLOOKUP(A208,'SegEnds_NonXtal_Prot#'!A:AL,34,FALSE)-VLOOKUP(A208,'SegEnds_NonXtal_Prot#'!A:AL,31,FALSE)</f>
        <v>46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Xtal</v>
      </c>
    </row>
    <row r="209" spans="1:38" x14ac:dyDescent="0.2">
      <c r="A209" s="1" t="s">
        <v>346</v>
      </c>
      <c r="B209" s="1" t="str">
        <f>VLOOKUP(A209,Xtal_Templ!A:B,2,FALSE)</f>
        <v>p2ry1_human</v>
      </c>
      <c r="C209" s="5">
        <f>VLOOKUP($B209&amp;"__wt",'SegEnds_Xtal_BW#'!$A:$Z,3,FALSE)</f>
        <v>30</v>
      </c>
      <c r="D209" s="1">
        <f>VLOOKUP($B209&amp;"__wt",'SegEnds_Xtal_BW#'!$A:$Z,4,FALSE)</f>
        <v>60</v>
      </c>
      <c r="E209" s="1" t="str">
        <f>VLOOKUP($B209&amp;"__wt",'SegEnds_Xtal_BW#'!$A:$Z,5,FALSE)</f>
        <v>-</v>
      </c>
      <c r="F209" s="1" t="str">
        <f>VLOOKUP($B209&amp;"__wt",'SegEnds_Xtal_BW#'!$A:$Z,6,FALSE)</f>
        <v>-</v>
      </c>
      <c r="G209" s="1">
        <v>37</v>
      </c>
      <c r="H209" s="12">
        <f>VLOOKUP($B209&amp;"__wt",'SegEnds_Xtal_BW#'!$A:$Z,8,FALSE)</f>
        <v>66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INDEX(ICL3_classA!$G$2:$G$37,MATCH(MIN(ABS(AI209-ICL3_classA!$F$2:$F$37)),ABS(AI209-ICL3_classA!$F$2:$F$37),0))</f>
        <v>72</v>
      </c>
      <c r="U209" s="1">
        <f t="array" ref="U209">INDEX(ICL3_classA!$H$2:$H$37,MATCH(MIN(ABS(AI209-ICL3_classA!$F$2:$F$37)),ABS(AI209-ICL3_classA!$F$2:$F$37),0))</f>
        <v>29</v>
      </c>
      <c r="V209" s="1">
        <v>61</v>
      </c>
      <c r="W209" s="1">
        <v>24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 t="e">
        <f>VLOOKUP(A209,'SegEnds_NonXtal_Prot#'!A:AL,10,FALSE)-VLOOKUP(A209,'SegEnds_NonXtal_Prot#'!A:AL,7,FALSE)</f>
        <v>#VALUE!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27</v>
      </c>
      <c r="AH209" s="1">
        <f>VLOOKUP(A209,'SegEnds_NonXtal_Prot#'!A:AL,28,FALSE)-VLOOKUP(A209,'SegEnds_NonXtal_Prot#'!A:AL,22,FALSE)</f>
        <v>52</v>
      </c>
      <c r="AI209" s="1">
        <f>VLOOKUP(A209,'SegEnds_NonXtal_Prot#'!A:AL,31,FALSE)-VLOOKUP(A209,'SegEnds_NonXtal_Prot#'!A:AL,28,FALSE)</f>
        <v>50</v>
      </c>
      <c r="AJ209" s="1">
        <f>VLOOKUP(A209,'SegEnds_NonXtal_Prot#'!A:AL,34,FALSE)-VLOOKUP(A209,'SegEnds_NonXtal_Prot#'!A:AL,31,FALSE)</f>
        <v>43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347</v>
      </c>
      <c r="B210" s="1" t="str">
        <f>VLOOKUP(A210,Xtal_Templ!A:B,2,FALSE)</f>
        <v>p2ry1_human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INDEX(ICL3_classA!$G$2:$G$37,MATCH(MIN(ABS(AI210-ICL3_classA!$F$2:$F$37)),ABS(AI210-ICL3_classA!$F$2:$F$37),0))</f>
        <v>68</v>
      </c>
      <c r="U210" s="1">
        <f t="array" ref="U210">INDEX(ICL3_classA!$H$2:$H$37,MATCH(MIN(ABS(AI210-ICL3_classA!$F$2:$F$37)),ABS(AI210-ICL3_classA!$F$2:$F$37),0))</f>
        <v>24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 t="e">
        <f>VLOOKUP(A210,'SegEnds_NonXtal_Prot#'!A:AL,10,FALSE)-VLOOKUP(A210,'SegEnds_NonXtal_Prot#'!A:AL,7,FALSE)</f>
        <v>#VALUE!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27</v>
      </c>
      <c r="AH210" s="1">
        <f>VLOOKUP(A210,'SegEnds_NonXtal_Prot#'!A:AL,28,FALSE)-VLOOKUP(A210,'SegEnds_NonXtal_Prot#'!A:AL,22,FALSE)</f>
        <v>52</v>
      </c>
      <c r="AI210" s="1">
        <f>VLOOKUP(A210,'SegEnds_NonXtal_Prot#'!A:AL,31,FALSE)-VLOOKUP(A210,'SegEnds_NonXtal_Prot#'!A:AL,28,FALSE)</f>
        <v>48</v>
      </c>
      <c r="AJ210" s="1">
        <f>VLOOKUP(A210,'SegEnds_NonXtal_Prot#'!A:AL,34,FALSE)-VLOOKUP(A210,'SegEnds_NonXtal_Prot#'!A:AL,31,FALSE)</f>
        <v>43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349</v>
      </c>
      <c r="B211" s="1" t="str">
        <f>VLOOKUP(A211,Xtal_Templ!A:B,2,FALSE)</f>
        <v>par2_human</v>
      </c>
      <c r="C211" s="5">
        <f>VLOOKUP($B211&amp;"__wt",'SegEnds_Xtal_BW#'!$A:$Z,3,FALSE)</f>
        <v>28</v>
      </c>
      <c r="D211" s="1">
        <f>VLOOKUP($B211&amp;"__wt",'SegEnds_Xtal_BW#'!$A:$Z,4,FALSE)</f>
        <v>60</v>
      </c>
      <c r="E211" s="1" t="str">
        <f>VLOOKUP($B211&amp;"__wt",'SegEnds_Xtal_BW#'!$A:$Z,5,FALSE)</f>
        <v>-</v>
      </c>
      <c r="F211" s="1" t="str">
        <f>VLOOKUP($B211&amp;"__wt",'SegEnds_Xtal_BW#'!$A:$Z,6,FALSE)</f>
        <v>-</v>
      </c>
      <c r="G211" s="1">
        <v>37</v>
      </c>
      <c r="H211" s="12">
        <f>VLOOKUP($B211&amp;"__wt",'SegEnds_Xtal_BW#'!$A:$Z,8,FALSE)</f>
        <v>66</v>
      </c>
      <c r="I211" s="1">
        <f>VLOOKUP($B211&amp;"__wt",'SegEnds_Xtal_BW#'!$A:$Z,9,FALSE)</f>
        <v>47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7">
        <f>VLOOKUP($B211&amp;"__wt",'SegEnds_Xtal_BW#'!$A:$Z,15,FALSE)</f>
        <v>38</v>
      </c>
      <c r="P211" s="1">
        <f>VLOOKUP($B211&amp;"__wt",'SegEnds_Xtal_BW#'!$A:$Z,16,FALSE)</f>
        <v>62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31</v>
      </c>
      <c r="T211" s="1">
        <f t="array" ref="T211">INDEX(ICL3_classA!$G$2:$G$37,MATCH(MIN(ABS(AI211-ICL3_classA!$F$2:$F$37)),ABS(AI211-ICL3_classA!$F$2:$F$37),0))</f>
        <v>67</v>
      </c>
      <c r="U211" s="1">
        <f t="array" ref="U211">INDEX(ICL3_classA!$H$2:$H$37,MATCH(MIN(ABS(AI211-ICL3_classA!$F$2:$F$37)),ABS(AI211-ICL3_classA!$F$2:$F$37),0))</f>
        <v>26</v>
      </c>
      <c r="V211" s="1">
        <v>61</v>
      </c>
      <c r="W211" s="133">
        <f>VLOOKUP($B211&amp;"__wt",'SegEnds_Xtal_BW#'!$A:$Z,23,FALSE)</f>
        <v>31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61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 t="e">
        <f>VLOOKUP(A211,'SegEnds_NonXtal_Prot#'!A:AL,10,FALSE)-VLOOKUP(A211,'SegEnds_NonXtal_Prot#'!A:AL,7,FALSE)</f>
        <v>#VALUE!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30</v>
      </c>
      <c r="AH211" s="1">
        <f>VLOOKUP(A211,'SegEnds_NonXtal_Prot#'!A:AL,28,FALSE)-VLOOKUP(A211,'SegEnds_NonXtal_Prot#'!A:AL,22,FALSE)</f>
        <v>57</v>
      </c>
      <c r="AI211" s="1">
        <f>VLOOKUP(A211,'SegEnds_NonXtal_Prot#'!A:AL,31,FALSE)-VLOOKUP(A211,'SegEnds_NonXtal_Prot#'!A:AL,28,FALSE)</f>
        <v>47</v>
      </c>
      <c r="AJ211" s="1">
        <f>VLOOKUP(A211,'SegEnds_NonXtal_Prot#'!A:AL,34,FALSE)-VLOOKUP(A211,'SegEnds_NonXtal_Prot#'!A:AL,31,FALSE)</f>
        <v>38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351</v>
      </c>
      <c r="B212" s="1" t="str">
        <f>VLOOKUP(A212,Xtal_Templ!A:B,2,FALSE)</f>
        <v>p2ry1_human</v>
      </c>
      <c r="C212" s="5">
        <f>VLOOKUP($B212&amp;"__wt",'SegEnds_Xtal_BW#'!$A:$Z,3,FALSE)</f>
        <v>30</v>
      </c>
      <c r="D212" s="1">
        <f>VLOOKUP($B212&amp;"__wt",'SegEnds_Xtal_BW#'!$A:$Z,4,FALSE)</f>
        <v>60</v>
      </c>
      <c r="E212" s="1" t="str">
        <f>VLOOKUP($B212&amp;"__wt",'SegEnds_Xtal_BW#'!$A:$Z,5,FALSE)</f>
        <v>-</v>
      </c>
      <c r="F212" s="1" t="str">
        <f>VLOOKUP($B212&amp;"__wt",'SegEnds_Xtal_BW#'!$A:$Z,6,FALSE)</f>
        <v>-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f t="array" ref="T212">INDEX(ICL3_classA!$G$2:$G$37,MATCH(MIN(ABS(AI212-ICL3_classA!$F$2:$F$37)),ABS(AI212-ICL3_classA!$F$2:$F$37),0))</f>
        <v>67</v>
      </c>
      <c r="U212" s="1">
        <f t="array" ref="U212">INDEX(ICL3_classA!$H$2:$H$37,MATCH(MIN(ABS(AI212-ICL3_classA!$F$2:$F$37)),ABS(AI212-ICL3_classA!$F$2:$F$37),0))</f>
        <v>26</v>
      </c>
      <c r="V212" s="1">
        <v>64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29</v>
      </c>
      <c r="AC212" s="1" t="e">
        <f>VLOOKUP(A212,'SegEnds_NonXtal_Prot#'!A:AL,10,FALSE)-VLOOKUP(A212,'SegEnds_NonXtal_Prot#'!A:AL,7,FALSE)</f>
        <v>#VALUE!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26</v>
      </c>
      <c r="AH212" s="1">
        <f>VLOOKUP(A212,'SegEnds_NonXtal_Prot#'!A:AL,28,FALSE)-VLOOKUP(A212,'SegEnds_NonXtal_Prot#'!A:AL,22,FALSE)</f>
        <v>63</v>
      </c>
      <c r="AI212" s="1">
        <f>VLOOKUP(A212,'SegEnds_NonXtal_Prot#'!A:AL,31,FALSE)-VLOOKUP(A212,'SegEnds_NonXtal_Prot#'!A:AL,28,FALSE)</f>
        <v>46</v>
      </c>
      <c r="AJ212" s="1">
        <f>VLOOKUP(A212,'SegEnds_NonXtal_Prot#'!A:AL,34,FALSE)-VLOOKUP(A212,'SegEnds_NonXtal_Prot#'!A:AL,31,FALSE)</f>
        <v>55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352</v>
      </c>
      <c r="B213" s="1" t="str">
        <f>VLOOKUP(A213,Xtal_Templ!A:B,2,FALSE)</f>
        <v>p2y12_human</v>
      </c>
      <c r="C213" s="5">
        <f>VLOOKUP($B213&amp;"__wt",'SegEnds_Xtal_BW#'!$A:$Z,3,FALSE)</f>
        <v>28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 t="str">
        <f>VLOOKUP($B213&amp;"__wt",'SegEnds_Xtal_BW#'!$A:$Z,9,FALSE)</f>
        <v>-</v>
      </c>
      <c r="J213" s="1" t="str">
        <f>VLOOKUP($B213&amp;"__wt",'SegEnds_Xtal_BW#'!$A:$Z,10,FALSE)</f>
        <v>-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30</v>
      </c>
      <c r="T213" s="1">
        <f t="array" ref="T213">INDEX(ICL3_classA!$G$2:$G$37,MATCH(MIN(ABS(AI213-ICL3_classA!$F$2:$F$37)),ABS(AI213-ICL3_classA!$F$2:$F$37),0))</f>
        <v>72</v>
      </c>
      <c r="U213" s="1">
        <f t="array" ref="U213">INDEX(ICL3_classA!$H$2:$H$37,MATCH(MIN(ABS(AI213-ICL3_classA!$F$2:$F$37)),ABS(AI213-ICL3_classA!$F$2:$F$37),0))</f>
        <v>29</v>
      </c>
      <c r="V213" s="1">
        <v>64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57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27</v>
      </c>
      <c r="AC213" s="1" t="e">
        <f>VLOOKUP(A213,'SegEnds_NonXtal_Prot#'!A:AL,10,FALSE)-VLOOKUP(A213,'SegEnds_NonXtal_Prot#'!A:AL,7,FALSE)</f>
        <v>#VALUE!</v>
      </c>
      <c r="AD213" s="1" t="e">
        <f>VLOOKUP(A213,'SegEnds_NonXtal_Prot#'!A:AL,13,FALSE)-VLOOKUP(A213,'SegEnds_NonXtal_Prot#'!A:AL,10,FALSE)</f>
        <v>#VALUE!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26</v>
      </c>
      <c r="AH213" s="1">
        <f>VLOOKUP(A213,'SegEnds_NonXtal_Prot#'!A:AL,28,FALSE)-VLOOKUP(A213,'SegEnds_NonXtal_Prot#'!A:AL,22,FALSE)</f>
        <v>52</v>
      </c>
      <c r="AI213" s="1">
        <f>VLOOKUP(A213,'SegEnds_NonXtal_Prot#'!A:AL,31,FALSE)-VLOOKUP(A213,'SegEnds_NonXtal_Prot#'!A:AL,28,FALSE)</f>
        <v>50</v>
      </c>
      <c r="AJ213" s="1">
        <f>VLOOKUP(A213,'SegEnds_NonXtal_Prot#'!A:AL,34,FALSE)-VLOOKUP(A213,'SegEnds_NonXtal_Prot#'!A:AL,31,FALSE)</f>
        <v>44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Xtal</v>
      </c>
    </row>
    <row r="214" spans="1:38" x14ac:dyDescent="0.2">
      <c r="A214" s="1" t="s">
        <v>353</v>
      </c>
      <c r="B214" s="1" t="str">
        <f>VLOOKUP(A214,Xtal_Templ!A:B,2,FALSE)</f>
        <v>p2y12_human</v>
      </c>
      <c r="C214" s="5">
        <f>VLOOKUP($B214&amp;"__wt",'SegEnds_Xtal_BW#'!$A:$Z,3,FALSE)</f>
        <v>28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 t="str">
        <f>VLOOKUP($B214&amp;"__wt",'SegEnds_Xtal_BW#'!$A:$Z,9,FALSE)</f>
        <v>-</v>
      </c>
      <c r="J214" s="1" t="str">
        <f>VLOOKUP($B214&amp;"__wt",'SegEnds_Xtal_BW#'!$A:$Z,10,FALSE)</f>
        <v>-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30</v>
      </c>
      <c r="T214" s="1">
        <f t="array" ref="T214">INDEX(ICL3_classA!$G$2:$G$37,MATCH(MIN(ABS(AI214-ICL3_classA!$F$2:$F$37)),ABS(AI214-ICL3_classA!$F$2:$F$37),0))</f>
        <v>72</v>
      </c>
      <c r="U214" s="1">
        <f t="array" ref="U214">INDEX(ICL3_classA!$H$2:$H$37,MATCH(MIN(ABS(AI214-ICL3_classA!$F$2:$F$37)),ABS(AI214-ICL3_classA!$F$2:$F$37),0))</f>
        <v>29</v>
      </c>
      <c r="V214" s="1">
        <v>64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57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27</v>
      </c>
      <c r="AC214" s="1" t="e">
        <f>VLOOKUP(A214,'SegEnds_NonXtal_Prot#'!A:AL,10,FALSE)-VLOOKUP(A214,'SegEnds_NonXtal_Prot#'!A:AL,7,FALSE)</f>
        <v>#VALUE!</v>
      </c>
      <c r="AD214" s="1" t="e">
        <f>VLOOKUP(A214,'SegEnds_NonXtal_Prot#'!A:AL,13,FALSE)-VLOOKUP(A214,'SegEnds_NonXtal_Prot#'!A:AL,10,FALSE)</f>
        <v>#VALUE!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26</v>
      </c>
      <c r="AH214" s="1">
        <f>VLOOKUP(A214,'SegEnds_NonXtal_Prot#'!A:AL,28,FALSE)-VLOOKUP(A214,'SegEnds_NonXtal_Prot#'!A:AL,22,FALSE)</f>
        <v>52</v>
      </c>
      <c r="AI214" s="1">
        <f>VLOOKUP(A214,'SegEnds_NonXtal_Prot#'!A:AL,31,FALSE)-VLOOKUP(A214,'SegEnds_NonXtal_Prot#'!A:AL,28,FALSE)</f>
        <v>50</v>
      </c>
      <c r="AJ214" s="1">
        <f>VLOOKUP(A214,'SegEnds_NonXtal_Prot#'!A:AL,34,FALSE)-VLOOKUP(A214,'SegEnds_NonXtal_Prot#'!A:AL,31,FALSE)</f>
        <v>44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354</v>
      </c>
      <c r="B215" s="1" t="str">
        <f>VLOOKUP(A215,Xtal_Templ!A:B,2,FALSE)</f>
        <v>p2y12_human</v>
      </c>
      <c r="C215" s="5">
        <f>VLOOKUP($B215&amp;"__wt",'SegEnds_Xtal_BW#'!$A:$Z,3,FALSE)</f>
        <v>28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 t="str">
        <f>VLOOKUP($B215&amp;"__wt",'SegEnds_Xtal_BW#'!$A:$Z,9,FALSE)</f>
        <v>-</v>
      </c>
      <c r="J215" s="1" t="str">
        <f>VLOOKUP($B215&amp;"__wt",'SegEnds_Xtal_BW#'!$A:$Z,10,FALSE)</f>
        <v>-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30</v>
      </c>
      <c r="T215" s="1">
        <f t="array" ref="T215">INDEX(ICL3_classA!$G$2:$G$37,MATCH(MIN(ABS(AI215-ICL3_classA!$F$2:$F$37)),ABS(AI215-ICL3_classA!$F$2:$F$37),0))</f>
        <v>72</v>
      </c>
      <c r="U215" s="1">
        <f t="array" ref="U215">INDEX(ICL3_classA!$H$2:$H$37,MATCH(MIN(ABS(AI215-ICL3_classA!$F$2:$F$37)),ABS(AI215-ICL3_classA!$F$2:$F$37),0))</f>
        <v>29</v>
      </c>
      <c r="V215" s="1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57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27</v>
      </c>
      <c r="AC215" s="1" t="e">
        <f>VLOOKUP(A215,'SegEnds_NonXtal_Prot#'!A:AL,10,FALSE)-VLOOKUP(A215,'SegEnds_NonXtal_Prot#'!A:AL,7,FALSE)</f>
        <v>#VALUE!</v>
      </c>
      <c r="AD215" s="1" t="e">
        <f>VLOOKUP(A215,'SegEnds_NonXtal_Prot#'!A:AL,13,FALSE)-VLOOKUP(A215,'SegEnds_NonXtal_Prot#'!A:AL,10,FALSE)</f>
        <v>#VALUE!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26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50</v>
      </c>
      <c r="AJ215" s="1">
        <f>VLOOKUP(A215,'SegEnds_NonXtal_Prot#'!A:AL,34,FALSE)-VLOOKUP(A215,'SegEnds_NonXtal_Prot#'!A:AL,31,FALSE)</f>
        <v>44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355</v>
      </c>
      <c r="B216" s="1" t="str">
        <f>VLOOKUP(A216,Xtal_Templ!A:B,2,FALSE)</f>
        <v>par1_human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57</v>
      </c>
      <c r="O216" s="87">
        <f>VLOOKUP($B216&amp;"__wt",'SegEnds_Xtal_BW#'!$A:$Z,15,FALSE)</f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INDEX(ICL3_classA!$G$2:$G$37,MATCH(MIN(ABS(AI216-ICL3_classA!$F$2:$F$37)),ABS(AI216-ICL3_classA!$F$2:$F$37),0))</f>
        <v>67</v>
      </c>
      <c r="U216" s="1">
        <f t="array" ref="U216">INDEX(ICL3_classA!$H$2:$H$37,MATCH(MIN(ABS(AI216-ICL3_classA!$F$2:$F$37)),ABS(AI216-ICL3_classA!$F$2:$F$37),0))</f>
        <v>26</v>
      </c>
      <c r="V216" s="1">
        <v>62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61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28</v>
      </c>
      <c r="AH216" s="1">
        <f>VLOOKUP(A216,'SegEnds_NonXtal_Prot#'!A:AL,28,FALSE)-VLOOKUP(A216,'SegEnds_NonXtal_Prot#'!A:AL,22,FALSE)</f>
        <v>55</v>
      </c>
      <c r="AI216" s="1">
        <f>VLOOKUP(A216,'SegEnds_NonXtal_Prot#'!A:AL,31,FALSE)-VLOOKUP(A216,'SegEnds_NonXtal_Prot#'!A:AL,28,FALSE)</f>
        <v>46</v>
      </c>
      <c r="AJ216" s="1">
        <f>VLOOKUP(A216,'SegEnds_NonXtal_Prot#'!A:AL,34,FALSE)-VLOOKUP(A216,'SegEnds_NonXtal_Prot#'!A:AL,31,FALSE)</f>
        <v>40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Xtal</v>
      </c>
    </row>
    <row r="217" spans="1:38" x14ac:dyDescent="0.2">
      <c r="A217" s="1" t="s">
        <v>357</v>
      </c>
      <c r="B217" s="1" t="str">
        <f>VLOOKUP(A217,Xtal_Templ!A:B,2,FALSE)</f>
        <v>par2_human</v>
      </c>
      <c r="C217" s="5">
        <f>VLOOKUP($B217&amp;"__wt",'SegEnds_Xtal_BW#'!$A:$Z,3,FALSE)</f>
        <v>28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47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f>VLOOKUP($B217&amp;"__wt",'SegEnds_Xtal_BW#'!$A:$Z,15,FALSE)</f>
        <v>38</v>
      </c>
      <c r="P217" s="1">
        <f>VLOOKUP($B217&amp;"__wt",'SegEnds_Xtal_BW#'!$A:$Z,16,FALSE)</f>
        <v>62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INDEX(ICL3_classA!$G$2:$G$37,MATCH(MIN(ABS(AI217-ICL3_classA!$F$2:$F$37)),ABS(AI217-ICL3_classA!$F$2:$F$37),0))</f>
        <v>68</v>
      </c>
      <c r="U217" s="1">
        <f t="array" ref="U217">INDEX(ICL3_classA!$H$2:$H$37,MATCH(MIN(ABS(AI217-ICL3_classA!$F$2:$F$37)),ABS(AI217-ICL3_classA!$F$2:$F$37),0))</f>
        <v>30</v>
      </c>
      <c r="V217" s="1">
        <v>62</v>
      </c>
      <c r="W217" s="133">
        <f>VLOOKUP($B217&amp;"__wt",'SegEnds_Xtal_BW#'!$A:$Z,23,FALSE)</f>
        <v>31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61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27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22</v>
      </c>
      <c r="AH217" s="1">
        <f>VLOOKUP(A217,'SegEnds_NonXtal_Prot#'!A:AL,28,FALSE)-VLOOKUP(A217,'SegEnds_NonXtal_Prot#'!A:AL,22,FALSE)</f>
        <v>56</v>
      </c>
      <c r="AI217" s="1">
        <f>VLOOKUP(A217,'SegEnds_NonXtal_Prot#'!A:AL,31,FALSE)-VLOOKUP(A217,'SegEnds_NonXtal_Prot#'!A:AL,28,FALSE)</f>
        <v>42</v>
      </c>
      <c r="AJ217" s="1">
        <f>VLOOKUP(A217,'SegEnds_NonXtal_Prot#'!A:AL,34,FALSE)-VLOOKUP(A217,'SegEnds_NonXtal_Prot#'!A:AL,31,FALSE)</f>
        <v>39</v>
      </c>
      <c r="AK217" s="1" t="e">
        <f>VLOOKUP(A217,'SegEnds_NonXtal_Prot#'!A:AL,37,FALSE)-VLOOKUP(A217,'SegEnds_NonXtal_Prot#'!A:AL,34,FALSE)</f>
        <v>#VALUE!</v>
      </c>
      <c r="AL217" s="1" t="str">
        <f>IF(ISERROR(MATCH(A217,'SegEnds_Xtal_Prot#'!B:B, 0)), "NoXtal", "Xtal")</f>
        <v>NoXtal</v>
      </c>
    </row>
    <row r="218" spans="1:38" x14ac:dyDescent="0.2">
      <c r="A218" s="1" t="s">
        <v>358</v>
      </c>
      <c r="B218" s="1" t="str">
        <f>VLOOKUP(A218,Xtal_Templ!A:B,2,FALSE)</f>
        <v>par2_human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47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f>VLOOKUP($B218&amp;"__wt",'SegEnds_Xtal_BW#'!$A:$Z,15,FALSE)</f>
        <v>38</v>
      </c>
      <c r="P218" s="1">
        <f>VLOOKUP($B218&amp;"__wt",'SegEnds_Xtal_BW#'!$A:$Z,16,FALSE)</f>
        <v>62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INDEX(ICL3_classA!$G$2:$G$37,MATCH(MIN(ABS(AI218-ICL3_classA!$F$2:$F$37)),ABS(AI218-ICL3_classA!$F$2:$F$37),0))</f>
        <v>68</v>
      </c>
      <c r="U218" s="1">
        <f t="array" ref="U218">INDEX(ICL3_classA!$H$2:$H$37,MATCH(MIN(ABS(AI218-ICL3_classA!$F$2:$F$37)),ABS(AI218-ICL3_classA!$F$2:$F$37),0))</f>
        <v>30</v>
      </c>
      <c r="V218" s="1">
        <v>62</v>
      </c>
      <c r="W218" s="133">
        <f>VLOOKUP($B218&amp;"__wt",'SegEnds_Xtal_BW#'!$A:$Z,23,FALSE)</f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61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27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28</v>
      </c>
      <c r="AH218" s="1">
        <f>VLOOKUP(A218,'SegEnds_NonXtal_Prot#'!A:AL,28,FALSE)-VLOOKUP(A218,'SegEnds_NonXtal_Prot#'!A:AL,22,FALSE)</f>
        <v>55</v>
      </c>
      <c r="AI218" s="1">
        <f>VLOOKUP(A218,'SegEnds_NonXtal_Prot#'!A:AL,31,FALSE)-VLOOKUP(A218,'SegEnds_NonXtal_Prot#'!A:AL,28,FALSE)</f>
        <v>42</v>
      </c>
      <c r="AJ218" s="1">
        <f>VLOOKUP(A218,'SegEnds_NonXtal_Prot#'!A:AL,34,FALSE)-VLOOKUP(A218,'SegEnds_NonXtal_Prot#'!A:AL,31,FALSE)</f>
        <v>39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359</v>
      </c>
      <c r="B219" s="1" t="str">
        <f>VLOOKUP(A219,Xtal_Templ!A:B,2,FALSE)</f>
        <v>pe2r4_human</v>
      </c>
      <c r="C219" s="5">
        <f>VLOOKUP($B219&amp;"__wt",'SegEnds_Xtal_BW#'!$A:$Z,3,FALSE)</f>
        <v>33</v>
      </c>
      <c r="D219" s="1">
        <f>VLOOKUP($B219&amp;"__wt",'SegEnds_Xtal_BW#'!$A:$Z,4,FALSE)</f>
        <v>58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f>VLOOKUP($B219&amp;"__wt",'SegEnds_Xtal_BW#'!$A:$Z,15,FALSE)</f>
        <v>38</v>
      </c>
      <c r="P219" s="1">
        <f>VLOOKUP($B219&amp;"__wt",'SegEnds_Xtal_BW#'!$A:$Z,16,FALSE)</f>
        <v>63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33</v>
      </c>
      <c r="T219" s="1">
        <f t="array" ref="T219">INDEX(ICL3_classA!$G$2:$G$37,MATCH(MIN(ABS(AI219-ICL3_classA!$F$2:$F$37)),ABS(AI219-ICL3_classA!$F$2:$F$37),0))</f>
        <v>76</v>
      </c>
      <c r="U219" s="1">
        <f t="array" ref="U219">INDEX(ICL3_classA!$H$2:$H$37,MATCH(MIN(ABS(AI219-ICL3_classA!$F$2:$F$37)),ABS(AI219-ICL3_classA!$F$2:$F$37),0))</f>
        <v>24</v>
      </c>
      <c r="V219" s="1">
        <v>61</v>
      </c>
      <c r="W219" s="1">
        <v>28</v>
      </c>
      <c r="X219" s="125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60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38</v>
      </c>
      <c r="AC219" s="1" t="e">
        <f>VLOOKUP(A219,'SegEnds_NonXtal_Prot#'!A:AL,10,FALSE)-VLOOKUP(A219,'SegEnds_NonXtal_Prot#'!A:AL,7,FALSE)</f>
        <v>#VALUE!</v>
      </c>
      <c r="AD219" s="1" t="e">
        <f>VLOOKUP(A219,'SegEnds_NonXtal_Prot#'!A:AL,13,FALSE)-VLOOKUP(A219,'SegEnds_NonXtal_Prot#'!A:AL,10,FALSE)</f>
        <v>#VALUE!</v>
      </c>
      <c r="AE219" s="1">
        <f>VLOOKUP(A219,'SegEnds_NonXtal_Prot#'!A:AL,16,FALSE)-VLOOKUP(A219,'SegEnds_NonXtal_Prot#'!A:AL,10,FALSE)</f>
        <v>58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29</v>
      </c>
      <c r="AH219" s="1">
        <f>VLOOKUP(A219,'SegEnds_NonXtal_Prot#'!A:AL,28,FALSE)-VLOOKUP(A219,'SegEnds_NonXtal_Prot#'!A:AL,22,FALSE)</f>
        <v>55</v>
      </c>
      <c r="AI219" s="1">
        <f>VLOOKUP(A219,'SegEnds_NonXtal_Prot#'!A:AL,31,FALSE)-VLOOKUP(A219,'SegEnds_NonXtal_Prot#'!A:AL,28,FALSE)</f>
        <v>68</v>
      </c>
      <c r="AJ219" s="1">
        <f>VLOOKUP(A219,'SegEnds_NonXtal_Prot#'!A:AL,34,FALSE)-VLOOKUP(A219,'SegEnds_NonXtal_Prot#'!A:AL,31,FALSE)</f>
        <v>40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360</v>
      </c>
      <c r="B220" s="1" t="str">
        <f>VLOOKUP(A220,Xtal_Templ!A:B,2,FALSE)</f>
        <v>pd2r2_human</v>
      </c>
      <c r="C220" s="5">
        <f>VLOOKUP($B220&amp;"__wt",'SegEnds_Xtal_BW#'!$A:$Z,3,FALSE)</f>
        <v>32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26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30</v>
      </c>
      <c r="V220" s="1">
        <v>61</v>
      </c>
      <c r="W220" s="108">
        <v>27</v>
      </c>
      <c r="X220" s="125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64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27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36</v>
      </c>
      <c r="AH220" s="1">
        <f>VLOOKUP(A220,'SegEnds_NonXtal_Prot#'!A:AL,28,FALSE)-VLOOKUP(A220,'SegEnds_NonXtal_Prot#'!A:AL,22,FALSE)</f>
        <v>62</v>
      </c>
      <c r="AI220" s="1">
        <f>VLOOKUP(A220,'SegEnds_NonXtal_Prot#'!A:AL,31,FALSE)-VLOOKUP(A220,'SegEnds_NonXtal_Prot#'!A:AL,28,FALSE)</f>
        <v>43</v>
      </c>
      <c r="AJ220" s="1">
        <f>VLOOKUP(A220,'SegEnds_NonXtal_Prot#'!A:AL,34,FALSE)-VLOOKUP(A220,'SegEnds_NonXtal_Prot#'!A:AL,31,FALSE)</f>
        <v>40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Xtal</v>
      </c>
    </row>
    <row r="221" spans="1:38" x14ac:dyDescent="0.2">
      <c r="A221" s="1" t="s">
        <v>361</v>
      </c>
      <c r="B221" s="1" t="str">
        <f>VLOOKUP(A221,Xtal_Templ!A:B,2,FALSE)</f>
        <v>ta2r_human</v>
      </c>
      <c r="C221" s="5">
        <f>VLOOKUP($B221&amp;"__wt",'SegEnds_Xtal_BW#'!$A:$Z,3,FALSE)</f>
        <v>35</v>
      </c>
      <c r="D221" s="108">
        <v>61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v>66</v>
      </c>
      <c r="I221" s="1">
        <f>VLOOKUP($B221&amp;"__wt",'SegEnds_Xtal_BW#'!$A:$Z,9,FALSE)</f>
        <v>49</v>
      </c>
      <c r="J221" s="1">
        <f>VLOOKUP($B221&amp;"__wt",'SegEnds_Xtal_BW#'!$A:$Z,10,FALSE)</f>
        <v>53</v>
      </c>
      <c r="K221" s="12">
        <v>21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63</v>
      </c>
      <c r="Q221" s="108">
        <v>50</v>
      </c>
      <c r="R221" s="108">
        <v>52</v>
      </c>
      <c r="S221" s="108">
        <v>31</v>
      </c>
      <c r="T221" s="1">
        <f t="array" ref="T221">INDEX(ICL3_classA!$G$2:$G$37,MATCH(MIN(ABS(AI221-ICL3_classA!$F$2:$F$37)),ABS(AI221-ICL3_classA!$F$2:$F$37),0))</f>
        <v>74</v>
      </c>
      <c r="U221" s="1">
        <f t="array" ref="U221">INDEX(ICL3_classA!$H$2:$H$37,MATCH(MIN(ABS(AI221-ICL3_classA!$F$2:$F$37)),ABS(AI221-ICL3_classA!$F$2:$F$37),0))</f>
        <v>24</v>
      </c>
      <c r="V221" s="1">
        <v>61</v>
      </c>
      <c r="W221" s="1">
        <v>31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66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34</v>
      </c>
      <c r="AC221" s="1">
        <f>VLOOKUP(A221,'SegEnds_NonXtal_Prot#'!A:AL,10,FALSE)-VLOOKUP(A221,'SegEnds_NonXtal_Prot#'!A:AL,7,FALSE)</f>
        <v>20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51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28</v>
      </c>
      <c r="AH221" s="1">
        <f>VLOOKUP(A221,'SegEnds_NonXtal_Prot#'!A:AL,28,FALSE)-VLOOKUP(A221,'SegEnds_NonXtal_Prot#'!A:AL,22,FALSE)</f>
        <v>54</v>
      </c>
      <c r="AI221" s="1">
        <f>VLOOKUP(A221,'SegEnds_NonXtal_Prot#'!A:AL,31,FALSE)-VLOOKUP(A221,'SegEnds_NonXtal_Prot#'!A:AL,28,FALSE)</f>
        <v>96</v>
      </c>
      <c r="AJ221" s="1">
        <f>VLOOKUP(A221,'SegEnds_NonXtal_Prot#'!A:AL,34,FALSE)-VLOOKUP(A221,'SegEnds_NonXtal_Prot#'!A:AL,31,FALSE)</f>
        <v>36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362</v>
      </c>
      <c r="B222" s="1" t="str">
        <f>VLOOKUP(A222,Xtal_Templ!A:B,2,FALSE)</f>
        <v>pe2r4_human</v>
      </c>
      <c r="C222" s="5">
        <f>VLOOKUP($B222&amp;"__wt",'SegEnds_Xtal_BW#'!$A:$Z,3,FALSE)</f>
        <v>33</v>
      </c>
      <c r="D222" s="1">
        <f>VLOOKUP($B222&amp;"__wt",'SegEnds_Xtal_BW#'!$A:$Z,4,FALSE)</f>
        <v>58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63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v>35</v>
      </c>
      <c r="T222" s="1">
        <f t="array" ref="T222">INDEX(ICL3_classA!$G$2:$G$37,MATCH(MIN(ABS(AI222-ICL3_classA!$F$2:$F$37)),ABS(AI222-ICL3_classA!$F$2:$F$37),0))</f>
        <v>76</v>
      </c>
      <c r="U222" s="1">
        <f t="array" ref="U222">INDEX(ICL3_classA!$H$2:$H$37,MATCH(MIN(ABS(AI222-ICL3_classA!$F$2:$F$37)),ABS(AI222-ICL3_classA!$F$2:$F$37),0))</f>
        <v>24</v>
      </c>
      <c r="V222" s="1">
        <v>61</v>
      </c>
      <c r="W222" s="1">
        <v>33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60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39</v>
      </c>
      <c r="AC222" s="1">
        <f>VLOOKUP(A222,'SegEnds_NonXtal_Prot#'!A:AL,10,FALSE)-VLOOKUP(A222,'SegEnds_NonXtal_Prot#'!A:AL,7,FALSE)</f>
        <v>20</v>
      </c>
      <c r="AD222" s="1" t="e">
        <f>VLOOKUP(A222,'SegEnds_NonXtal_Prot#'!A:AL,13,FALSE)-VLOOKUP(A222,'SegEnds_NonXtal_Prot#'!A:AL,10,FALSE)</f>
        <v>#VALUE!</v>
      </c>
      <c r="AE222" s="1">
        <f>VLOOKUP(A222,'SegEnds_NonXtal_Prot#'!A:AL,16,FALSE)-VLOOKUP(A222,'SegEnds_NonXtal_Prot#'!A:AL,10,FALSE)</f>
        <v>56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22</v>
      </c>
      <c r="AH222" s="1">
        <f>VLOOKUP(A222,'SegEnds_NonXtal_Prot#'!A:AL,28,FALSE)-VLOOKUP(A222,'SegEnds_NonXtal_Prot#'!A:AL,22,FALSE)</f>
        <v>48</v>
      </c>
      <c r="AI222" s="1">
        <f>VLOOKUP(A222,'SegEnds_NonXtal_Prot#'!A:AL,31,FALSE)-VLOOKUP(A222,'SegEnds_NonXtal_Prot#'!A:AL,28,FALSE)</f>
        <v>70</v>
      </c>
      <c r="AJ222" s="1">
        <f>VLOOKUP(A222,'SegEnds_NonXtal_Prot#'!A:AL,34,FALSE)-VLOOKUP(A222,'SegEnds_NonXtal_Prot#'!A:AL,31,FALSE)</f>
        <v>33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363</v>
      </c>
      <c r="B223" s="1" t="str">
        <f>VLOOKUP(A223,Xtal_Templ!A:B,2,FALSE)</f>
        <v>pe2r3_human</v>
      </c>
      <c r="C223" s="5">
        <f>VLOOKUP($B223&amp;"__wt",'SegEnds_Xtal_BW#'!$A:$Z,3,FALSE)</f>
        <v>36</v>
      </c>
      <c r="D223" s="1">
        <f>VLOOKUP($B223&amp;"__wt",'SegEnds_Xtal_BW#'!$A:$Z,4,FALSE)</f>
        <v>62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68</v>
      </c>
      <c r="I223" s="1">
        <v>49</v>
      </c>
      <c r="J223" s="1">
        <f>VLOOKUP($B223&amp;"__wt",'SegEnds_Xtal_BW#'!$A:$Z,10,FALSE)</f>
        <v>56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7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34</v>
      </c>
      <c r="T223" s="1">
        <f t="array" ref="T223">INDEX(ICL3_classA!$G$2:$G$37,MATCH(MIN(ABS(AI223-ICL3_classA!$F$2:$F$37)),ABS(AI223-ICL3_classA!$F$2:$F$37),0))</f>
        <v>73</v>
      </c>
      <c r="U223" s="1">
        <f t="array" ref="U223">INDEX(ICL3_classA!$H$2:$H$37,MATCH(MIN(ABS(AI223-ICL3_classA!$F$2:$F$37)),ABS(AI223-ICL3_classA!$F$2:$F$37),0))</f>
        <v>22</v>
      </c>
      <c r="V223" s="1">
        <v>64</v>
      </c>
      <c r="W223" s="1">
        <v>24</v>
      </c>
      <c r="X223" s="1">
        <f>VLOOKUP($B223&amp;"__wt",'SegEnds_Xtal_BW#'!$A:$Z,24,FALSE)</f>
        <v>53</v>
      </c>
      <c r="Y223" s="1">
        <f>VLOOKUP($B223&amp;"__wt",'SegEnds_Xtal_BW#'!$A:$Z,25,FALSE)</f>
        <v>44</v>
      </c>
      <c r="Z223" s="1">
        <f>VLOOKUP($B223&amp;"__wt",'SegEnds_Xtal_BW#'!$A:$Z,26,FALSE)</f>
        <v>66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33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21</v>
      </c>
      <c r="AE223" s="1">
        <f>VLOOKUP(A223,'SegEnds_NonXtal_Prot#'!A:AL,16,FALSE)-VLOOKUP(A223,'SegEnds_NonXtal_Prot#'!A:AL,10,FALSE)</f>
        <v>56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33</v>
      </c>
      <c r="AH223" s="1">
        <f>VLOOKUP(A223,'SegEnds_NonXtal_Prot#'!A:AL,28,FALSE)-VLOOKUP(A223,'SegEnds_NonXtal_Prot#'!A:AL,22,FALSE)</f>
        <v>59</v>
      </c>
      <c r="AI223" s="1">
        <f>VLOOKUP(A223,'SegEnds_NonXtal_Prot#'!A:AL,31,FALSE)-VLOOKUP(A223,'SegEnds_NonXtal_Prot#'!A:AL,28,FALSE)</f>
        <v>56</v>
      </c>
      <c r="AJ223" s="1">
        <f>VLOOKUP(A223,'SegEnds_NonXtal_Prot#'!A:AL,34,FALSE)-VLOOKUP(A223,'SegEnds_NonXtal_Prot#'!A:AL,31,FALSE)</f>
        <v>46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364</v>
      </c>
      <c r="B224" s="1" t="str">
        <f>VLOOKUP(A224,Xtal_Templ!A:B,2,FALSE)</f>
        <v>pe2r4_human</v>
      </c>
      <c r="C224" s="5">
        <f>VLOOKUP($B224&amp;"__wt",'SegEnds_Xtal_BW#'!$A:$Z,3,FALSE)</f>
        <v>33</v>
      </c>
      <c r="D224" s="1">
        <f>VLOOKUP($B224&amp;"__wt",'SegEnds_Xtal_BW#'!$A:$Z,4,FALSE)</f>
        <v>58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67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v>38</v>
      </c>
      <c r="P224" s="1">
        <f>VLOOKUP($B224&amp;"__wt",'SegEnds_Xtal_BW#'!$A:$Z,16,FALSE)</f>
        <v>63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33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33">
        <f>VLOOKUP($B224&amp;"__wt",'SegEnds_Xtal_BW#'!$A:$Z,23,FALSE)</f>
        <v>33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60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30</v>
      </c>
      <c r="AC224" s="1" t="e">
        <f>VLOOKUP(A224,'SegEnds_NonXtal_Prot#'!A:AL,10,FALSE)-VLOOKUP(A224,'SegEnds_NonXtal_Prot#'!A:AL,7,FALSE)</f>
        <v>#VALUE!</v>
      </c>
      <c r="AD224" s="1">
        <f>VLOOKUP(A224,'SegEnds_NonXtal_Prot#'!A:AL,13,FALSE)-VLOOKUP(A224,'SegEnds_NonXtal_Prot#'!A:AL,10,FALSE)</f>
        <v>20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25</v>
      </c>
      <c r="AH224" s="1">
        <f>VLOOKUP(A224,'SegEnds_NonXtal_Prot#'!A:AL,28,FALSE)-VLOOKUP(A224,'SegEnds_NonXtal_Prot#'!A:AL,22,FALSE)</f>
        <v>51</v>
      </c>
      <c r="AI224" s="1">
        <f>VLOOKUP(A224,'SegEnds_NonXtal_Prot#'!A:AL,31,FALSE)-VLOOKUP(A224,'SegEnds_NonXtal_Prot#'!A:AL,28,FALSE)</f>
        <v>92</v>
      </c>
      <c r="AJ224" s="1">
        <f>VLOOKUP(A224,'SegEnds_NonXtal_Prot#'!A:AL,34,FALSE)-VLOOKUP(A224,'SegEnds_NonXtal_Prot#'!A:AL,31,FALSE)</f>
        <v>39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Xtal</v>
      </c>
    </row>
    <row r="225" spans="1:38" x14ac:dyDescent="0.2">
      <c r="A225" s="1" t="s">
        <v>365</v>
      </c>
      <c r="B225" s="1" t="str">
        <f>VLOOKUP(A225,Xtal_Templ!A:B,2,FALSE)</f>
        <v>ta2r_human</v>
      </c>
      <c r="C225" s="5">
        <f>VLOOKUP($B225&amp;"__wt",'SegEnds_Xtal_BW#'!$A:$Z,3,FALSE)</f>
        <v>35</v>
      </c>
      <c r="D225" s="108">
        <v>61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67</v>
      </c>
      <c r="I225" s="1">
        <f>VLOOKUP($B225&amp;"__wt",'SegEnds_Xtal_BW#'!$A:$Z,9,FALSE)</f>
        <v>49</v>
      </c>
      <c r="J225" s="1">
        <f>VLOOKUP($B225&amp;"__wt",'SegEnds_Xtal_BW#'!$A:$Z,10,FALSE)</f>
        <v>53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63</v>
      </c>
      <c r="Q225" s="108">
        <v>50</v>
      </c>
      <c r="R225" s="108">
        <v>52</v>
      </c>
      <c r="S225" s="1">
        <v>35</v>
      </c>
      <c r="T225" s="1">
        <f t="array" ref="T225">INDEX(ICL3_classA!$G$2:$G$37,MATCH(MIN(ABS(AI225-ICL3_classA!$F$2:$F$37)),ABS(AI225-ICL3_classA!$F$2:$F$37),0))</f>
        <v>72</v>
      </c>
      <c r="U225" s="1">
        <f t="array" ref="U225">INDEX(ICL3_classA!$H$2:$H$37,MATCH(MIN(ABS(AI225-ICL3_classA!$F$2:$F$37)),ABS(AI225-ICL3_classA!$F$2:$F$37),0))</f>
        <v>29</v>
      </c>
      <c r="V225" s="1">
        <v>61</v>
      </c>
      <c r="W225" s="1">
        <v>31</v>
      </c>
      <c r="X225" s="108">
        <v>56</v>
      </c>
      <c r="Y225" s="108">
        <v>47</v>
      </c>
      <c r="Z225" s="1">
        <f>VLOOKUP($B225&amp;"__wt",'SegEnds_Xtal_BW#'!$A:$Z,26,FALSE)</f>
        <v>66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33</v>
      </c>
      <c r="AC225" s="1">
        <f>VLOOKUP(A225,'SegEnds_NonXtal_Prot#'!A:AL,10,FALSE)-VLOOKUP(A225,'SegEnds_NonXtal_Prot#'!A:AL,7,FALSE)</f>
        <v>19</v>
      </c>
      <c r="AD225" s="1">
        <f>VLOOKUP(A225,'SegEnds_NonXtal_Prot#'!A:AL,13,FALSE)-VLOOKUP(A225,'SegEnds_NonXtal_Prot#'!A:AL,10,FALSE)</f>
        <v>21</v>
      </c>
      <c r="AE225" s="1">
        <f>VLOOKUP(A225,'SegEnds_NonXtal_Prot#'!A:AL,16,FALSE)-VLOOKUP(A225,'SegEnds_NonXtal_Prot#'!A:AL,10,FALSE)</f>
        <v>56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28</v>
      </c>
      <c r="AH225" s="1">
        <f>VLOOKUP(A225,'SegEnds_NonXtal_Prot#'!A:AL,28,FALSE)-VLOOKUP(A225,'SegEnds_NonXtal_Prot#'!A:AL,22,FALSE)</f>
        <v>54</v>
      </c>
      <c r="AI225" s="1">
        <f>VLOOKUP(A225,'SegEnds_NonXtal_Prot#'!A:AL,31,FALSE)-VLOOKUP(A225,'SegEnds_NonXtal_Prot#'!A:AL,28,FALSE)</f>
        <v>50</v>
      </c>
      <c r="AJ225" s="1">
        <f>VLOOKUP(A225,'SegEnds_NonXtal_Prot#'!A:AL,34,FALSE)-VLOOKUP(A225,'SegEnds_NonXtal_Prot#'!A:AL,31,FALSE)</f>
        <v>37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366</v>
      </c>
      <c r="B226" s="1" t="str">
        <f>VLOOKUP(A226,Xtal_Templ!A:B,2,FALSE)</f>
        <v>pe2r4_human</v>
      </c>
      <c r="C226" s="5">
        <f>VLOOKUP($B226&amp;"__wt",'SegEnds_Xtal_BW#'!$A:$Z,3,FALSE)</f>
        <v>33</v>
      </c>
      <c r="D226" s="1">
        <f>VLOOKUP($B226&amp;"__wt",'SegEnds_Xtal_BW#'!$A:$Z,4,FALSE)</f>
        <v>58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v>67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87">
        <f>VLOOKUP($B226&amp;"__wt",'SegEnds_Xtal_BW#'!$A:$Z,15,FALSE)</f>
        <v>38</v>
      </c>
      <c r="P226" s="1">
        <f>VLOOKUP($B226&amp;"__wt",'SegEnds_Xtal_BW#'!$A:$Z,16,FALSE)</f>
        <v>63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33</v>
      </c>
      <c r="T226" s="1">
        <f t="array" ref="T226">INDEX(ICL3_classA!$G$2:$G$37,MATCH(MIN(ABS(AI226-ICL3_classA!$F$2:$F$37)),ABS(AI226-ICL3_classA!$F$2:$F$37),0))</f>
        <v>73</v>
      </c>
      <c r="U226" s="1">
        <f t="array" ref="U226">INDEX(ICL3_classA!$H$2:$H$37,MATCH(MIN(ABS(AI226-ICL3_classA!$F$2:$F$37)),ABS(AI226-ICL3_classA!$F$2:$F$37),0))</f>
        <v>22</v>
      </c>
      <c r="V226" s="1">
        <v>61</v>
      </c>
      <c r="W226" s="1">
        <v>31</v>
      </c>
      <c r="X226" s="108"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29</v>
      </c>
      <c r="AC226" s="1" t="e">
        <f>VLOOKUP(A226,'SegEnds_NonXtal_Prot#'!A:AL,10,FALSE)-VLOOKUP(A226,'SegEnds_NonXtal_Prot#'!A:AL,7,FALSE)</f>
        <v>#VALUE!</v>
      </c>
      <c r="AD226" s="1" t="e">
        <f>VLOOKUP(A226,'SegEnds_NonXtal_Prot#'!A:AL,13,FALSE)-VLOOKUP(A226,'SegEnds_NonXtal_Prot#'!A:AL,10,FALSE)</f>
        <v>#VALUE!</v>
      </c>
      <c r="AE226" s="1">
        <f>VLOOKUP(A226,'SegEnds_NonXtal_Prot#'!A:AL,16,FALSE)-VLOOKUP(A226,'SegEnds_NonXtal_Prot#'!A:AL,10,FALSE)</f>
        <v>57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27</v>
      </c>
      <c r="AH226" s="1">
        <f>VLOOKUP(A226,'SegEnds_NonXtal_Prot#'!A:AL,28,FALSE)-VLOOKUP(A226,'SegEnds_NonXtal_Prot#'!A:AL,22,FALSE)</f>
        <v>53</v>
      </c>
      <c r="AI226" s="1">
        <f>VLOOKUP(A226,'SegEnds_NonXtal_Prot#'!A:AL,31,FALSE)-VLOOKUP(A226,'SegEnds_NonXtal_Prot#'!A:AL,28,FALSE)</f>
        <v>57</v>
      </c>
      <c r="AJ226" s="1">
        <f>VLOOKUP(A226,'SegEnds_NonXtal_Prot#'!A:AL,34,FALSE)-VLOOKUP(A226,'SegEnds_NonXtal_Prot#'!A:AL,31,FALSE)</f>
        <v>35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370</v>
      </c>
      <c r="B227" s="1" t="str">
        <f>VLOOKUP(A227,Xtal_Templ!A:B,2,FALSE)</f>
        <v>p2ry1_human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INDEX(ICL3_classA!$G$2:$G$37,MATCH(MIN(ABS(AI227-ICL3_classA!$F$2:$F$37)),ABS(AI227-ICL3_classA!$F$2:$F$37),0))</f>
        <v>67</v>
      </c>
      <c r="U227" s="1">
        <f t="array" ref="U227">INDEX(ICL3_classA!$H$2:$H$37,MATCH(MIN(ABS(AI227-ICL3_classA!$F$2:$F$37)),ABS(AI227-ICL3_classA!$F$2:$F$37),0))</f>
        <v>26</v>
      </c>
      <c r="V227" s="1">
        <v>64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25</v>
      </c>
      <c r="AH227" s="1">
        <f>VLOOKUP(A227,'SegEnds_NonXtal_Prot#'!A:AL,28,FALSE)-VLOOKUP(A227,'SegEnds_NonXtal_Prot#'!A:AL,22,FALSE)</f>
        <v>56</v>
      </c>
      <c r="AI227" s="1">
        <f>VLOOKUP(A227,'SegEnds_NonXtal_Prot#'!A:AL,31,FALSE)-VLOOKUP(A227,'SegEnds_NonXtal_Prot#'!A:AL,28,FALSE)</f>
        <v>46</v>
      </c>
      <c r="AJ227" s="1">
        <f>VLOOKUP(A227,'SegEnds_NonXtal_Prot#'!A:AL,34,FALSE)-VLOOKUP(A227,'SegEnds_NonXtal_Prot#'!A:AL,31,FALSE)</f>
        <v>46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371</v>
      </c>
      <c r="B228" s="1" t="str">
        <f>VLOOKUP(A228,Xtal_Templ!A:B,2,FALSE)</f>
        <v>ptafr_human</v>
      </c>
      <c r="C228" s="5">
        <f>VLOOKUP($B228&amp;"__wt",'SegEnds_Xtal_BW#'!$A:$Z,3,FALSE)</f>
        <v>27</v>
      </c>
      <c r="D228" s="1">
        <f>VLOOKUP($B228&amp;"__wt",'SegEnds_Xtal_BW#'!$A:$Z,4,FALSE)</f>
        <v>61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08">
        <v>36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33</v>
      </c>
      <c r="T228" s="1">
        <f t="array" ref="T228">INDEX(ICL3_classA!$G$2:$G$37,MATCH(MIN(ABS(AI228-ICL3_classA!$F$2:$F$37)),ABS(AI228-ICL3_classA!$F$2:$F$37),0))</f>
        <v>68</v>
      </c>
      <c r="U228" s="1">
        <f t="array" ref="U228">INDEX(ICL3_classA!$H$2:$H$37,MATCH(MIN(ABS(AI228-ICL3_classA!$F$2:$F$37)),ABS(AI228-ICL3_classA!$F$2:$F$37),0))</f>
        <v>24</v>
      </c>
      <c r="V228" s="108">
        <v>64</v>
      </c>
      <c r="W228" s="1">
        <v>24</v>
      </c>
      <c r="X228" s="1">
        <f>VLOOKUP($B228&amp;"__wt",'SegEnds_Xtal_BW#'!$A:$Z,24,FALSE)</f>
        <v>59</v>
      </c>
      <c r="Y228" s="1">
        <f>VLOOKUP($B228&amp;"__wt",'SegEnds_Xtal_BW#'!$A:$Z,25,FALSE)</f>
        <v>50</v>
      </c>
      <c r="Z228" s="1">
        <f>VLOOKUP($B228&amp;"__wt",'SegEnds_Xtal_BW#'!$A:$Z,26,FALSE)</f>
        <v>63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30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25</v>
      </c>
      <c r="AH228" s="1">
        <f>VLOOKUP(A228,'SegEnds_NonXtal_Prot#'!A:AL,28,FALSE)-VLOOKUP(A228,'SegEnds_NonXtal_Prot#'!A:AL,22,FALSE)</f>
        <v>56</v>
      </c>
      <c r="AI228" s="1">
        <f>VLOOKUP(A228,'SegEnds_NonXtal_Prot#'!A:AL,31,FALSE)-VLOOKUP(A228,'SegEnds_NonXtal_Prot#'!A:AL,28,FALSE)</f>
        <v>49</v>
      </c>
      <c r="AJ228" s="1">
        <f>VLOOKUP(A228,'SegEnds_NonXtal_Prot#'!A:AL,34,FALSE)-VLOOKUP(A228,'SegEnds_NonXtal_Prot#'!A:AL,31,FALSE)</f>
        <v>43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Xtal</v>
      </c>
    </row>
    <row r="229" spans="1:38" x14ac:dyDescent="0.2">
      <c r="A229" s="1" t="s">
        <v>1450</v>
      </c>
      <c r="B229" s="1" t="str">
        <f>VLOOKUP(A229,Xtal_Templ!A:B,2,FALSE)</f>
        <v>q08bg4_danre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f>VLOOKUP($B229&amp;"__wt",'SegEnds_Xtal_BW#'!$A:$Z,11,FALSE)</f>
        <v>21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08">
        <f>VLOOKUP($B229&amp;"__wt",'SegEnds_Xtal_BW#'!$A:$Z,14,FALSE)</f>
        <v>57</v>
      </c>
      <c r="O229" s="108">
        <f>VLOOKUP($B229&amp;"__wt",'SegEnds_Xtal_BW#'!$A:$Z,15,FALSE)</f>
        <v>38</v>
      </c>
      <c r="P229" s="1">
        <f>VLOOKUP($B229&amp;"__wt",'SegEnds_Xtal_BW#'!$A:$Z,16,FALSE)</f>
        <v>65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INDEX(ICL3_classA!$G$2:$G$37,MATCH(MIN(ABS(AI229-ICL3_classA!$F$2:$F$37)),ABS(AI229-ICL3_classA!$F$2:$F$37),0))</f>
        <v>68</v>
      </c>
      <c r="U229" s="1">
        <f t="array" ref="U229">INDEX(ICL3_classA!$H$2:$H$37,MATCH(MIN(ABS(AI229-ICL3_classA!$F$2:$F$37)),ABS(AI229-ICL3_classA!$F$2:$F$37),0))</f>
        <v>24</v>
      </c>
      <c r="V229" s="108">
        <v>64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>
        <f>VLOOKUP(A229,'SegEnds_NonXtal_Prot#'!A:AL,10,FALSE)-VLOOKUP(A229,'SegEnds_NonXtal_Prot#'!A:AL,7,FALSE)</f>
        <v>15</v>
      </c>
      <c r="AD229" s="1">
        <f>VLOOKUP(A229,'SegEnds_NonXtal_Prot#'!A:AL,13,FALSE)-VLOOKUP(A229,'SegEnds_NonXtal_Prot#'!A:AL,10,FALSE)</f>
        <v>19</v>
      </c>
      <c r="AE229" s="1">
        <f>VLOOKUP(A229,'SegEnds_NonXtal_Prot#'!A:AL,16,FALSE)-VLOOKUP(A229,'SegEnds_NonXtal_Prot#'!A:AL,10,FALSE)</f>
        <v>51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49</v>
      </c>
      <c r="AJ229" s="1">
        <f>VLOOKUP(A229,'SegEnds_NonXtal_Prot#'!A:AL,34,FALSE)-VLOOKUP(A229,'SegEnds_NonXtal_Prot#'!A:AL,31,FALSE)</f>
        <v>44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Xtal</v>
      </c>
    </row>
    <row r="230" spans="1:38" x14ac:dyDescent="0.2">
      <c r="A230" s="1" t="s">
        <v>1462</v>
      </c>
      <c r="B230" s="1" t="s">
        <v>1462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f>VLOOKUP($B230&amp;"__wt",'SegEnds_Xtal_BW#'!$A:$Z,11,FALSE)</f>
        <v>21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31</v>
      </c>
      <c r="T230" s="1">
        <f t="array" ref="T230">INDEX(ICL3_classA!$G$2:$G$37,MATCH(MIN(ABS(AI230-ICL3_classA!$F$2:$F$37)),ABS(AI230-ICL3_classA!$F$2:$F$37),0))</f>
        <v>68</v>
      </c>
      <c r="U230" s="1">
        <f t="array" ref="U230">INDEX(ICL3_classA!$H$2:$H$37,MATCH(MIN(ABS(AI230-ICL3_classA!$F$2:$F$37)),ABS(AI230-ICL3_classA!$F$2:$F$37),0))</f>
        <v>30</v>
      </c>
      <c r="V230" s="1">
        <v>64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>
        <f>VLOOKUP(A230,'SegEnds_NonXtal_Prot#'!A:AL,10,FALSE)-VLOOKUP(A230,'SegEnds_NonXtal_Prot#'!A:AL,7,FALSE)</f>
        <v>15</v>
      </c>
      <c r="AD230" s="1">
        <f>VLOOKUP(A230,'SegEnds_NonXtal_Prot#'!A:AL,13,FALSE)-VLOOKUP(A230,'SegEnds_NonXtal_Prot#'!A:AL,10,FALSE)</f>
        <v>19</v>
      </c>
      <c r="AE230" s="1">
        <f>VLOOKUP(A230,'SegEnds_NonXtal_Prot#'!A:AL,16,FALSE)-VLOOKUP(A230,'SegEnds_NonXtal_Prot#'!A:AL,10,FALSE)</f>
        <v>51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25</v>
      </c>
      <c r="AH230" s="1">
        <f>VLOOKUP(A230,'SegEnds_NonXtal_Prot#'!A:AL,28,FALSE)-VLOOKUP(A230,'SegEnds_NonXtal_Prot#'!A:AL,22,FALSE)</f>
        <v>51</v>
      </c>
      <c r="AI230" s="1">
        <f>VLOOKUP(A230,'SegEnds_NonXtal_Prot#'!A:AL,31,FALSE)-VLOOKUP(A230,'SegEnds_NonXtal_Prot#'!A:AL,28,FALSE)</f>
        <v>43</v>
      </c>
      <c r="AJ230" s="1">
        <f>VLOOKUP(A230,'SegEnds_NonXtal_Prot#'!A:AL,34,FALSE)-VLOOKUP(A230,'SegEnds_NonXtal_Prot#'!A:AL,31,FALSE)</f>
        <v>43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Xtal</v>
      </c>
    </row>
    <row r="231" spans="1:38" x14ac:dyDescent="0.2">
      <c r="A231" s="1" t="s">
        <v>372</v>
      </c>
      <c r="B231" s="1" t="str">
        <f>VLOOKUP(A231,Xtal_Templ!A:B,2,FALSE)</f>
        <v>ox2r_human</v>
      </c>
      <c r="C231" s="5">
        <f>VLOOKUP($B231&amp;"__wt",'SegEnds_Xtal_BW#'!$A:$Z,3,FALSE)</f>
        <v>31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68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INDEX(ICL3_classA!$G$2:$G$37,MATCH(MIN(ABS(AI231-ICL3_classA!$F$2:$F$37)),ABS(AI231-ICL3_classA!$F$2:$F$37),0))</f>
        <v>74</v>
      </c>
      <c r="U231" s="1">
        <f t="array" ref="U231">INDEX(ICL3_classA!$H$2:$H$37,MATCH(MIN(ABS(AI231-ICL3_classA!$F$2:$F$37)),ABS(AI231-ICL3_classA!$F$2:$F$37),0))</f>
        <v>21</v>
      </c>
      <c r="V231" s="1">
        <v>61</v>
      </c>
      <c r="W231" s="1">
        <v>28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58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28</v>
      </c>
      <c r="AC231" s="1">
        <f>VLOOKUP(A231,'SegEnds_NonXtal_Prot#'!A:AL,10,FALSE)-VLOOKUP(A231,'SegEnds_NonXtal_Prot#'!A:AL,7,FALSE)</f>
        <v>15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56</v>
      </c>
      <c r="AI231" s="1">
        <f>VLOOKUP(A231,'SegEnds_NonXtal_Prot#'!A:AL,31,FALSE)-VLOOKUP(A231,'SegEnds_NonXtal_Prot#'!A:AL,28,FALSE)</f>
        <v>62</v>
      </c>
      <c r="AJ231" s="1">
        <f>VLOOKUP(A231,'SegEnds_NonXtal_Prot#'!A:AL,34,FALSE)-VLOOKUP(A231,'SegEnds_NonXtal_Prot#'!A:AL,31,FALSE)</f>
        <v>41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374</v>
      </c>
      <c r="B232" s="1" t="str">
        <f>VLOOKUP(A232,Xtal_Templ!A:B,2,FALSE)</f>
        <v>oprk_human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30</v>
      </c>
      <c r="T232" s="1">
        <f t="array" ref="T232">INDEX(ICL3_classA!$G$2:$G$37,MATCH(MIN(ABS(AI232-ICL3_classA!$F$2:$F$37)),ABS(AI232-ICL3_classA!$F$2:$F$37),0))</f>
        <v>67</v>
      </c>
      <c r="U232" s="1">
        <f t="array" ref="U232">INDEX(ICL3_classA!$H$2:$H$37,MATCH(MIN(ABS(AI232-ICL3_classA!$F$2:$F$37)),ABS(AI232-ICL3_classA!$F$2:$F$37),0))</f>
        <v>28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30</v>
      </c>
      <c r="AC232" s="1">
        <f>VLOOKUP(A232,'SegEnds_NonXtal_Prot#'!A:AL,10,FALSE)-VLOOKUP(A232,'SegEnds_NonXtal_Prot#'!A:AL,7,FALSE)</f>
        <v>16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50</v>
      </c>
      <c r="AI232" s="1">
        <f>VLOOKUP(A232,'SegEnds_NonXtal_Prot#'!A:AL,31,FALSE)-VLOOKUP(A232,'SegEnds_NonXtal_Prot#'!A:AL,28,FALSE)</f>
        <v>45</v>
      </c>
      <c r="AJ232" s="1">
        <f>VLOOKUP(A232,'SegEnds_NonXtal_Prot#'!A:AL,34,FALSE)-VLOOKUP(A232,'SegEnds_NonXtal_Prot#'!A:AL,31,FALSE)</f>
        <v>45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379</v>
      </c>
      <c r="B233" s="1" t="str">
        <f>VLOOKUP(A233,Xtal_Templ!A:B,2,FALSE)</f>
        <v>s1pr1_human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63</v>
      </c>
      <c r="I233" s="1">
        <f>VLOOKUP($B233&amp;"__wt",'SegEnds_Xtal_BW#'!$A:$Z,9,FALSE)</f>
        <v>47</v>
      </c>
      <c r="J233" s="1">
        <f>VLOOKUP($B233&amp;"__wt",'SegEnds_Xtal_BW#'!$A:$Z,10,FALSE)</f>
        <v>53</v>
      </c>
      <c r="K233" s="12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v>38</v>
      </c>
      <c r="P233" s="1">
        <f>VLOOKUP($B233&amp;"__wt",'SegEnds_Xtal_BW#'!$A:$Z,16,FALSE)</f>
        <v>63</v>
      </c>
      <c r="Q233" s="1" t="str">
        <f>VLOOKUP($B233&amp;"__wt",'SegEnds_Xtal_BW#'!$A:$Z,17,FALSE)</f>
        <v>-</v>
      </c>
      <c r="R233" s="1" t="str">
        <f>VLOOKUP($B233&amp;"__wt",'SegEnds_Xtal_BW#'!$A:$Z,18,FALSE)</f>
        <v>-</v>
      </c>
      <c r="S233" s="1">
        <f>VLOOKUP($B233&amp;"__wt",'SegEnds_Xtal_BW#'!$A:$Z,19,FALSE)</f>
        <v>36</v>
      </c>
      <c r="T233" s="1">
        <f t="array" ref="T233">INDEX(ICL3_classA!$G$2:$G$37,MATCH(MIN(ABS(AI233-ICL3_classA!$F$2:$F$37)),ABS(AI233-ICL3_classA!$F$2:$F$37),0))</f>
        <v>68</v>
      </c>
      <c r="U233" s="1">
        <f t="array" ref="U233">INDEX(ICL3_classA!$H$2:$H$37,MATCH(MIN(ABS(AI233-ICL3_classA!$F$2:$F$37)),ABS(AI233-ICL3_classA!$F$2:$F$37),0))</f>
        <v>23</v>
      </c>
      <c r="V233" s="1">
        <v>61</v>
      </c>
      <c r="W233" s="133">
        <f>VLOOKUP($B233&amp;"__wt",'SegEnds_Xtal_BW#'!$A:$Z,23,FALSE)</f>
        <v>30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18</v>
      </c>
      <c r="AE233" s="1">
        <f>VLOOKUP(A233,'SegEnds_NonXtal_Prot#'!A:AL,16,FALSE)-VLOOKUP(A233,'SegEnds_NonXtal_Prot#'!A:AL,10,FALSE)</f>
        <v>51</v>
      </c>
      <c r="AF233" s="1">
        <f>VLOOKUP(A233,'SegEnds_NonXtal_Prot#'!A:AL,22,FALSE)-VLOOKUP(A233,'SegEnds_NonXtal_Prot#'!A:AL,19,FALSE)</f>
        <v>20</v>
      </c>
      <c r="AG233" s="1" t="e">
        <f>VLOOKUP(A233,'SegEnds_NonXtal_Prot#'!A:AL,28,FALSE)-VLOOKUP(A233,'SegEnds_NonXtal_Prot#'!A:AL,25,FALSE)</f>
        <v>#VALUE!</v>
      </c>
      <c r="AH233" s="1">
        <f>VLOOKUP(A233,'SegEnds_NonXtal_Prot#'!A:AL,28,FALSE)-VLOOKUP(A233,'SegEnds_NonXtal_Prot#'!A:AL,22,FALSE)</f>
        <v>45</v>
      </c>
      <c r="AI233" s="1">
        <f>VLOOKUP(A233,'SegEnds_NonXtal_Prot#'!A:AL,31,FALSE)-VLOOKUP(A233,'SegEnds_NonXtal_Prot#'!A:AL,28,FALSE)</f>
        <v>51</v>
      </c>
      <c r="AJ233" s="1">
        <f>VLOOKUP(A233,'SegEnds_NonXtal_Prot#'!A:AL,34,FALSE)-VLOOKUP(A233,'SegEnds_NonXtal_Prot#'!A:AL,31,FALSE)</f>
        <v>38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381</v>
      </c>
      <c r="B234" s="1" t="str">
        <f>VLOOKUP(A234,Xtal_Templ!A:B,2,FALSE)</f>
        <v>oprk_human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30</v>
      </c>
      <c r="T234" s="1">
        <f t="array" ref="T234">INDEX(ICL3_classA!$G$2:$G$37,MATCH(MIN(ABS(AI234-ICL3_classA!$F$2:$F$37)),ABS(AI234-ICL3_classA!$F$2:$F$37),0))</f>
        <v>68</v>
      </c>
      <c r="U234" s="1">
        <f t="array" ref="U234">INDEX(ICL3_classA!$H$2:$H$37,MATCH(MIN(ABS(AI234-ICL3_classA!$F$2:$F$37)),ABS(AI234-ICL3_classA!$F$2:$F$37),0))</f>
        <v>23</v>
      </c>
      <c r="V234" s="1">
        <v>61</v>
      </c>
      <c r="W234" s="1">
        <v>32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19</v>
      </c>
      <c r="AE234" s="1">
        <f>VLOOKUP(A234,'SegEnds_NonXtal_Prot#'!A:AL,16,FALSE)-VLOOKUP(A234,'SegEnds_NonXtal_Prot#'!A:AL,10,FALSE)</f>
        <v>51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27</v>
      </c>
      <c r="AH234" s="1">
        <f>VLOOKUP(A234,'SegEnds_NonXtal_Prot#'!A:AL,28,FALSE)-VLOOKUP(A234,'SegEnds_NonXtal_Prot#'!A:AL,22,FALSE)</f>
        <v>53</v>
      </c>
      <c r="AI234" s="1">
        <f>VLOOKUP(A234,'SegEnds_NonXtal_Prot#'!A:AL,31,FALSE)-VLOOKUP(A234,'SegEnds_NonXtal_Prot#'!A:AL,28,FALSE)</f>
        <v>51</v>
      </c>
      <c r="AJ234" s="1">
        <f>VLOOKUP(A234,'SegEnds_NonXtal_Prot#'!A:AL,34,FALSE)-VLOOKUP(A234,'SegEnds_NonXtal_Prot#'!A:AL,31,FALSE)</f>
        <v>34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382</v>
      </c>
      <c r="B235" s="1" t="str">
        <f>VLOOKUP(A235,Xtal_Templ!A:B,2,FALSE)</f>
        <v>oprk_human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INDEX(ICL3_classA!$G$2:$G$37,MATCH(MIN(ABS(AI235-ICL3_classA!$F$2:$F$37)),ABS(AI235-ICL3_classA!$F$2:$F$37),0))</f>
        <v>68</v>
      </c>
      <c r="U235" s="1">
        <f t="array" ref="U235">INDEX(ICL3_classA!$H$2:$H$37,MATCH(MIN(ABS(AI235-ICL3_classA!$F$2:$F$37)),ABS(AI235-ICL3_classA!$F$2:$F$37),0))</f>
        <v>23</v>
      </c>
      <c r="V235" s="1">
        <v>61</v>
      </c>
      <c r="W235" s="133">
        <f>VLOOKUP($B235&amp;"__wt",'SegEnds_Xtal_BW#'!$A:$Z,23,FALSE)</f>
        <v>28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>
        <f>VLOOKUP(A235,'SegEnds_NonXtal_Prot#'!A:AL,13,FALSE)-VLOOKUP(A235,'SegEnds_NonXtal_Prot#'!A:AL,10,FALSE)</f>
        <v>19</v>
      </c>
      <c r="AE235" s="1">
        <f>VLOOKUP(A235,'SegEnds_NonXtal_Prot#'!A:AL,16,FALSE)-VLOOKUP(A235,'SegEnds_NonXtal_Prot#'!A:AL,10,FALSE)</f>
        <v>51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27</v>
      </c>
      <c r="AH235" s="1">
        <f>VLOOKUP(A235,'SegEnds_NonXtal_Prot#'!A:AL,28,FALSE)-VLOOKUP(A235,'SegEnds_NonXtal_Prot#'!A:AL,22,FALSE)</f>
        <v>53</v>
      </c>
      <c r="AI235" s="1">
        <f>VLOOKUP(A235,'SegEnds_NonXtal_Prot#'!A:AL,31,FALSE)-VLOOKUP(A235,'SegEnds_NonXtal_Prot#'!A:AL,28,FALSE)</f>
        <v>51</v>
      </c>
      <c r="AJ235" s="1">
        <f>VLOOKUP(A235,'SegEnds_NonXtal_Prot#'!A:AL,34,FALSE)-VLOOKUP(A235,'SegEnds_NonXtal_Prot#'!A:AL,31,FALSE)</f>
        <v>38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383</v>
      </c>
      <c r="B236" s="1" t="str">
        <f>VLOOKUP(A236,Xtal_Templ!A:B,2,FALSE)</f>
        <v>oprk_human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INDEX(ICL3_classA!$G$2:$G$37,MATCH(MIN(ABS(AI236-ICL3_classA!$F$2:$F$37)),ABS(AI236-ICL3_classA!$F$2:$F$37),0))</f>
        <v>72</v>
      </c>
      <c r="U236" s="1">
        <f t="array" ref="U236">INDEX(ICL3_classA!$H$2:$H$37,MATCH(MIN(ABS(AI236-ICL3_classA!$F$2:$F$37)),ABS(AI236-ICL3_classA!$F$2:$F$37),0))</f>
        <v>24</v>
      </c>
      <c r="V236" s="1">
        <v>61</v>
      </c>
      <c r="W236" s="133">
        <f>VLOOKUP($B236&amp;"__wt",'SegEnds_Xtal_BW#'!$A:$Z,23,FALSE)</f>
        <v>28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19</v>
      </c>
      <c r="AE236" s="1">
        <f>VLOOKUP(A236,'SegEnds_NonXtal_Prot#'!A:AL,16,FALSE)-VLOOKUP(A236,'SegEnds_NonXtal_Prot#'!A:AL,10,FALSE)</f>
        <v>51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27</v>
      </c>
      <c r="AH236" s="1">
        <f>VLOOKUP(A236,'SegEnds_NonXtal_Prot#'!A:AL,28,FALSE)-VLOOKUP(A236,'SegEnds_NonXtal_Prot#'!A:AL,22,FALSE)</f>
        <v>50</v>
      </c>
      <c r="AI236" s="1">
        <f>VLOOKUP(A236,'SegEnds_NonXtal_Prot#'!A:AL,31,FALSE)-VLOOKUP(A236,'SegEnds_NonXtal_Prot#'!A:AL,28,FALSE)</f>
        <v>54</v>
      </c>
      <c r="AJ236" s="1">
        <f>VLOOKUP(A236,'SegEnds_NonXtal_Prot#'!A:AL,34,FALSE)-VLOOKUP(A236,'SegEnds_NonXtal_Prot#'!A:AL,31,FALSE)</f>
        <v>38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384</v>
      </c>
      <c r="B237" s="1" t="str">
        <f>VLOOKUP(A237,Xtal_Templ!A:B,2,FALSE)</f>
        <v>oprd_human</v>
      </c>
      <c r="C237" s="5">
        <f>VLOOKUP($B237&amp;"__wt",'SegEnds_Xtal_BW#'!$A:$Z,3,FALSE)</f>
        <v>22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31</v>
      </c>
      <c r="T237" s="1">
        <f t="array" ref="T237">INDEX(ICL3_classA!$G$2:$G$37,MATCH(MIN(ABS(AI237-ICL3_classA!$F$2:$F$37)),ABS(AI237-ICL3_classA!$F$2:$F$37),0))</f>
        <v>68</v>
      </c>
      <c r="U237" s="1">
        <f t="array" ref="U237">INDEX(ICL3_classA!$H$2:$H$37,MATCH(MIN(ABS(AI237-ICL3_classA!$F$2:$F$37)),ABS(AI237-ICL3_classA!$F$2:$F$37),0))</f>
        <v>23</v>
      </c>
      <c r="V237" s="1">
        <v>61</v>
      </c>
      <c r="W237" s="1">
        <v>32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60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19</v>
      </c>
      <c r="AE237" s="1">
        <f>VLOOKUP(A237,'SegEnds_NonXtal_Prot#'!A:AL,16,FALSE)-VLOOKUP(A237,'SegEnds_NonXtal_Prot#'!A:AL,10,FALSE)</f>
        <v>51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25</v>
      </c>
      <c r="AH237" s="1">
        <f>VLOOKUP(A237,'SegEnds_NonXtal_Prot#'!A:AL,28,FALSE)-VLOOKUP(A237,'SegEnds_NonXtal_Prot#'!A:AL,22,FALSE)</f>
        <v>52</v>
      </c>
      <c r="AI237" s="1">
        <f>VLOOKUP(A237,'SegEnds_NonXtal_Prot#'!A:AL,31,FALSE)-VLOOKUP(A237,'SegEnds_NonXtal_Prot#'!A:AL,28,FALSE)</f>
        <v>51</v>
      </c>
      <c r="AJ237" s="1">
        <f>VLOOKUP(A237,'SegEnds_NonXtal_Prot#'!A:AL,34,FALSE)-VLOOKUP(A237,'SegEnds_NonXtal_Prot#'!A:AL,31,FALSE)</f>
        <v>34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385</v>
      </c>
      <c r="B238" s="1" t="str">
        <f>VLOOKUP(A238,Xtal_Templ!A:B,2,FALSE)</f>
        <v>oprk_human</v>
      </c>
      <c r="C238" s="5">
        <f>VLOOKUP($B238&amp;"__wt",'SegEnds_Xtal_BW#'!$A:$Z,3,FALSE)</f>
        <v>30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30</v>
      </c>
      <c r="T238" s="1">
        <f t="array" ref="T238">INDEX(ICL3_classA!$G$2:$G$37,MATCH(MIN(ABS(AI238-ICL3_classA!$F$2:$F$37)),ABS(AI238-ICL3_classA!$F$2:$F$37),0))</f>
        <v>72</v>
      </c>
      <c r="U238" s="1">
        <f t="array" ref="U238">INDEX(ICL3_classA!$H$2:$H$37,MATCH(MIN(ABS(AI238-ICL3_classA!$F$2:$F$37)),ABS(AI238-ICL3_classA!$F$2:$F$37),0))</f>
        <v>29</v>
      </c>
      <c r="V238" s="1">
        <v>61</v>
      </c>
      <c r="W238" s="133">
        <f>VLOOKUP($B238&amp;"__wt",'SegEnds_Xtal_BW#'!$A:$Z,23,FALSE)</f>
        <v>28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19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27</v>
      </c>
      <c r="AH238" s="1">
        <f>VLOOKUP(A238,'SegEnds_NonXtal_Prot#'!A:AL,28,FALSE)-VLOOKUP(A238,'SegEnds_NonXtal_Prot#'!A:AL,22,FALSE)</f>
        <v>49</v>
      </c>
      <c r="AI238" s="1">
        <f>VLOOKUP(A238,'SegEnds_NonXtal_Prot#'!A:AL,31,FALSE)-VLOOKUP(A238,'SegEnds_NonXtal_Prot#'!A:AL,28,FALSE)</f>
        <v>50</v>
      </c>
      <c r="AJ238" s="1">
        <f>VLOOKUP(A238,'SegEnds_NonXtal_Prot#'!A:AL,34,FALSE)-VLOOKUP(A238,'SegEnds_NonXtal_Prot#'!A:AL,31,FALSE)</f>
        <v>38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386</v>
      </c>
      <c r="B239" s="1" t="str">
        <f>VLOOKUP(A239,Xtal_Templ!A:B,2,FALSE)</f>
        <v>p2ry1_human</v>
      </c>
      <c r="C239" s="5">
        <f>VLOOKUP($B239&amp;"__wt",'SegEnds_Xtal_BW#'!$A:$Z,3,FALSE)</f>
        <v>30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INDEX(ICL3_classA!$G$2:$G$37,MATCH(MIN(ABS(AI239-ICL3_classA!$F$2:$F$37)),ABS(AI239-ICL3_classA!$F$2:$F$37),0))</f>
        <v>68</v>
      </c>
      <c r="U239" s="1">
        <f t="array" ref="U239">INDEX(ICL3_classA!$H$2:$H$37,MATCH(MIN(ABS(AI239-ICL3_classA!$F$2:$F$37)),ABS(AI239-ICL3_classA!$F$2:$F$37),0))</f>
        <v>24</v>
      </c>
      <c r="V239" s="1">
        <v>64</v>
      </c>
      <c r="W239" s="1">
        <v>24</v>
      </c>
      <c r="X239" s="125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 t="e">
        <f>VLOOKUP(A239,'SegEnds_NonXtal_Prot#'!A:AL,10,FALSE)-VLOOKUP(A239,'SegEnds_NonXtal_Prot#'!A:AL,7,FALSE)</f>
        <v>#VALUE!</v>
      </c>
      <c r="AD239" s="1">
        <f>VLOOKUP(A239,'SegEnds_NonXtal_Prot#'!A:AL,13,FALSE)-VLOOKUP(A239,'SegEnds_NonXtal_Prot#'!A:AL,10,FALSE)</f>
        <v>19</v>
      </c>
      <c r="AE239" s="1">
        <f>VLOOKUP(A239,'SegEnds_NonXtal_Prot#'!A:AL,16,FALSE)-VLOOKUP(A239,'SegEnds_NonXtal_Prot#'!A:AL,10,FALSE)</f>
        <v>51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27</v>
      </c>
      <c r="AH239" s="1">
        <f>VLOOKUP(A239,'SegEnds_NonXtal_Prot#'!A:AL,28,FALSE)-VLOOKUP(A239,'SegEnds_NonXtal_Prot#'!A:AL,22,FALSE)</f>
        <v>52</v>
      </c>
      <c r="AI239" s="1">
        <f>VLOOKUP(A239,'SegEnds_NonXtal_Prot#'!A:AL,31,FALSE)-VLOOKUP(A239,'SegEnds_NonXtal_Prot#'!A:AL,28,FALSE)</f>
        <v>48</v>
      </c>
      <c r="AJ239" s="1">
        <f>VLOOKUP(A239,'SegEnds_NonXtal_Prot#'!A:AL,34,FALSE)-VLOOKUP(A239,'SegEnds_NonXtal_Prot#'!A:AL,31,FALSE)</f>
        <v>45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473</v>
      </c>
      <c r="B240" s="1" t="str">
        <f>VLOOKUP(A240,Xtal_Templ!A:B,2,FALSE)</f>
        <v>ta2r_human</v>
      </c>
      <c r="C240" s="5">
        <f>VLOOKUP($B240&amp;"__wt",'SegEnds_Xtal_BW#'!$A:$Z,3,FALSE)</f>
        <v>35</v>
      </c>
      <c r="D240" s="1">
        <f>VLOOKUP($B240&amp;"__wt",'SegEnds_Xtal_BW#'!$A:$Z,4,FALSE)</f>
        <v>62</v>
      </c>
      <c r="E240" s="1" t="str">
        <f>VLOOKUP($B240&amp;"__wt",'SegEnds_Xtal_BW#'!$A:$Z,5,FALSE)</f>
        <v>-</v>
      </c>
      <c r="F240" s="1" t="str">
        <f>VLOOKUP($B240&amp;"__wt",'SegEnds_Xtal_BW#'!$A:$Z,6,FALSE)</f>
        <v>-</v>
      </c>
      <c r="G240" s="1">
        <v>37</v>
      </c>
      <c r="H240" s="12">
        <v>67</v>
      </c>
      <c r="I240" s="1">
        <f>VLOOKUP($B240&amp;"__wt",'SegEnds_Xtal_BW#'!$A:$Z,9,FALSE)</f>
        <v>49</v>
      </c>
      <c r="J240" s="1">
        <f>VLOOKUP($B240&amp;"__wt",'SegEnds_Xtal_BW#'!$A:$Z,10,FALSE)</f>
        <v>53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f>VLOOKUP($B240&amp;"__wt",'SegEnds_Xtal_BW#'!$A:$Z,15,FALSE)</f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33</v>
      </c>
      <c r="T240" s="1">
        <f t="array" ref="T240">INDEX(ICL3_classA!$G$2:$G$37,MATCH(MIN(ABS(AI240-ICL3_classA!$F$2:$F$37)),ABS(AI240-ICL3_classA!$F$2:$F$37),0))</f>
        <v>72</v>
      </c>
      <c r="U240" s="1">
        <f t="array" ref="U240">INDEX(ICL3_classA!$H$2:$H$37,MATCH(MIN(ABS(AI240-ICL3_classA!$F$2:$F$37)),ABS(AI240-ICL3_classA!$F$2:$F$37),0))</f>
        <v>24</v>
      </c>
      <c r="V240" s="108">
        <v>61</v>
      </c>
      <c r="W240" s="108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66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32</v>
      </c>
      <c r="AC240" s="1" t="e">
        <f>VLOOKUP(A240,'SegEnds_NonXtal_Prot#'!A:AL,10,FALSE)-VLOOKUP(A240,'SegEnds_NonXtal_Prot#'!A:AL,7,FALSE)</f>
        <v>#VALUE!</v>
      </c>
      <c r="AD240" s="1">
        <f>VLOOKUP(A240,'SegEnds_NonXtal_Prot#'!A:AL,13,FALSE)-VLOOKUP(A240,'SegEnds_NonXtal_Prot#'!A:AL,10,FALSE)</f>
        <v>21</v>
      </c>
      <c r="AE240" s="1">
        <f>VLOOKUP(A240,'SegEnds_NonXtal_Prot#'!A:AL,16,FALSE)-VLOOKUP(A240,'SegEnds_NonXtal_Prot#'!A:AL,10,FALSE)</f>
        <v>56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24</v>
      </c>
      <c r="AH240" s="1">
        <f>VLOOKUP(A240,'SegEnds_NonXtal_Prot#'!A:AL,28,FALSE)-VLOOKUP(A240,'SegEnds_NonXtal_Prot#'!A:AL,22,FALSE)</f>
        <v>50</v>
      </c>
      <c r="AI240" s="1">
        <f>VLOOKUP(A240,'SegEnds_NonXtal_Prot#'!A:AL,31,FALSE)-VLOOKUP(A240,'SegEnds_NonXtal_Prot#'!A:AL,28,FALSE)</f>
        <v>53</v>
      </c>
      <c r="AJ240" s="1">
        <f>VLOOKUP(A240,'SegEnds_NonXtal_Prot#'!A:AL,34,FALSE)-VLOOKUP(A240,'SegEnds_NonXtal_Prot#'!A:AL,31,FALSE)</f>
        <v>45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Xtal</v>
      </c>
    </row>
    <row r="241" spans="1:38" x14ac:dyDescent="0.2">
      <c r="A241" s="1" t="s">
        <v>387</v>
      </c>
      <c r="B241" s="1" t="str">
        <f>VLOOKUP(A241,Xtal_Templ!A:B,2,FALSE)</f>
        <v>drd2_human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62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INDEX(ICL3_classA!$G$2:$G$37,MATCH(MIN(ABS(AI241-ICL3_classA!$F$2:$F$37)),ABS(AI241-ICL3_classA!$F$2:$F$37),0))</f>
        <v>74</v>
      </c>
      <c r="U241" s="1">
        <f t="array" ref="U241">INDEX(ICL3_classA!$H$2:$H$37,MATCH(MIN(ABS(AI241-ICL3_classA!$F$2:$F$37)),ABS(AI241-ICL3_classA!$F$2:$F$37),0))</f>
        <v>21</v>
      </c>
      <c r="V241" s="1">
        <v>61</v>
      </c>
      <c r="W241" s="1">
        <v>31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20</v>
      </c>
      <c r="AH241" s="1">
        <f>VLOOKUP(A241,'SegEnds_NonXtal_Prot#'!A:AL,28,FALSE)-VLOOKUP(A241,'SegEnds_NonXtal_Prot#'!A:AL,22,FALSE)</f>
        <v>54</v>
      </c>
      <c r="AI241" s="1">
        <f>VLOOKUP(A241,'SegEnds_NonXtal_Prot#'!A:AL,31,FALSE)-VLOOKUP(A241,'SegEnds_NonXtal_Prot#'!A:AL,28,FALSE)</f>
        <v>64</v>
      </c>
      <c r="AJ241" s="1">
        <f>VLOOKUP(A241,'SegEnds_NonXtal_Prot#'!A:AL,34,FALSE)-VLOOKUP(A241,'SegEnds_NonXtal_Prot#'!A:AL,31,FALSE)</f>
        <v>35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388</v>
      </c>
      <c r="B242" s="1" t="str">
        <f>VLOOKUP(A242,Xtal_Templ!A:B,2,FALSE)</f>
        <v>drd2_human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68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f>VLOOKUP($B242&amp;"__wt",'SegEnds_Xtal_BW#'!$A:$Z,15,FALSE)</f>
        <v>38</v>
      </c>
      <c r="P242" s="1">
        <f>VLOOKUP($B242&amp;"__wt",'SegEnds_Xtal_BW#'!$A:$Z,16,FALSE)</f>
        <v>62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INDEX(ICL3_classA!$G$2:$G$37,MATCH(MIN(ABS(AI242-ICL3_classA!$F$2:$F$37)),ABS(AI242-ICL3_classA!$F$2:$F$37),0))</f>
        <v>73</v>
      </c>
      <c r="U242" s="1">
        <f t="array" ref="U242">INDEX(ICL3_classA!$H$2:$H$37,MATCH(MIN(ABS(AI242-ICL3_classA!$F$2:$F$37)),ABS(AI242-ICL3_classA!$F$2:$F$37),0))</f>
        <v>22</v>
      </c>
      <c r="V242" s="1">
        <v>61</v>
      </c>
      <c r="W242" s="1">
        <v>31</v>
      </c>
      <c r="X242" s="108"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20</v>
      </c>
      <c r="AH242" s="1">
        <f>VLOOKUP(A242,'SegEnds_NonXtal_Prot#'!A:AL,28,FALSE)-VLOOKUP(A242,'SegEnds_NonXtal_Prot#'!A:AL,22,FALSE)</f>
        <v>53</v>
      </c>
      <c r="AI242" s="1">
        <f>VLOOKUP(A242,'SegEnds_NonXtal_Prot#'!A:AL,31,FALSE)-VLOOKUP(A242,'SegEnds_NonXtal_Prot#'!A:AL,28,FALSE)</f>
        <v>56</v>
      </c>
      <c r="AJ242" s="1">
        <f>VLOOKUP(A242,'SegEnds_NonXtal_Prot#'!A:AL,34,FALSE)-VLOOKUP(A242,'SegEnds_NonXtal_Prot#'!A:AL,31,FALSE)</f>
        <v>35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389</v>
      </c>
      <c r="B243" s="1" t="str">
        <f>VLOOKUP(A243,Xtal_Templ!A:B,2,FALSE)</f>
        <v>drd2_human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f>VLOOKUP($B243&amp;"__wt",'SegEnds_Xtal_BW#'!$A:$Z,15,FALSE)</f>
        <v>38</v>
      </c>
      <c r="P243" s="1">
        <f>VLOOKUP($B243&amp;"__wt",'SegEnds_Xtal_BW#'!$A:$Z,16,FALSE)</f>
        <v>62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INDEX(ICL3_classA!$G$2:$G$37,MATCH(MIN(ABS(AI243-ICL3_classA!$F$2:$F$37)),ABS(AI243-ICL3_classA!$F$2:$F$37),0))</f>
        <v>74</v>
      </c>
      <c r="U243" s="1">
        <f t="array" ref="U243">INDEX(ICL3_classA!$H$2:$H$37,MATCH(MIN(ABS(AI243-ICL3_classA!$F$2:$F$37)),ABS(AI243-ICL3_classA!$F$2:$F$37),0))</f>
        <v>21</v>
      </c>
      <c r="V243" s="1">
        <v>61</v>
      </c>
      <c r="W243" s="1">
        <v>31</v>
      </c>
      <c r="X243" s="108"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20</v>
      </c>
      <c r="AH243" s="1">
        <f>VLOOKUP(A243,'SegEnds_NonXtal_Prot#'!A:AL,28,FALSE)-VLOOKUP(A243,'SegEnds_NonXtal_Prot#'!A:AL,22,FALSE)</f>
        <v>53</v>
      </c>
      <c r="AI243" s="1">
        <f>VLOOKUP(A243,'SegEnds_NonXtal_Prot#'!A:AL,31,FALSE)-VLOOKUP(A243,'SegEnds_NonXtal_Prot#'!A:AL,28,FALSE)</f>
        <v>62</v>
      </c>
      <c r="AJ243" s="1">
        <f>VLOOKUP(A243,'SegEnds_NonXtal_Prot#'!A:AL,34,FALSE)-VLOOKUP(A243,'SegEnds_NonXtal_Prot#'!A:AL,31,FALSE)</f>
        <v>35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390</v>
      </c>
      <c r="B244" s="1" t="str">
        <f>VLOOKUP(A244,Xtal_Templ!A:B,2,FALSE)</f>
        <v>5ht1b_human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68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v>38</v>
      </c>
      <c r="P244" s="1">
        <f>VLOOKUP($B244&amp;"__wt",'SegEnds_Xtal_BW#'!$A:$Z,16,FALSE)</f>
        <v>63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INDEX(ICL3_classA!$G$2:$G$37,MATCH(MIN(ABS(AI244-ICL3_classA!$F$2:$F$37)),ABS(AI244-ICL3_classA!$F$2:$F$37),0))</f>
        <v>73</v>
      </c>
      <c r="U244" s="1">
        <f t="array" ref="U244">INDEX(ICL3_classA!$H$2:$H$37,MATCH(MIN(ABS(AI244-ICL3_classA!$F$2:$F$37)),ABS(AI244-ICL3_classA!$F$2:$F$37),0))</f>
        <v>22</v>
      </c>
      <c r="V244" s="1">
        <v>61</v>
      </c>
      <c r="W244" s="1"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19</v>
      </c>
      <c r="AH244" s="1">
        <f>VLOOKUP(A244,'SegEnds_NonXtal_Prot#'!A:AL,28,FALSE)-VLOOKUP(A244,'SegEnds_NonXtal_Prot#'!A:AL,22,FALSE)</f>
        <v>52</v>
      </c>
      <c r="AI244" s="1">
        <f>VLOOKUP(A244,'SegEnds_NonXtal_Prot#'!A:AL,31,FALSE)-VLOOKUP(A244,'SegEnds_NonXtal_Prot#'!A:AL,28,FALSE)</f>
        <v>56</v>
      </c>
      <c r="AJ244" s="1">
        <f>VLOOKUP(A244,'SegEnds_NonXtal_Prot#'!A:AL,34,FALSE)-VLOOKUP(A244,'SegEnds_NonXtal_Prot#'!A:AL,31,FALSE)</f>
        <v>35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391</v>
      </c>
      <c r="B245" s="1" t="str">
        <f>VLOOKUP(A245,Xtal_Templ!A:B,2,FALSE)</f>
        <v>5ht1b_human</v>
      </c>
      <c r="C245" s="5">
        <f>VLOOKUP($B245&amp;"__wt",'SegEnds_Xtal_BW#'!$A:$Z,3,FALSE)</f>
        <v>28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68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7">
        <v>38</v>
      </c>
      <c r="P245" s="1">
        <f>VLOOKUP($B245&amp;"__wt",'SegEnds_Xtal_BW#'!$A:$Z,16,FALSE)</f>
        <v>63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v>35</v>
      </c>
      <c r="T245" s="1">
        <f t="array" ref="T245">INDEX(ICL3_classA!$G$2:$G$37,MATCH(MIN(ABS(AI245-ICL3_classA!$F$2:$F$37)),ABS(AI245-ICL3_classA!$F$2:$F$37),0))</f>
        <v>74</v>
      </c>
      <c r="U245" s="1">
        <f t="array" ref="U245">INDEX(ICL3_classA!$H$2:$H$37,MATCH(MIN(ABS(AI245-ICL3_classA!$F$2:$F$37)),ABS(AI245-ICL3_classA!$F$2:$F$37),0))</f>
        <v>21</v>
      </c>
      <c r="V245" s="1">
        <v>61</v>
      </c>
      <c r="W245" s="1">
        <v>31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20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19</v>
      </c>
      <c r="AH245" s="1">
        <f>VLOOKUP(A245,'SegEnds_NonXtal_Prot#'!A:AL,28,FALSE)-VLOOKUP(A245,'SegEnds_NonXtal_Prot#'!A:AL,22,FALSE)</f>
        <v>52</v>
      </c>
      <c r="AI245" s="1">
        <f>VLOOKUP(A245,'SegEnds_NonXtal_Prot#'!A:AL,31,FALSE)-VLOOKUP(A245,'SegEnds_NonXtal_Prot#'!A:AL,28,FALSE)</f>
        <v>64</v>
      </c>
      <c r="AJ245" s="1">
        <f>VLOOKUP(A245,'SegEnds_NonXtal_Prot#'!A:AL,34,FALSE)-VLOOKUP(A245,'SegEnds_NonXtal_Prot#'!A:AL,31,FALSE)</f>
        <v>35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392</v>
      </c>
      <c r="B246" s="1" t="str">
        <f>VLOOKUP(A246,Xtal_Templ!A:B,2,FALSE)</f>
        <v>5ht1b_human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68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v>35</v>
      </c>
      <c r="T246" s="1">
        <f t="array" ref="T246">INDEX(ICL3_classA!$G$2:$G$37,MATCH(MIN(ABS(AI246-ICL3_classA!$F$2:$F$37)),ABS(AI246-ICL3_classA!$F$2:$F$37),0))</f>
        <v>74</v>
      </c>
      <c r="U246" s="1">
        <f t="array" ref="U246">INDEX(ICL3_classA!$H$2:$H$37,MATCH(MIN(ABS(AI246-ICL3_classA!$F$2:$F$37)),ABS(AI246-ICL3_classA!$F$2:$F$37),0))</f>
        <v>21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58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19</v>
      </c>
      <c r="AH246" s="1">
        <f>VLOOKUP(A246,'SegEnds_NonXtal_Prot#'!A:AL,28,FALSE)-VLOOKUP(A246,'SegEnds_NonXtal_Prot#'!A:AL,22,FALSE)</f>
        <v>52</v>
      </c>
      <c r="AI246" s="1">
        <f>VLOOKUP(A246,'SegEnds_NonXtal_Prot#'!A:AL,31,FALSE)-VLOOKUP(A246,'SegEnds_NonXtal_Prot#'!A:AL,28,FALSE)</f>
        <v>64</v>
      </c>
      <c r="AJ246" s="1">
        <f>VLOOKUP(A246,'SegEnds_NonXtal_Prot#'!A:AL,34,FALSE)-VLOOKUP(A246,'SegEnds_NonXtal_Prot#'!A:AL,31,FALSE)</f>
        <v>35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393</v>
      </c>
      <c r="B247" s="1" t="str">
        <f>VLOOKUP(A247,Xtal_Templ!A:B,2,FALSE)</f>
        <v>5ht1b_human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v>35</v>
      </c>
      <c r="T247" s="1">
        <f t="array" ref="T247">INDEX(ICL3_classA!$G$2:$G$37,MATCH(MIN(ABS(AI247-ICL3_classA!$F$2:$F$37)),ABS(AI247-ICL3_classA!$F$2:$F$37),0))</f>
        <v>74</v>
      </c>
      <c r="U247" s="1">
        <f t="array" ref="U247">INDEX(ICL3_classA!$H$2:$H$37,MATCH(MIN(ABS(AI247-ICL3_classA!$F$2:$F$37)),ABS(AI247-ICL3_classA!$F$2:$F$37),0))</f>
        <v>21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19</v>
      </c>
      <c r="AH247" s="1">
        <f>VLOOKUP(A247,'SegEnds_NonXtal_Prot#'!A:AL,28,FALSE)-VLOOKUP(A247,'SegEnds_NonXtal_Prot#'!A:AL,22,FALSE)</f>
        <v>52</v>
      </c>
      <c r="AI247" s="1">
        <f>VLOOKUP(A247,'SegEnds_NonXtal_Prot#'!A:AL,31,FALSE)-VLOOKUP(A247,'SegEnds_NonXtal_Prot#'!A:AL,28,FALSE)</f>
        <v>64</v>
      </c>
      <c r="AJ247" s="1">
        <f>VLOOKUP(A247,'SegEnds_NonXtal_Prot#'!A:AL,34,FALSE)-VLOOKUP(A247,'SegEnds_NonXtal_Prot#'!A:AL,31,FALSE)</f>
        <v>35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394</v>
      </c>
      <c r="B248" s="1" t="str">
        <f>VLOOKUP(A248,Xtal_Templ!A:B,2,FALSE)</f>
        <v>oprx_human</v>
      </c>
      <c r="C248" s="5">
        <f>VLOOKUP($B248&amp;"__wt",'SegEnds_Xtal_BW#'!$A:$Z,3,FALSE)</f>
        <v>29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31</v>
      </c>
      <c r="T248" s="1">
        <f t="array" ref="T248">INDEX(ICL3_classA!$G$2:$G$37,MATCH(MIN(ABS(AI248-ICL3_classA!$F$2:$F$37)),ABS(AI248-ICL3_classA!$F$2:$F$37),0))</f>
        <v>76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"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24</v>
      </c>
      <c r="AH248" s="1">
        <f>VLOOKUP(A248,'SegEnds_NonXtal_Prot#'!A:AL,28,FALSE)-VLOOKUP(A248,'SegEnds_NonXtal_Prot#'!A:AL,22,FALSE)</f>
        <v>53</v>
      </c>
      <c r="AI248" s="1">
        <f>VLOOKUP(A248,'SegEnds_NonXtal_Prot#'!A:AL,31,FALSE)-VLOOKUP(A248,'SegEnds_NonXtal_Prot#'!A:AL,28,FALSE)</f>
        <v>78</v>
      </c>
      <c r="AJ248" s="1">
        <f>VLOOKUP(A248,'SegEnds_NonXtal_Prot#'!A:AL,34,FALSE)-VLOOKUP(A248,'SegEnds_NonXtal_Prot#'!A:AL,31,FALSE)</f>
        <v>36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395</v>
      </c>
      <c r="B249" s="1" t="str">
        <f>VLOOKUP(A249,Xtal_Templ!A:B,2,FALSE)</f>
        <v>aa2ar_human</v>
      </c>
      <c r="C249" s="5">
        <f>VLOOKUP($B249&amp;"__wt",'SegEnds_Xtal_BW#'!$A:$Z,3,FALSE)</f>
        <v>27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34</v>
      </c>
      <c r="T249" s="1">
        <f t="array" ref="T249">INDEX(ICL3_classA!$G$2:$G$37,MATCH(MIN(ABS(AI249-ICL3_classA!$F$2:$F$37)),ABS(AI249-ICL3_classA!$F$2:$F$37),0))</f>
        <v>67</v>
      </c>
      <c r="U249" s="1">
        <f t="array" ref="U249">INDEX(ICL3_classA!$H$2:$H$37,MATCH(MIN(ABS(AI249-ICL3_classA!$F$2:$F$37)),ABS(AI249-ICL3_classA!$F$2:$F$37),0))</f>
        <v>26</v>
      </c>
      <c r="V249" s="1"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14</v>
      </c>
      <c r="AD249" s="1">
        <f>VLOOKUP(A249,'SegEnds_NonXtal_Prot#'!A:AL,13,FALSE)-VLOOKUP(A249,'SegEnds_NonXtal_Prot#'!A:AL,10,FALSE)</f>
        <v>28</v>
      </c>
      <c r="AE249" s="1">
        <f>VLOOKUP(A249,'SegEnds_NonXtal_Prot#'!A:AL,16,FALSE)-VLOOKUP(A249,'SegEnds_NonXtal_Prot#'!A:AL,10,FALSE)</f>
        <v>59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24</v>
      </c>
      <c r="AH249" s="1">
        <f>VLOOKUP(A249,'SegEnds_NonXtal_Prot#'!A:AL,28,FALSE)-VLOOKUP(A249,'SegEnds_NonXtal_Prot#'!A:AL,22,FALSE)</f>
        <v>47</v>
      </c>
      <c r="AI249" s="1">
        <f>VLOOKUP(A249,'SegEnds_NonXtal_Prot#'!A:AL,31,FALSE)-VLOOKUP(A249,'SegEnds_NonXtal_Prot#'!A:AL,28,FALSE)</f>
        <v>46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399</v>
      </c>
      <c r="B250" s="1" t="str">
        <f>VLOOKUP(A250,Xtal_Templ!A:B,2,FALSE)</f>
        <v>ntr1_rat</v>
      </c>
      <c r="C250" s="5">
        <f>VLOOKUP($B250&amp;"__wt",'SegEnds_Xtal_BW#'!$A:$Z,3,FALSE)</f>
        <v>29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08">
        <v>66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32</v>
      </c>
      <c r="T250" s="1">
        <f t="array" ref="T250">INDEX(ICL3_classA!$G$2:$G$37,MATCH(MIN(ABS(AI250-ICL3_classA!$F$2:$F$37)),ABS(AI250-ICL3_classA!$F$2:$F$37),0))</f>
        <v>76</v>
      </c>
      <c r="U250" s="1">
        <f t="array" ref="U250">INDEX(ICL3_classA!$H$2:$H$37,MATCH(MIN(ABS(AI250-ICL3_classA!$F$2:$F$37)),ABS(AI250-ICL3_classA!$F$2:$F$37),0))</f>
        <v>24</v>
      </c>
      <c r="V250" s="1">
        <v>61</v>
      </c>
      <c r="W250" s="1">
        <v>31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58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30</v>
      </c>
      <c r="AC250" s="1">
        <f>VLOOKUP(A250,'SegEnds_NonXtal_Prot#'!A:AL,10,FALSE)-VLOOKUP(A250,'SegEnds_NonXtal_Prot#'!A:AL,7,FALSE)</f>
        <v>16</v>
      </c>
      <c r="AD250" s="1">
        <f>VLOOKUP(A250,'SegEnds_NonXtal_Prot#'!A:AL,13,FALSE)-VLOOKUP(A250,'SegEnds_NonXtal_Prot#'!A:AL,10,FALSE)</f>
        <v>18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25</v>
      </c>
      <c r="AH250" s="1">
        <f>VLOOKUP(A250,'SegEnds_NonXtal_Prot#'!A:AL,28,FALSE)-VLOOKUP(A250,'SegEnds_NonXtal_Prot#'!A:AL,22,FALSE)</f>
        <v>53</v>
      </c>
      <c r="AI250" s="1">
        <f>VLOOKUP(A250,'SegEnds_NonXtal_Prot#'!A:AL,31,FALSE)-VLOOKUP(A250,'SegEnds_NonXtal_Prot#'!A:AL,28,FALSE)</f>
        <v>69</v>
      </c>
      <c r="AJ250" s="1">
        <f>VLOOKUP(A250,'SegEnds_NonXtal_Prot#'!A:AL,34,FALSE)-VLOOKUP(A250,'SegEnds_NonXtal_Prot#'!A:AL,31,FALSE)</f>
        <v>36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400</v>
      </c>
      <c r="B251" s="1" t="str">
        <f>VLOOKUP(A251,Xtal_Templ!A:B,2,FALSE)</f>
        <v>ccr5_human</v>
      </c>
      <c r="C251" s="5">
        <f>VLOOKUP($B251&amp;"__wt",'SegEnds_Xtal_BW#'!$A:$Z,3,FALSE)</f>
        <v>24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v>66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24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v>35</v>
      </c>
      <c r="T251" s="1">
        <f t="array" ref="T251">INDEX(ICL3_classA!$G$2:$G$37,MATCH(MIN(ABS(AI251-ICL3_classA!$F$2:$F$37)),ABS(AI251-ICL3_classA!$F$2:$F$37),0))</f>
        <v>68</v>
      </c>
      <c r="U251" s="1">
        <f t="array" ref="U251">INDEX(ICL3_classA!$H$2:$H$37,MATCH(MIN(ABS(AI251-ICL3_classA!$F$2:$F$37)),ABS(AI251-ICL3_classA!$F$2:$F$37),0))</f>
        <v>30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18</v>
      </c>
      <c r="AE251" s="1">
        <f>VLOOKUP(A251,'SegEnds_NonXtal_Prot#'!A:AL,16,FALSE)-VLOOKUP(A251,'SegEnds_NonXtal_Prot#'!A:AL,10,FALSE)</f>
        <v>50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22</v>
      </c>
      <c r="AH251" s="1">
        <f>VLOOKUP(A251,'SegEnds_NonXtal_Prot#'!A:AL,28,FALSE)-VLOOKUP(A251,'SegEnds_NonXtal_Prot#'!A:AL,22,FALSE)</f>
        <v>43</v>
      </c>
      <c r="AI251" s="1">
        <f>VLOOKUP(A251,'SegEnds_NonXtal_Prot#'!A:AL,31,FALSE)-VLOOKUP(A251,'SegEnds_NonXtal_Prot#'!A:AL,28,FALSE)</f>
        <v>43</v>
      </c>
      <c r="AJ251" s="1">
        <f>VLOOKUP(A251,'SegEnds_NonXtal_Prot#'!A:AL,34,FALSE)-VLOOKUP(A251,'SegEnds_NonXtal_Prot#'!A:AL,31,FALSE)</f>
        <v>44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178</v>
      </c>
      <c r="B252" s="1" t="str">
        <f>VLOOKUP(A252,Xtal_Templ!A:B,2,FALSE)</f>
        <v>ccr5_human</v>
      </c>
      <c r="C252" s="5">
        <f>VLOOKUP($B252&amp;"__wt",'SegEnds_Xtal_BW#'!$A:$Z,3,FALSE)</f>
        <v>24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63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08">
        <v>24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58</v>
      </c>
      <c r="O252" s="87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30</v>
      </c>
      <c r="T252" s="1">
        <f t="array" ref="T252">INDEX(ICL3_classA!$G$2:$G$37,MATCH(MIN(ABS(AI252-ICL3_classA!$F$2:$F$37)),ABS(AI252-ICL3_classA!$F$2:$F$37),0))</f>
        <v>67</v>
      </c>
      <c r="U252" s="1">
        <f t="array" ref="U252">INDEX(ICL3_classA!$H$2:$H$37,MATCH(MIN(ABS(AI252-ICL3_classA!$F$2:$F$37)),ABS(AI252-ICL3_classA!$F$2:$F$37),0))</f>
        <v>30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 t="e">
        <f>VLOOKUP(A252,'SegEnds_NonXtal_Prot#'!A:AL,13,FALSE)-VLOOKUP(A252,'SegEnds_NonXtal_Prot#'!A:AL,10,FALSE)</f>
        <v>#VALUE!</v>
      </c>
      <c r="AE252" s="1">
        <f>VLOOKUP(A252,'SegEnds_NonXtal_Prot#'!A:AL,16,FALSE)-VLOOKUP(A252,'SegEnds_NonXtal_Prot#'!A:AL,10,FALSE)</f>
        <v>44</v>
      </c>
      <c r="AF252" s="1">
        <f>VLOOKUP(A252,'SegEnds_NonXtal_Prot#'!A:AL,22,FALSE)-VLOOKUP(A252,'SegEnds_NonXtal_Prot#'!A:AL,19,FALSE)</f>
        <v>21</v>
      </c>
      <c r="AG252" s="1">
        <f>VLOOKUP(A252,'SegEnds_NonXtal_Prot#'!A:AL,28,FALSE)-VLOOKUP(A252,'SegEnds_NonXtal_Prot#'!A:AL,25,FALSE)</f>
        <v>31</v>
      </c>
      <c r="AH252" s="1">
        <f>VLOOKUP(A252,'SegEnds_NonXtal_Prot#'!A:AL,28,FALSE)-VLOOKUP(A252,'SegEnds_NonXtal_Prot#'!A:AL,22,FALSE)</f>
        <v>56</v>
      </c>
      <c r="AI252" s="1">
        <f>VLOOKUP(A252,'SegEnds_NonXtal_Prot#'!A:AL,31,FALSE)-VLOOKUP(A252,'SegEnds_NonXtal_Prot#'!A:AL,28,FALSE)</f>
        <v>41</v>
      </c>
      <c r="AJ252" s="1">
        <f>VLOOKUP(A252,'SegEnds_NonXtal_Prot#'!A:AL,34,FALSE)-VLOOKUP(A252,'SegEnds_NonXtal_Prot#'!A:AL,31,FALSE)</f>
        <v>44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191</v>
      </c>
      <c r="B253" s="1" t="str">
        <f>VLOOKUP(A253,Xtal_Templ!A:B,2,FALSE)</f>
        <v>drd2_human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68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7">
        <v>38</v>
      </c>
      <c r="P253" s="1">
        <f>VLOOKUP($B253&amp;"__wt",'SegEnds_Xtal_BW#'!$A:$Z,16,FALSE)</f>
        <v>62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35</v>
      </c>
      <c r="T253" s="1">
        <f t="array" ref="T253">INDEX(ICL3_classA!$G$2:$G$37,MATCH(MIN(ABS(AI253-ICL3_classA!$F$2:$F$37)),ABS(AI253-ICL3_classA!$F$2:$F$37),0))</f>
        <v>75</v>
      </c>
      <c r="U253" s="1">
        <f t="array" ref="U253">INDEX(ICL3_classA!$H$2:$H$37,MATCH(MIN(ABS(AI253-ICL3_classA!$F$2:$F$37)),ABS(AI253-ICL3_classA!$F$2:$F$37),0))</f>
        <v>24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20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21</v>
      </c>
      <c r="AG253" s="1">
        <f>VLOOKUP(A253,'SegEnds_NonXtal_Prot#'!A:AL,28,FALSE)-VLOOKUP(A253,'SegEnds_NonXtal_Prot#'!A:AL,25,FALSE)</f>
        <v>19</v>
      </c>
      <c r="AH253" s="1">
        <f>VLOOKUP(A253,'SegEnds_NonXtal_Prot#'!A:AL,28,FALSE)-VLOOKUP(A253,'SegEnds_NonXtal_Prot#'!A:AL,22,FALSE)</f>
        <v>41</v>
      </c>
      <c r="AI253" s="1">
        <f>VLOOKUP(A253,'SegEnds_NonXtal_Prot#'!A:AL,31,FALSE)-VLOOKUP(A253,'SegEnds_NonXtal_Prot#'!A:AL,28,FALSE)</f>
        <v>187</v>
      </c>
      <c r="AJ253" s="1">
        <f>VLOOKUP(A253,'SegEnds_NonXtal_Prot#'!A:AL,34,FALSE)-VLOOKUP(A253,'SegEnds_NonXtal_Prot#'!A:AL,31,FALSE)</f>
        <v>35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Xtal</v>
      </c>
    </row>
    <row r="254" spans="1:38" x14ac:dyDescent="0.2">
      <c r="A254" s="1" t="s">
        <v>248</v>
      </c>
      <c r="B254" s="1" t="str">
        <f>VLOOKUP(A254,Xtal_Templ!A:B,2,FALSE)</f>
        <v>ox1r_human</v>
      </c>
      <c r="C254" s="5">
        <f>VLOOKUP($B254&amp;"__wt",'SegEnds_Xtal_BW#'!$A:$Z,3,FALSE)</f>
        <v>32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58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INDEX(ICL3_classA!$G$2:$G$37,MATCH(MIN(ABS(AI254-ICL3_classA!$F$2:$F$37)),ABS(AI254-ICL3_classA!$F$2:$F$37),0))</f>
        <v>76</v>
      </c>
      <c r="U254" s="1">
        <f t="array" ref="U254">INDEX(ICL3_classA!$H$2:$H$37,MATCH(MIN(ABS(AI254-ICL3_classA!$F$2:$F$37)),ABS(AI254-ICL3_classA!$F$2:$F$37),0))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58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 t="e">
        <f>VLOOKUP(A254,'SegEnds_NonXtal_Prot#'!A:AL,13,FALSE)-VLOOKUP(A254,'SegEnds_NonXtal_Prot#'!A:AL,10,FALSE)</f>
        <v>#VALUE!</v>
      </c>
      <c r="AE254" s="1">
        <f>VLOOKUP(A254,'SegEnds_NonXtal_Prot#'!A:AL,16,FALSE)-VLOOKUP(A254,'SegEnds_NonXtal_Prot#'!A:AL,10,FALSE)</f>
        <v>56</v>
      </c>
      <c r="AF254" s="1">
        <f>VLOOKUP(A254,'SegEnds_NonXtal_Prot#'!A:AL,22,FALSE)-VLOOKUP(A254,'SegEnds_NonXtal_Prot#'!A:AL,19,FALSE)</f>
        <v>21</v>
      </c>
      <c r="AG254" s="1">
        <f>VLOOKUP(A254,'SegEnds_NonXtal_Prot#'!A:AL,28,FALSE)-VLOOKUP(A254,'SegEnds_NonXtal_Prot#'!A:AL,25,FALSE)</f>
        <v>18</v>
      </c>
      <c r="AH254" s="1">
        <f>VLOOKUP(A254,'SegEnds_NonXtal_Prot#'!A:AL,28,FALSE)-VLOOKUP(A254,'SegEnds_NonXtal_Prot#'!A:AL,22,FALSE)</f>
        <v>41</v>
      </c>
      <c r="AI254" s="1">
        <f>VLOOKUP(A254,'SegEnds_NonXtal_Prot#'!A:AL,31,FALSE)-VLOOKUP(A254,'SegEnds_NonXtal_Prot#'!A:AL,28,FALSE)</f>
        <v>110</v>
      </c>
      <c r="AJ254" s="1">
        <f>VLOOKUP(A254,'SegEnds_NonXtal_Prot#'!A:AL,34,FALSE)-VLOOKUP(A254,'SegEnds_NonXtal_Prot#'!A:AL,31,FALSE)</f>
        <v>36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280</v>
      </c>
      <c r="B255" s="1" t="str">
        <f>VLOOKUP(A255,Xtal_Templ!A:B,2,FALSE)</f>
        <v>hrh1_human</v>
      </c>
      <c r="C255" s="5">
        <f>VLOOKUP($B255&amp;"__wt",'SegEnds_Xtal_BW#'!$A:$Z,3,FALSE)</f>
        <v>34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58</v>
      </c>
      <c r="O255" s="87">
        <f>VLOOKUP($B255&amp;"__wt",'SegEnds_Xtal_BW#'!$A:$Z,15,FALSE)</f>
        <v>38</v>
      </c>
      <c r="P255" s="1"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INDEX(ICL3_classA!$G$2:$G$37,MATCH(MIN(ABS(AI255-ICL3_classA!$F$2:$F$37)),ABS(AI255-ICL3_classA!$F$2:$F$37),0))</f>
        <v>75</v>
      </c>
      <c r="U255" s="1">
        <f t="array" ref="U255">INDEX(ICL3_classA!$H$2:$H$37,MATCH(MIN(ABS(AI255-ICL3_classA!$F$2:$F$37)),ABS(AI255-ICL3_classA!$F$2:$F$37),0))</f>
        <v>24</v>
      </c>
      <c r="V255" s="1"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21</v>
      </c>
      <c r="AG255" s="1">
        <f>VLOOKUP(A255,'SegEnds_NonXtal_Prot#'!A:AL,28,FALSE)-VLOOKUP(A255,'SegEnds_NonXtal_Prot#'!A:AL,25,FALSE)</f>
        <v>22</v>
      </c>
      <c r="AH255" s="1">
        <f>VLOOKUP(A255,'SegEnds_NonXtal_Prot#'!A:AL,28,FALSE)-VLOOKUP(A255,'SegEnds_NonXtal_Prot#'!A:AL,22,FALSE)</f>
        <v>50</v>
      </c>
      <c r="AI255" s="1">
        <f>VLOOKUP(A255,'SegEnds_NonXtal_Prot#'!A:AL,31,FALSE)-VLOOKUP(A255,'SegEnds_NonXtal_Prot#'!A:AL,28,FALSE)</f>
        <v>163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281</v>
      </c>
      <c r="B256" s="1" t="str">
        <f>VLOOKUP(A256,Xtal_Templ!A:B,2,FALSE)</f>
        <v>acm3_rat</v>
      </c>
      <c r="C256" s="5">
        <f>VLOOKUP($B256&amp;"__wt",'SegEnds_Xtal_BW#'!$A:$Z,3,FALSE)</f>
        <v>29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21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58</v>
      </c>
      <c r="O256" s="87">
        <v>38</v>
      </c>
      <c r="P256" s="1"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v>35</v>
      </c>
      <c r="T256" s="1">
        <f t="array" ref="T256">INDEX(ICL3_classA!$G$2:$G$37,MATCH(MIN(ABS(AI256-ICL3_classA!$F$2:$F$37)),ABS(AI256-ICL3_classA!$F$2:$F$37),0))</f>
        <v>76</v>
      </c>
      <c r="U256" s="1">
        <f t="array" ref="U256">INDEX(ICL3_classA!$H$2:$H$37,MATCH(MIN(ABS(AI256-ICL3_classA!$F$2:$F$37)),ABS(AI256-ICL3_classA!$F$2:$F$37),0))</f>
        <v>24</v>
      </c>
      <c r="V256" s="1">
        <v>61</v>
      </c>
      <c r="W256" s="1"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58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19</v>
      </c>
      <c r="AE256" s="1">
        <f>VLOOKUP(A256,'SegEnds_NonXtal_Prot#'!A:AL,16,FALSE)-VLOOKUP(A256,'SegEnds_NonXtal_Prot#'!A:AL,10,FALSE)</f>
        <v>51</v>
      </c>
      <c r="AF256" s="1">
        <f>VLOOKUP(A256,'SegEnds_NonXtal_Prot#'!A:AL,22,FALSE)-VLOOKUP(A256,'SegEnds_NonXtal_Prot#'!A:AL,19,FALSE)</f>
        <v>21</v>
      </c>
      <c r="AG256" s="1">
        <f>VLOOKUP(A256,'SegEnds_NonXtal_Prot#'!A:AL,28,FALSE)-VLOOKUP(A256,'SegEnds_NonXtal_Prot#'!A:AL,25,FALSE)</f>
        <v>22</v>
      </c>
      <c r="AH256" s="1">
        <f>VLOOKUP(A256,'SegEnds_NonXtal_Prot#'!A:AL,28,FALSE)-VLOOKUP(A256,'SegEnds_NonXtal_Prot#'!A:AL,22,FALSE)</f>
        <v>46</v>
      </c>
      <c r="AI256" s="1">
        <f>VLOOKUP(A256,'SegEnds_NonXtal_Prot#'!A:AL,31,FALSE)-VLOOKUP(A256,'SegEnds_NonXtal_Prot#'!A:AL,28,FALSE)</f>
        <v>132</v>
      </c>
      <c r="AJ256" s="1">
        <f>VLOOKUP(A256,'SegEnds_NonXtal_Prot#'!A:AL,34,FALSE)-VLOOKUP(A256,'SegEnds_NonXtal_Prot#'!A:AL,31,FALSE)</f>
        <v>37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348</v>
      </c>
      <c r="B257" s="1" t="str">
        <f>VLOOKUP(A257,Xtal_Templ!A:B,2,FALSE)</f>
        <v>p2ry1_human</v>
      </c>
      <c r="C257" s="5">
        <f>VLOOKUP($B257&amp;"__wt",'SegEnds_Xtal_BW#'!$A:$Z,3,FALSE)</f>
        <v>30</v>
      </c>
      <c r="D257" s="1">
        <f>VLOOKUP($B257&amp;"__wt",'SegEnds_Xtal_BW#'!$A:$Z,4,FALSE)</f>
        <v>60</v>
      </c>
      <c r="E257" s="1" t="str">
        <f>VLOOKUP($B257&amp;"__wt",'SegEnds_Xtal_BW#'!$A:$Z,5,FALSE)</f>
        <v>-</v>
      </c>
      <c r="F257" s="1" t="str">
        <f>VLOOKUP($B257&amp;"__wt",'SegEnds_Xtal_BW#'!$A:$Z,6,FALSE)</f>
        <v>-</v>
      </c>
      <c r="G257" s="1">
        <v>37</v>
      </c>
      <c r="H257" s="12">
        <f>VLOOKUP($B257&amp;"__wt",'SegEnds_Xtal_BW#'!$A:$Z,8,FALSE)</f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58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INDEX(ICL3_classA!$G$2:$G$37,MATCH(MIN(ABS(AI257-ICL3_classA!$F$2:$F$37)),ABS(AI257-ICL3_classA!$F$2:$F$37),0))</f>
        <v>72</v>
      </c>
      <c r="U257" s="1">
        <f t="array" ref="U257">INDEX(ICL3_classA!$H$2:$H$37,MATCH(MIN(ABS(AI257-ICL3_classA!$F$2:$F$37)),ABS(AI257-ICL3_classA!$F$2:$F$37),0))</f>
        <v>29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20</v>
      </c>
      <c r="AE257" s="1">
        <f>VLOOKUP(A257,'SegEnds_NonXtal_Prot#'!A:AL,16,FALSE)-VLOOKUP(A257,'SegEnds_NonXtal_Prot#'!A:AL,10,FALSE)</f>
        <v>52</v>
      </c>
      <c r="AF257" s="1">
        <f>VLOOKUP(A257,'SegEnds_NonXtal_Prot#'!A:AL,22,FALSE)-VLOOKUP(A257,'SegEnds_NonXtal_Prot#'!A:AL,19,FALSE)</f>
        <v>21</v>
      </c>
      <c r="AG257" s="1">
        <f>VLOOKUP(A257,'SegEnds_NonXtal_Prot#'!A:AL,28,FALSE)-VLOOKUP(A257,'SegEnds_NonXtal_Prot#'!A:AL,25,FALSE)</f>
        <v>27</v>
      </c>
      <c r="AH257" s="1">
        <f>VLOOKUP(A257,'SegEnds_NonXtal_Prot#'!A:AL,28,FALSE)-VLOOKUP(A257,'SegEnds_NonXtal_Prot#'!A:AL,22,FALSE)</f>
        <v>52</v>
      </c>
      <c r="AI257" s="1">
        <f>VLOOKUP(A257,'SegEnds_NonXtal_Prot#'!A:AL,31,FALSE)-VLOOKUP(A257,'SegEnds_NonXtal_Prot#'!A:AL,28,FALSE)</f>
        <v>50</v>
      </c>
      <c r="AJ257" s="1">
        <f>VLOOKUP(A257,'SegEnds_NonXtal_Prot#'!A:AL,34,FALSE)-VLOOKUP(A257,'SegEnds_NonXtal_Prot#'!A:AL,31,FALSE)</f>
        <v>44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2" t="s">
        <v>174</v>
      </c>
      <c r="B258" s="12" t="str">
        <f>VLOOKUP(A258,Xtal_Templ!A:B,2,FALSE)</f>
        <v>ccr9_human</v>
      </c>
      <c r="C258" s="13">
        <f>VLOOKUP($B258&amp;"__wt",'SegEnds_Xtal_BW#'!$A:$Z,3,FALSE)</f>
        <v>27</v>
      </c>
      <c r="D258" s="12">
        <f>VLOOKUP($B258&amp;"__wt",'SegEnds_Xtal_BW#'!$A:$Z,4,FALSE)</f>
        <v>60</v>
      </c>
      <c r="E258" s="12">
        <f>VLOOKUP($B258&amp;"__wt",'SegEnds_Xtal_BW#'!$A:$Z,5,FALSE)</f>
        <v>48</v>
      </c>
      <c r="F258" s="12">
        <f>VLOOKUP($B258&amp;"__wt",'SegEnds_Xtal_BW#'!$A:$Z,6,FALSE)</f>
        <v>51</v>
      </c>
      <c r="G258" s="12">
        <v>37</v>
      </c>
      <c r="H258" s="12">
        <v>66</v>
      </c>
      <c r="I258" s="12">
        <f>VLOOKUP($B258&amp;"__wt",'SegEnds_Xtal_BW#'!$A:$Z,9,FALSE)</f>
        <v>49</v>
      </c>
      <c r="J258" s="12">
        <f>VLOOKUP($B258&amp;"__wt",'SegEnds_Xtal_BW#'!$A:$Z,10,FALSE)</f>
        <v>52</v>
      </c>
      <c r="K258" s="12">
        <v>21</v>
      </c>
      <c r="L258" s="12">
        <f>VLOOKUP($B258&amp;"__wt",'SegEnds_Xtal_BW#'!$A:$Z,12,FALSE)</f>
        <v>56</v>
      </c>
      <c r="M258" s="12">
        <f>VLOOKUP($B258&amp;"__wt",'SegEnds_Xtal_BW#'!$A:$Z,13,FALSE)</f>
        <v>50</v>
      </c>
      <c r="N258" s="12">
        <v>58</v>
      </c>
      <c r="O258" s="87">
        <v>38</v>
      </c>
      <c r="P258" s="12">
        <f>VLOOKUP($B258&amp;"__wt",'SegEnds_Xtal_BW#'!$A:$Z,16,FALSE)</f>
        <v>64</v>
      </c>
      <c r="Q258" s="12">
        <f>VLOOKUP($B258&amp;"__wt",'SegEnds_Xtal_BW#'!$A:$Z,17,FALSE)</f>
        <v>50</v>
      </c>
      <c r="R258" s="12">
        <f>VLOOKUP($B258&amp;"__wt",'SegEnds_Xtal_BW#'!$A:$Z,18,FALSE)</f>
        <v>52</v>
      </c>
      <c r="S258" s="12">
        <f>VLOOKUP($B258&amp;"__wt",'SegEnds_Xtal_BW#'!$A:$Z,19,FALSE)</f>
        <v>33</v>
      </c>
      <c r="T258" s="12">
        <f t="array" ref="T258">INDEX(ICL3_classA!$G$2:$G$37,MATCH(MIN(ABS(AI258-ICL3_classA!$F$2:$F$37)),ABS(AI258-ICL3_classA!$F$2:$F$37),0))</f>
        <v>68</v>
      </c>
      <c r="U258" s="12">
        <f t="array" ref="U258">INDEX(ICL3_classA!$H$2:$H$37,MATCH(MIN(ABS(AI258-ICL3_classA!$F$2:$F$37)),ABS(AI258-ICL3_classA!$F$2:$F$37),0))</f>
        <v>30</v>
      </c>
      <c r="V258" s="12">
        <v>65</v>
      </c>
      <c r="W258" s="12">
        <v>24</v>
      </c>
      <c r="X258" s="12">
        <f>VLOOKUP($B258&amp;"__wt",'SegEnds_Xtal_BW#'!$A:$Z,24,FALSE)</f>
        <v>56</v>
      </c>
      <c r="Y258" s="12">
        <f>VLOOKUP($B258&amp;"__wt",'SegEnds_Xtal_BW#'!$A:$Z,25,FALSE)</f>
        <v>47</v>
      </c>
      <c r="Z258" s="12">
        <f>VLOOKUP($B258&amp;"__wt",'SegEnds_Xtal_BW#'!$A:$Z,26,FALSE)</f>
        <v>67</v>
      </c>
      <c r="AA258" s="36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2">
        <f>VLOOKUP(A258,'SegEnds_NonXtal_Prot#'!A:AL,10,FALSE)-VLOOKUP(A258,'SegEnds_NonXtal_Prot#'!A:AL,7,FALSE)</f>
        <v>15</v>
      </c>
      <c r="AD258" s="12">
        <f>VLOOKUP(A258,'SegEnds_NonXtal_Prot#'!A:AL,13,FALSE)-VLOOKUP(A258,'SegEnds_NonXtal_Prot#'!A:AL,10,FALSE)</f>
        <v>19</v>
      </c>
      <c r="AE258" s="12">
        <f>VLOOKUP(A258,'SegEnds_NonXtal_Prot#'!A:AL,16,FALSE)-VLOOKUP(A258,'SegEnds_NonXtal_Prot#'!A:AL,10,FALSE)</f>
        <v>51</v>
      </c>
      <c r="AF258" s="1">
        <f>VLOOKUP(A258,'SegEnds_NonXtal_Prot#'!A:AL,22,FALSE)-VLOOKUP(A258,'SegEnds_NonXtal_Prot#'!A:AL,19,FALSE)</f>
        <v>22</v>
      </c>
      <c r="AG258" s="12">
        <f>VLOOKUP(A258,'SegEnds_NonXtal_Prot#'!A:AL,28,FALSE)-VLOOKUP(A258,'SegEnds_NonXtal_Prot#'!A:AL,25,FALSE)</f>
        <v>29</v>
      </c>
      <c r="AH258" s="1">
        <f>VLOOKUP(A258,'SegEnds_NonXtal_Prot#'!A:AL,28,FALSE)-VLOOKUP(A258,'SegEnds_NonXtal_Prot#'!A:AL,22,FALSE)</f>
        <v>54</v>
      </c>
      <c r="AI258" s="12">
        <f>VLOOKUP(A258,'SegEnds_NonXtal_Prot#'!A:AL,31,FALSE)-VLOOKUP(A258,'SegEnds_NonXtal_Prot#'!A:AL,28,FALSE)</f>
        <v>43</v>
      </c>
      <c r="AJ258" s="12">
        <f>VLOOKUP(A258,'SegEnds_NonXtal_Prot#'!A:AL,34,FALSE)-VLOOKUP(A258,'SegEnds_NonXtal_Prot#'!A:AL,31,FALSE)</f>
        <v>44</v>
      </c>
      <c r="AK258" s="1">
        <f>VLOOKUP(A258,'SegEnds_NonXtal_Prot#'!A:AL,37,FALSE)-VLOOKUP(A258,'SegEnds_NonXtal_Prot#'!A:AL,34,FALSE)</f>
        <v>10</v>
      </c>
      <c r="AL258" s="12" t="str">
        <f>IF(ISERROR(MATCH(A258,'SegEnds_Xtal_Prot#'!B:B, 0)), "NoXtal", "Xtal")</f>
        <v>NoXtal</v>
      </c>
    </row>
    <row r="259" spans="1:38" x14ac:dyDescent="0.2">
      <c r="A259" s="12" t="s">
        <v>175</v>
      </c>
      <c r="B259" s="12" t="str">
        <f>VLOOKUP(A259,Xtal_Templ!A:B,2,FALSE)</f>
        <v>ccr9_human</v>
      </c>
      <c r="C259" s="13">
        <f>VLOOKUP($B259&amp;"__wt",'SegEnds_Xtal_BW#'!$A:$Z,3,FALSE)</f>
        <v>27</v>
      </c>
      <c r="D259" s="12">
        <f>VLOOKUP($B259&amp;"__wt",'SegEnds_Xtal_BW#'!$A:$Z,4,FALSE)</f>
        <v>60</v>
      </c>
      <c r="E259" s="12">
        <f>VLOOKUP($B259&amp;"__wt",'SegEnds_Xtal_BW#'!$A:$Z,5,FALSE)</f>
        <v>48</v>
      </c>
      <c r="F259" s="12">
        <f>VLOOKUP($B259&amp;"__wt",'SegEnds_Xtal_BW#'!$A:$Z,6,FALSE)</f>
        <v>51</v>
      </c>
      <c r="G259" s="12">
        <v>37</v>
      </c>
      <c r="H259" s="12">
        <v>66</v>
      </c>
      <c r="I259" s="12">
        <f>VLOOKUP($B259&amp;"__wt",'SegEnds_Xtal_BW#'!$A:$Z,9,FALSE)</f>
        <v>49</v>
      </c>
      <c r="J259" s="12">
        <f>VLOOKUP($B259&amp;"__wt",'SegEnds_Xtal_BW#'!$A:$Z,10,FALSE)</f>
        <v>52</v>
      </c>
      <c r="K259" s="12">
        <v>24</v>
      </c>
      <c r="L259" s="12">
        <f>VLOOKUP($B259&amp;"__wt",'SegEnds_Xtal_BW#'!$A:$Z,12,FALSE)</f>
        <v>56</v>
      </c>
      <c r="M259" s="12">
        <f>VLOOKUP($B259&amp;"__wt",'SegEnds_Xtal_BW#'!$A:$Z,13,FALSE)</f>
        <v>50</v>
      </c>
      <c r="N259" s="12">
        <v>58</v>
      </c>
      <c r="O259" s="87">
        <v>38</v>
      </c>
      <c r="P259" s="12">
        <f>VLOOKUP($B259&amp;"__wt",'SegEnds_Xtal_BW#'!$A:$Z,16,FALSE)</f>
        <v>64</v>
      </c>
      <c r="Q259" s="12">
        <f>VLOOKUP($B259&amp;"__wt",'SegEnds_Xtal_BW#'!$A:$Z,17,FALSE)</f>
        <v>50</v>
      </c>
      <c r="R259" s="12">
        <f>VLOOKUP($B259&amp;"__wt",'SegEnds_Xtal_BW#'!$A:$Z,18,FALSE)</f>
        <v>52</v>
      </c>
      <c r="S259" s="12">
        <f>VLOOKUP($B259&amp;"__wt",'SegEnds_Xtal_BW#'!$A:$Z,19,FALSE)</f>
        <v>33</v>
      </c>
      <c r="T259" s="12">
        <f t="array" ref="T259">INDEX(ICL3_classA!$G$2:$G$37,MATCH(MIN(ABS(AI259-ICL3_classA!$F$2:$F$37)),ABS(AI259-ICL3_classA!$F$2:$F$37),0))</f>
        <v>68</v>
      </c>
      <c r="U259" s="12">
        <f t="array" ref="U259">INDEX(ICL3_classA!$H$2:$H$37,MATCH(MIN(ABS(AI259-ICL3_classA!$F$2:$F$37)),ABS(AI259-ICL3_classA!$F$2:$F$37),0))</f>
        <v>30</v>
      </c>
      <c r="V259" s="12">
        <v>65</v>
      </c>
      <c r="W259" s="12">
        <v>24</v>
      </c>
      <c r="X259" s="12">
        <f>VLOOKUP($B259&amp;"__wt",'SegEnds_Xtal_BW#'!$A:$Z,24,FALSE)</f>
        <v>56</v>
      </c>
      <c r="Y259" s="12">
        <f>VLOOKUP($B259&amp;"__wt",'SegEnds_Xtal_BW#'!$A:$Z,25,FALSE)</f>
        <v>47</v>
      </c>
      <c r="Z259" s="12">
        <f>VLOOKUP($B259&amp;"__wt",'SegEnds_Xtal_BW#'!$A:$Z,26,FALSE)</f>
        <v>67</v>
      </c>
      <c r="AA259" s="36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2">
        <f>VLOOKUP(A259,'SegEnds_NonXtal_Prot#'!A:AL,10,FALSE)-VLOOKUP(A259,'SegEnds_NonXtal_Prot#'!A:AL,7,FALSE)</f>
        <v>15</v>
      </c>
      <c r="AD259" s="12">
        <f>VLOOKUP(A259,'SegEnds_NonXtal_Prot#'!A:AL,13,FALSE)-VLOOKUP(A259,'SegEnds_NonXtal_Prot#'!A:AL,10,FALSE)</f>
        <v>18</v>
      </c>
      <c r="AE259" s="12">
        <f>VLOOKUP(A259,'SegEnds_NonXtal_Prot#'!A:AL,16,FALSE)-VLOOKUP(A259,'SegEnds_NonXtal_Prot#'!A:AL,10,FALSE)</f>
        <v>50</v>
      </c>
      <c r="AF259" s="1">
        <f>VLOOKUP(A259,'SegEnds_NonXtal_Prot#'!A:AL,22,FALSE)-VLOOKUP(A259,'SegEnds_NonXtal_Prot#'!A:AL,19,FALSE)</f>
        <v>22</v>
      </c>
      <c r="AG259" s="12">
        <f>VLOOKUP(A259,'SegEnds_NonXtal_Prot#'!A:AL,28,FALSE)-VLOOKUP(A259,'SegEnds_NonXtal_Prot#'!A:AL,25,FALSE)</f>
        <v>25</v>
      </c>
      <c r="AH259" s="1">
        <f>VLOOKUP(A259,'SegEnds_NonXtal_Prot#'!A:AL,28,FALSE)-VLOOKUP(A259,'SegEnds_NonXtal_Prot#'!A:AL,22,FALSE)</f>
        <v>52</v>
      </c>
      <c r="AI259" s="12">
        <f>VLOOKUP(A259,'SegEnds_NonXtal_Prot#'!A:AL,31,FALSE)-VLOOKUP(A259,'SegEnds_NonXtal_Prot#'!A:AL,28,FALSE)</f>
        <v>43</v>
      </c>
      <c r="AJ259" s="12">
        <f>VLOOKUP(A259,'SegEnds_NonXtal_Prot#'!A:AL,34,FALSE)-VLOOKUP(A259,'SegEnds_NonXtal_Prot#'!A:AL,31,FALSE)</f>
        <v>45</v>
      </c>
      <c r="AK259" s="1">
        <f>VLOOKUP(A259,'SegEnds_NonXtal_Prot#'!A:AL,37,FALSE)-VLOOKUP(A259,'SegEnds_NonXtal_Prot#'!A:AL,34,FALSE)</f>
        <v>10</v>
      </c>
      <c r="AL259" s="12" t="str">
        <f>IF(ISERROR(MATCH(A259,'SegEnds_Xtal_Prot#'!B:B, 0)), "NoXtal", "Xtal")</f>
        <v>NoXtal</v>
      </c>
    </row>
    <row r="260" spans="1:38" x14ac:dyDescent="0.2">
      <c r="A260" s="12" t="s">
        <v>177</v>
      </c>
      <c r="B260" s="12" t="str">
        <f>VLOOKUP(A260,Xtal_Templ!A:B,2,FALSE)</f>
        <v>ccr9_human</v>
      </c>
      <c r="C260" s="13">
        <f>VLOOKUP($B260&amp;"__wt",'SegEnds_Xtal_BW#'!$A:$Z,3,FALSE)</f>
        <v>27</v>
      </c>
      <c r="D260" s="12">
        <f>VLOOKUP($B260&amp;"__wt",'SegEnds_Xtal_BW#'!$A:$Z,4,FALSE)</f>
        <v>60</v>
      </c>
      <c r="E260" s="12">
        <f>VLOOKUP($B260&amp;"__wt",'SegEnds_Xtal_BW#'!$A:$Z,5,FALSE)</f>
        <v>48</v>
      </c>
      <c r="F260" s="12">
        <f>VLOOKUP($B260&amp;"__wt",'SegEnds_Xtal_BW#'!$A:$Z,6,FALSE)</f>
        <v>51</v>
      </c>
      <c r="G260" s="12">
        <v>37</v>
      </c>
      <c r="H260" s="12">
        <v>66</v>
      </c>
      <c r="I260" s="12">
        <f>VLOOKUP($B260&amp;"__wt",'SegEnds_Xtal_BW#'!$A:$Z,9,FALSE)</f>
        <v>49</v>
      </c>
      <c r="J260" s="12">
        <f>VLOOKUP($B260&amp;"__wt",'SegEnds_Xtal_BW#'!$A:$Z,10,FALSE)</f>
        <v>52</v>
      </c>
      <c r="K260" s="12">
        <v>24</v>
      </c>
      <c r="L260" s="12">
        <f>VLOOKUP($B260&amp;"__wt",'SegEnds_Xtal_BW#'!$A:$Z,12,FALSE)</f>
        <v>56</v>
      </c>
      <c r="M260" s="12">
        <f>VLOOKUP($B260&amp;"__wt",'SegEnds_Xtal_BW#'!$A:$Z,13,FALSE)</f>
        <v>50</v>
      </c>
      <c r="N260" s="12">
        <f>VLOOKUP($B260&amp;"__wt",'SegEnds_Xtal_BW#'!$A:$Z,14,FALSE)</f>
        <v>56</v>
      </c>
      <c r="O260" s="87">
        <f>VLOOKUP($B260&amp;"__wt",'SegEnds_Xtal_BW#'!$A:$Z,15,FALSE)</f>
        <v>35</v>
      </c>
      <c r="P260" s="12">
        <f>VLOOKUP($B260&amp;"__wt",'SegEnds_Xtal_BW#'!$A:$Z,16,FALSE)</f>
        <v>64</v>
      </c>
      <c r="Q260" s="12">
        <f>VLOOKUP($B260&amp;"__wt",'SegEnds_Xtal_BW#'!$A:$Z,17,FALSE)</f>
        <v>50</v>
      </c>
      <c r="R260" s="12">
        <f>VLOOKUP($B260&amp;"__wt",'SegEnds_Xtal_BW#'!$A:$Z,18,FALSE)</f>
        <v>52</v>
      </c>
      <c r="S260" s="12">
        <f>VLOOKUP($B260&amp;"__wt",'SegEnds_Xtal_BW#'!$A:$Z,19,FALSE)</f>
        <v>33</v>
      </c>
      <c r="T260" s="12">
        <f t="array" ref="T260">INDEX(ICL3_classA!$G$2:$G$37,MATCH(MIN(ABS(AI260-ICL3_classA!$F$2:$F$37)),ABS(AI260-ICL3_classA!$F$2:$F$37),0))</f>
        <v>68</v>
      </c>
      <c r="U260" s="12">
        <f t="array" ref="U260">INDEX(ICL3_classA!$H$2:$H$37,MATCH(MIN(ABS(AI260-ICL3_classA!$F$2:$F$37)),ABS(AI260-ICL3_classA!$F$2:$F$37),0))</f>
        <v>30</v>
      </c>
      <c r="V260" s="12">
        <v>65</v>
      </c>
      <c r="W260" s="12">
        <v>24</v>
      </c>
      <c r="X260" s="12">
        <f>VLOOKUP($B260&amp;"__wt",'SegEnds_Xtal_BW#'!$A:$Z,24,FALSE)</f>
        <v>56</v>
      </c>
      <c r="Y260" s="12">
        <f>VLOOKUP($B260&amp;"__wt",'SegEnds_Xtal_BW#'!$A:$Z,25,FALSE)</f>
        <v>47</v>
      </c>
      <c r="Z260" s="12">
        <f>VLOOKUP($B260&amp;"__wt",'SegEnds_Xtal_BW#'!$A:$Z,26,FALSE)</f>
        <v>67</v>
      </c>
      <c r="AA260" s="36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2">
        <f>VLOOKUP(A260,'SegEnds_NonXtal_Prot#'!A:AL,10,FALSE)-VLOOKUP(A260,'SegEnds_NonXtal_Prot#'!A:AL,7,FALSE)</f>
        <v>15</v>
      </c>
      <c r="AD260" s="12">
        <f>VLOOKUP(A260,'SegEnds_NonXtal_Prot#'!A:AL,13,FALSE)-VLOOKUP(A260,'SegEnds_NonXtal_Prot#'!A:AL,10,FALSE)</f>
        <v>18</v>
      </c>
      <c r="AE260" s="12">
        <f>VLOOKUP(A260,'SegEnds_NonXtal_Prot#'!A:AL,16,FALSE)-VLOOKUP(A260,'SegEnds_NonXtal_Prot#'!A:AL,10,FALSE)</f>
        <v>50</v>
      </c>
      <c r="AF260" s="1">
        <f>VLOOKUP(A260,'SegEnds_NonXtal_Prot#'!A:AL,22,FALSE)-VLOOKUP(A260,'SegEnds_NonXtal_Prot#'!A:AL,19,FALSE)</f>
        <v>22</v>
      </c>
      <c r="AG260" s="12">
        <f>VLOOKUP(A260,'SegEnds_NonXtal_Prot#'!A:AL,28,FALSE)-VLOOKUP(A260,'SegEnds_NonXtal_Prot#'!A:AL,25,FALSE)</f>
        <v>28</v>
      </c>
      <c r="AH260" s="1">
        <f>VLOOKUP(A260,'SegEnds_NonXtal_Prot#'!A:AL,28,FALSE)-VLOOKUP(A260,'SegEnds_NonXtal_Prot#'!A:AL,22,FALSE)</f>
        <v>53</v>
      </c>
      <c r="AI260" s="12">
        <f>VLOOKUP(A260,'SegEnds_NonXtal_Prot#'!A:AL,31,FALSE)-VLOOKUP(A260,'SegEnds_NonXtal_Prot#'!A:AL,28,FALSE)</f>
        <v>43</v>
      </c>
      <c r="AJ260" s="12">
        <f>VLOOKUP(A260,'SegEnds_NonXtal_Prot#'!A:AL,34,FALSE)-VLOOKUP(A260,'SegEnds_NonXtal_Prot#'!A:AL,31,FALSE)</f>
        <v>45</v>
      </c>
      <c r="AK260" s="1">
        <f>VLOOKUP(A260,'SegEnds_NonXtal_Prot#'!A:AL,37,FALSE)-VLOOKUP(A260,'SegEnds_NonXtal_Prot#'!A:AL,34,FALSE)</f>
        <v>10</v>
      </c>
      <c r="AL260" s="12" t="str">
        <f>IF(ISERROR(MATCH(A260,'SegEnds_Xtal_Prot#'!B:B, 0)), "NoXtal", "Xtal")</f>
        <v>Xtal</v>
      </c>
    </row>
    <row r="261" spans="1:38" x14ac:dyDescent="0.2">
      <c r="A261" s="12" t="s">
        <v>189</v>
      </c>
      <c r="B261" s="12" t="str">
        <f>VLOOKUP(A261,Xtal_Templ!A:B,2,FALSE)</f>
        <v>ccr9_human</v>
      </c>
      <c r="C261" s="13">
        <f>VLOOKUP($B261&amp;"__wt",'SegEnds_Xtal_BW#'!$A:$Z,3,FALSE)</f>
        <v>27</v>
      </c>
      <c r="D261" s="12">
        <f>VLOOKUP($B261&amp;"__wt",'SegEnds_Xtal_BW#'!$A:$Z,4,FALSE)</f>
        <v>60</v>
      </c>
      <c r="E261" s="12">
        <f>VLOOKUP($B261&amp;"__wt",'SegEnds_Xtal_BW#'!$A:$Z,5,FALSE)</f>
        <v>48</v>
      </c>
      <c r="F261" s="12">
        <f>VLOOKUP($B261&amp;"__wt",'SegEnds_Xtal_BW#'!$A:$Z,6,FALSE)</f>
        <v>51</v>
      </c>
      <c r="G261" s="12">
        <v>37</v>
      </c>
      <c r="H261" s="12">
        <v>66</v>
      </c>
      <c r="I261" s="12">
        <f>VLOOKUP($B261&amp;"__wt",'SegEnds_Xtal_BW#'!$A:$Z,9,FALSE)</f>
        <v>49</v>
      </c>
      <c r="J261" s="12">
        <f>VLOOKUP($B261&amp;"__wt",'SegEnds_Xtal_BW#'!$A:$Z,10,FALSE)</f>
        <v>52</v>
      </c>
      <c r="K261" s="12">
        <v>24</v>
      </c>
      <c r="L261" s="12">
        <f>VLOOKUP($B261&amp;"__wt",'SegEnds_Xtal_BW#'!$A:$Z,12,FALSE)</f>
        <v>56</v>
      </c>
      <c r="M261" s="12">
        <f>VLOOKUP($B261&amp;"__wt",'SegEnds_Xtal_BW#'!$A:$Z,13,FALSE)</f>
        <v>50</v>
      </c>
      <c r="N261" s="12">
        <v>58</v>
      </c>
      <c r="O261" s="87">
        <v>38</v>
      </c>
      <c r="P261" s="12">
        <f>VLOOKUP($B261&amp;"__wt",'SegEnds_Xtal_BW#'!$A:$Z,16,FALSE)</f>
        <v>64</v>
      </c>
      <c r="Q261" s="12">
        <f>VLOOKUP($B261&amp;"__wt",'SegEnds_Xtal_BW#'!$A:$Z,17,FALSE)</f>
        <v>50</v>
      </c>
      <c r="R261" s="12">
        <f>VLOOKUP($B261&amp;"__wt",'SegEnds_Xtal_BW#'!$A:$Z,18,FALSE)</f>
        <v>52</v>
      </c>
      <c r="S261" s="12">
        <f>VLOOKUP($B261&amp;"__wt",'SegEnds_Xtal_BW#'!$A:$Z,19,FALSE)</f>
        <v>33</v>
      </c>
      <c r="T261" s="12">
        <f t="array" ref="T261">INDEX(ICL3_classA!$G$2:$G$37,MATCH(MIN(ABS(AI261-ICL3_classA!$F$2:$F$37)),ABS(AI261-ICL3_classA!$F$2:$F$37),0))</f>
        <v>68</v>
      </c>
      <c r="U261" s="12">
        <f t="array" ref="U261">INDEX(ICL3_classA!$H$2:$H$37,MATCH(MIN(ABS(AI261-ICL3_classA!$F$2:$F$37)),ABS(AI261-ICL3_classA!$F$2:$F$37),0))</f>
        <v>30</v>
      </c>
      <c r="V261" s="12">
        <v>61</v>
      </c>
      <c r="W261" s="133">
        <f>VLOOKUP($B261&amp;"__wt",'SegEnds_Xtal_BW#'!$A:$Z,23,FALSE)</f>
        <v>24</v>
      </c>
      <c r="X261" s="12">
        <f>VLOOKUP($B261&amp;"__wt",'SegEnds_Xtal_BW#'!$A:$Z,24,FALSE)</f>
        <v>56</v>
      </c>
      <c r="Y261" s="12">
        <f>VLOOKUP($B261&amp;"__wt",'SegEnds_Xtal_BW#'!$A:$Z,25,FALSE)</f>
        <v>47</v>
      </c>
      <c r="Z261" s="12">
        <f>VLOOKUP($B261&amp;"__wt",'SegEnds_Xtal_BW#'!$A:$Z,26,FALSE)</f>
        <v>67</v>
      </c>
      <c r="AA261" s="36" t="str">
        <f>VLOOKUP(A261,Classification!A:B,2,FALSE)</f>
        <v>A</v>
      </c>
      <c r="AB261" s="1">
        <f>VLOOKUP(A261,'SegEnds_NonXtal_Prot#'!A:AL,10,FALSE)-VLOOKUP(A261,'SegEnds_NonXtal_Prot#'!A:AL,4,FALSE)</f>
        <v>28</v>
      </c>
      <c r="AC261" s="12">
        <f>VLOOKUP(A261,'SegEnds_NonXtal_Prot#'!A:AL,10,FALSE)-VLOOKUP(A261,'SegEnds_NonXtal_Prot#'!A:AL,7,FALSE)</f>
        <v>15</v>
      </c>
      <c r="AD261" s="12">
        <f>VLOOKUP(A261,'SegEnds_NonXtal_Prot#'!A:AL,13,FALSE)-VLOOKUP(A261,'SegEnds_NonXtal_Prot#'!A:AL,10,FALSE)</f>
        <v>18</v>
      </c>
      <c r="AE261" s="12">
        <f>VLOOKUP(A261,'SegEnds_NonXtal_Prot#'!A:AL,16,FALSE)-VLOOKUP(A261,'SegEnds_NonXtal_Prot#'!A:AL,10,FALSE)</f>
        <v>50</v>
      </c>
      <c r="AF261" s="1">
        <f>VLOOKUP(A261,'SegEnds_NonXtal_Prot#'!A:AL,22,FALSE)-VLOOKUP(A261,'SegEnds_NonXtal_Prot#'!A:AL,19,FALSE)</f>
        <v>22</v>
      </c>
      <c r="AG261" s="12">
        <f>VLOOKUP(A261,'SegEnds_NonXtal_Prot#'!A:AL,28,FALSE)-VLOOKUP(A261,'SegEnds_NonXtal_Prot#'!A:AL,25,FALSE)</f>
        <v>23</v>
      </c>
      <c r="AH261" s="1">
        <f>VLOOKUP(A261,'SegEnds_NonXtal_Prot#'!A:AL,28,FALSE)-VLOOKUP(A261,'SegEnds_NonXtal_Prot#'!A:AL,22,FALSE)</f>
        <v>47</v>
      </c>
      <c r="AI261" s="12">
        <f>VLOOKUP(A261,'SegEnds_NonXtal_Prot#'!A:AL,31,FALSE)-VLOOKUP(A261,'SegEnds_NonXtal_Prot#'!A:AL,28,FALSE)</f>
        <v>43</v>
      </c>
      <c r="AJ261" s="12">
        <f>VLOOKUP(A261,'SegEnds_NonXtal_Prot#'!A:AL,34,FALSE)-VLOOKUP(A261,'SegEnds_NonXtal_Prot#'!A:AL,31,FALSE)</f>
        <v>39</v>
      </c>
      <c r="AK261" s="1">
        <f>VLOOKUP(A261,'SegEnds_NonXtal_Prot#'!A:AL,37,FALSE)-VLOOKUP(A261,'SegEnds_NonXtal_Prot#'!A:AL,34,FALSE)</f>
        <v>10</v>
      </c>
      <c r="AL261" s="12" t="str">
        <f>IF(ISERROR(MATCH(A261,'SegEnds_Xtal_Prot#'!B:B, 0)), "NoXtal", "Xtal")</f>
        <v>NoXtal</v>
      </c>
    </row>
    <row r="262" spans="1:38" x14ac:dyDescent="0.2">
      <c r="A262" s="1" t="s">
        <v>192</v>
      </c>
      <c r="B262" s="1" t="str">
        <f>VLOOKUP(A262,Xtal_Templ!A:B,2,FALSE)</f>
        <v>drd3_human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67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58</v>
      </c>
      <c r="O262" s="87">
        <f>VLOOKUP($B262&amp;"__wt",'SegEnds_Xtal_BW#'!$A:$Z,15,FALSE)</f>
        <v>38</v>
      </c>
      <c r="P262" s="1">
        <f>VLOOKUP($B262&amp;"__wt",'SegEnds_Xtal_BW#'!$A:$Z,16,FALSE)</f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76</v>
      </c>
      <c r="U262" s="1">
        <f t="array" ref="U262">INDEX(ICL3_classA!$H$2:$H$37,MATCH(MIN(ABS(AI262-ICL3_classA!$F$2:$F$37)),ABS(AI262-ICL3_classA!$F$2:$F$37),0))</f>
        <v>24</v>
      </c>
      <c r="V262" s="1">
        <f>VLOOKUP($B262&amp;"__wt",'SegEnds_Xtal_BW#'!$A:$Z,22,FALSE)</f>
        <v>60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21</v>
      </c>
      <c r="AE262" s="1">
        <f>VLOOKUP(A262,'SegEnds_NonXtal_Prot#'!A:AL,16,FALSE)-VLOOKUP(A262,'SegEnds_NonXtal_Prot#'!A:AL,10,FALSE)</f>
        <v>53</v>
      </c>
      <c r="AF262" s="1">
        <f>VLOOKUP(A262,'SegEnds_NonXtal_Prot#'!A:AL,22,FALSE)-VLOOKUP(A262,'SegEnds_NonXtal_Prot#'!A:AL,19,FALSE)</f>
        <v>23</v>
      </c>
      <c r="AG262" s="1">
        <f>VLOOKUP(A262,'SegEnds_NonXtal_Prot#'!A:AL,28,FALSE)-VLOOKUP(A262,'SegEnds_NonXtal_Prot#'!A:AL,25,FALSE)</f>
        <v>19</v>
      </c>
      <c r="AH262" s="1">
        <f>VLOOKUP(A262,'SegEnds_NonXtal_Prot#'!A:AL,28,FALSE)-VLOOKUP(A262,'SegEnds_NonXtal_Prot#'!A:AL,22,FALSE)</f>
        <v>42</v>
      </c>
      <c r="AI262" s="1">
        <f>VLOOKUP(A262,'SegEnds_NonXtal_Prot#'!A:AL,31,FALSE)-VLOOKUP(A262,'SegEnds_NonXtal_Prot#'!A:AL,28,FALSE)</f>
        <v>144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Xtal</v>
      </c>
    </row>
    <row r="263" spans="1:38" x14ac:dyDescent="0.2">
      <c r="A263" s="1" t="s">
        <v>142</v>
      </c>
      <c r="B263" s="1" t="str">
        <f>VLOOKUP(A263,Xtal_Templ!A:B,2,FALSE)</f>
        <v>c5ar1_human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24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31</v>
      </c>
      <c r="T263" s="1">
        <f t="array" ref="T263">INDEX(ICL3_classA!$G$2:$G$37,MATCH(MIN(ABS(AI263-ICL3_classA!$F$2:$F$37)),ABS(AI263-ICL3_classA!$F$2:$F$37),0))</f>
        <v>64</v>
      </c>
      <c r="U263" s="1">
        <f t="array" ref="U263">INDEX(ICL3_classA!$H$2:$H$37,MATCH(MIN(ABS(AI263-ICL3_classA!$F$2:$F$37)),ABS(AI263-ICL3_classA!$F$2:$F$37),0))</f>
        <v>34</v>
      </c>
      <c r="V263" s="1">
        <v>64</v>
      </c>
      <c r="W263" s="1">
        <v>24</v>
      </c>
      <c r="X263" s="108">
        <v>56</v>
      </c>
      <c r="Y263" s="1">
        <f>VLOOKUP($B263&amp;"__wt",'SegEnds_Xtal_BW#'!$A:$Z,25,FALSE)</f>
        <v>47</v>
      </c>
      <c r="Z263" s="1">
        <f>VLOOKUP($B263&amp;"__wt",'SegEnds_Xtal_BW#'!$A:$Z,26,FALSE)</f>
        <v>56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30</v>
      </c>
      <c r="AC263" s="1" t="e">
        <f>VLOOKUP(A263,'SegEnds_NonXtal_Prot#'!A:AL,10,FALSE)-VLOOKUP(A263,'SegEnds_NonXtal_Prot#'!A:AL,7,FALSE)</f>
        <v>#VALUE!</v>
      </c>
      <c r="AD263" s="1" t="e">
        <f>VLOOKUP(A263,'SegEnds_NonXtal_Prot#'!A:AL,13,FALSE)-VLOOKUP(A263,'SegEnds_NonXtal_Prot#'!A:AL,10,FALSE)</f>
        <v>#VALUE!</v>
      </c>
      <c r="AE263" s="1">
        <f>VLOOKUP(A263,'SegEnds_NonXtal_Prot#'!A:AL,16,FALSE)-VLOOKUP(A263,'SegEnds_NonXtal_Prot#'!A:AL,10,FALSE)</f>
        <v>48</v>
      </c>
      <c r="AF263" s="1" t="e">
        <f>VLOOKUP(A263,'SegEnds_NonXtal_Prot#'!A:AL,22,FALSE)-VLOOKUP(A263,'SegEnds_NonXtal_Prot#'!A:AL,19,FALSE)</f>
        <v>#VALUE!</v>
      </c>
      <c r="AG263" s="1">
        <f>VLOOKUP(A263,'SegEnds_NonXtal_Prot#'!A:AL,28,FALSE)-VLOOKUP(A263,'SegEnds_NonXtal_Prot#'!A:AL,25,FALSE)</f>
        <v>23</v>
      </c>
      <c r="AH263" s="1">
        <f>VLOOKUP(A263,'SegEnds_NonXtal_Prot#'!A:AL,28,FALSE)-VLOOKUP(A263,'SegEnds_NonXtal_Prot#'!A:AL,22,FALSE)</f>
        <v>44</v>
      </c>
      <c r="AI263" s="1">
        <f>VLOOKUP(A263,'SegEnds_NonXtal_Prot#'!A:AL,31,FALSE)-VLOOKUP(A263,'SegEnds_NonXtal_Prot#'!A:AL,28,FALSE)</f>
        <v>37</v>
      </c>
      <c r="AJ263" s="1">
        <f>VLOOKUP(A263,'SegEnds_NonXtal_Prot#'!A:AL,34,FALSE)-VLOOKUP(A263,'SegEnds_NonXtal_Prot#'!A:AL,31,FALSE)</f>
        <v>46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144</v>
      </c>
      <c r="B264" s="1" t="str">
        <f>VLOOKUP(A264,Xtal_Templ!A:B,2,FALSE)</f>
        <v>agtr1_human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34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61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20</v>
      </c>
      <c r="AE264" s="1">
        <f>VLOOKUP(A264,'SegEnds_NonXtal_Prot#'!A:AL,16,FALSE)-VLOOKUP(A264,'SegEnds_NonXtal_Prot#'!A:AL,10,FALSE)</f>
        <v>52</v>
      </c>
      <c r="AF264" s="1" t="e">
        <f>VLOOKUP(A264,'SegEnds_NonXtal_Prot#'!A:AL,22,FALSE)-VLOOKUP(A264,'SegEnds_NonXtal_Prot#'!A:AL,19,FALSE)</f>
        <v>#VALUE!</v>
      </c>
      <c r="AG264" s="1">
        <f>VLOOKUP(A264,'SegEnds_NonXtal_Prot#'!A:AL,28,FALSE)-VLOOKUP(A264,'SegEnds_NonXtal_Prot#'!A:AL,25,FALSE)</f>
        <v>28</v>
      </c>
      <c r="AH264" s="1">
        <f>VLOOKUP(A264,'SegEnds_NonXtal_Prot#'!A:AL,28,FALSE)-VLOOKUP(A264,'SegEnds_NonXtal_Prot#'!A:AL,22,FALSE)</f>
        <v>55</v>
      </c>
      <c r="AI264" s="1">
        <f>VLOOKUP(A264,'SegEnds_NonXtal_Prot#'!A:AL,31,FALSE)-VLOOKUP(A264,'SegEnds_NonXtal_Prot#'!A:AL,28,FALSE)</f>
        <v>43</v>
      </c>
      <c r="AJ264" s="1">
        <f>VLOOKUP(A264,'SegEnds_NonXtal_Prot#'!A:AL,34,FALSE)-VLOOKUP(A264,'SegEnds_NonXtal_Prot#'!A:AL,31,FALSE)</f>
        <v>45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145</v>
      </c>
      <c r="B265" s="1" t="str">
        <f>VLOOKUP(A265,Xtal_Templ!A:B,2,FALSE)</f>
        <v>ccr9_human</v>
      </c>
      <c r="C265" s="5">
        <f>VLOOKUP($B265&amp;"__wt",'SegEnds_Xtal_BW#'!$A:$Z,3,FALSE)</f>
        <v>27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08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56</v>
      </c>
      <c r="O265" s="87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INDEX(ICL3_classA!$G$2:$G$37,MATCH(MIN(ABS(AI265-ICL3_classA!$F$2:$F$37)),ABS(AI265-ICL3_classA!$F$2:$F$37),0))</f>
        <v>68</v>
      </c>
      <c r="U265" s="1">
        <f t="array" ref="U265">INDEX(ICL3_classA!$H$2:$H$37,MATCH(MIN(ABS(AI265-ICL3_classA!$F$2:$F$37)),ABS(AI265-ICL3_classA!$F$2:$F$37),0))</f>
        <v>30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67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18</v>
      </c>
      <c r="AE265" s="1">
        <f>VLOOKUP(A265,'SegEnds_NonXtal_Prot#'!A:AL,16,FALSE)-VLOOKUP(A265,'SegEnds_NonXtal_Prot#'!A:AL,10,FALSE)</f>
        <v>50</v>
      </c>
      <c r="AF265" s="1" t="e">
        <f>VLOOKUP(A265,'SegEnds_NonXtal_Prot#'!A:AL,22,FALSE)-VLOOKUP(A265,'SegEnds_NonXtal_Prot#'!A:AL,19,FALSE)</f>
        <v>#VALUE!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50</v>
      </c>
      <c r="AI265" s="1">
        <f>VLOOKUP(A265,'SegEnds_NonXtal_Prot#'!A:AL,31,FALSE)-VLOOKUP(A265,'SegEnds_NonXtal_Prot#'!A:AL,28,FALSE)</f>
        <v>43</v>
      </c>
      <c r="AJ265" s="1">
        <f>VLOOKUP(A265,'SegEnds_NonXtal_Prot#'!A:AL,34,FALSE)-VLOOKUP(A265,'SegEnds_NonXtal_Prot#'!A:AL,31,FALSE)</f>
        <v>45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169</v>
      </c>
      <c r="B266" s="1" t="str">
        <f>VLOOKUP(A266,Xtal_Templ!A:B,2,FALSE)</f>
        <v>ccr9_human</v>
      </c>
      <c r="C266" s="5">
        <f>VLOOKUP($B266&amp;"__wt",'SegEnds_Xtal_BW#'!$A:$Z,3,FALSE)</f>
        <v>27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24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56</v>
      </c>
      <c r="O266" s="87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INDEX(ICL3_classA!$G$2:$G$37,MATCH(MIN(ABS(AI266-ICL3_classA!$F$2:$F$37)),ABS(AI266-ICL3_classA!$F$2:$F$37),0))</f>
        <v>68</v>
      </c>
      <c r="U266" s="1">
        <f t="array" ref="U266">INDEX(ICL3_classA!$H$2:$H$37,MATCH(MIN(ABS(AI266-ICL3_classA!$F$2:$F$37)),ABS(AI266-ICL3_classA!$F$2:$F$37),0))</f>
        <v>30</v>
      </c>
      <c r="V266" s="1">
        <v>65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67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29</v>
      </c>
      <c r="AC266" s="1">
        <f>VLOOKUP(A266,'SegEnds_NonXtal_Prot#'!A:AL,10,FALSE)-VLOOKUP(A266,'SegEnds_NonXtal_Prot#'!A:AL,7,FALSE)</f>
        <v>16</v>
      </c>
      <c r="AD266" s="1">
        <f>VLOOKUP(A266,'SegEnds_NonXtal_Prot#'!A:AL,13,FALSE)-VLOOKUP(A266,'SegEnds_NonXtal_Prot#'!A:AL,10,FALSE)</f>
        <v>18</v>
      </c>
      <c r="AE266" s="1">
        <f>VLOOKUP(A266,'SegEnds_NonXtal_Prot#'!A:AL,16,FALSE)-VLOOKUP(A266,'SegEnds_NonXtal_Prot#'!A:AL,10,FALSE)</f>
        <v>50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28</v>
      </c>
      <c r="AH266" s="1">
        <f>VLOOKUP(A266,'SegEnds_NonXtal_Prot#'!A:AL,28,FALSE)-VLOOKUP(A266,'SegEnds_NonXtal_Prot#'!A:AL,22,FALSE)</f>
        <v>53</v>
      </c>
      <c r="AI266" s="1">
        <f>VLOOKUP(A266,'SegEnds_NonXtal_Prot#'!A:AL,31,FALSE)-VLOOKUP(A266,'SegEnds_NonXtal_Prot#'!A:AL,28,FALSE)</f>
        <v>43</v>
      </c>
      <c r="AJ266" s="1">
        <f>VLOOKUP(A266,'SegEnds_NonXtal_Prot#'!A:AL,34,FALSE)-VLOOKUP(A266,'SegEnds_NonXtal_Prot#'!A:AL,31,FALSE)</f>
        <v>45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214</v>
      </c>
      <c r="B267" s="1" t="str">
        <f>VLOOKUP(A267,Xtal_Templ!A:B,2,FALSE)</f>
        <v>p2ry1_human</v>
      </c>
      <c r="C267" s="5">
        <f>VLOOKUP($B267&amp;"__wt",'SegEnds_Xtal_BW#'!$A:$Z,3,FALSE)</f>
        <v>30</v>
      </c>
      <c r="D267" s="1">
        <f>VLOOKUP($B267&amp;"__wt",'SegEnds_Xtal_BW#'!$A:$Z,4,FALSE)</f>
        <v>60</v>
      </c>
      <c r="E267" s="1" t="str">
        <f>VLOOKUP($B267&amp;"__wt",'SegEnds_Xtal_BW#'!$A:$Z,5,FALSE)</f>
        <v>-</v>
      </c>
      <c r="F267" s="1" t="str">
        <f>VLOOKUP($B267&amp;"__wt",'SegEnds_Xtal_BW#'!$A:$Z,6,FALSE)</f>
        <v>-</v>
      </c>
      <c r="G267" s="1">
        <v>37</v>
      </c>
      <c r="H267" s="12">
        <f>VLOOKUP($B267&amp;"__wt",'SegEnds_Xtal_BW#'!$A:$Z,8,FALSE)</f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87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32</v>
      </c>
      <c r="T267" s="1">
        <f t="array" ref="T267">INDEX(ICL3_classA!$G$2:$G$37,MATCH(MIN(ABS(AI267-ICL3_classA!$F$2:$F$37)),ABS(AI267-ICL3_classA!$F$2:$F$37),0))</f>
        <v>67</v>
      </c>
      <c r="U267" s="1">
        <f t="array" ref="U267">INDEX(ICL3_classA!$H$2:$H$37,MATCH(MIN(ABS(AI267-ICL3_classA!$F$2:$F$37)),ABS(AI267-ICL3_classA!$F$2:$F$37),0))</f>
        <v>26</v>
      </c>
      <c r="V267" s="1">
        <v>64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59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" t="e">
        <f>VLOOKUP(A267,'SegEnds_NonXtal_Prot#'!A:AL,10,FALSE)-VLOOKUP(A267,'SegEnds_NonXtal_Prot#'!A:AL,7,FALSE)</f>
        <v>#VALUE!</v>
      </c>
      <c r="AD267" s="1">
        <f>VLOOKUP(A267,'SegEnds_NonXtal_Prot#'!A:AL,13,FALSE)-VLOOKUP(A267,'SegEnds_NonXtal_Prot#'!A:AL,10,FALSE)</f>
        <v>20</v>
      </c>
      <c r="AE267" s="1">
        <f>VLOOKUP(A267,'SegEnds_NonXtal_Prot#'!A:AL,16,FALSE)-VLOOKUP(A267,'SegEnds_NonXtal_Prot#'!A:AL,10,FALSE)</f>
        <v>52</v>
      </c>
      <c r="AF267" s="1" t="e">
        <f>VLOOKUP(A267,'SegEnds_NonXtal_Prot#'!A:AL,22,FALSE)-VLOOKUP(A267,'SegEnds_NonXtal_Prot#'!A:AL,19,FALSE)</f>
        <v>#VALUE!</v>
      </c>
      <c r="AG267" s="1">
        <f>VLOOKUP(A267,'SegEnds_NonXtal_Prot#'!A:AL,28,FALSE)-VLOOKUP(A267,'SegEnds_NonXtal_Prot#'!A:AL,25,FALSE)</f>
        <v>25</v>
      </c>
      <c r="AH267" s="1">
        <f>VLOOKUP(A267,'SegEnds_NonXtal_Prot#'!A:AL,28,FALSE)-VLOOKUP(A267,'SegEnds_NonXtal_Prot#'!A:AL,22,FALSE)</f>
        <v>44</v>
      </c>
      <c r="AI267" s="1">
        <f>VLOOKUP(A267,'SegEnds_NonXtal_Prot#'!A:AL,31,FALSE)-VLOOKUP(A267,'SegEnds_NonXtal_Prot#'!A:AL,28,FALSE)</f>
        <v>46</v>
      </c>
      <c r="AJ267" s="1">
        <f>VLOOKUP(A267,'SegEnds_NonXtal_Prot#'!A:AL,34,FALSE)-VLOOKUP(A267,'SegEnds_NonXtal_Prot#'!A:AL,31,FALSE)</f>
        <v>48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215</v>
      </c>
      <c r="B268" s="1" t="str">
        <f>VLOOKUP(A268,Xtal_Templ!A:B,2,FALSE)</f>
        <v>ox1r_human</v>
      </c>
      <c r="C268" s="5">
        <f>VLOOKUP($B268&amp;"__wt",'SegEnds_Xtal_BW#'!$A:$Z,3,FALSE)</f>
        <v>32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56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32</v>
      </c>
      <c r="T268" s="1">
        <f t="array" ref="T268">INDEX(ICL3_classA!$G$2:$G$37,MATCH(MIN(ABS(AI268-ICL3_classA!$F$2:$F$37)),ABS(AI268-ICL3_classA!$F$2:$F$37),0))</f>
        <v>73</v>
      </c>
      <c r="U268" s="1">
        <f t="array" ref="U268">INDEX(ICL3_classA!$H$2:$H$37,MATCH(MIN(ABS(AI268-ICL3_classA!$F$2:$F$37)),ABS(AI268-ICL3_classA!$F$2:$F$37),0))</f>
        <v>22</v>
      </c>
      <c r="V268" s="1">
        <v>61</v>
      </c>
      <c r="W268" s="133">
        <f>VLOOKUP($B268&amp;"__wt",'SegEnds_Xtal_BW#'!$A:$Z,23,FALSE)</f>
        <v>28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 t="e">
        <f>VLOOKUP(A268,'SegEnds_NonXtal_Prot#'!A:AL,13,FALSE)-VLOOKUP(A268,'SegEnds_NonXtal_Prot#'!A:AL,10,FALSE)</f>
        <v>#VALUE!</v>
      </c>
      <c r="AE268" s="1">
        <f>VLOOKUP(A268,'SegEnds_NonXtal_Prot#'!A:AL,16,FALSE)-VLOOKUP(A268,'SegEnds_NonXtal_Prot#'!A:AL,10,FALSE)</f>
        <v>60</v>
      </c>
      <c r="AF268" s="1" t="e">
        <f>VLOOKUP(A268,'SegEnds_NonXtal_Prot#'!A:AL,22,FALSE)-VLOOKUP(A268,'SegEnds_NonXtal_Prot#'!A:AL,19,FALSE)</f>
        <v>#VALUE!</v>
      </c>
      <c r="AG268" s="1">
        <f>VLOOKUP(A268,'SegEnds_NonXtal_Prot#'!A:AL,28,FALSE)-VLOOKUP(A268,'SegEnds_NonXtal_Prot#'!A:AL,25,FALSE)</f>
        <v>27</v>
      </c>
      <c r="AH268" s="1">
        <f>VLOOKUP(A268,'SegEnds_NonXtal_Prot#'!A:AL,28,FALSE)-VLOOKUP(A268,'SegEnds_NonXtal_Prot#'!A:AL,22,FALSE)</f>
        <v>55</v>
      </c>
      <c r="AI268" s="1">
        <f>VLOOKUP(A268,'SegEnds_NonXtal_Prot#'!A:AL,31,FALSE)-VLOOKUP(A268,'SegEnds_NonXtal_Prot#'!A:AL,28,FALSE)</f>
        <v>57</v>
      </c>
      <c r="AJ268" s="1">
        <f>VLOOKUP(A268,'SegEnds_NonXtal_Prot#'!A:AL,34,FALSE)-VLOOKUP(A268,'SegEnds_NonXtal_Prot#'!A:AL,31,FALSE)</f>
        <v>38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219</v>
      </c>
      <c r="B269" s="1" t="str">
        <f>VLOOKUP(A269,Xtal_Templ!A:B,2,FALSE)</f>
        <v>agtr1_human</v>
      </c>
      <c r="C269" s="5">
        <f>VLOOKUP($B269&amp;"__wt",'SegEnds_Xtal_BW#'!$A:$Z,3,FALSE)</f>
        <v>28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63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56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34</v>
      </c>
      <c r="T269" s="1">
        <f t="array" ref="T269">INDEX(ICL3_classA!$G$2:$G$37,MATCH(MIN(ABS(AI269-ICL3_classA!$F$2:$F$37)),ABS(AI269-ICL3_classA!$F$2:$F$37),0))</f>
        <v>68</v>
      </c>
      <c r="U269" s="1">
        <f t="array" ref="U269">INDEX(ICL3_classA!$H$2:$H$37,MATCH(MIN(ABS(AI269-ICL3_classA!$F$2:$F$37)),ABS(AI269-ICL3_classA!$F$2:$F$37),0))</f>
        <v>24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61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33</v>
      </c>
      <c r="AC269" s="1" t="e">
        <f>VLOOKUP(A269,'SegEnds_NonXtal_Prot#'!A:AL,10,FALSE)-VLOOKUP(A269,'SegEnds_NonXtal_Prot#'!A:AL,7,FALSE)</f>
        <v>#VALUE!</v>
      </c>
      <c r="AD269" s="1">
        <f>VLOOKUP(A269,'SegEnds_NonXtal_Prot#'!A:AL,13,FALSE)-VLOOKUP(A269,'SegEnds_NonXtal_Prot#'!A:AL,10,FALSE)</f>
        <v>17</v>
      </c>
      <c r="AE269" s="1">
        <f>VLOOKUP(A269,'SegEnds_NonXtal_Prot#'!A:AL,16,FALSE)-VLOOKUP(A269,'SegEnds_NonXtal_Prot#'!A:AL,10,FALSE)</f>
        <v>49</v>
      </c>
      <c r="AF269" s="1" t="e">
        <f>VLOOKUP(A269,'SegEnds_NonXtal_Prot#'!A:AL,22,FALSE)-VLOOKUP(A269,'SegEnds_NonXtal_Prot#'!A:AL,19,FALSE)</f>
        <v>#VALUE!</v>
      </c>
      <c r="AG269" s="1" t="e">
        <f>VLOOKUP(A269,'SegEnds_NonXtal_Prot#'!A:AL,28,FALSE)-VLOOKUP(A269,'SegEnds_NonXtal_Prot#'!A:AL,25,FALSE)</f>
        <v>#VALUE!</v>
      </c>
      <c r="AH269" s="1">
        <f>VLOOKUP(A269,'SegEnds_NonXtal_Prot#'!A:AL,28,FALSE)-VLOOKUP(A269,'SegEnds_NonXtal_Prot#'!A:AL,22,FALSE)</f>
        <v>47</v>
      </c>
      <c r="AI269" s="1">
        <f>VLOOKUP(A269,'SegEnds_NonXtal_Prot#'!A:AL,31,FALSE)-VLOOKUP(A269,'SegEnds_NonXtal_Prot#'!A:AL,28,FALSE)</f>
        <v>49</v>
      </c>
      <c r="AJ269" s="1">
        <f>VLOOKUP(A269,'SegEnds_NonXtal_Prot#'!A:AL,34,FALSE)-VLOOKUP(A269,'SegEnds_NonXtal_Prot#'!A:AL,31,FALSE)</f>
        <v>45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221</v>
      </c>
      <c r="B270" s="1" t="str">
        <f>VLOOKUP(A270,Xtal_Templ!A:B,2,FALSE)</f>
        <v>s1pr1_human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67</v>
      </c>
      <c r="I270" s="1">
        <f>VLOOKUP($B270&amp;"__wt",'SegEnds_Xtal_BW#'!$A:$Z,9,FALSE)</f>
        <v>47</v>
      </c>
      <c r="J270" s="1">
        <f>VLOOKUP($B270&amp;"__wt",'SegEnds_Xtal_BW#'!$A:$Z,10,FALSE)</f>
        <v>53</v>
      </c>
      <c r="K270" s="12">
        <v>18</v>
      </c>
      <c r="L270" s="1">
        <f>VLOOKUP($B270&amp;"__wt",'SegEnds_Xtal_BW#'!$A:$Z,12,FALSE)</f>
        <v>56</v>
      </c>
      <c r="M270" s="108" t="s">
        <v>23</v>
      </c>
      <c r="N270" s="12" t="s">
        <v>23</v>
      </c>
      <c r="O270" s="87">
        <f>VLOOKUP($B270&amp;"__wt",'SegEnds_Xtal_BW#'!$A:$Z,15,FALSE)</f>
        <v>38</v>
      </c>
      <c r="P270" s="1">
        <f>VLOOKUP($B270&amp;"__wt",'SegEnds_Xtal_BW#'!$A:$Z,16,FALSE)</f>
        <v>63</v>
      </c>
      <c r="Q270" s="1" t="str">
        <f>VLOOKUP($B270&amp;"__wt",'SegEnds_Xtal_BW#'!$A:$Z,17,FALSE)</f>
        <v>-</v>
      </c>
      <c r="R270" s="1" t="str">
        <f>VLOOKUP($B270&amp;"__wt",'SegEnds_Xtal_BW#'!$A:$Z,18,FALSE)</f>
        <v>-</v>
      </c>
      <c r="S270" s="1">
        <f>VLOOKUP($B270&amp;"__wt",'SegEnds_Xtal_BW#'!$A:$Z,19,FALSE)</f>
        <v>36</v>
      </c>
      <c r="T270" s="1">
        <f t="array" ref="T270">INDEX(ICL3_classA!$G$2:$G$37,MATCH(MIN(ABS(AI270-ICL3_classA!$F$2:$F$37)),ABS(AI270-ICL3_classA!$F$2:$F$37),0))</f>
        <v>76</v>
      </c>
      <c r="U270" s="1">
        <f t="array" ref="U270">INDEX(ICL3_classA!$H$2:$H$37,MATCH(MIN(ABS(AI270-ICL3_classA!$F$2:$F$37)),ABS(AI270-ICL3_classA!$F$2:$F$37),0))</f>
        <v>24</v>
      </c>
      <c r="V270" s="1">
        <v>61</v>
      </c>
      <c r="W270" s="1">
        <v>32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29</v>
      </c>
      <c r="AC270" s="1" t="e">
        <f>VLOOKUP(A270,'SegEnds_NonXtal_Prot#'!A:AL,10,FALSE)-VLOOKUP(A270,'SegEnds_NonXtal_Prot#'!A:AL,7,FALSE)</f>
        <v>#VALUE!</v>
      </c>
      <c r="AD270" s="1">
        <f>VLOOKUP(A270,'SegEnds_NonXtal_Prot#'!A:AL,13,FALSE)-VLOOKUP(A270,'SegEnds_NonXtal_Prot#'!A:AL,10,FALSE)</f>
        <v>26</v>
      </c>
      <c r="AE270" s="1">
        <f>VLOOKUP(A270,'SegEnds_NonXtal_Prot#'!A:AL,16,FALSE)-VLOOKUP(A270,'SegEnds_NonXtal_Prot#'!A:AL,10,FALSE)</f>
        <v>69</v>
      </c>
      <c r="AF270" s="1" t="e">
        <f>VLOOKUP(A270,'SegEnds_NonXtal_Prot#'!A:AL,22,FALSE)-VLOOKUP(A270,'SegEnds_NonXtal_Prot#'!A:AL,19,FALSE)</f>
        <v>#VALUE!</v>
      </c>
      <c r="AG270" s="1" t="e">
        <f>VLOOKUP(A270,'SegEnds_NonXtal_Prot#'!A:AL,28,FALSE)-VLOOKUP(A270,'SegEnds_NonXtal_Prot#'!A:AL,25,FALSE)</f>
        <v>#VALUE!</v>
      </c>
      <c r="AH270" s="1">
        <f>VLOOKUP(A270,'SegEnds_NonXtal_Prot#'!A:AL,28,FALSE)-VLOOKUP(A270,'SegEnds_NonXtal_Prot#'!A:AL,22,FALSE)</f>
        <v>53</v>
      </c>
      <c r="AI270" s="1">
        <f>VLOOKUP(A270,'SegEnds_NonXtal_Prot#'!A:AL,31,FALSE)-VLOOKUP(A270,'SegEnds_NonXtal_Prot#'!A:AL,28,FALSE)</f>
        <v>114</v>
      </c>
      <c r="AJ270" s="1">
        <f>VLOOKUP(A270,'SegEnds_NonXtal_Prot#'!A:AL,34,FALSE)-VLOOKUP(A270,'SegEnds_NonXtal_Prot#'!A:AL,31,FALSE)</f>
        <v>34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222</v>
      </c>
      <c r="B271" s="1" t="str">
        <f>VLOOKUP(A271,Xtal_Templ!A:B,2,FALSE)</f>
        <v>ox2r_human</v>
      </c>
      <c r="C271" s="5">
        <f>VLOOKUP($B271&amp;"__wt",'SegEnds_Xtal_BW#'!$A:$Z,3,FALSE)</f>
        <v>31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53</v>
      </c>
      <c r="O271" s="87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33</v>
      </c>
      <c r="T271" s="1">
        <f t="array" ref="T271">INDEX(ICL3_classA!$G$2:$G$37,MATCH(MIN(ABS(AI271-ICL3_classA!$F$2:$F$37)),ABS(AI271-ICL3_classA!$F$2:$F$37),0))</f>
        <v>74</v>
      </c>
      <c r="U271" s="1">
        <f t="array" ref="U271">INDEX(ICL3_classA!$H$2:$H$37,MATCH(MIN(ABS(AI271-ICL3_classA!$F$2:$F$37)),ABS(AI271-ICL3_classA!$F$2:$F$37),0))</f>
        <v>21</v>
      </c>
      <c r="V271" s="1">
        <v>61</v>
      </c>
      <c r="W271" s="133">
        <f>VLOOKUP($B271&amp;"__wt",'SegEnds_Xtal_BW#'!$A:$Z,23,FALSE)</f>
        <v>27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33</v>
      </c>
      <c r="AC271" s="1" t="e">
        <f>VLOOKUP(A271,'SegEnds_NonXtal_Prot#'!A:AL,10,FALSE)-VLOOKUP(A271,'SegEnds_NonXtal_Prot#'!A:AL,7,FALSE)</f>
        <v>#VALUE!</v>
      </c>
      <c r="AD271" s="1" t="e">
        <f>VLOOKUP(A271,'SegEnds_NonXtal_Prot#'!A:AL,13,FALSE)-VLOOKUP(A271,'SegEnds_NonXtal_Prot#'!A:AL,10,FALSE)</f>
        <v>#VALUE!</v>
      </c>
      <c r="AE271" s="1">
        <f>VLOOKUP(A271,'SegEnds_NonXtal_Prot#'!A:AL,16,FALSE)-VLOOKUP(A271,'SegEnds_NonXtal_Prot#'!A:AL,10,FALSE)</f>
        <v>54</v>
      </c>
      <c r="AF271" s="1" t="e">
        <f>VLOOKUP(A271,'SegEnds_NonXtal_Prot#'!A:AL,22,FALSE)-VLOOKUP(A271,'SegEnds_NonXtal_Prot#'!A:AL,19,FALSE)</f>
        <v>#VALUE!</v>
      </c>
      <c r="AG271" s="1">
        <f>VLOOKUP(A271,'SegEnds_NonXtal_Prot#'!A:AL,28,FALSE)-VLOOKUP(A271,'SegEnds_NonXtal_Prot#'!A:AL,25,FALSE)</f>
        <v>27</v>
      </c>
      <c r="AH271" s="1">
        <f>VLOOKUP(A271,'SegEnds_NonXtal_Prot#'!A:AL,28,FALSE)-VLOOKUP(A271,'SegEnds_NonXtal_Prot#'!A:AL,22,FALSE)</f>
        <v>75</v>
      </c>
      <c r="AI271" s="1">
        <f>VLOOKUP(A271,'SegEnds_NonXtal_Prot#'!A:AL,31,FALSE)-VLOOKUP(A271,'SegEnds_NonXtal_Prot#'!A:AL,28,FALSE)</f>
        <v>66</v>
      </c>
      <c r="AJ271" s="1">
        <f>VLOOKUP(A271,'SegEnds_NonXtal_Prot#'!A:AL,34,FALSE)-VLOOKUP(A271,'SegEnds_NonXtal_Prot#'!A:AL,31,FALSE)</f>
        <v>39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226</v>
      </c>
      <c r="B272" s="1" t="str">
        <f>VLOOKUP(A272,Xtal_Templ!A:B,2,FALSE)</f>
        <v>par1_human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f>VLOOKUP($B272&amp;"__wt",'SegEnds_Xtal_BW#'!$A:$Z,15,FALSE)</f>
        <v>38</v>
      </c>
      <c r="P272" s="1">
        <v>63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INDEX(ICL3_classA!$G$2:$G$37,MATCH(MIN(ABS(AI272-ICL3_classA!$F$2:$F$37)),ABS(AI272-ICL3_classA!$F$2:$F$37),0))</f>
        <v>73</v>
      </c>
      <c r="U272" s="1">
        <f t="array" ref="U272">INDEX(ICL3_classA!$H$2:$H$37,MATCH(MIN(ABS(AI272-ICL3_classA!$F$2:$F$37)),ABS(AI272-ICL3_classA!$F$2:$F$37),0))</f>
        <v>24</v>
      </c>
      <c r="V272" s="1">
        <v>61</v>
      </c>
      <c r="W272" s="1">
        <v>31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61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27</v>
      </c>
      <c r="AC272" s="1" t="e">
        <f>VLOOKUP(A272,'SegEnds_NonXtal_Prot#'!A:AL,10,FALSE)-VLOOKUP(A272,'SegEnds_NonXtal_Prot#'!A:AL,7,FALSE)</f>
        <v>#VALUE!</v>
      </c>
      <c r="AD272" s="1" t="e">
        <f>VLOOKUP(A272,'SegEnds_NonXtal_Prot#'!A:AL,13,FALSE)-VLOOKUP(A272,'SegEnds_NonXtal_Prot#'!A:AL,10,FALSE)</f>
        <v>#VALUE!</v>
      </c>
      <c r="AE272" s="1">
        <f>VLOOKUP(A272,'SegEnds_NonXtal_Prot#'!A:AL,16,FALSE)-VLOOKUP(A272,'SegEnds_NonXtal_Prot#'!A:AL,10,FALSE)</f>
        <v>54</v>
      </c>
      <c r="AF272" s="1" t="e">
        <f>VLOOKUP(A272,'SegEnds_NonXtal_Prot#'!A:AL,22,FALSE)-VLOOKUP(A272,'SegEnds_NonXtal_Prot#'!A:AL,19,FALSE)</f>
        <v>#VALUE!</v>
      </c>
      <c r="AG272" s="1">
        <f>VLOOKUP(A272,'SegEnds_NonXtal_Prot#'!A:AL,28,FALSE)-VLOOKUP(A272,'SegEnds_NonXtal_Prot#'!A:AL,25,FALSE)</f>
        <v>22</v>
      </c>
      <c r="AH272" s="1">
        <f>VLOOKUP(A272,'SegEnds_NonXtal_Prot#'!A:AL,28,FALSE)-VLOOKUP(A272,'SegEnds_NonXtal_Prot#'!A:AL,22,FALSE)</f>
        <v>49</v>
      </c>
      <c r="AI272" s="1">
        <f>VLOOKUP(A272,'SegEnds_NonXtal_Prot#'!A:AL,31,FALSE)-VLOOKUP(A272,'SegEnds_NonXtal_Prot#'!A:AL,28,FALSE)</f>
        <v>58</v>
      </c>
      <c r="AJ272" s="1">
        <f>VLOOKUP(A272,'SegEnds_NonXtal_Prot#'!A:AL,34,FALSE)-VLOOKUP(A272,'SegEnds_NonXtal_Prot#'!A:AL,31,FALSE)</f>
        <v>35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232</v>
      </c>
      <c r="B273" s="1" t="str">
        <f>VLOOKUP(A273,Xtal_Templ!A:B,2,FALSE)</f>
        <v>ox1r_human</v>
      </c>
      <c r="C273" s="5">
        <f>VLOOKUP($B273&amp;"__wt",'SegEnds_Xtal_BW#'!$A:$Z,3,FALSE)</f>
        <v>32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56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32</v>
      </c>
      <c r="T273" s="1">
        <f t="array" ref="T273">INDEX(ICL3_classA!$G$2:$G$37,MATCH(MIN(ABS(AI273-ICL3_classA!$F$2:$F$37)),ABS(AI273-ICL3_classA!$F$2:$F$37),0))</f>
        <v>74</v>
      </c>
      <c r="U273" s="1">
        <f t="array" ref="U273">INDEX(ICL3_classA!$H$2:$H$37,MATCH(MIN(ABS(AI273-ICL3_classA!$F$2:$F$37)),ABS(AI273-ICL3_classA!$F$2:$F$37),0))</f>
        <v>21</v>
      </c>
      <c r="V273" s="1">
        <v>61</v>
      </c>
      <c r="W273" s="1">
        <v>31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22</v>
      </c>
      <c r="AE273" s="1">
        <f>VLOOKUP(A273,'SegEnds_NonXtal_Prot#'!A:AL,16,FALSE)-VLOOKUP(A273,'SegEnds_NonXtal_Prot#'!A:AL,10,FALSE)</f>
        <v>55</v>
      </c>
      <c r="AF273" s="1" t="e">
        <f>VLOOKUP(A273,'SegEnds_NonXtal_Prot#'!A:AL,22,FALSE)-VLOOKUP(A273,'SegEnds_NonXtal_Prot#'!A:AL,19,FALSE)</f>
        <v>#VALUE!</v>
      </c>
      <c r="AG273" s="1">
        <f>VLOOKUP(A273,'SegEnds_NonXtal_Prot#'!A:AL,28,FALSE)-VLOOKUP(A273,'SegEnds_NonXtal_Prot#'!A:AL,25,FALSE)</f>
        <v>25</v>
      </c>
      <c r="AH273" s="1">
        <f>VLOOKUP(A273,'SegEnds_NonXtal_Prot#'!A:AL,28,FALSE)-VLOOKUP(A273,'SegEnds_NonXtal_Prot#'!A:AL,22,FALSE)</f>
        <v>50</v>
      </c>
      <c r="AI273" s="1">
        <f>VLOOKUP(A273,'SegEnds_NonXtal_Prot#'!A:AL,31,FALSE)-VLOOKUP(A273,'SegEnds_NonXtal_Prot#'!A:AL,28,FALSE)</f>
        <v>64</v>
      </c>
      <c r="AJ273" s="1">
        <f>VLOOKUP(A273,'SegEnds_NonXtal_Prot#'!A:AL,34,FALSE)-VLOOKUP(A273,'SegEnds_NonXtal_Prot#'!A:AL,31,FALSE)</f>
        <v>36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4" t="s">
        <v>235</v>
      </c>
      <c r="B274" s="4" t="str">
        <f>VLOOKUP(A274,Xtal_Templ!A:B,2,FALSE)</f>
        <v>lpar1_human</v>
      </c>
      <c r="C274" s="5">
        <f>VLOOKUP($B274&amp;"__wt",'SegEnds_Xtal_BW#'!$A:$Z,3,FALSE)</f>
        <v>30</v>
      </c>
      <c r="D274" s="4">
        <f>VLOOKUP($B274&amp;"__wt",'SegEnds_Xtal_BW#'!$A:$Z,4,FALSE)</f>
        <v>60</v>
      </c>
      <c r="E274" s="4">
        <f>VLOOKUP($B274&amp;"__wt",'SegEnds_Xtal_BW#'!$A:$Z,5,FALSE)</f>
        <v>48</v>
      </c>
      <c r="F274" s="4">
        <f>VLOOKUP($B274&amp;"__wt",'SegEnds_Xtal_BW#'!$A:$Z,6,FALSE)</f>
        <v>51</v>
      </c>
      <c r="G274" s="4">
        <v>37</v>
      </c>
      <c r="H274" s="11">
        <v>66</v>
      </c>
      <c r="I274" s="4">
        <v>48</v>
      </c>
      <c r="J274" s="4">
        <v>52</v>
      </c>
      <c r="K274" s="11">
        <v>24</v>
      </c>
      <c r="L274" s="4">
        <f>VLOOKUP($B274&amp;"__wt",'SegEnds_Xtal_BW#'!$A:$Z,12,FALSE)</f>
        <v>56</v>
      </c>
      <c r="M274" s="4">
        <f>VLOOKUP($B274&amp;"__wt",'SegEnds_Xtal_BW#'!$A:$Z,13,FALSE)</f>
        <v>50</v>
      </c>
      <c r="N274" s="11">
        <f>VLOOKUP($B274&amp;"__wt",'SegEnds_Xtal_BW#'!$A:$Z,14,FALSE)</f>
        <v>56</v>
      </c>
      <c r="O274" s="88">
        <v>38</v>
      </c>
      <c r="P274" s="4">
        <f>VLOOKUP($B274&amp;"__wt",'SegEnds_Xtal_BW#'!$A:$Z,16,FALSE)</f>
        <v>63</v>
      </c>
      <c r="Q274" s="115">
        <v>50</v>
      </c>
      <c r="R274" s="115">
        <v>52</v>
      </c>
      <c r="S274" s="4">
        <v>35</v>
      </c>
      <c r="T274" s="4">
        <f t="array" ref="T274">INDEX(ICL3_classA!$G$2:$G$37,MATCH(MIN(ABS(AI274-ICL3_classA!$F$2:$F$37)),ABS(AI274-ICL3_classA!$F$2:$F$37),0))</f>
        <v>74</v>
      </c>
      <c r="U274" s="4">
        <f t="array" ref="U274">INDEX(ICL3_classA!$H$2:$H$37,MATCH(MIN(ABS(AI274-ICL3_classA!$F$2:$F$37)),ABS(AI274-ICL3_classA!$F$2:$F$37),0))</f>
        <v>21</v>
      </c>
      <c r="V274" s="4">
        <v>61</v>
      </c>
      <c r="W274" s="133">
        <f>VLOOKUP($B274&amp;"__wt",'SegEnds_Xtal_BW#'!$A:$Z,23,FALSE)</f>
        <v>30</v>
      </c>
      <c r="X274" s="4">
        <f>VLOOKUP($B274&amp;"__wt",'SegEnds_Xtal_BW#'!$A:$Z,24,FALSE)</f>
        <v>56</v>
      </c>
      <c r="Y274" s="4">
        <f>VLOOKUP($B274&amp;"__wt",'SegEnds_Xtal_BW#'!$A:$Z,25,FALSE)</f>
        <v>47</v>
      </c>
      <c r="Z274" s="4">
        <f>VLOOKUP($B274&amp;"__wt",'SegEnds_Xtal_BW#'!$A:$Z,26,FALSE)</f>
        <v>59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29</v>
      </c>
      <c r="AC274" s="4">
        <f>VLOOKUP(A274,'SegEnds_NonXtal_Prot#'!A:AL,10,FALSE)-VLOOKUP(A274,'SegEnds_NonXtal_Prot#'!A:AL,7,FALSE)</f>
        <v>16</v>
      </c>
      <c r="AD274" s="4" t="e">
        <f>VLOOKUP(A274,'SegEnds_NonXtal_Prot#'!A:AL,13,FALSE)-VLOOKUP(A274,'SegEnds_NonXtal_Prot#'!A:AL,10,FALSE)</f>
        <v>#VALUE!</v>
      </c>
      <c r="AE274" s="4">
        <f>VLOOKUP(A274,'SegEnds_NonXtal_Prot#'!A:AL,16,FALSE)-VLOOKUP(A274,'SegEnds_NonXtal_Prot#'!A:AL,10,FALSE)</f>
        <v>49</v>
      </c>
      <c r="AF274" s="1" t="e">
        <f>VLOOKUP(A274,'SegEnds_NonXtal_Prot#'!A:AL,22,FALSE)-VLOOKUP(A274,'SegEnds_NonXtal_Prot#'!A:AL,19,FALSE)</f>
        <v>#VALUE!</v>
      </c>
      <c r="AG274" s="4">
        <f>VLOOKUP(A274,'SegEnds_NonXtal_Prot#'!A:AL,28,FALSE)-VLOOKUP(A274,'SegEnds_NonXtal_Prot#'!A:AL,25,FALSE)</f>
        <v>21</v>
      </c>
      <c r="AH274" s="1">
        <f>VLOOKUP(A274,'SegEnds_NonXtal_Prot#'!A:AL,28,FALSE)-VLOOKUP(A274,'SegEnds_NonXtal_Prot#'!A:AL,22,FALSE)</f>
        <v>44</v>
      </c>
      <c r="AI274" s="4">
        <f>VLOOKUP(A274,'SegEnds_NonXtal_Prot#'!A:AL,31,FALSE)-VLOOKUP(A274,'SegEnds_NonXtal_Prot#'!A:AL,28,FALSE)</f>
        <v>63</v>
      </c>
      <c r="AJ274" s="4">
        <f>VLOOKUP(A274,'SegEnds_NonXtal_Prot#'!A:AL,34,FALSE)-VLOOKUP(A274,'SegEnds_NonXtal_Prot#'!A:AL,31,FALSE)</f>
        <v>38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259</v>
      </c>
      <c r="B275" s="1" t="str">
        <f>VLOOKUP(A275,Xtal_Templ!A:B,2,FALSE)</f>
        <v>drd2_human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68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58</v>
      </c>
      <c r="O275" s="87">
        <v>38</v>
      </c>
      <c r="P275" s="1">
        <f>VLOOKUP($B275&amp;"__wt",'SegEnds_Xtal_BW#'!$A:$Z,16,FALSE)</f>
        <v>62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61</v>
      </c>
      <c r="W275" s="133">
        <f>VLOOKUP($B275&amp;"__wt",'SegEnds_Xtal_BW#'!$A:$Z,23,FALSE)</f>
        <v>31</v>
      </c>
      <c r="X275" s="125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20</v>
      </c>
      <c r="AE275" s="1">
        <f>VLOOKUP(A275,'SegEnds_NonXtal_Prot#'!A:AL,16,FALSE)-VLOOKUP(A275,'SegEnds_NonXtal_Prot#'!A:AL,10,FALSE)</f>
        <v>52</v>
      </c>
      <c r="AF275" s="1" t="e">
        <f>VLOOKUP(A275,'SegEnds_NonXtal_Prot#'!A:AL,22,FALSE)-VLOOKUP(A275,'SegEnds_NonXtal_Prot#'!A:AL,19,FALSE)</f>
        <v>#VALUE!</v>
      </c>
      <c r="AG275" s="1">
        <f>VLOOKUP(A275,'SegEnds_NonXtal_Prot#'!A:AL,28,FALSE)-VLOOKUP(A275,'SegEnds_NonXtal_Prot#'!A:AL,25,FALSE)</f>
        <v>25</v>
      </c>
      <c r="AH275" s="1">
        <f>VLOOKUP(A275,'SegEnds_NonXtal_Prot#'!A:AL,28,FALSE)-VLOOKUP(A275,'SegEnds_NonXtal_Prot#'!A:AL,22,FALSE)</f>
        <v>51</v>
      </c>
      <c r="AI275" s="1">
        <f>VLOOKUP(A275,'SegEnds_NonXtal_Prot#'!A:AL,31,FALSE)-VLOOKUP(A275,'SegEnds_NonXtal_Prot#'!A:AL,28,FALSE)</f>
        <v>75</v>
      </c>
      <c r="AJ275" s="1">
        <f>VLOOKUP(A275,'SegEnds_NonXtal_Prot#'!A:AL,34,FALSE)-VLOOKUP(A275,'SegEnds_NonXtal_Prot#'!A:AL,31,FALSE)</f>
        <v>39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264</v>
      </c>
      <c r="B276" s="1" t="str">
        <f>VLOOKUP(A276,Xtal_Templ!A:B,2,FALSE)</f>
        <v>drd3_human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58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v>35</v>
      </c>
      <c r="T276" s="1">
        <f t="array" ref="T276">INDEX(ICL3_classA!$G$2:$G$37,MATCH(MIN(ABS(AI276-ICL3_classA!$F$2:$F$37)),ABS(AI276-ICL3_classA!$F$2:$F$37),0))</f>
        <v>76</v>
      </c>
      <c r="U276" s="1">
        <f t="array" ref="U276">INDEX(ICL3_classA!$H$2:$H$37,MATCH(MIN(ABS(AI276-ICL3_classA!$F$2:$F$37)),ABS(AI276-ICL3_classA!$F$2:$F$37),0))</f>
        <v>24</v>
      </c>
      <c r="V276" s="1">
        <v>58</v>
      </c>
      <c r="W276" s="1">
        <v>35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26</v>
      </c>
      <c r="AC276" s="1" t="e">
        <f>VLOOKUP(A276,'SegEnds_NonXtal_Prot#'!A:AL,10,FALSE)-VLOOKUP(A276,'SegEnds_NonXtal_Prot#'!A:AL,7,FALSE)</f>
        <v>#VALUE!</v>
      </c>
      <c r="AD276" s="1" t="e">
        <f>VLOOKUP(A276,'SegEnds_NonXtal_Prot#'!A:AL,13,FALSE)-VLOOKUP(A276,'SegEnds_NonXtal_Prot#'!A:AL,10,FALSE)</f>
        <v>#VALUE!</v>
      </c>
      <c r="AE276" s="1">
        <f>VLOOKUP(A276,'SegEnds_NonXtal_Prot#'!A:AL,16,FALSE)-VLOOKUP(A276,'SegEnds_NonXtal_Prot#'!A:AL,10,FALSE)</f>
        <v>55</v>
      </c>
      <c r="AF276" s="1" t="e">
        <f>VLOOKUP(A276,'SegEnds_NonXtal_Prot#'!A:AL,22,FALSE)-VLOOKUP(A276,'SegEnds_NonXtal_Prot#'!A:AL,19,FALSE)</f>
        <v>#VALUE!</v>
      </c>
      <c r="AG276" s="1">
        <f>VLOOKUP(A276,'SegEnds_NonXtal_Prot#'!A:AL,28,FALSE)-VLOOKUP(A276,'SegEnds_NonXtal_Prot#'!A:AL,25,FALSE)</f>
        <v>22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72</v>
      </c>
      <c r="AJ276" s="1">
        <f>VLOOKUP(A276,'SegEnds_NonXtal_Prot#'!A:AL,34,FALSE)-VLOOKUP(A276,'SegEnds_NonXtal_Prot#'!A:AL,31,FALSE)</f>
        <v>31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265</v>
      </c>
      <c r="B277" s="1" t="str">
        <f>VLOOKUP(A277,Xtal_Templ!A:B,2,FALSE)</f>
        <v>5ht2c_human</v>
      </c>
      <c r="C277" s="5">
        <f>VLOOKUP($B277&amp;"__wt",'SegEnds_Xtal_BW#'!$A:$Z,3,FALSE)</f>
        <v>33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f>VLOOKUP($B277&amp;"__wt",'SegEnds_Xtal_BW#'!$A:$Z,14,FALSE)</f>
        <v>57</v>
      </c>
      <c r="O277" s="87">
        <v>38</v>
      </c>
      <c r="P277" s="1">
        <f>VLOOKUP($B277&amp;"__wt",'SegEnds_Xtal_BW#'!$A:$Z,16,FALSE)</f>
        <v>67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INDEX(ICL3_classA!$G$2:$G$37,MATCH(MIN(ABS(AI277-ICL3_classA!$F$2:$F$37)),ABS(AI277-ICL3_classA!$F$2:$F$37),0))</f>
        <v>76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33">
        <f>VLOOKUP($B277&amp;"__wt",'SegEnds_Xtal_BW#'!$A:$Z,23,FALSE)</f>
        <v>27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60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>
        <f>VLOOKUP(A277,'SegEnds_NonXtal_Prot#'!A:AL,13,FALSE)-VLOOKUP(A277,'SegEnds_NonXtal_Prot#'!A:AL,10,FALSE)</f>
        <v>20</v>
      </c>
      <c r="AE277" s="1">
        <f>VLOOKUP(A277,'SegEnds_NonXtal_Prot#'!A:AL,16,FALSE)-VLOOKUP(A277,'SegEnds_NonXtal_Prot#'!A:AL,10,FALSE)</f>
        <v>52</v>
      </c>
      <c r="AF277" s="1" t="e">
        <f>VLOOKUP(A277,'SegEnds_NonXtal_Prot#'!A:AL,22,FALSE)-VLOOKUP(A277,'SegEnds_NonXtal_Prot#'!A:AL,19,FALSE)</f>
        <v>#VALUE!</v>
      </c>
      <c r="AG277" s="1">
        <f>VLOOKUP(A277,'SegEnds_NonXtal_Prot#'!A:AL,28,FALSE)-VLOOKUP(A277,'SegEnds_NonXtal_Prot#'!A:AL,25,FALSE)</f>
        <v>25</v>
      </c>
      <c r="AH277" s="1">
        <f>VLOOKUP(A277,'SegEnds_NonXtal_Prot#'!A:AL,28,FALSE)-VLOOKUP(A277,'SegEnds_NonXtal_Prot#'!A:AL,22,FALSE)</f>
        <v>51</v>
      </c>
      <c r="AI277" s="1">
        <f>VLOOKUP(A277,'SegEnds_NonXtal_Prot#'!A:AL,31,FALSE)-VLOOKUP(A277,'SegEnds_NonXtal_Prot#'!A:AL,28,FALSE)</f>
        <v>75</v>
      </c>
      <c r="AJ277" s="1">
        <f>VLOOKUP(A277,'SegEnds_NonXtal_Prot#'!A:AL,34,FALSE)-VLOOKUP(A277,'SegEnds_NonXtal_Prot#'!A:AL,31,FALSE)</f>
        <v>39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266</v>
      </c>
      <c r="B278" s="1" t="str">
        <f>VLOOKUP(A278,Xtal_Templ!A:B,2,FALSE)</f>
        <v>drd2_human</v>
      </c>
      <c r="C278" s="5">
        <f>VLOOKUP($B278&amp;"__wt",'SegEnds_Xtal_BW#'!$A:$Z,3,FALSE)</f>
        <v>29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f>VLOOKUP($B278&amp;"__wt",'SegEnds_Xtal_BW#'!$A:$Z,14,FALSE)</f>
        <v>58</v>
      </c>
      <c r="O278" s="87">
        <f>VLOOKUP($B278&amp;"__wt",'SegEnds_Xtal_BW#'!$A:$Z,15,FALSE)</f>
        <v>38</v>
      </c>
      <c r="P278" s="1">
        <f>VLOOKUP($B278&amp;"__wt",'SegEnds_Xtal_BW#'!$A:$Z,16,FALSE)</f>
        <v>62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35</v>
      </c>
      <c r="T278" s="1">
        <f t="array" ref="T278">INDEX(ICL3_classA!$G$2:$G$37,MATCH(MIN(ABS(AI278-ICL3_classA!$F$2:$F$37)),ABS(AI278-ICL3_classA!$F$2:$F$37),0))</f>
        <v>76</v>
      </c>
      <c r="U278" s="1">
        <f t="array" ref="U278">INDEX(ICL3_classA!$H$2:$H$37,MATCH(MIN(ABS(AI278-ICL3_classA!$F$2:$F$37)),ABS(AI278-ICL3_classA!$F$2:$F$37),0))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30</v>
      </c>
      <c r="AC278" s="1">
        <f>VLOOKUP(A278,'SegEnds_NonXtal_Prot#'!A:AL,10,FALSE)-VLOOKUP(A278,'SegEnds_NonXtal_Prot#'!A:AL,7,FALSE)</f>
        <v>15</v>
      </c>
      <c r="AD278" s="1" t="e">
        <f>VLOOKUP(A278,'SegEnds_NonXtal_Prot#'!A:AL,13,FALSE)-VLOOKUP(A278,'SegEnds_NonXtal_Prot#'!A:AL,10,FALSE)</f>
        <v>#VALUE!</v>
      </c>
      <c r="AE278" s="1">
        <f>VLOOKUP(A278,'SegEnds_NonXtal_Prot#'!A:AL,16,FALSE)-VLOOKUP(A278,'SegEnds_NonXtal_Prot#'!A:AL,10,FALSE)</f>
        <v>53</v>
      </c>
      <c r="AF278" s="1" t="e">
        <f>VLOOKUP(A278,'SegEnds_NonXtal_Prot#'!A:AL,22,FALSE)-VLOOKUP(A278,'SegEnds_NonXtal_Prot#'!A:AL,19,FALSE)</f>
        <v>#VALUE!</v>
      </c>
      <c r="AG278" s="1">
        <f>VLOOKUP(A278,'SegEnds_NonXtal_Prot#'!A:AL,28,FALSE)-VLOOKUP(A278,'SegEnds_NonXtal_Prot#'!A:AL,25,FALSE)</f>
        <v>25</v>
      </c>
      <c r="AH278" s="1">
        <f>VLOOKUP(A278,'SegEnds_NonXtal_Prot#'!A:AL,28,FALSE)-VLOOKUP(A278,'SegEnds_NonXtal_Prot#'!A:AL,22,FALSE)</f>
        <v>45</v>
      </c>
      <c r="AI278" s="1">
        <f>VLOOKUP(A278,'SegEnds_NonXtal_Prot#'!A:AL,31,FALSE)-VLOOKUP(A278,'SegEnds_NonXtal_Prot#'!A:AL,28,FALSE)</f>
        <v>122</v>
      </c>
      <c r="AJ278" s="1">
        <f>VLOOKUP(A278,'SegEnds_NonXtal_Prot#'!A:AL,34,FALSE)-VLOOKUP(A278,'SegEnds_NonXtal_Prot#'!A:AL,31,FALSE)</f>
        <v>37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269</v>
      </c>
      <c r="B279" s="1" t="str">
        <f>VLOOKUP(A279,Xtal_Templ!A:B,2,FALSE)</f>
        <v>ox2r_human</v>
      </c>
      <c r="C279" s="5">
        <f>VLOOKUP($B279&amp;"__wt",'SegEnds_Xtal_BW#'!$A:$Z,3,FALSE)</f>
        <v>31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56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INDEX(ICL3_classA!$G$2:$G$37,MATCH(MIN(ABS(AI279-ICL3_classA!$F$2:$F$37)),ABS(AI279-ICL3_classA!$F$2:$F$37),0))</f>
        <v>73</v>
      </c>
      <c r="U279" s="1">
        <f t="array" ref="U279">INDEX(ICL3_classA!$H$2:$H$37,MATCH(MIN(ABS(AI279-ICL3_classA!$F$2:$F$37)),ABS(AI279-ICL3_classA!$F$2:$F$37),0))</f>
        <v>22</v>
      </c>
      <c r="V279" s="1">
        <v>61</v>
      </c>
      <c r="W279" s="1">
        <v>31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 t="e">
        <f>VLOOKUP(A279,'SegEnds_NonXtal_Prot#'!A:AL,22,FALSE)-VLOOKUP(A279,'SegEnds_NonXtal_Prot#'!A:AL,19,FALSE)</f>
        <v>#VALUE!</v>
      </c>
      <c r="AG279" s="1">
        <f>VLOOKUP(A279,'SegEnds_NonXtal_Prot#'!A:AL,28,FALSE)-VLOOKUP(A279,'SegEnds_NonXtal_Prot#'!A:AL,25,FALSE)</f>
        <v>27</v>
      </c>
      <c r="AH279" s="1">
        <f>VLOOKUP(A279,'SegEnds_NonXtal_Prot#'!A:AL,28,FALSE)-VLOOKUP(A279,'SegEnds_NonXtal_Prot#'!A:AL,22,FALSE)</f>
        <v>57</v>
      </c>
      <c r="AI279" s="1">
        <f>VLOOKUP(A279,'SegEnds_NonXtal_Prot#'!A:AL,31,FALSE)-VLOOKUP(A279,'SegEnds_NonXtal_Prot#'!A:AL,28,FALSE)</f>
        <v>56</v>
      </c>
      <c r="AJ279" s="1">
        <f>VLOOKUP(A279,'SegEnds_NonXtal_Prot#'!A:AL,34,FALSE)-VLOOKUP(A279,'SegEnds_NonXtal_Prot#'!A:AL,31,FALSE)</f>
        <v>35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314</v>
      </c>
      <c r="B280" s="1" t="str">
        <f>VLOOKUP(A280,Xtal_Templ!A:B,2,FALSE)</f>
        <v>nk1r_human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 t="str">
        <f>VLOOKUP($B280&amp;"__wt",'SegEnds_Xtal_BW#'!$A:$Z,13,FALSE)</f>
        <v>-</v>
      </c>
      <c r="N280" s="12">
        <v>56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30</v>
      </c>
      <c r="T280" s="1">
        <f t="array" ref="T280">INDEX(ICL3_classA!$G$2:$G$37,MATCH(MIN(ABS(AI280-ICL3_classA!$F$2:$F$37)),ABS(AI280-ICL3_classA!$F$2:$F$37),0))</f>
        <v>73</v>
      </c>
      <c r="U280" s="1">
        <f t="array" ref="U280">INDEX(ICL3_classA!$H$2:$H$37,MATCH(MIN(ABS(AI280-ICL3_classA!$F$2:$F$37)),ABS(AI280-ICL3_classA!$F$2:$F$37),0))</f>
        <v>22</v>
      </c>
      <c r="V280" s="1">
        <v>61</v>
      </c>
      <c r="W280" s="133">
        <f>VLOOKUP($B280&amp;"__wt",'SegEnds_Xtal_BW#'!$A:$Z,23,FALSE)</f>
        <v>30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>
        <f>VLOOKUP(A280,'SegEnds_NonXtal_Prot#'!A:AL,10,FALSE)-VLOOKUP(A280,'SegEnds_NonXtal_Prot#'!A:AL,7,FALSE)</f>
        <v>15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 t="e">
        <f>VLOOKUP(A280,'SegEnds_NonXtal_Prot#'!A:AL,22,FALSE)-VLOOKUP(A280,'SegEnds_NonXtal_Prot#'!A:AL,19,FALSE)</f>
        <v>#VALUE!</v>
      </c>
      <c r="AG280" s="1">
        <f>VLOOKUP(A280,'SegEnds_NonXtal_Prot#'!A:AL,28,FALSE)-VLOOKUP(A280,'SegEnds_NonXtal_Prot#'!A:AL,25,FALSE)</f>
        <v>28</v>
      </c>
      <c r="AH280" s="1">
        <f>VLOOKUP(A280,'SegEnds_NonXtal_Prot#'!A:AL,28,FALSE)-VLOOKUP(A280,'SegEnds_NonXtal_Prot#'!A:AL,22,FALSE)</f>
        <v>53</v>
      </c>
      <c r="AI280" s="1">
        <f>VLOOKUP(A280,'SegEnds_NonXtal_Prot#'!A:AL,31,FALSE)-VLOOKUP(A280,'SegEnds_NonXtal_Prot#'!A:AL,28,FALSE)</f>
        <v>55</v>
      </c>
      <c r="AJ280" s="1">
        <f>VLOOKUP(A280,'SegEnds_NonXtal_Prot#'!A:AL,34,FALSE)-VLOOKUP(A280,'SegEnds_NonXtal_Prot#'!A:AL,31,FALSE)</f>
        <v>39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Xtal</v>
      </c>
    </row>
    <row r="281" spans="1:38" x14ac:dyDescent="0.2">
      <c r="A281" s="1" t="s">
        <v>315</v>
      </c>
      <c r="B281" s="1" t="str">
        <f>VLOOKUP(A281,Xtal_Templ!A:B,2,FALSE)</f>
        <v>nk1r_human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68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 t="str">
        <f>VLOOKUP($B281&amp;"__wt",'SegEnds_Xtal_BW#'!$A:$Z,13,FALSE)</f>
        <v>-</v>
      </c>
      <c r="N281" s="12">
        <v>56</v>
      </c>
      <c r="O281" s="87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30</v>
      </c>
      <c r="T281" s="1">
        <f t="array" ref="T281">INDEX(ICL3_classA!$G$2:$G$37,MATCH(MIN(ABS(AI281-ICL3_classA!$F$2:$F$37)),ABS(AI281-ICL3_classA!$F$2:$F$37),0))</f>
        <v>73</v>
      </c>
      <c r="U281" s="1">
        <f t="array" ref="U281">INDEX(ICL3_classA!$H$2:$H$37,MATCH(MIN(ABS(AI281-ICL3_classA!$F$2:$F$37)),ABS(AI281-ICL3_classA!$F$2:$F$37),0))</f>
        <v>22</v>
      </c>
      <c r="V281" s="1">
        <v>61</v>
      </c>
      <c r="W281" s="133">
        <f>VLOOKUP($B281&amp;"__wt",'SegEnds_Xtal_BW#'!$A:$Z,23,FALSE)</f>
        <v>30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58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 t="e">
        <f>VLOOKUP(A281,'SegEnds_NonXtal_Prot#'!A:AL,22,FALSE)-VLOOKUP(A281,'SegEnds_NonXtal_Prot#'!A:AL,19,FALSE)</f>
        <v>#VALUE!</v>
      </c>
      <c r="AG281" s="1">
        <f>VLOOKUP(A281,'SegEnds_NonXtal_Prot#'!A:AL,28,FALSE)-VLOOKUP(A281,'SegEnds_NonXtal_Prot#'!A:AL,25,FALSE)</f>
        <v>28</v>
      </c>
      <c r="AH281" s="1">
        <f>VLOOKUP(A281,'SegEnds_NonXtal_Prot#'!A:AL,28,FALSE)-VLOOKUP(A281,'SegEnds_NonXtal_Prot#'!A:AL,22,FALSE)</f>
        <v>53</v>
      </c>
      <c r="AI281" s="1">
        <f>VLOOKUP(A281,'SegEnds_NonXtal_Prot#'!A:AL,31,FALSE)-VLOOKUP(A281,'SegEnds_NonXtal_Prot#'!A:AL,28,FALSE)</f>
        <v>56</v>
      </c>
      <c r="AJ281" s="1">
        <f>VLOOKUP(A281,'SegEnds_NonXtal_Prot#'!A:AL,34,FALSE)-VLOOKUP(A281,'SegEnds_NonXtal_Prot#'!A:AL,31,FALSE)</f>
        <v>39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316</v>
      </c>
      <c r="B282" s="1" t="str">
        <f>VLOOKUP(A282,Xtal_Templ!A:B,2,FALSE)</f>
        <v>nk1r_human</v>
      </c>
      <c r="C282" s="5">
        <f>VLOOKUP($B282&amp;"__wt",'SegEnds_Xtal_BW#'!$A:$Z,3,FALSE)</f>
        <v>28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68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 t="str">
        <f>VLOOKUP($B282&amp;"__wt",'SegEnds_Xtal_BW#'!$A:$Z,13,FALSE)</f>
        <v>-</v>
      </c>
      <c r="N282" s="12">
        <v>56</v>
      </c>
      <c r="O282" s="87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30</v>
      </c>
      <c r="T282" s="1">
        <f t="array" ref="T282">INDEX(ICL3_classA!$G$2:$G$37,MATCH(MIN(ABS(AI282-ICL3_classA!$F$2:$F$37)),ABS(AI282-ICL3_classA!$F$2:$F$37),0))</f>
        <v>73</v>
      </c>
      <c r="U282" s="1">
        <f t="array" ref="U282">INDEX(ICL3_classA!$H$2:$H$37,MATCH(MIN(ABS(AI282-ICL3_classA!$F$2:$F$37)),ABS(AI282-ICL3_classA!$F$2:$F$37),0))</f>
        <v>22</v>
      </c>
      <c r="V282" s="1">
        <v>61</v>
      </c>
      <c r="W282" s="133">
        <f>VLOOKUP($B282&amp;"__wt",'SegEnds_Xtal_BW#'!$A:$Z,23,FALSE)</f>
        <v>30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58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20</v>
      </c>
      <c r="AE282" s="1">
        <f>VLOOKUP(A282,'SegEnds_NonXtal_Prot#'!A:AL,16,FALSE)-VLOOKUP(A282,'SegEnds_NonXtal_Prot#'!A:AL,10,FALSE)</f>
        <v>52</v>
      </c>
      <c r="AF282" s="1" t="e">
        <f>VLOOKUP(A282,'SegEnds_NonXtal_Prot#'!A:AL,22,FALSE)-VLOOKUP(A282,'SegEnds_NonXtal_Prot#'!A:AL,19,FALSE)</f>
        <v>#VALUE!</v>
      </c>
      <c r="AG282" s="1">
        <f>VLOOKUP(A282,'SegEnds_NonXtal_Prot#'!A:AL,28,FALSE)-VLOOKUP(A282,'SegEnds_NonXtal_Prot#'!A:AL,25,FALSE)</f>
        <v>26</v>
      </c>
      <c r="AH282" s="1">
        <f>VLOOKUP(A282,'SegEnds_NonXtal_Prot#'!A:AL,28,FALSE)-VLOOKUP(A282,'SegEnds_NonXtal_Prot#'!A:AL,22,FALSE)</f>
        <v>51</v>
      </c>
      <c r="AI282" s="1">
        <f>VLOOKUP(A282,'SegEnds_NonXtal_Prot#'!A:AL,31,FALSE)-VLOOKUP(A282,'SegEnds_NonXtal_Prot#'!A:AL,28,FALSE)</f>
        <v>55</v>
      </c>
      <c r="AJ282" s="1">
        <f>VLOOKUP(A282,'SegEnds_NonXtal_Prot#'!A:AL,34,FALSE)-VLOOKUP(A282,'SegEnds_NonXtal_Prot#'!A:AL,31,FALSE)</f>
        <v>39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320</v>
      </c>
      <c r="B283" s="1" t="str">
        <f>VLOOKUP(A283,Xtal_Templ!A:B,2,FALSE)</f>
        <v>oprd_mouse</v>
      </c>
      <c r="C283" s="5">
        <f>VLOOKUP($B283&amp;"__wt",'SegEnds_Xtal_BW#'!$A:$Z,3,FALSE)</f>
        <v>24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21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f>VLOOKUP($B283&amp;"__wt",'SegEnds_Xtal_BW#'!$A:$Z,14,FALSE)</f>
        <v>57</v>
      </c>
      <c r="O283" s="87"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31</v>
      </c>
      <c r="T283" s="1">
        <f t="array" ref="T283">INDEX(ICL3_classA!$G$2:$G$37,MATCH(MIN(ABS(AI283-ICL3_classA!$F$2:$F$37)),ABS(AI283-ICL3_classA!$F$2:$F$37),0))</f>
        <v>68</v>
      </c>
      <c r="U283" s="1">
        <f t="array" ref="U283">INDEX(ICL3_classA!$H$2:$H$37,MATCH(MIN(ABS(AI283-ICL3_classA!$F$2:$F$37)),ABS(AI283-ICL3_classA!$F$2:$F$37),0))</f>
        <v>23</v>
      </c>
      <c r="V283" s="1">
        <v>61</v>
      </c>
      <c r="W283" s="133">
        <f>VLOOKUP($B283&amp;"__wt",'SegEnds_Xtal_BW#'!$A:$Z,23,FALSE)</f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60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19</v>
      </c>
      <c r="AE283" s="1">
        <f>VLOOKUP(A283,'SegEnds_NonXtal_Prot#'!A:AL,16,FALSE)-VLOOKUP(A283,'SegEnds_NonXtal_Prot#'!A:AL,10,FALSE)</f>
        <v>51</v>
      </c>
      <c r="AF283" s="1" t="e">
        <f>VLOOKUP(A283,'SegEnds_NonXtal_Prot#'!A:AL,22,FALSE)-VLOOKUP(A283,'SegEnds_NonXtal_Prot#'!A:AL,19,FALSE)</f>
        <v>#VALUE!</v>
      </c>
      <c r="AG283" s="1">
        <f>VLOOKUP(A283,'SegEnds_NonXtal_Prot#'!A:AL,28,FALSE)-VLOOKUP(A283,'SegEnds_NonXtal_Prot#'!A:AL,25,FALSE)</f>
        <v>27</v>
      </c>
      <c r="AH283" s="1">
        <f>VLOOKUP(A283,'SegEnds_NonXtal_Prot#'!A:AL,28,FALSE)-VLOOKUP(A283,'SegEnds_NonXtal_Prot#'!A:AL,22,FALSE)</f>
        <v>52</v>
      </c>
      <c r="AI283" s="1">
        <f>VLOOKUP(A283,'SegEnds_NonXtal_Prot#'!A:AL,31,FALSE)-VLOOKUP(A283,'SegEnds_NonXtal_Prot#'!A:AL,28,FALSE)</f>
        <v>51</v>
      </c>
      <c r="AJ283" s="1">
        <f>VLOOKUP(A283,'SegEnds_NonXtal_Prot#'!A:AL,34,FALSE)-VLOOKUP(A283,'SegEnds_NonXtal_Prot#'!A:AL,31,FALSE)</f>
        <v>38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321</v>
      </c>
      <c r="B284" s="1" t="str">
        <f>VLOOKUP(A284,Xtal_Templ!A:B,2,FALSE)</f>
        <v>oprd_human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66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f>VLOOKUP($B284&amp;"__wt",'SegEnds_Xtal_BW#'!$A:$Z,14,FALSE)</f>
        <v>57</v>
      </c>
      <c r="O284" s="87"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68</v>
      </c>
      <c r="U284" s="1">
        <f t="array" ref="U284">INDEX(ICL3_classA!$H$2:$H$37,MATCH(MIN(ABS(AI284-ICL3_classA!$F$2:$F$37)),ABS(AI284-ICL3_classA!$F$2:$F$37),0))</f>
        <v>23</v>
      </c>
      <c r="V284" s="1">
        <v>61</v>
      </c>
      <c r="W284" s="133">
        <f>VLOOKUP($B284&amp;"__wt",'SegEnds_Xtal_BW#'!$A:$Z,23,FALSE)</f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19</v>
      </c>
      <c r="AE284" s="1">
        <f>VLOOKUP(A284,'SegEnds_NonXtal_Prot#'!A:AL,16,FALSE)-VLOOKUP(A284,'SegEnds_NonXtal_Prot#'!A:AL,10,FALSE)</f>
        <v>51</v>
      </c>
      <c r="AF284" s="1" t="e">
        <f>VLOOKUP(A284,'SegEnds_NonXtal_Prot#'!A:AL,22,FALSE)-VLOOKUP(A284,'SegEnds_NonXtal_Prot#'!A:AL,19,FALSE)</f>
        <v>#VALUE!</v>
      </c>
      <c r="AG284" s="1">
        <f>VLOOKUP(A284,'SegEnds_NonXtal_Prot#'!A:AL,28,FALSE)-VLOOKUP(A284,'SegEnds_NonXtal_Prot#'!A:AL,25,FALSE)</f>
        <v>27</v>
      </c>
      <c r="AH284" s="1">
        <f>VLOOKUP(A284,'SegEnds_NonXtal_Prot#'!A:AL,28,FALSE)-VLOOKUP(A284,'SegEnds_NonXtal_Prot#'!A:AL,22,FALSE)</f>
        <v>53</v>
      </c>
      <c r="AI284" s="1">
        <f>VLOOKUP(A284,'SegEnds_NonXtal_Prot#'!A:AL,31,FALSE)-VLOOKUP(A284,'SegEnds_NonXtal_Prot#'!A:AL,28,FALSE)</f>
        <v>51</v>
      </c>
      <c r="AJ284" s="1">
        <f>VLOOKUP(A284,'SegEnds_NonXtal_Prot#'!A:AL,34,FALSE)-VLOOKUP(A284,'SegEnds_NonXtal_Prot#'!A:AL,31,FALSE)</f>
        <v>38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322</v>
      </c>
      <c r="B285" s="1" t="str">
        <f>VLOOKUP(A285,Xtal_Templ!A:B,2,FALSE)</f>
        <v>ox1r_human</v>
      </c>
      <c r="C285" s="5">
        <f>VLOOKUP($B285&amp;"__wt",'SegEnds_Xtal_BW#'!$A:$Z,3,FALSE)</f>
        <v>32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56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INDEX(ICL3_classA!$G$2:$G$37,MATCH(MIN(ABS(AI285-ICL3_classA!$F$2:$F$37)),ABS(AI285-ICL3_classA!$F$2:$F$37),0))</f>
        <v>73</v>
      </c>
      <c r="U285" s="1">
        <f t="array" ref="U285">INDEX(ICL3_classA!$H$2:$H$37,MATCH(MIN(ABS(AI285-ICL3_classA!$F$2:$F$37)),ABS(AI285-ICL3_classA!$F$2:$F$37),0))</f>
        <v>22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 t="e">
        <f>VLOOKUP(A285,'SegEnds_NonXtal_Prot#'!A:AL,22,FALSE)-VLOOKUP(A285,'SegEnds_NonXtal_Prot#'!A:AL,19,FALSE)</f>
        <v>#VALUE!</v>
      </c>
      <c r="AG285" s="1">
        <f>VLOOKUP(A285,'SegEnds_NonXtal_Prot#'!A:AL,28,FALSE)-VLOOKUP(A285,'SegEnds_NonXtal_Prot#'!A:AL,25,FALSE)</f>
        <v>25</v>
      </c>
      <c r="AH285" s="1">
        <f>VLOOKUP(A285,'SegEnds_NonXtal_Prot#'!A:AL,28,FALSE)-VLOOKUP(A285,'SegEnds_NonXtal_Prot#'!A:AL,22,FALSE)</f>
        <v>62</v>
      </c>
      <c r="AI285" s="1">
        <f>VLOOKUP(A285,'SegEnds_NonXtal_Prot#'!A:AL,31,FALSE)-VLOOKUP(A285,'SegEnds_NonXtal_Prot#'!A:AL,28,FALSE)</f>
        <v>57</v>
      </c>
      <c r="AJ285" s="1">
        <f>VLOOKUP(A285,'SegEnds_NonXtal_Prot#'!A:AL,34,FALSE)-VLOOKUP(A285,'SegEnds_NonXtal_Prot#'!A:AL,31,FALSE)</f>
        <v>41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323</v>
      </c>
      <c r="B286" s="1" t="str">
        <f>VLOOKUP(A286,Xtal_Templ!A:B,2,FALSE)</f>
        <v>ox1r_human</v>
      </c>
      <c r="C286" s="5">
        <f>VLOOKUP($B286&amp;"__wt",'SegEnds_Xtal_BW#'!$A:$Z,3,FALSE)</f>
        <v>32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56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INDEX(ICL3_classA!$G$2:$G$37,MATCH(MIN(ABS(AI286-ICL3_classA!$F$2:$F$37)),ABS(AI286-ICL3_classA!$F$2:$F$37),0))</f>
        <v>73</v>
      </c>
      <c r="U286" s="1">
        <f t="array" ref="U286">INDEX(ICL3_classA!$H$2:$H$37,MATCH(MIN(ABS(AI286-ICL3_classA!$F$2:$F$37)),ABS(AI286-ICL3_classA!$F$2:$F$37),0))</f>
        <v>24</v>
      </c>
      <c r="V286" s="1">
        <v>61</v>
      </c>
      <c r="W286" s="1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 t="e">
        <f>VLOOKUP(A286,'SegEnds_NonXtal_Prot#'!A:AL,22,FALSE)-VLOOKUP(A286,'SegEnds_NonXtal_Prot#'!A:AL,19,FALSE)</f>
        <v>#VALUE!</v>
      </c>
      <c r="AG286" s="1">
        <f>VLOOKUP(A286,'SegEnds_NonXtal_Prot#'!A:AL,28,FALSE)-VLOOKUP(A286,'SegEnds_NonXtal_Prot#'!A:AL,25,FALSE)</f>
        <v>25</v>
      </c>
      <c r="AH286" s="1">
        <f>VLOOKUP(A286,'SegEnds_NonXtal_Prot#'!A:AL,28,FALSE)-VLOOKUP(A286,'SegEnds_NonXtal_Prot#'!A:AL,22,FALSE)</f>
        <v>63</v>
      </c>
      <c r="AI286" s="1">
        <f>VLOOKUP(A286,'SegEnds_NonXtal_Prot#'!A:AL,31,FALSE)-VLOOKUP(A286,'SegEnds_NonXtal_Prot#'!A:AL,28,FALSE)</f>
        <v>58</v>
      </c>
      <c r="AJ286" s="1">
        <f>VLOOKUP(A286,'SegEnds_NonXtal_Prot#'!A:AL,34,FALSE)-VLOOKUP(A286,'SegEnds_NonXtal_Prot#'!A:AL,31,FALSE)</f>
        <v>41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325</v>
      </c>
      <c r="B287" s="1" t="str">
        <f>VLOOKUP(A287,Xtal_Templ!A:B,2,FALSE)</f>
        <v>npy1r_human</v>
      </c>
      <c r="C287" s="5">
        <f>VLOOKUP($B287&amp;"__wt",'SegEnds_Xtal_BW#'!$A:$Z,3,FALSE)</f>
        <v>28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 t="str">
        <f>VLOOKUP($B287&amp;"__wt",'SegEnds_Xtal_BW#'!$A:$Z,13,FALSE)</f>
        <v>-</v>
      </c>
      <c r="N287" s="108" t="s">
        <v>23</v>
      </c>
      <c r="O287" s="87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31</v>
      </c>
      <c r="T287" s="1">
        <f t="array" ref="T287">INDEX(ICL3_classA!$G$2:$G$37,MATCH(MIN(ABS(AI287-ICL3_classA!$F$2:$F$37)),ABS(AI287-ICL3_classA!$F$2:$F$37),0))</f>
        <v>73</v>
      </c>
      <c r="U287" s="1">
        <f t="array" ref="U287">INDEX(ICL3_classA!$H$2:$H$37,MATCH(MIN(ABS(AI287-ICL3_classA!$F$2:$F$37)),ABS(AI287-ICL3_classA!$F$2:$F$37),0))</f>
        <v>22</v>
      </c>
      <c r="V287" s="1">
        <v>61</v>
      </c>
      <c r="W287" s="133">
        <f>VLOOKUP($B287&amp;"__wt",'SegEnds_Xtal_BW#'!$A:$Z,23,FALSE)</f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25</v>
      </c>
      <c r="AH287" s="1">
        <f>VLOOKUP(A287,'SegEnds_NonXtal_Prot#'!A:AL,28,FALSE)-VLOOKUP(A287,'SegEnds_NonXtal_Prot#'!A:AL,22,FALSE)</f>
        <v>60</v>
      </c>
      <c r="AI287" s="1">
        <f>VLOOKUP(A287,'SegEnds_NonXtal_Prot#'!A:AL,31,FALSE)-VLOOKUP(A287,'SegEnds_NonXtal_Prot#'!A:AL,28,FALSE)</f>
        <v>55</v>
      </c>
      <c r="AJ287" s="1">
        <f>VLOOKUP(A287,'SegEnds_NonXtal_Prot#'!A:AL,34,FALSE)-VLOOKUP(A287,'SegEnds_NonXtal_Prot#'!A:AL,31,FALSE)</f>
        <v>39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326</v>
      </c>
      <c r="B288" s="1" t="str">
        <f>VLOOKUP(A288,Xtal_Templ!A:B,2,FALSE)</f>
        <v>ox2r_human</v>
      </c>
      <c r="C288" s="5">
        <f>VLOOKUP($B288&amp;"__wt",'SegEnds_Xtal_BW#'!$A:$Z,3,FALSE)</f>
        <v>31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68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56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33</v>
      </c>
      <c r="T288" s="1">
        <f t="array" ref="T288">INDEX(ICL3_classA!$G$2:$G$37,MATCH(MIN(ABS(AI288-ICL3_classA!$F$2:$F$37)),ABS(AI288-ICL3_classA!$F$2:$F$37),0))</f>
        <v>72</v>
      </c>
      <c r="U288" s="1">
        <f t="array" ref="U288">INDEX(ICL3_classA!$H$2:$H$37,MATCH(MIN(ABS(AI288-ICL3_classA!$F$2:$F$37)),ABS(AI288-ICL3_classA!$F$2:$F$37),0))</f>
        <v>24</v>
      </c>
      <c r="V288" s="1">
        <v>61</v>
      </c>
      <c r="W288" s="133">
        <f>VLOOKUP($B288&amp;"__wt",'SegEnds_Xtal_BW#'!$A:$Z,23,FALSE)</f>
        <v>27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 t="e">
        <f>VLOOKUP(A288,'SegEnds_NonXtal_Prot#'!A:AL,22,FALSE)-VLOOKUP(A288,'SegEnds_NonXtal_Prot#'!A:AL,19,FALSE)</f>
        <v>#VALUE!</v>
      </c>
      <c r="AG288" s="1">
        <f>VLOOKUP(A288,'SegEnds_NonXtal_Prot#'!A:AL,28,FALSE)-VLOOKUP(A288,'SegEnds_NonXtal_Prot#'!A:AL,25,FALSE)</f>
        <v>28</v>
      </c>
      <c r="AH288" s="1">
        <f>VLOOKUP(A288,'SegEnds_NonXtal_Prot#'!A:AL,28,FALSE)-VLOOKUP(A288,'SegEnds_NonXtal_Prot#'!A:AL,22,FALSE)</f>
        <v>58</v>
      </c>
      <c r="AI288" s="1">
        <f>VLOOKUP(A288,'SegEnds_NonXtal_Prot#'!A:AL,31,FALSE)-VLOOKUP(A288,'SegEnds_NonXtal_Prot#'!A:AL,28,FALSE)</f>
        <v>52</v>
      </c>
      <c r="AJ288" s="1">
        <f>VLOOKUP(A288,'SegEnds_NonXtal_Prot#'!A:AL,34,FALSE)-VLOOKUP(A288,'SegEnds_NonXtal_Prot#'!A:AL,31,FALSE)</f>
        <v>39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327</v>
      </c>
      <c r="B289" s="1" t="str">
        <f>VLOOKUP(A289,Xtal_Templ!A:B,2,FALSE)</f>
        <v>npy1r_human</v>
      </c>
      <c r="C289" s="5">
        <f>VLOOKUP($B289&amp;"__wt",'SegEnds_Xtal_BW#'!$A:$Z,3,FALSE)</f>
        <v>28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68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 t="str">
        <f>VLOOKUP($B289&amp;"__wt",'SegEnds_Xtal_BW#'!$A:$Z,13,FALSE)</f>
        <v>-</v>
      </c>
      <c r="N289" s="108" t="s">
        <v>23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31</v>
      </c>
      <c r="T289" s="1">
        <f t="array" ref="T289">INDEX(ICL3_classA!$G$2:$G$37,MATCH(MIN(ABS(AI289-ICL3_classA!$F$2:$F$37)),ABS(AI289-ICL3_classA!$F$2:$F$37),0))</f>
        <v>72</v>
      </c>
      <c r="U289" s="1">
        <f t="array" ref="U289">INDEX(ICL3_classA!$H$2:$H$37,MATCH(MIN(ABS(AI289-ICL3_classA!$F$2:$F$37)),ABS(AI289-ICL3_classA!$F$2:$F$37),0))</f>
        <v>24</v>
      </c>
      <c r="V289" s="1">
        <v>61</v>
      </c>
      <c r="W289" s="133">
        <f>VLOOKUP($B289&amp;"__wt",'SegEnds_Xtal_BW#'!$A:$Z,23,FALSE)</f>
        <v>28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 t="e">
        <f>VLOOKUP(A289,'SegEnds_NonXtal_Prot#'!A:AL,22,FALSE)-VLOOKUP(A289,'SegEnds_NonXtal_Prot#'!A:AL,19,FALSE)</f>
        <v>#VALUE!</v>
      </c>
      <c r="AG289" s="1">
        <f>VLOOKUP(A289,'SegEnds_NonXtal_Prot#'!A:AL,28,FALSE)-VLOOKUP(A289,'SegEnds_NonXtal_Prot#'!A:AL,25,FALSE)</f>
        <v>25</v>
      </c>
      <c r="AH289" s="1">
        <f>VLOOKUP(A289,'SegEnds_NonXtal_Prot#'!A:AL,28,FALSE)-VLOOKUP(A289,'SegEnds_NonXtal_Prot#'!A:AL,22,FALSE)</f>
        <v>62</v>
      </c>
      <c r="AI289" s="1">
        <f>VLOOKUP(A289,'SegEnds_NonXtal_Prot#'!A:AL,31,FALSE)-VLOOKUP(A289,'SegEnds_NonXtal_Prot#'!A:AL,28,FALSE)</f>
        <v>54</v>
      </c>
      <c r="AJ289" s="1">
        <f>VLOOKUP(A289,'SegEnds_NonXtal_Prot#'!A:AL,34,FALSE)-VLOOKUP(A289,'SegEnds_NonXtal_Prot#'!A:AL,31,FALSE)</f>
        <v>39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328</v>
      </c>
      <c r="B290" s="1" t="str">
        <f>VLOOKUP(A290,Xtal_Templ!A:B,2,FALSE)</f>
        <v>npy1r_human</v>
      </c>
      <c r="C290" s="5">
        <f>VLOOKUP($B290&amp;"__wt",'SegEnds_Xtal_BW#'!$A:$Z,3,FALSE)</f>
        <v>28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68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 t="str">
        <f>VLOOKUP($B290&amp;"__wt",'SegEnds_Xtal_BW#'!$A:$Z,13,FALSE)</f>
        <v>-</v>
      </c>
      <c r="N290" s="108" t="s">
        <v>23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31</v>
      </c>
      <c r="T290" s="1">
        <f t="array" ref="T290">INDEX(ICL3_classA!$G$2:$G$37,MATCH(MIN(ABS(AI290-ICL3_classA!$F$2:$F$37)),ABS(AI290-ICL3_classA!$F$2:$F$37),0))</f>
        <v>76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33">
        <f>VLOOKUP($B290&amp;"__wt",'SegEnds_Xtal_BW#'!$A:$Z,23,FALSE)</f>
        <v>28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58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 t="e">
        <f>VLOOKUP(A290,'SegEnds_NonXtal_Prot#'!A:AL,22,FALSE)-VLOOKUP(A290,'SegEnds_NonXtal_Prot#'!A:AL,19,FALSE)</f>
        <v>#VALUE!</v>
      </c>
      <c r="AG290" s="1">
        <f>VLOOKUP(A290,'SegEnds_NonXtal_Prot#'!A:AL,28,FALSE)-VLOOKUP(A290,'SegEnds_NonXtal_Prot#'!A:AL,25,FALSE)</f>
        <v>25</v>
      </c>
      <c r="AH290" s="1">
        <f>VLOOKUP(A290,'SegEnds_NonXtal_Prot#'!A:AL,28,FALSE)-VLOOKUP(A290,'SegEnds_NonXtal_Prot#'!A:AL,22,FALSE)</f>
        <v>59</v>
      </c>
      <c r="AI290" s="1">
        <f>VLOOKUP(A290,'SegEnds_NonXtal_Prot#'!A:AL,31,FALSE)-VLOOKUP(A290,'SegEnds_NonXtal_Prot#'!A:AL,28,FALSE)</f>
        <v>160</v>
      </c>
      <c r="AJ290" s="1">
        <f>VLOOKUP(A290,'SegEnds_NonXtal_Prot#'!A:AL,34,FALSE)-VLOOKUP(A290,'SegEnds_NonXtal_Prot#'!A:AL,31,FALSE)</f>
        <v>39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329</v>
      </c>
      <c r="B291" s="1" t="str">
        <f>VLOOKUP(A291,Xtal_Templ!A:B,2,FALSE)</f>
        <v>npy1r_human</v>
      </c>
      <c r="C291" s="5">
        <f>VLOOKUP($B291&amp;"__wt",'SegEnds_Xtal_BW#'!$A:$Z,3,FALSE)</f>
        <v>28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68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 t="str">
        <f>VLOOKUP($B291&amp;"__wt",'SegEnds_Xtal_BW#'!$A:$Z,13,FALSE)</f>
        <v>-</v>
      </c>
      <c r="N291" s="12" t="str">
        <f>VLOOKUP($B291&amp;"__wt",'SegEnds_Xtal_BW#'!$A:$Z,14,FALSE)</f>
        <v>-</v>
      </c>
      <c r="O291" s="87">
        <f>VLOOKUP($B291&amp;"__wt",'SegEnds_Xtal_BW#'!$A:$Z,15,FALSE)</f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31</v>
      </c>
      <c r="T291" s="1">
        <f t="array" ref="T291">INDEX(ICL3_classA!$G$2:$G$37,MATCH(MIN(ABS(AI291-ICL3_classA!$F$2:$F$37)),ABS(AI291-ICL3_classA!$F$2:$F$37),0))</f>
        <v>73</v>
      </c>
      <c r="U291" s="1">
        <f t="array" ref="U291">INDEX(ICL3_classA!$H$2:$H$37,MATCH(MIN(ABS(AI291-ICL3_classA!$F$2:$F$37)),ABS(AI291-ICL3_classA!$F$2:$F$37),0))</f>
        <v>22</v>
      </c>
      <c r="V291" s="1">
        <v>61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58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29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20</v>
      </c>
      <c r="AE291" s="1">
        <f>VLOOKUP(A291,'SegEnds_NonXtal_Prot#'!A:AL,16,FALSE)-VLOOKUP(A291,'SegEnds_NonXtal_Prot#'!A:AL,10,FALSE)</f>
        <v>52</v>
      </c>
      <c r="AF291" s="1" t="e">
        <f>VLOOKUP(A291,'SegEnds_NonXtal_Prot#'!A:AL,22,FALSE)-VLOOKUP(A291,'SegEnds_NonXtal_Prot#'!A:AL,19,FALSE)</f>
        <v>#VALUE!</v>
      </c>
      <c r="AG291" s="1" t="e">
        <f>VLOOKUP(A291,'SegEnds_NonXtal_Prot#'!A:AL,28,FALSE)-VLOOKUP(A291,'SegEnds_NonXtal_Prot#'!A:AL,25,FALSE)</f>
        <v>#VALUE!</v>
      </c>
      <c r="AH291" s="1">
        <f>VLOOKUP(A291,'SegEnds_NonXtal_Prot#'!A:AL,28,FALSE)-VLOOKUP(A291,'SegEnds_NonXtal_Prot#'!A:AL,22,FALSE)</f>
        <v>62</v>
      </c>
      <c r="AI291" s="1">
        <f>VLOOKUP(A291,'SegEnds_NonXtal_Prot#'!A:AL,31,FALSE)-VLOOKUP(A291,'SegEnds_NonXtal_Prot#'!A:AL,28,FALSE)</f>
        <v>55</v>
      </c>
      <c r="AJ291" s="1" t="e">
        <f>VLOOKUP(A291,'SegEnds_NonXtal_Prot#'!A:AL,34,FALSE)-VLOOKUP(A291,'SegEnds_NonXtal_Prot#'!A:AL,31,FALSE)</f>
        <v>#VALUE!</v>
      </c>
      <c r="AK291" s="1" t="e">
        <f>VLOOKUP(A291,'SegEnds_NonXtal_Prot#'!A:AL,37,FALSE)-VLOOKUP(A291,'SegEnds_NonXtal_Prot#'!A:AL,34,FALSE)</f>
        <v>#VALUE!</v>
      </c>
      <c r="AL291" s="1" t="str">
        <f>IF(ISERROR(MATCH(A291,'SegEnds_Xtal_Prot#'!B:B, 0)), "NoXtal", "Xtal")</f>
        <v>NoXtal</v>
      </c>
    </row>
    <row r="292" spans="1:38" x14ac:dyDescent="0.2">
      <c r="A292" s="1" t="s">
        <v>332</v>
      </c>
      <c r="B292" s="1" t="str">
        <f>VLOOKUP(A292,Xtal_Templ!A:B,2,FALSE)</f>
        <v>opsd_bovin</v>
      </c>
      <c r="C292" s="5">
        <f>VLOOKUP($B292&amp;"__wt",'SegEnds_Xtal_BW#'!$A:$Z,3,FALSE)</f>
        <v>28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56</v>
      </c>
      <c r="O292" s="87">
        <f>VLOOKUP($B292&amp;"__wt",'SegEnds_Xtal_BW#'!$A:$Z,15,FALSE)</f>
        <v>38</v>
      </c>
      <c r="P292" s="1">
        <f>VLOOKUP($B292&amp;"__wt",'SegEnds_Xtal_BW#'!$A:$Z,16,FALSE)</f>
        <v>62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34</v>
      </c>
      <c r="T292" s="1">
        <f t="array" ref="T292">INDEX(ICL3_classA!$G$2:$G$37,MATCH(MIN(ABS(AI292-ICL3_classA!$F$2:$F$37)),ABS(AI292-ICL3_classA!$F$2:$F$37),0))</f>
        <v>73</v>
      </c>
      <c r="U292" s="1">
        <f t="array" ref="U292">INDEX(ICL3_classA!$H$2:$H$37,MATCH(MIN(ABS(AI292-ICL3_classA!$F$2:$F$37)),ABS(AI292-ICL3_classA!$F$2:$F$37),0))</f>
        <v>22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20</v>
      </c>
      <c r="AE292" s="1">
        <f>VLOOKUP(A292,'SegEnds_NonXtal_Prot#'!A:AL,16,FALSE)-VLOOKUP(A292,'SegEnds_NonXtal_Prot#'!A:AL,10,FALSE)</f>
        <v>52</v>
      </c>
      <c r="AF292" s="1" t="e">
        <f>VLOOKUP(A292,'SegEnds_NonXtal_Prot#'!A:AL,22,FALSE)-VLOOKUP(A292,'SegEnds_NonXtal_Prot#'!A:AL,19,FALSE)</f>
        <v>#VALUE!</v>
      </c>
      <c r="AG292" s="1">
        <f>VLOOKUP(A292,'SegEnds_NonXtal_Prot#'!A:AL,28,FALSE)-VLOOKUP(A292,'SegEnds_NonXtal_Prot#'!A:AL,25,FALSE)</f>
        <v>26</v>
      </c>
      <c r="AH292" s="1">
        <f>VLOOKUP(A292,'SegEnds_NonXtal_Prot#'!A:AL,28,FALSE)-VLOOKUP(A292,'SegEnds_NonXtal_Prot#'!A:AL,22,FALSE)</f>
        <v>52</v>
      </c>
      <c r="AI292" s="1">
        <f>VLOOKUP(A292,'SegEnds_NonXtal_Prot#'!A:AL,31,FALSE)-VLOOKUP(A292,'SegEnds_NonXtal_Prot#'!A:AL,28,FALSE)</f>
        <v>56</v>
      </c>
      <c r="AJ292" s="1">
        <f>VLOOKUP(A292,'SegEnds_NonXtal_Prot#'!A:AL,34,FALSE)-VLOOKUP(A292,'SegEnds_NonXtal_Prot#'!A:AL,31,FALSE)</f>
        <v>36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4" t="s">
        <v>344</v>
      </c>
      <c r="B293" s="4" t="str">
        <f>VLOOKUP(A293,Xtal_Templ!A:B,2,FALSE)</f>
        <v>ox2r_human</v>
      </c>
      <c r="C293" s="5">
        <f>VLOOKUP($B293&amp;"__wt",'SegEnds_Xtal_BW#'!$A:$Z,3,FALSE)</f>
        <v>31</v>
      </c>
      <c r="D293" s="4">
        <f>VLOOKUP($B293&amp;"__wt",'SegEnds_Xtal_BW#'!$A:$Z,4,FALSE)</f>
        <v>60</v>
      </c>
      <c r="E293" s="4">
        <f>VLOOKUP($B293&amp;"__wt",'SegEnds_Xtal_BW#'!$A:$Z,5,FALSE)</f>
        <v>48</v>
      </c>
      <c r="F293" s="4">
        <f>VLOOKUP($B293&amp;"__wt",'SegEnds_Xtal_BW#'!$A:$Z,6,FALSE)</f>
        <v>51</v>
      </c>
      <c r="G293" s="4">
        <v>37</v>
      </c>
      <c r="H293" s="11">
        <v>66</v>
      </c>
      <c r="I293" s="4">
        <f>VLOOKUP($B293&amp;"__wt",'SegEnds_Xtal_BW#'!$A:$Z,9,FALSE)</f>
        <v>49</v>
      </c>
      <c r="J293" s="4">
        <f>VLOOKUP($B293&amp;"__wt",'SegEnds_Xtal_BW#'!$A:$Z,10,FALSE)</f>
        <v>52</v>
      </c>
      <c r="K293" s="11">
        <v>18</v>
      </c>
      <c r="L293" s="4">
        <f>VLOOKUP($B293&amp;"__wt",'SegEnds_Xtal_BW#'!$A:$Z,12,FALSE)</f>
        <v>56</v>
      </c>
      <c r="M293" s="4">
        <f>VLOOKUP($B293&amp;"__wt",'SegEnds_Xtal_BW#'!$A:$Z,13,FALSE)</f>
        <v>50</v>
      </c>
      <c r="N293" s="11">
        <v>55</v>
      </c>
      <c r="O293" s="88">
        <v>38</v>
      </c>
      <c r="P293" s="4">
        <f>VLOOKUP($B293&amp;"__wt",'SegEnds_Xtal_BW#'!$A:$Z,16,FALSE)</f>
        <v>64</v>
      </c>
      <c r="Q293" s="4">
        <f>VLOOKUP($B293&amp;"__wt",'SegEnds_Xtal_BW#'!$A:$Z,17,FALSE)</f>
        <v>50</v>
      </c>
      <c r="R293" s="4">
        <f>VLOOKUP($B293&amp;"__wt",'SegEnds_Xtal_BW#'!$A:$Z,18,FALSE)</f>
        <v>52</v>
      </c>
      <c r="S293" s="4">
        <f>VLOOKUP($B293&amp;"__wt",'SegEnds_Xtal_BW#'!$A:$Z,19,FALSE)</f>
        <v>33</v>
      </c>
      <c r="T293" s="4">
        <f t="array" ref="T293">INDEX(ICL3_classA!$G$2:$G$37,MATCH(MIN(ABS(AI293-ICL3_classA!$F$2:$F$37)),ABS(AI293-ICL3_classA!$F$2:$F$37),0))</f>
        <v>76</v>
      </c>
      <c r="U293" s="4">
        <f t="array" ref="U293">INDEX(ICL3_classA!$H$2:$H$37,MATCH(MIN(ABS(AI293-ICL3_classA!$F$2:$F$37)),ABS(AI293-ICL3_classA!$F$2:$F$37),0))</f>
        <v>24</v>
      </c>
      <c r="V293" s="4">
        <v>61</v>
      </c>
      <c r="W293" s="4">
        <v>31</v>
      </c>
      <c r="X293" s="4">
        <f>VLOOKUP($B293&amp;"__wt",'SegEnds_Xtal_BW#'!$A:$Z,24,FALSE)</f>
        <v>56</v>
      </c>
      <c r="Y293" s="4">
        <f>VLOOKUP($B293&amp;"__wt",'SegEnds_Xtal_BW#'!$A:$Z,25,FALSE)</f>
        <v>47</v>
      </c>
      <c r="Z293" s="4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4">
        <f>VLOOKUP(A293,'SegEnds_NonXtal_Prot#'!A:AL,10,FALSE)-VLOOKUP(A293,'SegEnds_NonXtal_Prot#'!A:AL,7,FALSE)</f>
        <v>15</v>
      </c>
      <c r="AD293" s="4">
        <f>VLOOKUP(A293,'SegEnds_NonXtal_Prot#'!A:AL,13,FALSE)-VLOOKUP(A293,'SegEnds_NonXtal_Prot#'!A:AL,10,FALSE)</f>
        <v>18</v>
      </c>
      <c r="AE293" s="4">
        <f>VLOOKUP(A293,'SegEnds_NonXtal_Prot#'!A:AL,16,FALSE)-VLOOKUP(A293,'SegEnds_NonXtal_Prot#'!A:AL,10,FALSE)</f>
        <v>52</v>
      </c>
      <c r="AF293" s="1" t="e">
        <f>VLOOKUP(A293,'SegEnds_NonXtal_Prot#'!A:AL,22,FALSE)-VLOOKUP(A293,'SegEnds_NonXtal_Prot#'!A:AL,19,FALSE)</f>
        <v>#VALUE!</v>
      </c>
      <c r="AG293" s="4">
        <f>VLOOKUP(A293,'SegEnds_NonXtal_Prot#'!A:AL,28,FALSE)-VLOOKUP(A293,'SegEnds_NonXtal_Prot#'!A:AL,25,FALSE)</f>
        <v>25</v>
      </c>
      <c r="AH293" s="1">
        <f>VLOOKUP(A293,'SegEnds_NonXtal_Prot#'!A:AL,28,FALSE)-VLOOKUP(A293,'SegEnds_NonXtal_Prot#'!A:AL,22,FALSE)</f>
        <v>51</v>
      </c>
      <c r="AI293" s="4">
        <f>VLOOKUP(A293,'SegEnds_NonXtal_Prot#'!A:AL,31,FALSE)-VLOOKUP(A293,'SegEnds_NonXtal_Prot#'!A:AL,28,FALSE)</f>
        <v>78</v>
      </c>
      <c r="AJ293" s="4">
        <f>VLOOKUP(A293,'SegEnds_NonXtal_Prot#'!A:AL,34,FALSE)-VLOOKUP(A293,'SegEnds_NonXtal_Prot#'!A:AL,31,FALSE)</f>
        <v>36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367</v>
      </c>
      <c r="B294" s="1" t="str">
        <f>VLOOKUP(A294,Xtal_Templ!A:B,2,FALSE)</f>
        <v>ox1r_human</v>
      </c>
      <c r="C294" s="5">
        <f>VLOOKUP($B294&amp;"__wt",'SegEnds_Xtal_BW#'!$A:$Z,3,FALSE)</f>
        <v>32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08" t="s">
        <v>23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INDEX(ICL3_classA!$G$2:$G$37,MATCH(MIN(ABS(AI294-ICL3_classA!$F$2:$F$37)),ABS(AI294-ICL3_classA!$F$2:$F$37),0))</f>
        <v>73</v>
      </c>
      <c r="U294" s="1">
        <f t="array" ref="U294">INDEX(ICL3_classA!$H$2:$H$37,MATCH(MIN(ABS(AI294-ICL3_classA!$F$2:$F$37)),ABS(AI294-ICL3_classA!$F$2:$F$37),0))</f>
        <v>22</v>
      </c>
      <c r="V294" s="1">
        <v>61</v>
      </c>
      <c r="W294" s="1">
        <v>28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58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22</v>
      </c>
      <c r="AE294" s="1">
        <f>VLOOKUP(A294,'SegEnds_NonXtal_Prot#'!A:AL,16,FALSE)-VLOOKUP(A294,'SegEnds_NonXtal_Prot#'!A:AL,10,FALSE)</f>
        <v>54</v>
      </c>
      <c r="AF294" s="1" t="e">
        <f>VLOOKUP(A294,'SegEnds_NonXtal_Prot#'!A:AL,22,FALSE)-VLOOKUP(A294,'SegEnds_NonXtal_Prot#'!A:AL,19,FALSE)</f>
        <v>#VALUE!</v>
      </c>
      <c r="AG294" s="1">
        <f>VLOOKUP(A294,'SegEnds_NonXtal_Prot#'!A:AL,28,FALSE)-VLOOKUP(A294,'SegEnds_NonXtal_Prot#'!A:AL,25,FALSE)</f>
        <v>27</v>
      </c>
      <c r="AH294" s="1">
        <f>VLOOKUP(A294,'SegEnds_NonXtal_Prot#'!A:AL,28,FALSE)-VLOOKUP(A294,'SegEnds_NonXtal_Prot#'!A:AL,22,FALSE)</f>
        <v>57</v>
      </c>
      <c r="AI294" s="1">
        <f>VLOOKUP(A294,'SegEnds_NonXtal_Prot#'!A:AL,31,FALSE)-VLOOKUP(A294,'SegEnds_NonXtal_Prot#'!A:AL,28,FALSE)</f>
        <v>55</v>
      </c>
      <c r="AJ294" s="1">
        <f>VLOOKUP(A294,'SegEnds_NonXtal_Prot#'!A:AL,34,FALSE)-VLOOKUP(A294,'SegEnds_NonXtal_Prot#'!A:AL,31,FALSE)</f>
        <v>40</v>
      </c>
      <c r="AK294" s="1">
        <f>VLOOKUP(A294,'SegEnds_NonXtal_Prot#'!A:AL,37,FALSE)-VLOOKUP(A294,'SegEnds_NonXtal_Prot#'!A:AL,34,FALSE)</f>
        <v>11</v>
      </c>
      <c r="AL294" s="1" t="str">
        <f>IF(ISERROR(MATCH(A294,'SegEnds_Xtal_Prot#'!B:B, 0)), "NoXtal", "Xtal")</f>
        <v>NoXtal</v>
      </c>
    </row>
    <row r="295" spans="1:38" x14ac:dyDescent="0.2">
      <c r="A295" s="1" t="s">
        <v>368</v>
      </c>
      <c r="B295" s="1" t="str">
        <f>VLOOKUP(A295,Xtal_Templ!A:B,2,FALSE)</f>
        <v>ox2r_human</v>
      </c>
      <c r="C295" s="5">
        <f>VLOOKUP($B295&amp;"__wt",'SegEnds_Xtal_BW#'!$A:$Z,3,FALSE)</f>
        <v>31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68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08" t="s">
        <v>23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33</v>
      </c>
      <c r="T295" s="1">
        <f t="array" ref="T295">INDEX(ICL3_classA!$G$2:$G$37,MATCH(MIN(ABS(AI295-ICL3_classA!$F$2:$F$37)),ABS(AI295-ICL3_classA!$F$2:$F$37),0))</f>
        <v>73</v>
      </c>
      <c r="U295" s="1">
        <f t="array" ref="U295">INDEX(ICL3_classA!$H$2:$H$37,MATCH(MIN(ABS(AI295-ICL3_classA!$F$2:$F$37)),ABS(AI295-ICL3_classA!$F$2:$F$37),0))</f>
        <v>22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22</v>
      </c>
      <c r="AE295" s="1">
        <f>VLOOKUP(A295,'SegEnds_NonXtal_Prot#'!A:AL,16,FALSE)-VLOOKUP(A295,'SegEnds_NonXtal_Prot#'!A:AL,10,FALSE)</f>
        <v>54</v>
      </c>
      <c r="AF295" s="1" t="e">
        <f>VLOOKUP(A295,'SegEnds_NonXtal_Prot#'!A:AL,22,FALSE)-VLOOKUP(A295,'SegEnds_NonXtal_Prot#'!A:AL,19,FALSE)</f>
        <v>#VALUE!</v>
      </c>
      <c r="AG295" s="1">
        <f>VLOOKUP(A295,'SegEnds_NonXtal_Prot#'!A:AL,28,FALSE)-VLOOKUP(A295,'SegEnds_NonXtal_Prot#'!A:AL,25,FALSE)</f>
        <v>27</v>
      </c>
      <c r="AH295" s="1">
        <f>VLOOKUP(A295,'SegEnds_NonXtal_Prot#'!A:AL,28,FALSE)-VLOOKUP(A295,'SegEnds_NonXtal_Prot#'!A:AL,22,FALSE)</f>
        <v>57</v>
      </c>
      <c r="AI295" s="1">
        <f>VLOOKUP(A295,'SegEnds_NonXtal_Prot#'!A:AL,31,FALSE)-VLOOKUP(A295,'SegEnds_NonXtal_Prot#'!A:AL,28,FALSE)</f>
        <v>55</v>
      </c>
      <c r="AJ295" s="1">
        <f>VLOOKUP(A295,'SegEnds_NonXtal_Prot#'!A:AL,34,FALSE)-VLOOKUP(A295,'SegEnds_NonXtal_Prot#'!A:AL,31,FALSE)</f>
        <v>40</v>
      </c>
      <c r="AK295" s="1">
        <f>VLOOKUP(A295,'SegEnds_NonXtal_Prot#'!A:AL,37,FALSE)-VLOOKUP(A295,'SegEnds_NonXtal_Prot#'!A:AL,34,FALSE)</f>
        <v>11</v>
      </c>
      <c r="AL295" s="1" t="str">
        <f>IF(ISERROR(MATCH(A295,'SegEnds_Xtal_Prot#'!B:B, 0)), "NoXtal", "Xtal")</f>
        <v>NoXtal</v>
      </c>
    </row>
    <row r="296" spans="1:38" x14ac:dyDescent="0.2">
      <c r="A296" s="1" t="s">
        <v>1523</v>
      </c>
      <c r="B296" s="1" t="str">
        <f>VLOOKUP(A296,Xtal_Templ!A:B,2,FALSE)</f>
        <v>q80km9_hcmv</v>
      </c>
      <c r="C296" s="5">
        <f>VLOOKUP($B296&amp;"__wt",'SegEnds_Xtal_BW#'!$A:$Z,3,FALSE)</f>
        <v>24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v>66</v>
      </c>
      <c r="I296" s="1" t="str">
        <f>VLOOKUP($B296&amp;"__wt",'SegEnds_Xtal_BW#'!$A:$Z,9,FALSE)</f>
        <v>-</v>
      </c>
      <c r="J296" s="1" t="str">
        <f>VLOOKUP($B296&amp;"__wt",'SegEnds_Xtal_BW#'!$A:$Z,10,FALSE)</f>
        <v>-</v>
      </c>
      <c r="K296" s="108">
        <v>21</v>
      </c>
      <c r="L296" s="1">
        <f>VLOOKUP($B296&amp;"__wt",'SegEnds_Xtal_BW#'!$A:$Z,12,FALSE)</f>
        <v>55</v>
      </c>
      <c r="M296" s="1" t="str">
        <f>VLOOKUP($B296&amp;"__wt",'SegEnds_Xtal_BW#'!$A:$Z,13,FALSE)</f>
        <v>-</v>
      </c>
      <c r="N296" s="12" t="str">
        <f>VLOOKUP($B296&amp;"__wt",'SegEnds_Xtal_BW#'!$A:$Z,14,FALSE)</f>
        <v>-</v>
      </c>
      <c r="O296" s="87">
        <f>VLOOKUP($B296&amp;"__wt",'SegEnds_Xtal_BW#'!$A:$Z,15,FALSE)</f>
        <v>38</v>
      </c>
      <c r="P296" s="1">
        <f>VLOOKUP($B296&amp;"__wt",'SegEnds_Xtal_BW#'!$A:$Z,16,FALSE)</f>
        <v>62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33</v>
      </c>
      <c r="T296" s="1">
        <f t="array" ref="T296">INDEX(ICL3_classA!$G$2:$G$37,MATCH(MIN(ABS(AI296-ICL3_classA!$F$2:$F$37)),ABS(AI296-ICL3_classA!$F$2:$F$37),0))</f>
        <v>68</v>
      </c>
      <c r="U296" s="1">
        <v>29</v>
      </c>
      <c r="V296" s="1">
        <v>64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62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50</v>
      </c>
      <c r="AF296" s="1" t="e">
        <f>VLOOKUP(A296,'SegEnds_NonXtal_Prot#'!A:AL,22,FALSE)-VLOOKUP(A296,'SegEnds_NonXtal_Prot#'!A:AL,19,FALSE)</f>
        <v>#VALUE!</v>
      </c>
      <c r="AG296" s="1">
        <f>VLOOKUP(A296,'SegEnds_NonXtal_Prot#'!A:AL,28,FALSE)-VLOOKUP(A296,'SegEnds_NonXtal_Prot#'!A:AL,25,FALSE)</f>
        <v>27</v>
      </c>
      <c r="AH296" s="1">
        <f>VLOOKUP(A296,'SegEnds_NonXtal_Prot#'!A:AL,28,FALSE)-VLOOKUP(A296,'SegEnds_NonXtal_Prot#'!A:AL,22,FALSE)</f>
        <v>48</v>
      </c>
      <c r="AI296" s="1">
        <f>VLOOKUP(A296,'SegEnds_NonXtal_Prot#'!A:AL,31,FALSE)-VLOOKUP(A296,'SegEnds_NonXtal_Prot#'!A:AL,28,FALSE)</f>
        <v>43</v>
      </c>
      <c r="AJ296" s="1">
        <f>VLOOKUP(A296,'SegEnds_NonXtal_Prot#'!A:AL,34,FALSE)-VLOOKUP(A296,'SegEnds_NonXtal_Prot#'!A:AL,31,FALSE)</f>
        <v>45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Xtal</v>
      </c>
    </row>
    <row r="297" spans="1:38" x14ac:dyDescent="0.2">
      <c r="A297" s="1" t="s">
        <v>373</v>
      </c>
      <c r="B297" s="1" t="str">
        <f>VLOOKUP(A297,Xtal_Templ!A:B,2,FALSE)</f>
        <v>agtr1_human</v>
      </c>
      <c r="C297" s="5">
        <f>VLOOKUP($B297&amp;"__wt",'SegEnds_Xtal_BW#'!$A:$Z,3,FALSE)</f>
        <v>28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58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34</v>
      </c>
      <c r="T297" s="1">
        <f t="array" ref="T297">INDEX(ICL3_classA!$G$2:$G$37,MATCH(MIN(ABS(AI297-ICL3_classA!$F$2:$F$37)),ABS(AI297-ICL3_classA!$F$2:$F$37),0))</f>
        <v>74</v>
      </c>
      <c r="U297" s="1">
        <f t="array" ref="U297">INDEX(ICL3_classA!$H$2:$H$37,MATCH(MIN(ABS(AI297-ICL3_classA!$F$2:$F$37)),ABS(AI297-ICL3_classA!$F$2:$F$37),0))</f>
        <v>21</v>
      </c>
      <c r="V297" s="1">
        <v>64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61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29</v>
      </c>
      <c r="AC297" s="1">
        <f>VLOOKUP(A297,'SegEnds_NonXtal_Prot#'!A:AL,10,FALSE)-VLOOKUP(A297,'SegEnds_NonXtal_Prot#'!A:AL,7,FALSE)</f>
        <v>16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 t="e">
        <f>VLOOKUP(A297,'SegEnds_NonXtal_Prot#'!A:AL,22,FALSE)-VLOOKUP(A297,'SegEnds_NonXtal_Prot#'!A:AL,19,FALSE)</f>
        <v>#VALUE!</v>
      </c>
      <c r="AG297" s="1">
        <f>VLOOKUP(A297,'SegEnds_NonXtal_Prot#'!A:AL,28,FALSE)-VLOOKUP(A297,'SegEnds_NonXtal_Prot#'!A:AL,25,FALSE)</f>
        <v>32</v>
      </c>
      <c r="AH297" s="1">
        <f>VLOOKUP(A297,'SegEnds_NonXtal_Prot#'!A:AL,28,FALSE)-VLOOKUP(A297,'SegEnds_NonXtal_Prot#'!A:AL,22,FALSE)</f>
        <v>57</v>
      </c>
      <c r="AI297" s="1">
        <f>VLOOKUP(A297,'SegEnds_NonXtal_Prot#'!A:AL,31,FALSE)-VLOOKUP(A297,'SegEnds_NonXtal_Prot#'!A:AL,28,FALSE)</f>
        <v>62</v>
      </c>
      <c r="AJ297" s="1">
        <f>VLOOKUP(A297,'SegEnds_NonXtal_Prot#'!A:AL,34,FALSE)-VLOOKUP(A297,'SegEnds_NonXtal_Prot#'!A:AL,31,FALSE)</f>
        <v>45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924</v>
      </c>
      <c r="B298" s="1" t="str">
        <f>VLOOKUP(A298,Xtal_Templ!A:B,2,FALSE)</f>
        <v>us28_hcmva</v>
      </c>
      <c r="C298" s="5">
        <f>VLOOKUP($B298&amp;"__wt",'SegEnds_Xtal_BW#'!$A:$Z,3,FALSE)</f>
        <v>24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v>66</v>
      </c>
      <c r="I298" s="1" t="str">
        <f>VLOOKUP($B298&amp;"__wt",'SegEnds_Xtal_BW#'!$A:$Z,9,FALSE)</f>
        <v>-</v>
      </c>
      <c r="J298" s="1" t="str">
        <f>VLOOKUP($B298&amp;"__wt",'SegEnds_Xtal_BW#'!$A:$Z,10,FALSE)</f>
        <v>-</v>
      </c>
      <c r="K298" s="108">
        <v>21</v>
      </c>
      <c r="L298" s="1">
        <f>VLOOKUP($B298&amp;"__wt",'SegEnds_Xtal_BW#'!$A:$Z,12,FALSE)</f>
        <v>55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7">
        <f>VLOOKUP($B298&amp;"__wt",'SegEnds_Xtal_BW#'!$A:$Z,15,FALSE)</f>
        <v>38</v>
      </c>
      <c r="P298" s="1">
        <f>VLOOKUP($B298&amp;"__wt",'SegEnds_Xtal_BW#'!$A:$Z,16,FALSE)</f>
        <v>62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33</v>
      </c>
      <c r="T298" s="1">
        <f t="array" ref="T298">INDEX(ICL3_classA!$G$2:$G$37,MATCH(MIN(ABS(AI298-ICL3_classA!$F$2:$F$37)),ABS(AI298-ICL3_classA!$F$2:$F$37),0))</f>
        <v>68</v>
      </c>
      <c r="U298" s="1">
        <v>29</v>
      </c>
      <c r="V298" s="1">
        <v>64</v>
      </c>
      <c r="W298" s="1">
        <v>24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62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 t="e">
        <f>VLOOKUP(A298,'SegEnds_NonXtal_Prot#'!A:AL,13,FALSE)-VLOOKUP(A298,'SegEnds_NonXtal_Prot#'!A:AL,10,FALSE)</f>
        <v>#VALUE!</v>
      </c>
      <c r="AE298" s="1">
        <f>VLOOKUP(A298,'SegEnds_NonXtal_Prot#'!A:AL,16,FALSE)-VLOOKUP(A298,'SegEnds_NonXtal_Prot#'!A:AL,10,FALSE)</f>
        <v>50</v>
      </c>
      <c r="AF298" s="1" t="e">
        <f>VLOOKUP(A298,'SegEnds_NonXtal_Prot#'!A:AL,22,FALSE)-VLOOKUP(A298,'SegEnds_NonXtal_Prot#'!A:AL,19,FALSE)</f>
        <v>#VALUE!</v>
      </c>
      <c r="AG298" s="1">
        <f>VLOOKUP(A298,'SegEnds_NonXtal_Prot#'!A:AL,28,FALSE)-VLOOKUP(A298,'SegEnds_NonXtal_Prot#'!A:AL,25,FALSE)</f>
        <v>27</v>
      </c>
      <c r="AH298" s="1">
        <f>VLOOKUP(A298,'SegEnds_NonXtal_Prot#'!A:AL,28,FALSE)-VLOOKUP(A298,'SegEnds_NonXtal_Prot#'!A:AL,22,FALSE)</f>
        <v>48</v>
      </c>
      <c r="AI298" s="1">
        <f>VLOOKUP(A298,'SegEnds_NonXtal_Prot#'!A:AL,31,FALSE)-VLOOKUP(A298,'SegEnds_NonXtal_Prot#'!A:AL,28,FALSE)</f>
        <v>43</v>
      </c>
      <c r="AJ298" s="1">
        <f>VLOOKUP(A298,'SegEnds_NonXtal_Prot#'!A:AL,34,FALSE)-VLOOKUP(A298,'SegEnds_NonXtal_Prot#'!A:AL,31,FALSE)</f>
        <v>45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Xtal</v>
      </c>
    </row>
    <row r="299" spans="1:38" s="42" customFormat="1" x14ac:dyDescent="0.2">
      <c r="A299" s="42" t="s">
        <v>401</v>
      </c>
      <c r="B299" s="42" t="str">
        <f>VLOOKUP(A299,Xtal_Templ!A:B,2,FALSE)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VLOOKUP(A300,Xtal_Templ!A:B,2,FALSE)</f>
        <v>calrl_human</v>
      </c>
      <c r="C300" s="5">
        <f>VLOOKUP($B300&amp;"__wt",'SegEnds_Xtal_BW#'!$A:$Z,3,FALSE)</f>
        <v>24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23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67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38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5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4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4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4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VLOOKUP(A302,Xtal_Templ!A:B,2,FALSE)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1429</v>
      </c>
      <c r="B303" s="4" t="str">
        <f>VLOOKUP(A303,Xtal_Templ!A:B,2,FALSE)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404</v>
      </c>
      <c r="B304" s="4" t="str">
        <f>VLOOKUP(A304,Xtal_Templ!A:B,2,FALSE)</f>
        <v>pth1r_human</v>
      </c>
      <c r="C304" s="5">
        <f>VLOOKUP($B304&amp;"__wt",'SegEnds_Xtal_BW#'!$A:$Z,3,FALSE)</f>
        <v>27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37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v>69</v>
      </c>
      <c r="U304" s="4">
        <v>25</v>
      </c>
      <c r="V304" s="4">
        <f>VLOOKUP($B304&amp;"__wt",'SegEnds_Xtal_BW#'!$A:$Z,22,FALSE)</f>
        <v>54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52</v>
      </c>
      <c r="AJ304" s="4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4" t="s">
        <v>405</v>
      </c>
      <c r="B305" s="4" t="str">
        <f>VLOOKUP(A305,Xtal_Templ!A:B,2,FALSE)</f>
        <v>glr_human</v>
      </c>
      <c r="C305" s="5">
        <f>VLOOKUP($B305&amp;"__wt",'SegEnds_Xtal_BW#'!$A:$Z,3,FALSE)</f>
        <v>25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08">
        <v>39</v>
      </c>
      <c r="T305" s="4">
        <f>VLOOKUP($B305&amp;"__wt",'SegEnds_Xtal_BW#'!$A:$Z,20,FALSE)</f>
        <v>71</v>
      </c>
      <c r="U305" s="115">
        <v>28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61</v>
      </c>
      <c r="AF305" s="1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NoXtal</v>
      </c>
    </row>
    <row r="306" spans="1:38" x14ac:dyDescent="0.2">
      <c r="A306" s="1" t="s">
        <v>406</v>
      </c>
      <c r="B306" s="1" t="str">
        <f>VLOOKUP(A306,Xtal_Templ!A:B,2,FALSE)</f>
        <v>glp1r_human</v>
      </c>
      <c r="C306" s="5">
        <f>VLOOKUP($B306&amp;"__wt",'SegEnds_Xtal_BW#'!$A:$Z,3,FALSE)</f>
        <v>29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08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8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38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08">
        <v>39</v>
      </c>
      <c r="T306" s="1">
        <f>VLOOKUP($B306&amp;"__wt",'SegEnds_Xtal_BW#'!$A:$Z,20,FALSE)</f>
        <v>71</v>
      </c>
      <c r="U306" s="1">
        <f>VLOOKUP($B306&amp;"__wt",'SegEnds_Xtal_BW#'!$A:$Z,21,FALSE)</f>
        <v>28</v>
      </c>
      <c r="V306" s="1">
        <f>VLOOKUP($B306&amp;"__wt",'SegEnds_Xtal_BW#'!$A:$Z,22,FALSE)</f>
        <v>53</v>
      </c>
      <c r="W306" s="1">
        <v>28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1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1">
        <f>VLOOKUP(A306,'SegEnds_NonXtal_Prot#'!A:AL,31,FALSE)-VLOOKUP(A306,'SegEnds_NonXtal_Prot#'!A:AL,28,FALSE)</f>
        <v>50</v>
      </c>
      <c r="AJ306" s="1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4" t="s">
        <v>407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8">
        <v>39</v>
      </c>
      <c r="T307" s="4">
        <f>VLOOKUP($B307&amp;"__wt",'SegEnds_Xtal_BW#'!$A:$Z,20,FALSE)</f>
        <v>71</v>
      </c>
      <c r="U307" s="115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64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4" t="s">
        <v>32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v>36</v>
      </c>
      <c r="T308" s="4">
        <f>VLOOKUP($B308&amp;"__wt",'SegEnds_Xtal_BW#'!$A:$Z,20,FALSE)</f>
        <v>71</v>
      </c>
      <c r="U308" s="4">
        <f>VLOOKUP($B308&amp;"__wt",'SegEnds_Xtal_BW#'!$A:$Z,21,FALSE)</f>
        <v>28</v>
      </c>
      <c r="V308" s="4">
        <f>VLOOKUP($B308&amp;"__wt",'SegEnds_Xtal_BW#'!$A:$Z,22,FALSE)</f>
        <v>53</v>
      </c>
      <c r="W308" s="115">
        <v>27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Xtal</v>
      </c>
    </row>
    <row r="309" spans="1:38" x14ac:dyDescent="0.2">
      <c r="A309" s="1" t="s">
        <v>408</v>
      </c>
      <c r="B309" s="1" t="str">
        <f>VLOOKUP(A309,Xtal_Templ!A:B,2,FALSE)</f>
        <v>pth1r_human</v>
      </c>
      <c r="C309" s="5">
        <f>VLOOKUP($B309&amp;"__wt",'SegEnds_Xtal_BW#'!$A:$Z,3,FALSE)</f>
        <v>27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37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409</v>
      </c>
      <c r="B310" s="4" t="str">
        <f>VLOOKUP(A310,Xtal_Templ!A:B,2,FALSE)</f>
        <v>pth1r_human</v>
      </c>
      <c r="C310" s="5">
        <f>VLOOKUP($B310&amp;"__wt",'SegEnds_Xtal_BW#'!$A:$Z,3,FALSE)</f>
        <v>27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69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21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54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76</v>
      </c>
      <c r="AF310" s="4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19</v>
      </c>
      <c r="AH310" s="4">
        <f>VLOOKUP(A310,'SegEnds_NonXtal_Prot#'!A:AL,28,FALSE)-VLOOKUP(A310,'SegEnds_NonXtal_Prot#'!A:AL,22,FALSE)</f>
        <v>41</v>
      </c>
      <c r="AI310" s="4">
        <f>VLOOKUP(A310,'SegEnds_NonXtal_Prot#'!A:AL,31,FALSE)-VLOOKUP(A310,'SegEnds_NonXtal_Prot#'!A:AL,28,FALSE)</f>
        <v>53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4" t="str">
        <f>IF(ISERROR(MATCH(A310,'SegEnds_Xtal_Prot#'!B:B, 0)), "NoXtal", "Xtal")</f>
        <v>Xtal</v>
      </c>
    </row>
    <row r="311" spans="1:38" x14ac:dyDescent="0.2">
      <c r="A311" s="4" t="s">
        <v>410</v>
      </c>
      <c r="B311" s="4" t="str">
        <f>VLOOKUP(A311,Xtal_Templ!A:B,2,FALSE)</f>
        <v>pth1r_human</v>
      </c>
      <c r="C311" s="5">
        <f>VLOOKUP($B311&amp;"__wt",'SegEnds_Xtal_BW#'!$A:$Z,3,FALSE)</f>
        <v>27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69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21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5">
        <v>39</v>
      </c>
      <c r="T311" s="4">
        <v>69</v>
      </c>
      <c r="U311" s="4">
        <v>25</v>
      </c>
      <c r="V311" s="4">
        <f>VLOOKUP($B311&amp;"__wt",'SegEnds_Xtal_BW#'!$A:$Z,22,FALSE)</f>
        <v>54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74</v>
      </c>
      <c r="AF311" s="4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4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53</v>
      </c>
      <c r="AJ311" s="4">
        <f>VLOOKUP(A311,'SegEnds_NonXtal_Prot#'!A:AL,34,FALSE)-VLOOKUP(A311,'SegEnds_NonXtal_Prot#'!A:AL,31,FALSE)</f>
        <v>32</v>
      </c>
      <c r="AK311" s="1">
        <f>VLOOKUP(A311,'SegEnds_NonXtal_Prot#'!A:AL,37,FALSE)-VLOOKUP(A311,'SegEnds_NonXtal_Prot#'!A:AL,34,FALSE)</f>
        <v>10</v>
      </c>
      <c r="AL311" s="4" t="str">
        <f>IF(ISERROR(MATCH(A311,'SegEnds_Xtal_Prot#'!B:B, 0)), "NoXtal", "Xtal")</f>
        <v>NoXtal</v>
      </c>
    </row>
    <row r="312" spans="1:38" x14ac:dyDescent="0.2">
      <c r="A312" s="4" t="s">
        <v>411</v>
      </c>
      <c r="B312" s="4" t="str">
        <f>VLOOKUP(A312,Xtal_Templ!A:B,2,FALSE)</f>
        <v>pth1r_human</v>
      </c>
      <c r="C312" s="5">
        <f>VLOOKUP($B312&amp;"__wt",'SegEnds_Xtal_BW#'!$A:$Z,3,FALSE)</f>
        <v>27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55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28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s="4" customFormat="1" x14ac:dyDescent="0.2">
      <c r="A313" s="4" t="s">
        <v>412</v>
      </c>
      <c r="B313" s="4" t="str">
        <f>VLOOKUP(A313,Xtal_Templ!A:B,2,FALSE)</f>
        <v>pth1r_human</v>
      </c>
      <c r="C313" s="4">
        <f>VLOOKUP($B313&amp;"__wt",'SegEnds_Xtal_BW#'!$A:$Z,3,FALSE)</f>
        <v>27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08">
        <v>39</v>
      </c>
      <c r="T313" s="4">
        <v>69</v>
      </c>
      <c r="U313" s="4">
        <v>25</v>
      </c>
      <c r="V313" s="1">
        <f>VLOOKUP($B313&amp;"__wt",'SegEnds_Xtal_BW#'!$A:$Z,22,FALSE)</f>
        <v>54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55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1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52</v>
      </c>
      <c r="AJ313" s="4">
        <f>VLOOKUP(A313,'SegEnds_NonXtal_Prot#'!A:AL,34,FALSE)-VLOOKUP(A313,'SegEnds_NonXtal_Prot#'!A:AL,31,FALSE)</f>
        <v>29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s="45" customFormat="1" x14ac:dyDescent="0.2">
      <c r="A314" s="45" t="s">
        <v>413</v>
      </c>
      <c r="B314" s="45" t="str">
        <f>VLOOKUP(A314,Xtal_Templ!A:B,2,FALSE)</f>
        <v>pth1r_human</v>
      </c>
      <c r="C314" s="46">
        <f>VLOOKUP($B314&amp;"__wt",'SegEnds_Xtal_BW#'!$A:$Z,3,FALSE)</f>
        <v>27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64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23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31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58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20</v>
      </c>
      <c r="AH314" s="45">
        <f>VLOOKUP(A314,'SegEnds_NonXtal_Prot#'!A:AL,28,FALSE)-VLOOKUP(A314,'SegEnds_NonXtal_Prot#'!A:AL,22,FALSE)</f>
        <v>42</v>
      </c>
      <c r="AI314" s="45">
        <f>VLOOKUP(A314,'SegEnds_NonXtal_Prot#'!A:AL,31,FALSE)-VLOOKUP(A314,'SegEnds_NonXtal_Prot#'!A:AL,28,FALSE)</f>
        <v>52</v>
      </c>
      <c r="AJ314" s="45">
        <f>VLOOKUP(A314,'SegEnds_NonXtal_Prot#'!A:AL,34,FALSE)-VLOOKUP(A314,'SegEnds_NonXtal_Prot#'!A:AL,31,FALSE)</f>
        <v>29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1" t="s">
        <v>1177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29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26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18</v>
      </c>
      <c r="AH315" s="1">
        <f>VLOOKUP(A315,'SegEnds_NonXtal_Prot#'!A:AL,28,FALSE)-VLOOKUP(A315,'SegEnds_NonXtal_Prot#'!A:AL,22,FALSE)</f>
        <v>46</v>
      </c>
      <c r="AI315" s="1">
        <f>VLOOKUP(A315,'SegEnds_NonXtal_Prot#'!A:AL,31,FALSE)-VLOOKUP(A315,'SegEnds_NonXtal_Prot#'!A:AL,28,FALSE)</f>
        <v>86</v>
      </c>
      <c r="AJ315" s="1">
        <f>VLOOKUP(A315,'SegEnds_NonXtal_Prot#'!A:AL,34,FALSE)-VLOOKUP(A315,'SegEnds_NonXtal_Prot#'!A:AL,31,FALSE)</f>
        <v>31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4" t="s">
        <v>1178</v>
      </c>
      <c r="B316" s="4" t="str">
        <f>VLOOKUP(A316,Xtal_Templ!A:B,2,FALSE)</f>
        <v>crfr1_human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29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26</v>
      </c>
      <c r="AC316" s="4" t="e">
        <f>VLOOKUP(A316,'SegEnds_NonXtal_Prot#'!A:AL,10,FALSE)-VLOOKUP(A316,'SegEnds_NonXtal_Prot#'!A:AL,7,FALSE)</f>
        <v>#VALUE!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47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18</v>
      </c>
      <c r="AH316" s="1">
        <f>VLOOKUP(A316,'SegEnds_NonXtal_Prot#'!A:AL,28,FALSE)-VLOOKUP(A316,'SegEnds_NonXtal_Prot#'!A:AL,22,FALSE)</f>
        <v>43</v>
      </c>
      <c r="AI316" s="4">
        <f>VLOOKUP(A316,'SegEnds_NonXtal_Prot#'!A:AL,31,FALSE)-VLOOKUP(A316,'SegEnds_NonXtal_Prot#'!A:AL,28,FALSE)</f>
        <v>100</v>
      </c>
      <c r="AJ316" s="4">
        <f>VLOOKUP(A316,'SegEnds_NonXtal_Prot#'!A:AL,34,FALSE)-VLOOKUP(A316,'SegEnds_NonXtal_Prot#'!A:AL,31,FALSE)</f>
        <v>31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1179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29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26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45</v>
      </c>
      <c r="AI317" s="1">
        <f>VLOOKUP(A317,'SegEnds_NonXtal_Prot#'!A:AL,31,FALSE)-VLOOKUP(A317,'SegEnds_NonXtal_Prot#'!A:AL,28,FALSE)</f>
        <v>85</v>
      </c>
      <c r="AJ317" s="1">
        <f>VLOOKUP(A317,'SegEnds_NonXtal_Prot#'!A:AL,34,FALSE)-VLOOKUP(A317,'SegEnds_NonXtal_Prot#'!A:AL,31,FALSE)</f>
        <v>31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1180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29</v>
      </c>
      <c r="AC318" s="1" t="e">
        <f>VLOOKUP(A318,'SegEnds_NonXtal_Prot#'!A:AL,10,FALSE)-VLOOKUP(A318,'SegEnds_NonXtal_Prot#'!A:AL,7,FALSE)</f>
        <v>#VALUE!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44</v>
      </c>
      <c r="AI318" s="1">
        <f>VLOOKUP(A318,'SegEnds_NonXtal_Prot#'!A:AL,31,FALSE)-VLOOKUP(A318,'SegEnds_NonXtal_Prot#'!A:AL,28,FALSE)</f>
        <v>83</v>
      </c>
      <c r="AJ318" s="1">
        <f>VLOOKUP(A318,'SegEnds_NonXtal_Prot#'!A:AL,34,FALSE)-VLOOKUP(A318,'SegEnds_NonXtal_Prot#'!A:AL,31,FALSE)</f>
        <v>29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1181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29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44</v>
      </c>
      <c r="AI319" s="1">
        <f>VLOOKUP(A319,'SegEnds_NonXtal_Prot#'!A:AL,31,FALSE)-VLOOKUP(A319,'SegEnds_NonXtal_Prot#'!A:AL,28,FALSE)</f>
        <v>83</v>
      </c>
      <c r="AJ319" s="1">
        <f>VLOOKUP(A319,'SegEnds_NonXtal_Prot#'!A:AL,34,FALSE)-VLOOKUP(A319,'SegEnds_NonXtal_Prot#'!A:AL,31,FALSE)</f>
        <v>29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31</v>
      </c>
      <c r="AC320" s="1">
        <f>VLOOKUP(A320,'SegEnds_NonXtal_Prot#'!A:AL,10,FALSE)-VLOOKUP(A320,'SegEnds_NonXtal_Prot#'!A:AL,7,FALSE)</f>
        <v>18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1">
        <f>VLOOKUP(A320,'SegEnds_NonXtal_Prot#'!A:AL,31,FALSE)-VLOOKUP(A320,'SegEnds_NonXtal_Prot#'!A:AL,28,FALSE)</f>
        <v>52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1183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v>50</v>
      </c>
      <c r="W321" s="1">
        <v>33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66</v>
      </c>
      <c r="AJ321" s="1">
        <f>VLOOKUP(A321,'SegEnds_NonXtal_Prot#'!A:AL,34,FALSE)-VLOOKUP(A321,'SegEnds_NonXtal_Prot#'!A:AL,31,FALSE)</f>
        <v>20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4" t="s">
        <v>1184</v>
      </c>
      <c r="B322" s="4" t="str">
        <f>VLOOKUP(A322,Xtal_Templ!A:B,2,FALSE)</f>
        <v>pth1r_human</v>
      </c>
      <c r="C322" s="5">
        <v>23</v>
      </c>
      <c r="D322" s="4">
        <f>VLOOKUP($B322&amp;"__wt",'SegEnds_Xtal_BW#'!$A:$Z,4,FALSE)</f>
        <v>60</v>
      </c>
      <c r="E322" s="4">
        <f>VLOOKUP($B322&amp;"__wt",'SegEnds_Xtal_BW#'!$A:$Z,5,FALSE)</f>
        <v>48</v>
      </c>
      <c r="F322" s="4">
        <f>VLOOKUP($B322&amp;"__wt",'SegEnds_Xtal_BW#'!$A:$Z,6,FALSE)</f>
        <v>51</v>
      </c>
      <c r="G322" s="4">
        <v>37</v>
      </c>
      <c r="H322" s="11">
        <v>63</v>
      </c>
      <c r="I322" s="4" t="str">
        <f>VLOOKUP($B322&amp;"__wt",'SegEnds_Xtal_BW#'!$A:$Z,9,FALSE)</f>
        <v>-</v>
      </c>
      <c r="J322" s="4" t="str">
        <f>VLOOKUP($B322&amp;"__wt",'SegEnds_Xtal_BW#'!$A:$Z,10,FALSE)</f>
        <v>-</v>
      </c>
      <c r="K322" s="11">
        <v>23</v>
      </c>
      <c r="L322" s="4">
        <f>VLOOKUP($B322&amp;"__wt",'SegEnds_Xtal_BW#'!$A:$Z,12,FALSE)</f>
        <v>56</v>
      </c>
      <c r="M322" s="4" t="str">
        <f>VLOOKUP($B322&amp;"__wt",'SegEnds_Xtal_BW#'!$A:$Z,13,FALSE)</f>
        <v>-</v>
      </c>
      <c r="N322" s="11" t="str">
        <f>VLOOKUP($B322&amp;"__wt",'SegEnds_Xtal_BW#'!$A:$Z,14,FALSE)</f>
        <v>-</v>
      </c>
      <c r="O322" s="88">
        <f>VLOOKUP($B322&amp;"__wt",'SegEnds_Xtal_BW#'!$A:$Z,15,FALSE)</f>
        <v>37</v>
      </c>
      <c r="P322" s="4">
        <f>VLOOKUP($B322&amp;"__wt",'SegEnds_Xtal_BW#'!$A:$Z,16,FALSE)</f>
        <v>68</v>
      </c>
      <c r="Q322" s="4">
        <f>VLOOKUP($B322&amp;"__wt",'SegEnds_Xtal_BW#'!$A:$Z,17,FALSE)</f>
        <v>50</v>
      </c>
      <c r="R322" s="4">
        <f>VLOOKUP($B322&amp;"__wt",'SegEnds_Xtal_BW#'!$A:$Z,18,FALSE)</f>
        <v>52</v>
      </c>
      <c r="S322" s="4">
        <v>36</v>
      </c>
      <c r="T322" s="4">
        <v>69</v>
      </c>
      <c r="U322" s="4">
        <v>29</v>
      </c>
      <c r="V322" s="4">
        <f>VLOOKUP($B322&amp;"__wt",'SegEnds_Xtal_BW#'!$A:$Z,22,FALSE)</f>
        <v>54</v>
      </c>
      <c r="W322" s="4">
        <v>31</v>
      </c>
      <c r="X322" s="4">
        <f>VLOOKUP($B322&amp;"__wt",'SegEnds_Xtal_BW#'!$A:$Z,24,FALSE)</f>
        <v>56</v>
      </c>
      <c r="Y322" s="4">
        <f>VLOOKUP($B322&amp;"__wt",'SegEnds_Xtal_BW#'!$A:$Z,25,FALSE)</f>
        <v>47</v>
      </c>
      <c r="Z322" s="4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4" t="e">
        <f>VLOOKUP(A322,'SegEnds_NonXtal_Prot#'!A:AL,10,FALSE)-VLOOKUP(A322,'SegEnds_NonXtal_Prot#'!A:AL,7,FALSE)</f>
        <v>#VALUE!</v>
      </c>
      <c r="AD322" s="4" t="e">
        <f>VLOOKUP(A322,'SegEnds_NonXtal_Prot#'!A:AL,13,FALSE)-VLOOKUP(A322,'SegEnds_NonXtal_Prot#'!A:AL,10,FALSE)</f>
        <v>#VALUE!</v>
      </c>
      <c r="AE322" s="4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4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4">
        <f>VLOOKUP(A322,'SegEnds_NonXtal_Prot#'!A:AL,31,FALSE)-VLOOKUP(A322,'SegEnds_NonXtal_Prot#'!A:AL,28,FALSE)</f>
        <v>52</v>
      </c>
      <c r="AJ322" s="4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1185</v>
      </c>
      <c r="B323" s="1" t="str">
        <f>VLOOKUP(A323,Xtal_Templ!A:B,2,FALSE)</f>
        <v>glp1r_human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38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1">
        <f>VLOOKUP(A323,'SegEnds_NonXtal_Prot#'!A:AL,10,FALSE)-VLOOKUP(A323,'SegEnds_NonXtal_Prot#'!A:AL,7,FALSE)</f>
        <v>15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1186</v>
      </c>
      <c r="B324" s="1" t="str">
        <f>VLOOKUP(A324,Xtal_Templ!A:B,2,FALSE)</f>
        <v>pth1r_human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37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54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>
        <f>VLOOKUP(A324,'SegEnds_NonXtal_Prot#'!A:AL,10,FALSE)-VLOOKUP(A324,'SegEnds_NonXtal_Prot#'!A:AL,7,FALSE)</f>
        <v>15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1187</v>
      </c>
      <c r="B325" s="1" t="str">
        <f>VLOOKUP(A325,Xtal_Templ!A:B,2,FALSE)</f>
        <v>glp1r_human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38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28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42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32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1188</v>
      </c>
      <c r="B326" s="1" t="str">
        <f>VLOOKUP(A326,Xtal_Templ!A:B,2,FALSE)</f>
        <v>pth1r_human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37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31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51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21</v>
      </c>
      <c r="AH326" s="1">
        <f>VLOOKUP(A326,'SegEnds_NonXtal_Prot#'!A:AL,28,FALSE)-VLOOKUP(A326,'SegEnds_NonXtal_Prot#'!A:AL,22,FALSE)</f>
        <v>47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29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1189</v>
      </c>
      <c r="B327" s="1" t="str">
        <f>VLOOKUP(A327,Xtal_Templ!A:B,2,FALSE)</f>
        <v>calrl_human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67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08">
        <v>50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31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51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20</v>
      </c>
      <c r="AH327" s="1">
        <f>VLOOKUP(A327,'SegEnds_NonXtal_Prot#'!A:AL,28,FALSE)-VLOOKUP(A327,'SegEnds_NonXtal_Prot#'!A:AL,22,FALSE)</f>
        <v>46</v>
      </c>
      <c r="AI327" s="1">
        <f>VLOOKUP(A327,'SegEnds_NonXtal_Prot#'!A:AL,31,FALSE)-VLOOKUP(A327,'SegEnds_NonXtal_Prot#'!A:AL,28,FALSE)</f>
        <v>57</v>
      </c>
      <c r="AJ327" s="1">
        <f>VLOOKUP(A327,'SegEnds_NonXtal_Prot#'!A:AL,34,FALSE)-VLOOKUP(A327,'SegEnds_NonXtal_Prot#'!A:AL,31,FALSE)</f>
        <v>23</v>
      </c>
      <c r="AK327" s="1" t="e">
        <f>VLOOKUP(A327,'SegEnds_NonXtal_Prot#'!A:AL,37,FALSE)-VLOOKUP(A327,'SegEnds_NonXtal_Prot#'!A:AL,34,FALSE)</f>
        <v>#VALUE!</v>
      </c>
      <c r="AL327" s="1" t="str">
        <f>IF(ISERROR(MATCH(A327,'SegEnds_Xtal_Prot#'!B:B, 0)), "NoXtal", "Xtal")</f>
        <v>NoXtal</v>
      </c>
    </row>
    <row r="328" spans="1:38" x14ac:dyDescent="0.2">
      <c r="A328" s="1" t="s">
        <v>1190</v>
      </c>
      <c r="B328" s="1" t="str">
        <f>VLOOKUP(A328,Xtal_Templ!A:B,2,FALSE)</f>
        <v>calrl_human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67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31</v>
      </c>
      <c r="AC328" s="1" t="e">
        <f>VLOOKUP(A328,'SegEnds_NonXtal_Prot#'!A:AL,10,FALSE)-VLOOKUP(A328,'SegEnds_NonXtal_Prot#'!A:AL,7,FALSE)</f>
        <v>#VALUE!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50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45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29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1191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31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51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20</v>
      </c>
      <c r="AH329" s="1">
        <f>VLOOKUP(A329,'SegEnds_NonXtal_Prot#'!A:AL,28,FALSE)-VLOOKUP(A329,'SegEnds_NonXtal_Prot#'!A:AL,22,FALSE)</f>
        <v>46</v>
      </c>
      <c r="AI329" s="1">
        <f>VLOOKUP(A329,'SegEnds_NonXtal_Prot#'!A:AL,31,FALSE)-VLOOKUP(A329,'SegEnds_NonXtal_Prot#'!A:AL,28,FALSE)</f>
        <v>51</v>
      </c>
      <c r="AJ329" s="1">
        <f>VLOOKUP(A329,'SegEnds_NonXtal_Prot#'!A:AL,34,FALSE)-VLOOKUP(A329,'SegEnds_NonXtal_Prot#'!A:AL,31,FALSE)</f>
        <v>29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1192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31</v>
      </c>
      <c r="AC330" s="1">
        <f>VLOOKUP(A330,'SegEnds_NonXtal_Prot#'!A:AL,10,FALSE)-VLOOKUP(A330,'SegEnds_NonXtal_Prot#'!A:AL,7,FALSE)</f>
        <v>17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53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20</v>
      </c>
      <c r="AH330" s="1">
        <f>VLOOKUP(A330,'SegEnds_NonXtal_Prot#'!A:AL,28,FALSE)-VLOOKUP(A330,'SegEnds_NonXtal_Prot#'!A:AL,22,FALSE)</f>
        <v>46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29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4" t="s">
        <v>1193</v>
      </c>
      <c r="B331" s="4" t="str">
        <f>VLOOKUP(A331,Xtal_Templ!A:B,2,FALSE)</f>
        <v>crfr1_human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88">
        <f>VLOOKUP($B331&amp;"__wt",'SegEnds_Xtal_BW#'!$A:$Z,15,FALSE)</f>
        <v>40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115">
        <v>28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35</v>
      </c>
      <c r="AC331" s="4">
        <f>VLOOKUP(A331,'SegEnds_NonXtal_Prot#'!A:AL,10,FALSE)-VLOOKUP(A331,'SegEnds_NonXtal_Prot#'!A:AL,7,FALSE)</f>
        <v>21</v>
      </c>
      <c r="AD331" s="4" t="e">
        <f>VLOOKUP(A331,'SegEnds_NonXtal_Prot#'!A:AL,13,FALSE)-VLOOKUP(A331,'SegEnds_NonXtal_Prot#'!A:AL,10,FALSE)</f>
        <v>#VALUE!</v>
      </c>
      <c r="AE331" s="4">
        <f>VLOOKUP(A331,'SegEnds_NonXtal_Prot#'!A:AL,16,FALSE)-VLOOKUP(A331,'SegEnds_NonXtal_Prot#'!A:AL,10,FALSE)</f>
        <v>47</v>
      </c>
      <c r="AF331" s="1" t="e">
        <f>VLOOKUP(A331,'SegEnds_NonXtal_Prot#'!A:AL,22,FALSE)-VLOOKUP(A331,'SegEnds_NonXtal_Prot#'!A:AL,19,FALSE)</f>
        <v>#VALUE!</v>
      </c>
      <c r="AG331" s="4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57</v>
      </c>
      <c r="AI331" s="4">
        <f>VLOOKUP(A331,'SegEnds_NonXtal_Prot#'!A:AL,31,FALSE)-VLOOKUP(A331,'SegEnds_NonXtal_Prot#'!A:AL,28,FALSE)</f>
        <v>44</v>
      </c>
      <c r="AJ331" s="4">
        <f>VLOOKUP(A331,'SegEnds_NonXtal_Prot#'!A:AL,34,FALSE)-VLOOKUP(A331,'SegEnds_NonXtal_Prot#'!A:AL,31,FALSE)</f>
        <v>30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1194</v>
      </c>
      <c r="B332" s="4" t="str">
        <f>VLOOKUP(A332,Xtal_Templ!A:B,2,FALSE)</f>
        <v>pth1r_human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37</v>
      </c>
      <c r="P332" s="4">
        <f>VLOOKUP($B332&amp;"__wt",'SegEnds_Xtal_BW#'!$A:$Z,16,FALSE)</f>
        <v>68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54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29</v>
      </c>
      <c r="AC332" s="4" t="e">
        <f>VLOOKUP(A332,'SegEnds_NonXtal_Prot#'!A:AL,10,FALSE)-VLOOKUP(A332,'SegEnds_NonXtal_Prot#'!A:AL,7,FALSE)</f>
        <v>#VALUE!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47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54</v>
      </c>
      <c r="AI332" s="4">
        <f>VLOOKUP(A332,'SegEnds_NonXtal_Prot#'!A:AL,31,FALSE)-VLOOKUP(A332,'SegEnds_NonXtal_Prot#'!A:AL,28,FALSE)</f>
        <v>51</v>
      </c>
      <c r="AJ332" s="4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1195</v>
      </c>
      <c r="B333" s="1" t="str">
        <f>VLOOKUP(A333,Xtal_Templ!A:B,2,FALSE)</f>
        <v>pth1r_human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37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v>50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33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47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18</v>
      </c>
      <c r="AH333" s="1">
        <f>VLOOKUP(A333,'SegEnds_NonXtal_Prot#'!A:AL,28,FALSE)-VLOOKUP(A333,'SegEnds_NonXtal_Prot#'!A:AL,22,FALSE)</f>
        <v>51</v>
      </c>
      <c r="AI333" s="1">
        <f>VLOOKUP(A333,'SegEnds_NonXtal_Prot#'!A:AL,31,FALSE)-VLOOKUP(A333,'SegEnds_NonXtal_Prot#'!A:AL,28,FALSE)</f>
        <v>54</v>
      </c>
      <c r="AJ333" s="1">
        <f>VLOOKUP(A333,'SegEnds_NonXtal_Prot#'!A:AL,34,FALSE)-VLOOKUP(A333,'SegEnds_NonXtal_Prot#'!A:AL,31,FALSE)</f>
        <v>26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4" t="s">
        <v>1196</v>
      </c>
      <c r="B334" s="4" t="str">
        <f>VLOOKUP(A334,Xtal_Templ!A:B,2,FALSE)</f>
        <v>pth1r_human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8">
        <f>VLOOKUP($B334&amp;"__wt",'SegEnds_Xtal_BW#'!$A:$Z,15,FALSE)</f>
        <v>37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54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29</v>
      </c>
      <c r="AC334" s="4" t="e">
        <f>VLOOKUP(A334,'SegEnds_NonXtal_Prot#'!A:AL,10,FALSE)-VLOOKUP(A334,'SegEnds_NonXtal_Prot#'!A:AL,7,FALSE)</f>
        <v>#VALUE!</v>
      </c>
      <c r="AD334" s="4" t="e">
        <f>VLOOKUP(A334,'SegEnds_NonXtal_Prot#'!A:AL,13,FALSE)-VLOOKUP(A334,'SegEnds_NonXtal_Prot#'!A:AL,10,FALSE)</f>
        <v>#VALUE!</v>
      </c>
      <c r="AE334" s="4">
        <f>VLOOKUP(A334,'SegEnds_NonXtal_Prot#'!A:AL,16,FALSE)-VLOOKUP(A334,'SegEnds_NonXtal_Prot#'!A:AL,10,FALSE)</f>
        <v>47</v>
      </c>
      <c r="AF334" s="1" t="e">
        <f>VLOOKUP(A334,'SegEnds_NonXtal_Prot#'!A:AL,22,FALSE)-VLOOKUP(A334,'SegEnds_NonXtal_Prot#'!A:AL,19,FALSE)</f>
        <v>#VALUE!</v>
      </c>
      <c r="AG334" s="4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47</v>
      </c>
      <c r="AI334" s="4">
        <f>VLOOKUP(A334,'SegEnds_NonXtal_Prot#'!A:AL,31,FALSE)-VLOOKUP(A334,'SegEnds_NonXtal_Prot#'!A:AL,28,FALSE)</f>
        <v>50</v>
      </c>
      <c r="AJ334" s="4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1197</v>
      </c>
      <c r="B335" s="1" t="str">
        <f>VLOOKUP(A335,Xtal_Templ!A:B,2,FALSE)</f>
        <v>pth1r_human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37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54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48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60</v>
      </c>
      <c r="AI335" s="1">
        <f>VLOOKUP(A335,'SegEnds_NonXtal_Prot#'!A:AL,31,FALSE)-VLOOKUP(A335,'SegEnds_NonXtal_Prot#'!A:AL,28,FALSE)</f>
        <v>49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1422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>
        <f>VLOOKUP(A336,'SegEnds_NonXtal_Prot#'!A:AL,10,FALSE)-VLOOKUP(A336,'SegEnds_NonXtal_Prot#'!A:AL,7,FALSE)</f>
        <v>16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53</v>
      </c>
      <c r="AI336" s="1">
        <f>VLOOKUP(A336,'SegEnds_NonXtal_Prot#'!A:AL,31,FALSE)-VLOOKUP(A336,'SegEnds_NonXtal_Prot#'!A:AL,28,FALSE)</f>
        <v>51</v>
      </c>
      <c r="AJ336" s="1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1198</v>
      </c>
      <c r="B337" s="1" t="str">
        <f>VLOOKUP(A337,Xtal_Templ!A:B,2,FALSE)</f>
        <v>pth1r_human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65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18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37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54</v>
      </c>
      <c r="W337" s="1">
        <v>29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29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73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26</v>
      </c>
      <c r="AH337" s="1">
        <f>VLOOKUP(A337,'SegEnds_NonXtal_Prot#'!A:AL,28,FALSE)-VLOOKUP(A337,'SegEnds_NonXtal_Prot#'!A:AL,22,FALSE)</f>
        <v>60</v>
      </c>
      <c r="AI337" s="1">
        <f>VLOOKUP(A337,'SegEnds_NonXtal_Prot#'!A:AL,31,FALSE)-VLOOKUP(A337,'SegEnds_NonXtal_Prot#'!A:AL,28,FALSE)</f>
        <v>51</v>
      </c>
      <c r="AJ337" s="1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1199</v>
      </c>
      <c r="B338" s="1" t="str">
        <f>VLOOKUP(A338,Xtal_Templ!A:B,2,FALSE)</f>
        <v>calcr_human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1">
        <f>VLOOKUP(A338,'SegEnds_NonXtal_Prot#'!A:AL,10,FALSE)-VLOOKUP(A338,'SegEnds_NonXtal_Prot#'!A:AL,7,FALSE)</f>
        <v>15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43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1200</v>
      </c>
      <c r="B339" s="1" t="str">
        <f>VLOOKUP(A339,Xtal_Templ!A:B,2,FALSE)</f>
        <v>calcr_human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41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45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1">
        <f>VLOOKUP(A339,'SegEnds_NonXtal_Prot#'!A:AL,31,FALSE)-VLOOKUP(A339,'SegEnds_NonXtal_Prot#'!A:AL,28,FALSE)</f>
        <v>52</v>
      </c>
      <c r="AJ339" s="1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1201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28</v>
      </c>
      <c r="AC340" s="1">
        <f>VLOOKUP(A340,'SegEnds_NonXtal_Prot#'!A:AL,10,FALSE)-VLOOKUP(A340,'SegEnds_NonXtal_Prot#'!A:AL,7,FALSE)</f>
        <v>15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45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43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28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1202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28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43</v>
      </c>
      <c r="AI341" s="1">
        <f>VLOOKUP(A341,'SegEnds_NonXtal_Prot#'!A:AL,31,FALSE)-VLOOKUP(A341,'SegEnds_NonXtal_Prot#'!A:AL,28,FALSE)</f>
        <v>52</v>
      </c>
      <c r="AJ341" s="1">
        <f>VLOOKUP(A341,'SegEnds_NonXtal_Prot#'!A:AL,34,FALSE)-VLOOKUP(A341,'SegEnds_NonXtal_Prot#'!A:AL,31,FALSE)</f>
        <v>28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414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29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44</v>
      </c>
      <c r="AI342" s="1">
        <f>VLOOKUP(A342,'SegEnds_NonXtal_Prot#'!A:AL,31,FALSE)-VLOOKUP(A342,'SegEnds_NonXtal_Prot#'!A:AL,28,FALSE)</f>
        <v>50</v>
      </c>
      <c r="AJ342" s="1">
        <f>VLOOKUP(A342,'SegEnds_NonXtal_Prot#'!A:AL,34,FALSE)-VLOOKUP(A342,'SegEnds_NonXtal_Prot#'!A:AL,31,FALSE)</f>
        <v>29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4" t="s">
        <v>417</v>
      </c>
      <c r="B343" s="4" t="str">
        <f>VLOOKUP(A343,Xtal_Templ!A:B,2,FALSE)</f>
        <v>glp1r_human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88">
        <f>VLOOKUP($B343&amp;"__wt",'SegEnds_Xtal_BW#'!$A:$Z,15,FALSE)</f>
        <v>38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53</v>
      </c>
      <c r="W343" s="4">
        <v>31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28</v>
      </c>
      <c r="AC343" s="4" t="e">
        <f>VLOOKUP(A343,'SegEnds_NonXtal_Prot#'!A:AL,10,FALSE)-VLOOKUP(A343,'SegEnds_NonXtal_Prot#'!A:AL,7,FALSE)</f>
        <v>#VALUE!</v>
      </c>
      <c r="AD343" s="4" t="e">
        <f>VLOOKUP(A343,'SegEnds_NonXtal_Prot#'!A:AL,13,FALSE)-VLOOKUP(A343,'SegEnds_NonXtal_Prot#'!A:AL,10,FALSE)</f>
        <v>#VALUE!</v>
      </c>
      <c r="AE343" s="4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4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43</v>
      </c>
      <c r="AI343" s="4">
        <f>VLOOKUP(A343,'SegEnds_NonXtal_Prot#'!A:AL,31,FALSE)-VLOOKUP(A343,'SegEnds_NonXtal_Prot#'!A:AL,28,FALSE)</f>
        <v>52</v>
      </c>
      <c r="AJ343" s="4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418</v>
      </c>
      <c r="B344" s="1" t="str">
        <f>VLOOKUP(A344,Xtal_Templ!A:B,2,FALSE)</f>
        <v>pth1r_human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37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54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28</v>
      </c>
      <c r="AC344" s="1">
        <f>VLOOKUP(A344,'SegEnds_NonXtal_Prot#'!A:AL,10,FALSE)-VLOOKUP(A344,'SegEnds_NonXtal_Prot#'!A:AL,7,FALSE)</f>
        <v>15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45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43</v>
      </c>
      <c r="AI344" s="1">
        <f>VLOOKUP(A344,'SegEnds_NonXtal_Prot#'!A:AL,31,FALSE)-VLOOKUP(A344,'SegEnds_NonXtal_Prot#'!A:AL,28,FALSE)</f>
        <v>48</v>
      </c>
      <c r="AJ344" s="1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4" t="s">
        <v>419</v>
      </c>
      <c r="B345" s="4" t="str">
        <f>VLOOKUP(A345,Xtal_Templ!A:B,2,FALSE)</f>
        <v>calrl_human</v>
      </c>
      <c r="C345" s="5">
        <v>23</v>
      </c>
      <c r="D345" s="4">
        <f>VLOOKUP($B345&amp;"__wt",'SegEnds_Xtal_BW#'!$A:$Z,4,FALSE)</f>
        <v>60</v>
      </c>
      <c r="E345" s="4">
        <f>VLOOKUP($B345&amp;"__wt",'SegEnds_Xtal_BW#'!$A:$Z,5,FALSE)</f>
        <v>48</v>
      </c>
      <c r="F345" s="4">
        <f>VLOOKUP($B345&amp;"__wt",'SegEnds_Xtal_BW#'!$A:$Z,6,FALSE)</f>
        <v>51</v>
      </c>
      <c r="G345" s="4">
        <v>37</v>
      </c>
      <c r="H345" s="11">
        <v>63</v>
      </c>
      <c r="I345" s="4" t="str">
        <f>VLOOKUP($B345&amp;"__wt",'SegEnds_Xtal_BW#'!$A:$Z,9,FALSE)</f>
        <v>-</v>
      </c>
      <c r="J345" s="4" t="str">
        <f>VLOOKUP($B345&amp;"__wt",'SegEnds_Xtal_BW#'!$A:$Z,10,FALSE)</f>
        <v>-</v>
      </c>
      <c r="K345" s="11">
        <v>23</v>
      </c>
      <c r="L345" s="4">
        <f>VLOOKUP($B345&amp;"__wt",'SegEnds_Xtal_BW#'!$A:$Z,12,FALSE)</f>
        <v>56</v>
      </c>
      <c r="M345" s="4" t="str">
        <f>VLOOKUP($B345&amp;"__wt",'SegEnds_Xtal_BW#'!$A:$Z,13,FALSE)</f>
        <v>-</v>
      </c>
      <c r="N345" s="11" t="str">
        <f>VLOOKUP($B345&amp;"__wt",'SegEnds_Xtal_BW#'!$A:$Z,14,FALSE)</f>
        <v>-</v>
      </c>
      <c r="O345" s="88">
        <f>VLOOKUP($B345&amp;"__wt",'SegEnds_Xtal_BW#'!$A:$Z,15,FALSE)</f>
        <v>41</v>
      </c>
      <c r="P345" s="4">
        <f>VLOOKUP($B345&amp;"__wt",'SegEnds_Xtal_BW#'!$A:$Z,16,FALSE)</f>
        <v>67</v>
      </c>
      <c r="Q345" s="4">
        <f>VLOOKUP($B345&amp;"__wt",'SegEnds_Xtal_BW#'!$A:$Z,17,FALSE)</f>
        <v>50</v>
      </c>
      <c r="R345" s="4">
        <f>VLOOKUP($B345&amp;"__wt",'SegEnds_Xtal_BW#'!$A:$Z,18,FALSE)</f>
        <v>52</v>
      </c>
      <c r="S345" s="4">
        <v>36</v>
      </c>
      <c r="T345" s="4">
        <v>69</v>
      </c>
      <c r="U345" s="4">
        <v>29</v>
      </c>
      <c r="V345" s="4">
        <f>VLOOKUP($B345&amp;"__wt",'SegEnds_Xtal_BW#'!$A:$Z,22,FALSE)</f>
        <v>53</v>
      </c>
      <c r="W345" s="4">
        <v>31</v>
      </c>
      <c r="X345" s="4">
        <f>VLOOKUP($B345&amp;"__wt",'SegEnds_Xtal_BW#'!$A:$Z,24,FALSE)</f>
        <v>56</v>
      </c>
      <c r="Y345" s="4">
        <f>VLOOKUP($B345&amp;"__wt",'SegEnds_Xtal_BW#'!$A:$Z,25,FALSE)</f>
        <v>47</v>
      </c>
      <c r="Z345" s="4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28</v>
      </c>
      <c r="AC345" s="4">
        <f>VLOOKUP(A345,'SegEnds_NonXtal_Prot#'!A:AL,10,FALSE)-VLOOKUP(A345,'SegEnds_NonXtal_Prot#'!A:AL,7,FALSE)</f>
        <v>15</v>
      </c>
      <c r="AD345" s="4" t="e">
        <f>VLOOKUP(A345,'SegEnds_NonXtal_Prot#'!A:AL,13,FALSE)-VLOOKUP(A345,'SegEnds_NonXtal_Prot#'!A:AL,10,FALSE)</f>
        <v>#VALUE!</v>
      </c>
      <c r="AE345" s="4">
        <f>VLOOKUP(A345,'SegEnds_NonXtal_Prot#'!A:AL,16,FALSE)-VLOOKUP(A345,'SegEnds_NonXtal_Prot#'!A:AL,10,FALSE)</f>
        <v>45</v>
      </c>
      <c r="AF345" s="1" t="e">
        <f>VLOOKUP(A345,'SegEnds_NonXtal_Prot#'!A:AL,22,FALSE)-VLOOKUP(A345,'SegEnds_NonXtal_Prot#'!A:AL,19,FALSE)</f>
        <v>#VALUE!</v>
      </c>
      <c r="AG345" s="4">
        <f>VLOOKUP(A345,'SegEnds_NonXtal_Prot#'!A:AL,28,FALSE)-VLOOKUP(A345,'SegEnds_NonXtal_Prot#'!A:AL,25,FALSE)</f>
        <v>19</v>
      </c>
      <c r="AH345" s="1">
        <f>VLOOKUP(A345,'SegEnds_NonXtal_Prot#'!A:AL,28,FALSE)-VLOOKUP(A345,'SegEnds_NonXtal_Prot#'!A:AL,22,FALSE)</f>
        <v>43</v>
      </c>
      <c r="AI345" s="4">
        <f>VLOOKUP(A345,'SegEnds_NonXtal_Prot#'!A:AL,31,FALSE)-VLOOKUP(A345,'SegEnds_NonXtal_Prot#'!A:AL,28,FALSE)</f>
        <v>48</v>
      </c>
      <c r="AJ345" s="4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420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28</v>
      </c>
      <c r="AC346" s="1">
        <f>VLOOKUP(A346,'SegEnds_NonXtal_Prot#'!A:AL,10,FALSE)-VLOOKUP(A346,'SegEnds_NonXtal_Prot#'!A:AL,7,FALSE)</f>
        <v>15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45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43</v>
      </c>
      <c r="AI346" s="1">
        <f>VLOOKUP(A346,'SegEnds_NonXtal_Prot#'!A:AL,31,FALSE)-VLOOKUP(A346,'SegEnds_NonXtal_Prot#'!A:AL,28,FALSE)</f>
        <v>47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442</v>
      </c>
      <c r="B347" s="1" t="str">
        <f>VLOOKUP(A347,Xtal_Templ!A:B,2,FALSE)</f>
        <v>crfr1_human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40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26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20</v>
      </c>
      <c r="AH347" s="1">
        <f>VLOOKUP(A347,'SegEnds_NonXtal_Prot#'!A:AL,28,FALSE)-VLOOKUP(A347,'SegEnds_NonXtal_Prot#'!A:AL,22,FALSE)</f>
        <v>54</v>
      </c>
      <c r="AI347" s="1">
        <f>VLOOKUP(A347,'SegEnds_NonXtal_Prot#'!A:AL,31,FALSE)-VLOOKUP(A347,'SegEnds_NonXtal_Prot#'!A:AL,28,FALSE)</f>
        <v>49</v>
      </c>
      <c r="AJ347" s="1">
        <f>VLOOKUP(A347,'SegEnds_NonXtal_Prot#'!A:AL,34,FALSE)-VLOOKUP(A347,'SegEnds_NonXtal_Prot#'!A:AL,31,FALSE)</f>
        <v>28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105</v>
      </c>
      <c r="B348" s="42" t="str">
        <f>VLOOKUP(A348,Xtal_Templ!A:B,2,FALSE)</f>
        <v>grm5_human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21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51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106</v>
      </c>
      <c r="B349" s="4" t="str">
        <f>VLOOKUP(A349,Xtal_Templ!A:B,2,FALSE)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19</v>
      </c>
      <c r="AH349" s="1">
        <f>VLOOKUP(A349,'SegEnds_NonXtal_Prot#'!A:AL,28,FALSE)-VLOOKUP(A349,'SegEnds_NonXtal_Prot#'!A:AL,22,FALSE)</f>
        <v>62</v>
      </c>
      <c r="AI349" s="4">
        <f>VLOOKUP(A349,'SegEnds_NonXtal_Prot#'!A:AL,31,FALSE)-VLOOKUP(A349,'SegEnds_NonXtal_Prot#'!A:AL,28,FALSE)</f>
        <v>38</v>
      </c>
      <c r="AJ349" s="4">
        <f>VLOOKUP(A349,'SegEnds_NonXtal_Prot#'!A:AL,34,FALSE)-VLOOKUP(A349,'SegEnds_NonXtal_Prot#'!A:AL,31,FALSE)</f>
        <v>31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1" t="s">
        <v>107</v>
      </c>
      <c r="B350" s="1" t="str">
        <f>VLOOKUP(A350,Xtal_Templ!A:B,2,FALSE)</f>
        <v>grm5_human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21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1">
        <f>VLOOKUP(A350,'SegEnds_NonXtal_Prot#'!A:AL,10,FALSE)-VLOOKUP(A350,'SegEnds_NonXtal_Prot#'!A:AL,7,FALSE)</f>
        <v>15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19</v>
      </c>
      <c r="AH350" s="1">
        <f>VLOOKUP(A350,'SegEnds_NonXtal_Prot#'!A:AL,28,FALSE)-VLOOKUP(A350,'SegEnds_NonXtal_Prot#'!A:AL,22,FALSE)</f>
        <v>62</v>
      </c>
      <c r="AI350" s="1">
        <f>VLOOKUP(A350,'SegEnds_NonXtal_Prot#'!A:AL,31,FALSE)-VLOOKUP(A350,'SegEnds_NonXtal_Prot#'!A:AL,28,FALSE)</f>
        <v>38</v>
      </c>
      <c r="AJ350" s="1">
        <f>VLOOKUP(A350,'SegEnds_NonXtal_Prot#'!A:AL,34,FALSE)-VLOOKUP(A350,'SegEnds_NonXtal_Prot#'!A:AL,31,FALSE)</f>
        <v>31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108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50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19</v>
      </c>
      <c r="AH351" s="1">
        <f>VLOOKUP(A351,'SegEnds_NonXtal_Prot#'!A:AL,28,FALSE)-VLOOKUP(A351,'SegEnds_NonXtal_Prot#'!A:AL,22,FALSE)</f>
        <v>62</v>
      </c>
      <c r="AI351" s="1">
        <f>VLOOKUP(A351,'SegEnds_NonXtal_Prot#'!A:AL,31,FALSE)-VLOOKUP(A351,'SegEnds_NonXtal_Prot#'!A:AL,28,FALSE)</f>
        <v>39</v>
      </c>
      <c r="AJ351" s="1">
        <f>VLOOKUP(A351,'SegEnds_NonXtal_Prot#'!A:AL,34,FALSE)-VLOOKUP(A351,'SegEnds_NonXtal_Prot#'!A:AL,31,FALSE)</f>
        <v>30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109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16</v>
      </c>
      <c r="AH352" s="1">
        <f>VLOOKUP(A352,'SegEnds_NonXtal_Prot#'!A:AL,28,FALSE)-VLOOKUP(A352,'SegEnds_NonXtal_Prot#'!A:AL,22,FALSE)</f>
        <v>65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33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110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65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33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111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33</v>
      </c>
      <c r="AC354" s="4">
        <f>VLOOKUP(A354,'SegEnds_NonXtal_Prot#'!A:AL,10,FALSE)-VLOOKUP(A354,'SegEnds_NonXtal_Prot#'!A:AL,7,FALSE)</f>
        <v>19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17</v>
      </c>
      <c r="AH354" s="1">
        <f>VLOOKUP(A354,'SegEnds_NonXtal_Prot#'!A:AL,28,FALSE)-VLOOKUP(A354,'SegEnds_NonXtal_Prot#'!A:AL,22,FALSE)</f>
        <v>40</v>
      </c>
      <c r="AI354" s="4">
        <f>VLOOKUP(A354,'SegEnds_NonXtal_Prot#'!A:AL,31,FALSE)-VLOOKUP(A354,'SegEnds_NonXtal_Prot#'!A:AL,28,FALSE)</f>
        <v>39</v>
      </c>
      <c r="AJ354" s="4">
        <f>VLOOKUP(A354,'SegEnds_NonXtal_Prot#'!A:AL,34,FALSE)-VLOOKUP(A354,'SegEnds_NonXtal_Prot#'!A:AL,31,FALSE)</f>
        <v>35</v>
      </c>
      <c r="AK354" s="1">
        <f>VLOOKUP(A354,'SegEnds_NonXtal_Prot#'!A:AL,37,FALSE)-VLOOKUP(A354,'SegEnds_NonXtal_Prot#'!A:AL,34,FALSE)</f>
        <v>20</v>
      </c>
      <c r="AL354" s="1" t="str">
        <f>IF(ISERROR(MATCH(A354,'SegEnds_Xtal_Prot#'!B:B, 0)), "NoXtal", "Xtal")</f>
        <v>NoXtal</v>
      </c>
    </row>
    <row r="355" spans="1:38" x14ac:dyDescent="0.2">
      <c r="A355" s="1" t="s">
        <v>112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33</v>
      </c>
      <c r="AC355" s="1">
        <f>VLOOKUP(A355,'SegEnds_NonXtal_Prot#'!A:AL,10,FALSE)-VLOOKUP(A355,'SegEnds_NonXtal_Prot#'!A:AL,7,FALSE)</f>
        <v>19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55</v>
      </c>
      <c r="AI355" s="1">
        <f>VLOOKUP(A355,'SegEnds_NonXtal_Prot#'!A:AL,31,FALSE)-VLOOKUP(A355,'SegEnds_NonXtal_Prot#'!A:AL,28,FALSE)</f>
        <v>39</v>
      </c>
      <c r="AJ355" s="1">
        <f>VLOOKUP(A355,'SegEnds_NonXtal_Prot#'!A:AL,34,FALSE)-VLOOKUP(A355,'SegEnds_NonXtal_Prot#'!A:AL,31,FALSE)</f>
        <v>34</v>
      </c>
      <c r="AK355" s="1">
        <f>VLOOKUP(A355,'SegEnds_NonXtal_Prot#'!A:AL,37,FALSE)-VLOOKUP(A355,'SegEnds_NonXtal_Prot#'!A:AL,34,FALSE)</f>
        <v>20</v>
      </c>
      <c r="AL355" s="1" t="str">
        <f>IF(ISERROR(MATCH(A355,'SegEnds_Xtal_Prot#'!B:B, 0)), "NoXtal", "Xtal")</f>
        <v>NoXtal</v>
      </c>
    </row>
    <row r="356" spans="1:38" x14ac:dyDescent="0.2">
      <c r="A356" s="4" t="s">
        <v>113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33</v>
      </c>
      <c r="AC356" s="4">
        <f>VLOOKUP(A356,'SegEnds_NonXtal_Prot#'!A:AL,10,FALSE)-VLOOKUP(A356,'SegEnds_NonXtal_Prot#'!A:AL,7,FALSE)</f>
        <v>19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16</v>
      </c>
      <c r="AH356" s="1">
        <f>VLOOKUP(A356,'SegEnds_NonXtal_Prot#'!A:AL,28,FALSE)-VLOOKUP(A356,'SegEnds_NonXtal_Prot#'!A:AL,22,FALSE)</f>
        <v>43</v>
      </c>
      <c r="AI356" s="4">
        <f>VLOOKUP(A356,'SegEnds_NonXtal_Prot#'!A:AL,31,FALSE)-VLOOKUP(A356,'SegEnds_NonXtal_Prot#'!A:AL,28,FALSE)</f>
        <v>39</v>
      </c>
      <c r="AJ356" s="4">
        <f>VLOOKUP(A356,'SegEnds_NonXtal_Prot#'!A:AL,34,FALSE)-VLOOKUP(A356,'SegEnds_NonXtal_Prot#'!A:AL,31,FALSE)</f>
        <v>35</v>
      </c>
      <c r="AK356" s="1">
        <f>VLOOKUP(A356,'SegEnds_NonXtal_Prot#'!A:AL,37,FALSE)-VLOOKUP(A356,'SegEnds_NonXtal_Prot#'!A:AL,34,FALSE)</f>
        <v>21</v>
      </c>
      <c r="AL356" s="1" t="str">
        <f>IF(ISERROR(MATCH(A356,'SegEnds_Xtal_Prot#'!B:B, 0)), "NoXtal", "Xtal")</f>
        <v>NoXtal</v>
      </c>
    </row>
    <row r="357" spans="1:38" x14ac:dyDescent="0.2">
      <c r="A357" s="4" t="s">
        <v>114</v>
      </c>
      <c r="B357" s="4" t="str">
        <f>VLOOKUP(A357,Xtal_Templ!A:B,2,FALSE)</f>
        <v>grm1_human</v>
      </c>
      <c r="C357" s="5">
        <f>VLOOKUP($B357&amp;"__wt",'SegEnds_Xtal_BW#'!$A:$Z,3,FALSE)</f>
        <v>34</v>
      </c>
      <c r="D357" s="4">
        <f>VLOOKUP($B357&amp;"__wt",'SegEnds_Xtal_BW#'!$A:$Z,4,FALSE)</f>
        <v>60</v>
      </c>
      <c r="E357" s="4">
        <f>VLOOKUP($B357&amp;"__wt",'SegEnds_Xtal_BW#'!$A:$Z,5,FALSE)</f>
        <v>47</v>
      </c>
      <c r="F357" s="4">
        <f>VLOOKUP($B357&amp;"__wt",'SegEnds_Xtal_BW#'!$A:$Z,6,FALSE)</f>
        <v>53</v>
      </c>
      <c r="G357" s="4">
        <v>39</v>
      </c>
      <c r="H357" s="11">
        <f>VLOOKUP($B357&amp;"__wt",'SegEnds_Xtal_BW#'!$A:$Z,8,FALSE)</f>
        <v>61</v>
      </c>
      <c r="I357" s="4" t="str">
        <f>VLOOKUP($B357&amp;"__wt",'SegEnds_Xtal_BW#'!$A:$Z,9,FALSE)</f>
        <v>-</v>
      </c>
      <c r="J357" s="4" t="str">
        <f>VLOOKUP($B357&amp;"__wt",'SegEnds_Xtal_BW#'!$A:$Z,10,FALSE)</f>
        <v>-</v>
      </c>
      <c r="K357" s="11">
        <f>VLOOKUP($B357&amp;"__wt",'SegEnds_Xtal_BW#'!$A:$Z,11,FALSE)</f>
        <v>22</v>
      </c>
      <c r="L357" s="4">
        <f>VLOOKUP($B357&amp;"__wt",'SegEnds_Xtal_BW#'!$A:$Z,12,FALSE)</f>
        <v>54</v>
      </c>
      <c r="M357" s="4" t="str">
        <f>VLOOKUP($B357&amp;"__wt",'SegEnds_Xtal_BW#'!$A:$Z,13,FALSE)</f>
        <v>-</v>
      </c>
      <c r="N357" s="11" t="str">
        <f>VLOOKUP($B357&amp;"__wt",'SegEnds_Xtal_BW#'!$A:$Z,14,FALSE)</f>
        <v>-</v>
      </c>
      <c r="O357" s="88">
        <f>VLOOKUP($B357&amp;"__wt",'SegEnds_Xtal_BW#'!$A:$Z,15,FALSE)</f>
        <v>38</v>
      </c>
      <c r="P357" s="4">
        <f>VLOOKUP($B357&amp;"__wt",'SegEnds_Xtal_BW#'!$A:$Z,16,FALSE)</f>
        <v>64</v>
      </c>
      <c r="Q357" s="4">
        <f>VLOOKUP($B357&amp;"__wt",'SegEnds_Xtal_BW#'!$A:$Z,17,FALSE)</f>
        <v>50</v>
      </c>
      <c r="R357" s="4">
        <f>VLOOKUP($B357&amp;"__wt",'SegEnds_Xtal_BW#'!$A:$Z,18,FALSE)</f>
        <v>52</v>
      </c>
      <c r="S357" s="4">
        <f>VLOOKUP($B357&amp;"__wt",'SegEnds_Xtal_BW#'!$A:$Z,19,FALSE)</f>
        <v>36</v>
      </c>
      <c r="T357" s="4">
        <f>VLOOKUP($B357&amp;"__wt",'SegEnds_Xtal_BW#'!$A:$Z,20,FALSE)</f>
        <v>61</v>
      </c>
      <c r="U357" s="4">
        <f>VLOOKUP($B357&amp;"__wt",'SegEnds_Xtal_BW#'!$A:$Z,21,FALSE)</f>
        <v>33</v>
      </c>
      <c r="V357" s="4">
        <f>VLOOKUP($B357&amp;"__wt",'SegEnds_Xtal_BW#'!$A:$Z,22,FALSE)</f>
        <v>57</v>
      </c>
      <c r="W357" s="4">
        <f>VLOOKUP($B357&amp;"__wt",'SegEnds_Xtal_BW#'!$A:$Z,23,FALSE)</f>
        <v>33</v>
      </c>
      <c r="X357" s="4">
        <f>VLOOKUP($B357&amp;"__wt",'SegEnds_Xtal_BW#'!$A:$Z,24,FALSE)</f>
        <v>64</v>
      </c>
      <c r="Y357" s="4">
        <f>VLOOKUP($B357&amp;"__wt",'SegEnds_Xtal_BW#'!$A:$Z,25,FALSE)</f>
        <v>46</v>
      </c>
      <c r="Z357" s="4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32</v>
      </c>
      <c r="AC357" s="4">
        <f>VLOOKUP(A357,'SegEnds_NonXtal_Prot#'!A:AL,10,FALSE)-VLOOKUP(A357,'SegEnds_NonXtal_Prot#'!A:AL,7,FALSE)</f>
        <v>16</v>
      </c>
      <c r="AD357" s="4" t="e">
        <f>VLOOKUP(A357,'SegEnds_NonXtal_Prot#'!A:AL,13,FALSE)-VLOOKUP(A357,'SegEnds_NonXtal_Prot#'!A:AL,10,FALSE)</f>
        <v>#VALUE!</v>
      </c>
      <c r="AE357" s="4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4">
        <f>VLOOKUP(A357,'SegEnds_NonXtal_Prot#'!A:AL,28,FALSE)-VLOOKUP(A357,'SegEnds_NonXtal_Prot#'!A:AL,25,FALSE)</f>
        <v>18</v>
      </c>
      <c r="AH357" s="1">
        <f>VLOOKUP(A357,'SegEnds_NonXtal_Prot#'!A:AL,28,FALSE)-VLOOKUP(A357,'SegEnds_NonXtal_Prot#'!A:AL,22,FALSE)</f>
        <v>50</v>
      </c>
      <c r="AI357" s="4">
        <f>VLOOKUP(A357,'SegEnds_NonXtal_Prot#'!A:AL,31,FALSE)-VLOOKUP(A357,'SegEnds_NonXtal_Prot#'!A:AL,28,FALSE)</f>
        <v>35</v>
      </c>
      <c r="AJ357" s="4">
        <f>VLOOKUP(A357,'SegEnds_NonXtal_Prot#'!A:AL,34,FALSE)-VLOOKUP(A357,'SegEnds_NonXtal_Prot#'!A:AL,31,FALSE)</f>
        <v>29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4" t="s">
        <v>40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4">
        <f>VLOOKUP(A358,'SegEnds_NonXtal_Prot#'!A:AL,10,FALSE)-VLOOKUP(A358,'SegEnds_NonXtal_Prot#'!A:AL,7,FALSE)</f>
        <v>15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49</v>
      </c>
      <c r="AI358" s="4">
        <f>VLOOKUP(A358,'SegEnds_NonXtal_Prot#'!A:AL,31,FALSE)-VLOOKUP(A358,'SegEnds_NonXtal_Prot#'!A:AL,28,FALSE)</f>
        <v>37</v>
      </c>
      <c r="AJ358" s="4">
        <f>VLOOKUP(A358,'SegEnds_NonXtal_Prot#'!A:AL,34,FALSE)-VLOOKUP(A358,'SegEnds_NonXtal_Prot#'!A:AL,31,FALSE)</f>
        <v>27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Xtal</v>
      </c>
    </row>
    <row r="359" spans="1:38" x14ac:dyDescent="0.2">
      <c r="A359" s="1" t="s">
        <v>115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116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21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117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21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56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34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41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21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49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27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Xtal</v>
      </c>
    </row>
    <row r="363" spans="1:38" x14ac:dyDescent="0.2">
      <c r="A363" s="1" t="s">
        <v>118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21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56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119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56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120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121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1">
        <f>VLOOKUP(A366,'SegEnds_NonXtal_Prot#'!A:AL,10,FALSE)-VLOOKUP(A366,'SegEnds_NonXtal_Prot#'!A:AL,7,FALSE)</f>
        <v>19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 t="e">
        <f>VLOOKUP(A366,'SegEnds_NonXtal_Prot#'!A:AL,28,FALSE)-VLOOKUP(A366,'SegEnds_NonXtal_Prot#'!A:AL,25,FALSE)</f>
        <v>#VALUE!</v>
      </c>
      <c r="AH366" s="1">
        <f>VLOOKUP(A366,'SegEnds_NonXtal_Prot#'!A:AL,28,FALSE)-VLOOKUP(A366,'SegEnds_NonXtal_Prot#'!A:AL,22,FALSE)</f>
        <v>45</v>
      </c>
      <c r="AI366" s="1">
        <f>VLOOKUP(A366,'SegEnds_NonXtal_Prot#'!A:AL,31,FALSE)-VLOOKUP(A366,'SegEnds_NonXtal_Prot#'!A:AL,28,FALSE)</f>
        <v>39</v>
      </c>
      <c r="AJ366" s="1">
        <f>VLOOKUP(A366,'SegEnds_NonXtal_Prot#'!A:AL,34,FALSE)-VLOOKUP(A366,'SegEnds_NonXtal_Prot#'!A:AL,31,FALSE)</f>
        <v>31</v>
      </c>
      <c r="AK366" s="1">
        <f>VLOOKUP(A366,'SegEnds_NonXtal_Prot#'!A:AL,37,FALSE)-VLOOKUP(A366,'SegEnds_NonXtal_Prot#'!A:AL,34,FALSE)</f>
        <v>21</v>
      </c>
      <c r="AL366" s="1" t="str">
        <f>IF(ISERROR(MATCH(A366,'SegEnds_Xtal_Prot#'!B:B, 0)), "NoXtal", "Xtal")</f>
        <v>NoXtal</v>
      </c>
    </row>
    <row r="367" spans="1:38" x14ac:dyDescent="0.2">
      <c r="A367" s="1" t="s">
        <v>122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18</v>
      </c>
      <c r="AH367" s="1">
        <f>VLOOKUP(A367,'SegEnds_NonXtal_Prot#'!A:AL,28,FALSE)-VLOOKUP(A367,'SegEnds_NonXtal_Prot#'!A:AL,22,FALSE)</f>
        <v>51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29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123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1">
        <f>VLOOKUP(A368,'SegEnds_NonXtal_Prot#'!A:AL,10,FALSE)-VLOOKUP(A368,'SegEnds_NonXtal_Prot#'!A:AL,7,FALSE)</f>
        <v>15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>
        <f>VLOOKUP(A368,'SegEnds_NonXtal_Prot#'!A:AL,28,FALSE)-VLOOKUP(A368,'SegEnds_NonXtal_Prot#'!A:AL,25,FALSE)</f>
        <v>18</v>
      </c>
      <c r="AH368" s="1">
        <f>VLOOKUP(A368,'SegEnds_NonXtal_Prot#'!A:AL,28,FALSE)-VLOOKUP(A368,'SegEnds_NonXtal_Prot#'!A:AL,22,FALSE)</f>
        <v>52</v>
      </c>
      <c r="AI368" s="1">
        <f>VLOOKUP(A368,'SegEnds_NonXtal_Prot#'!A:AL,31,FALSE)-VLOOKUP(A368,'SegEnds_NonXtal_Prot#'!A:AL,28,FALSE)</f>
        <v>37</v>
      </c>
      <c r="AJ368" s="1">
        <f>VLOOKUP(A368,'SegEnds_NonXtal_Prot#'!A:AL,34,FALSE)-VLOOKUP(A368,'SegEnds_NonXtal_Prot#'!A:AL,31,FALSE)</f>
        <v>29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1" t="s">
        <v>124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18</v>
      </c>
      <c r="AH369" s="1">
        <f>VLOOKUP(A369,'SegEnds_NonXtal_Prot#'!A:AL,28,FALSE)-VLOOKUP(A369,'SegEnds_NonXtal_Prot#'!A:AL,22,FALSE)</f>
        <v>51</v>
      </c>
      <c r="AI369" s="1">
        <f>VLOOKUP(A369,'SegEnds_NonXtal_Prot#'!A:AL,31,FALSE)-VLOOKUP(A369,'SegEnds_NonXtal_Prot#'!A:AL,28,FALSE)</f>
        <v>37</v>
      </c>
      <c r="AJ369" s="1">
        <f>VLOOKUP(A369,'SegEnds_NonXtal_Prot#'!A:AL,34,FALSE)-VLOOKUP(A369,'SegEnds_NonXtal_Prot#'!A:AL,31,FALSE)</f>
        <v>29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VLOOKUP(A370,Xtal_Templ!A:B,2,FALSE)</f>
        <v>fzd4_human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66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55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41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28</v>
      </c>
      <c r="V370" s="1">
        <f>VLOOKUP($B370&amp;"__wt",'SegEnds_Xtal_BW#'!$A:$Z,22,FALSE)</f>
        <v>58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">
        <f>VLOOKUP($B371&amp;"__wt",'SegEnds_Xtal_BW#'!$A:$Z,22,FALSE)</f>
        <v>58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">
        <f>VLOOKUP($B372&amp;"__wt",'SegEnds_Xtal_BW#'!$A:$Z,22,FALSE)</f>
        <v>58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">
        <f>VLOOKUP($B373&amp;"__wt",'SegEnds_Xtal_BW#'!$A:$Z,22,FALSE)</f>
        <v>58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">
        <f>VLOOKUP($B374&amp;"__wt",'SegEnds_Xtal_BW#'!$A:$Z,22,FALSE)</f>
        <v>58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Xtal</v>
      </c>
    </row>
    <row r="375" spans="1:38" x14ac:dyDescent="0.2">
      <c r="A375" s="1" t="s">
        <v>451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">
        <f>VLOOKUP($B375&amp;"__wt",'SegEnds_Xtal_BW#'!$A:$Z,22,FALSE)</f>
        <v>58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">
        <f>VLOOKUP($B376&amp;"__wt",'SegEnds_Xtal_BW#'!$A:$Z,22,FALSE)</f>
        <v>58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">
        <f>VLOOKUP($B377&amp;"__wt",'SegEnds_Xtal_BW#'!$A:$Z,22,FALSE)</f>
        <v>58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454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">
        <f>VLOOKUP($B378&amp;"__wt",'SegEnds_Xtal_BW#'!$A:$Z,22,FALSE)</f>
        <v>58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103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57</v>
      </c>
      <c r="AJ378" s="1">
        <f>VLOOKUP(A378,'SegEnds_NonXtal_Prot#'!A:AL,34,FALSE)-VLOOKUP(A378,'SegEnds_NonXtal_Prot#'!A:AL,31,FALSE)</f>
        <v>49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455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">
        <f>VLOOKUP($B379&amp;"__wt",'SegEnds_Xtal_BW#'!$A:$Z,22,FALSE)</f>
        <v>58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66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58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1509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VLOOKUP(A382,Xtal_Templ!A:B,2,FALSE)</f>
        <v>agtr1_human</v>
      </c>
      <c r="C382" s="5">
        <f>VLOOKUP($B382&amp;"__wt",'SegEnds_Xtal_BW#'!$A:$Z,3,FALSE)</f>
        <v>28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1" t="s">
        <v>482</v>
      </c>
      <c r="B383" s="1" t="str">
        <f>VLOOKUP(A383,Xtal_Templ!A:B,2,FALSE)</f>
        <v>ccr9_human</v>
      </c>
      <c r="C383" s="5">
        <f>VLOOKUP($B383&amp;"__wt",'SegEnds_Xtal_BW#'!$A:$Z,3,FALSE)</f>
        <v>27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49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74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81</v>
      </c>
      <c r="AI383" s="1">
        <f>VLOOKUP(A383,'SegEnds_NonXtal_Prot#'!A:AL,31,FALSE)-VLOOKUP(A383,'SegEnds_NonXtal_Prot#'!A:AL,28,FALSE)</f>
        <v>37</v>
      </c>
      <c r="AJ383" s="1">
        <f>VLOOKUP(A383,'SegEnds_NonXtal_Prot#'!A:AL,34,FALSE)-VLOOKUP(A383,'SegEnds_NonXtal_Prot#'!A:AL,31,FALSE)</f>
        <v>44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NoXtal</v>
      </c>
    </row>
    <row r="384" spans="1:38" x14ac:dyDescent="0.2">
      <c r="A384" s="4" t="s">
        <v>485</v>
      </c>
      <c r="B384" s="4" t="str">
        <f>VLOOKUP(A384,Xtal_Templ!A:B,2,FALSE)</f>
        <v>aa2ar_human</v>
      </c>
      <c r="C384" s="5">
        <f>VLOOKUP($B384&amp;"__wt",'SegEnds_Xtal_BW#'!$A:$Z,3,FALSE)</f>
        <v>27</v>
      </c>
      <c r="D384" s="4">
        <v>60</v>
      </c>
      <c r="E384" s="4" t="s">
        <v>23</v>
      </c>
      <c r="F384" s="4" t="s">
        <v>23</v>
      </c>
      <c r="G384" s="4">
        <v>39</v>
      </c>
      <c r="H384" s="11">
        <v>63</v>
      </c>
      <c r="I384" s="4" t="s">
        <v>23</v>
      </c>
      <c r="J384" s="4" t="s">
        <v>23</v>
      </c>
      <c r="K384" s="11">
        <v>23</v>
      </c>
      <c r="L384" s="4">
        <v>56</v>
      </c>
      <c r="M384" s="4" t="s">
        <v>23</v>
      </c>
      <c r="N384" s="11" t="s">
        <v>23</v>
      </c>
      <c r="O384" s="88">
        <v>40</v>
      </c>
      <c r="P384" s="4">
        <v>64</v>
      </c>
      <c r="Q384" s="4" t="s">
        <v>23</v>
      </c>
      <c r="R384" s="4" t="s">
        <v>23</v>
      </c>
      <c r="S384" s="4">
        <v>39</v>
      </c>
      <c r="T384" s="4">
        <v>61</v>
      </c>
      <c r="U384" s="4">
        <v>29</v>
      </c>
      <c r="V384" s="4">
        <v>53</v>
      </c>
      <c r="W384" s="4">
        <v>35</v>
      </c>
      <c r="X384" s="4">
        <v>56</v>
      </c>
      <c r="Y384" s="4">
        <v>47</v>
      </c>
      <c r="Z384" s="4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36</v>
      </c>
      <c r="AC384" s="4" t="e">
        <f>VLOOKUP(A384,'SegEnds_NonXtal_Prot#'!A:AL,10,FALSE)-VLOOKUP(A384,'SegEnds_NonXtal_Prot#'!A:AL,7,FALSE)</f>
        <v>#VALUE!</v>
      </c>
      <c r="AD384" s="4" t="e">
        <f>VLOOKUP(A384,'SegEnds_NonXtal_Prot#'!A:AL,13,FALSE)-VLOOKUP(A384,'SegEnds_NonXtal_Prot#'!A:AL,10,FALSE)</f>
        <v>#VALUE!</v>
      </c>
      <c r="AE384" s="4">
        <f>VLOOKUP(A384,'SegEnds_NonXtal_Prot#'!A:AL,16,FALSE)-VLOOKUP(A384,'SegEnds_NonXtal_Prot#'!A:AL,10,FALSE)</f>
        <v>63</v>
      </c>
      <c r="AF384" s="1" t="e">
        <f>VLOOKUP(A384,'SegEnds_NonXtal_Prot#'!A:AL,22,FALSE)-VLOOKUP(A384,'SegEnds_NonXtal_Prot#'!A:AL,19,FALSE)</f>
        <v>#VALUE!</v>
      </c>
      <c r="AG384" s="4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39</v>
      </c>
      <c r="AI384" s="4">
        <f>VLOOKUP(A384,'SegEnds_NonXtal_Prot#'!A:AL,31,FALSE)-VLOOKUP(A384,'SegEnds_NonXtal_Prot#'!A:AL,28,FALSE)</f>
        <v>58</v>
      </c>
      <c r="AJ384" s="4">
        <f>VLOOKUP(A384,'SegEnds_NonXtal_Prot#'!A:AL,34,FALSE)-VLOOKUP(A384,'SegEnds_NonXtal_Prot#'!A:AL,31,FALSE)</f>
        <v>49</v>
      </c>
      <c r="AK384" s="1">
        <f>VLOOKUP(A384,'SegEnds_NonXtal_Prot#'!A:AL,37,FALSE)-VLOOKUP(A384,'SegEnds_NonXtal_Prot#'!A:AL,34,FALSE)</f>
        <v>10</v>
      </c>
      <c r="AL384" s="1" t="str">
        <f>IF(ISERROR(MATCH(A384,'SegEnds_Xtal_Prot#'!B:B, 0)), "NoXtal", "Xtal")</f>
        <v>NoXtal</v>
      </c>
    </row>
    <row r="385" spans="1:38" x14ac:dyDescent="0.2">
      <c r="A385" s="1" t="s">
        <v>486</v>
      </c>
      <c r="B385" s="1" t="str">
        <f>VLOOKUP(A385,Xtal_Templ!A:B,2,FALSE)</f>
        <v>5ht2c_human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28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47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29</v>
      </c>
      <c r="AI385" s="1">
        <f>VLOOKUP(A385,'SegEnds_NonXtal_Prot#'!A:AL,31,FALSE)-VLOOKUP(A385,'SegEnds_NonXtal_Prot#'!A:AL,28,FALSE)</f>
        <v>67</v>
      </c>
      <c r="AJ385" s="1">
        <f>VLOOKUP(A385,'SegEnds_NonXtal_Prot#'!A:AL,34,FALSE)-VLOOKUP(A385,'SegEnds_NonXtal_Prot#'!A:AL,31,FALSE)</f>
        <v>45</v>
      </c>
      <c r="AK385" s="1">
        <f>VLOOKUP(A385,'SegEnds_NonXtal_Prot#'!A:AL,37,FALSE)-VLOOKUP(A385,'SegEnds_NonXtal_Prot#'!A:AL,34,FALSE)</f>
        <v>18</v>
      </c>
      <c r="AL385" s="1" t="str">
        <f>IF(ISERROR(MATCH(A385,'SegEnds_Xtal_Prot#'!B:B, 0)), "NoXtal", "Xtal")</f>
        <v>NoXtal</v>
      </c>
    </row>
    <row r="386" spans="1:38" x14ac:dyDescent="0.2">
      <c r="A386" s="1" t="s">
        <v>484</v>
      </c>
      <c r="B386" s="1" t="str">
        <f>VLOOKUP(A386,Xtal_Templ!A:B,2,FALSE)</f>
        <v>pe2r4_human</v>
      </c>
      <c r="C386" s="5">
        <f>VLOOKUP($B386&amp;"__wt",'SegEnds_Xtal_BW#'!$A:$Z,3,FALSE)</f>
        <v>33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08">
        <v>61</v>
      </c>
      <c r="Q386" s="1" t="s">
        <v>23</v>
      </c>
      <c r="R386" s="1" t="s">
        <v>23</v>
      </c>
      <c r="S386" s="108">
        <v>40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32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45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25</v>
      </c>
      <c r="AI386" s="1">
        <f>VLOOKUP(A386,'SegEnds_NonXtal_Prot#'!A:AL,31,FALSE)-VLOOKUP(A386,'SegEnds_NonXtal_Prot#'!A:AL,28,FALSE)</f>
        <v>76</v>
      </c>
      <c r="AJ386" s="1">
        <f>VLOOKUP(A386,'SegEnds_NonXtal_Prot#'!A:AL,34,FALSE)-VLOOKUP(A386,'SegEnds_NonXtal_Prot#'!A:AL,31,FALSE)</f>
        <v>36</v>
      </c>
      <c r="AK386" s="1">
        <f>VLOOKUP(A386,'SegEnds_NonXtal_Prot#'!A:AL,37,FALSE)-VLOOKUP(A386,'SegEnds_NonXtal_Prot#'!A:AL,34,FALSE)</f>
        <v>24</v>
      </c>
      <c r="AL386" s="1" t="str">
        <f>IF(ISERROR(MATCH(A386,'SegEnds_Xtal_Prot#'!B:B, 0)), "NoXtal", "Xtal")</f>
        <v>NoXtal</v>
      </c>
    </row>
    <row r="387" spans="1:38" x14ac:dyDescent="0.2">
      <c r="A387" s="1" t="s">
        <v>456</v>
      </c>
      <c r="B387" s="1" t="str">
        <f>VLOOKUP(A387,Xtal_Templ!A:B,2,FALSE)</f>
        <v>drd2_human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67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58</v>
      </c>
      <c r="O387" s="88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30</v>
      </c>
      <c r="AC387" s="1">
        <f>VLOOKUP(A387,'SegEnds_NonXtal_Prot#'!A:AL,10,FALSE)-VLOOKUP(A387,'SegEnds_NonXtal_Prot#'!A:AL,7,FALSE)</f>
        <v>15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52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50</v>
      </c>
      <c r="AI387" s="1">
        <f>VLOOKUP(A387,'SegEnds_NonXtal_Prot#'!A:AL,31,FALSE)-VLOOKUP(A387,'SegEnds_NonXtal_Prot#'!A:AL,28,FALSE)</f>
        <v>53</v>
      </c>
      <c r="AJ387" s="1">
        <f>VLOOKUP(A387,'SegEnds_NonXtal_Prot#'!A:AL,34,FALSE)-VLOOKUP(A387,'SegEnds_NonXtal_Prot#'!A:AL,31,FALSE)</f>
        <v>36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VLOOKUP(A388,Xtal_Templ!A:B,2,FALSE)</f>
        <v>5ht2a_human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VLOOKUP(A390,Xtal_Templ!A:B,2,FALSE)</f>
        <v>pd2r2_human</v>
      </c>
      <c r="C390" s="5">
        <v>32</v>
      </c>
      <c r="D390" s="1">
        <v>62</v>
      </c>
      <c r="E390" s="1" t="str">
        <f>VLOOKUP($B390&amp;"__wt",'SegEnds_Xtal_BW#'!$A:$Z,5,FALSE)</f>
        <v>-</v>
      </c>
      <c r="F390" s="1" t="str">
        <f>VLOOKUP($B390&amp;"__wt",'SegEnds_Xtal_BW#'!$A:$Z,6,FALSE)</f>
        <v>-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VLOOKUP(A394,Xtal_Templ!A:B,2,FALSE)</f>
        <v>drd2_human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VLOOKUP(A397,Xtal_Templ!A:B,2,FALSE)</f>
        <v>5ht2a_human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930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470</v>
      </c>
      <c r="B402" s="1" t="str">
        <f>VLOOKUP(A402,Xtal_Templ!A:B,2,FALSE)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471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VLOOKUP(A404,Xtal_Templ!A:B,2,FALSE)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58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4" t="s">
        <v>474</v>
      </c>
      <c r="B405" s="4" t="str">
        <f>VLOOKUP(A405,Xtal_Templ!A:B,2,FALSE)</f>
        <v>cxcr4_human</v>
      </c>
      <c r="C405" s="5">
        <v>32</v>
      </c>
      <c r="D405" s="4">
        <v>62</v>
      </c>
      <c r="E405" s="4">
        <f>VLOOKUP($B405&amp;"__wt",'SegEnds_Xtal_BW#'!$A:$Z,5,FALSE)</f>
        <v>48</v>
      </c>
      <c r="F405" s="4">
        <f>VLOOKUP($B405&amp;"__wt",'SegEnds_Xtal_BW#'!$A:$Z,6,FALSE)</f>
        <v>51</v>
      </c>
      <c r="G405" s="4">
        <v>39</v>
      </c>
      <c r="H405" s="11">
        <v>66</v>
      </c>
      <c r="I405" s="4" t="s">
        <v>23</v>
      </c>
      <c r="J405" s="4" t="s">
        <v>23</v>
      </c>
      <c r="K405" s="11">
        <v>24</v>
      </c>
      <c r="L405" s="4">
        <f>VLOOKUP($B405&amp;"__wt",'SegEnds_Xtal_BW#'!$A:$Z,12,FALSE)</f>
        <v>56</v>
      </c>
      <c r="M405" s="4">
        <f>VLOOKUP($B405&amp;"__wt",'SegEnds_Xtal_BW#'!$A:$Z,13,FALSE)</f>
        <v>50</v>
      </c>
      <c r="N405" s="11">
        <v>57</v>
      </c>
      <c r="O405" s="88">
        <v>38</v>
      </c>
      <c r="P405" s="4">
        <f>VLOOKUP($B405&amp;"__wt",'SegEnds_Xtal_BW#'!$A:$Z,16,FALSE)</f>
        <v>64</v>
      </c>
      <c r="Q405" s="4">
        <f>VLOOKUP($B405&amp;"__wt",'SegEnds_Xtal_BW#'!$A:$Z,17,FALSE)</f>
        <v>50</v>
      </c>
      <c r="R405" s="4">
        <f>VLOOKUP($B405&amp;"__wt",'SegEnds_Xtal_BW#'!$A:$Z,18,FALSE)</f>
        <v>52</v>
      </c>
      <c r="S405" s="4">
        <v>32</v>
      </c>
      <c r="T405" s="4">
        <v>72</v>
      </c>
      <c r="U405" s="4">
        <v>29</v>
      </c>
      <c r="V405" s="4">
        <v>61</v>
      </c>
      <c r="W405" s="4">
        <v>31</v>
      </c>
      <c r="X405" s="4">
        <f>VLOOKUP($B405&amp;"__wt",'SegEnds_Xtal_BW#'!$A:$Z,24,FALSE)</f>
        <v>56</v>
      </c>
      <c r="Y405" s="4">
        <f>VLOOKUP($B405&amp;"__wt",'SegEnds_Xtal_BW#'!$A:$Z,25,FALSE)</f>
        <v>47</v>
      </c>
      <c r="Z405" s="4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4">
        <f>VLOOKUP(A405,'SegEnds_NonXtal_Prot#'!A:AL,10,FALSE)-VLOOKUP(A405,'SegEnds_NonXtal_Prot#'!A:AL,7,FALSE)</f>
        <v>16</v>
      </c>
      <c r="AD405" s="4" t="e">
        <f>VLOOKUP(A405,'SegEnds_NonXtal_Prot#'!A:AL,13,FALSE)-VLOOKUP(A405,'SegEnds_NonXtal_Prot#'!A:AL,10,FALSE)</f>
        <v>#VALUE!</v>
      </c>
      <c r="AE405" s="4">
        <f>VLOOKUP(A405,'SegEnds_NonXtal_Prot#'!A:AL,16,FALSE)-VLOOKUP(A405,'SegEnds_NonXtal_Prot#'!A:AL,10,FALSE)</f>
        <v>48</v>
      </c>
      <c r="AF405" s="1">
        <f>VLOOKUP(A405,'SegEnds_NonXtal_Prot#'!A:AL,22,FALSE)-VLOOKUP(A405,'SegEnds_NonXtal_Prot#'!A:AL,19,FALSE)</f>
        <v>20</v>
      </c>
      <c r="AG405" s="4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54</v>
      </c>
      <c r="AI405" s="4">
        <f>VLOOKUP(A405,'SegEnds_NonXtal_Prot#'!A:AL,31,FALSE)-VLOOKUP(A405,'SegEnds_NonXtal_Prot#'!A:AL,28,FALSE)</f>
        <v>53</v>
      </c>
      <c r="AJ405" s="4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VLOOKUP(A407,Xtal_Templ!A:B,2,FALSE)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VLOOKUP(A408,Xtal_Templ!A:B,2,FALSE)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VLOOKUP(A411,Xtal_Templ!A:B,2,FALSE)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F2:AF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260" activePane="bottomLeft" state="frozenSplit"/>
      <selection pane="bottomLeft" activeCell="A280" sqref="A280:XFD280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1462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11</v>
      </c>
      <c r="AW87" s="3">
        <f t="shared" si="46"/>
        <v>8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acm1_human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149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6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40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5ht2a_human</v>
      </c>
      <c r="C120" s="3">
        <f>VLOOKUP($A120,'SegEnds_NonXtal_BW#'!$A:$Z,3,FALSE)+D120-50</f>
        <v>2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313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296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29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5ht2a_human</v>
      </c>
      <c r="C147" s="3">
        <f>VLOOKUP($A147,'SegEnds_NonXtal_BW#'!$A:$Z,3,FALSE)+D147-50</f>
        <v>35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183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334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10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27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5ht2a_human</v>
      </c>
      <c r="C153" s="3">
        <f>VLOOKUP($A153,'SegEnds_NonXtal_BW#'!$A:$Z,3,FALSE)+D153-50</f>
        <v>15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23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27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244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2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282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5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268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5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oprk_human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104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196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325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2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3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49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105">
        <v>98</v>
      </c>
      <c r="O240" s="105">
        <v>102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207</v>
      </c>
      <c r="AC240" s="3">
        <f>IF(ISERROR((VLOOKUP($A240,'SegEnds_NonXtal_BW#'!$A:$Z,20,FALSE)+VLOOKUP($A240,A:AL,28,FALSE)-50)),"-",(VLOOKUP($A240,'SegEnds_NonXtal_BW#'!$A:$Z,20,FALSE)+VLOOKUP($A240,A:AL,28,FALSE)-50))</f>
        <v>229</v>
      </c>
      <c r="AD240" s="3">
        <f>IF(ISERROR(VLOOKUP($A240,'SegEnds_NonXtal_BW#'!$A:$Z,21,FALSE)+VLOOKUP($A240,A:AL,31,FALSE)-50),"-",(VLOOKUP($A240,'SegEnds_NonXtal_BW#'!$A:$Z,21,FALSE)+VLOOKUP($A240,A:AL,31,FALSE)-50))</f>
        <v>234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271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4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5</v>
      </c>
      <c r="AY240" s="3">
        <f t="shared" si="127"/>
        <v>12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53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21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259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2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40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7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23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326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8</v>
      </c>
      <c r="AX271" s="3">
        <f t="shared" si="160"/>
        <v>13</v>
      </c>
      <c r="AY271" s="3">
        <f t="shared" si="161"/>
        <v>5</v>
      </c>
      <c r="AZ271" s="3">
        <f t="shared" si="162"/>
        <v>1</v>
      </c>
      <c r="BA271" s="3">
        <f>IF(ISERROR(LEN(VLOOKUP(A271,Seqs!A:E,2,FALSE))-AL271),"-",LEN(VLOOKUP(A271,Seqs!A:E,2,FALSE))-AL271)</f>
        <v>67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28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257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7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302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14</v>
      </c>
      <c r="AW275" s="3">
        <f t="shared" si="159"/>
        <v>8</v>
      </c>
      <c r="AX275" s="3">
        <f t="shared" si="160"/>
        <v>23</v>
      </c>
      <c r="AY275" s="3">
        <f t="shared" si="161"/>
        <v>9</v>
      </c>
      <c r="AZ275" s="3">
        <f t="shared" si="162"/>
        <v>1</v>
      </c>
      <c r="BA275" s="3">
        <f>IF(ISERROR(LEN(VLOOKUP(A275,Seqs!A:E,2,FALSE))-AL275),"-",LEN(VLOOKUP(A275,Seqs!A:E,2,FALSE))-AL275)</f>
        <v>32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345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5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282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8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97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284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1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8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333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8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oprd_mouse</v>
      </c>
      <c r="C283" s="3">
        <f>VLOOKUP($A283,'SegEnds_NonXtal_BW#'!$A:$Z,3,FALSE)+D283-50</f>
        <v>29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2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5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299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1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9</v>
      </c>
      <c r="AX288" s="3">
        <f t="shared" si="160"/>
        <v>4</v>
      </c>
      <c r="AY288" s="3">
        <f t="shared" si="161"/>
        <v>5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6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4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7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8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77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1523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1429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pth1r_human</v>
      </c>
      <c r="C304" s="3">
        <f>VLOOKUP($A304,'SegEnds_NonXtal_BW#'!$A:$Z,3,FALSE)+D304-50</f>
        <v>121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237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348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6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145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179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136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134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134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118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crfr1_human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759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pth1r_human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459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571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5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1422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calcr_human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962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673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grm1_human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549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637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648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640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646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651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644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fzd4_human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399</v>
      </c>
      <c r="P370" s="3">
        <v>427</v>
      </c>
      <c r="Q370" s="3">
        <f>VLOOKUP($A370,'SegEnds_NonXtal_BW#'!$A:$Z,12,FALSE)+VLOOKUP($A370,A:AL,16,FALSE)-50</f>
        <v>432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443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466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531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561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11</v>
      </c>
      <c r="AW370" s="3">
        <f t="shared" si="187"/>
        <v>4</v>
      </c>
      <c r="AX370" s="3">
        <f t="shared" si="188"/>
        <v>11</v>
      </c>
      <c r="AY370" s="3">
        <f t="shared" si="189"/>
        <v>38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fzd4_human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306</v>
      </c>
      <c r="P371" s="3">
        <v>334</v>
      </c>
      <c r="Q371" s="3">
        <f>VLOOKUP($A371,'SegEnds_NonXtal_BW#'!$A:$Z,12,FALSE)+VLOOKUP($A371,A:AL,16,FALSE)-50</f>
        <v>339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350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373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438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468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11</v>
      </c>
      <c r="AW371" s="3">
        <f t="shared" si="187"/>
        <v>4</v>
      </c>
      <c r="AX371" s="3">
        <f t="shared" si="188"/>
        <v>11</v>
      </c>
      <c r="AY371" s="3">
        <f t="shared" si="189"/>
        <v>32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fzd4_human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301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324</v>
      </c>
      <c r="P372" s="3">
        <v>352</v>
      </c>
      <c r="Q372" s="3">
        <f>VLOOKUP($A372,'SegEnds_NonXtal_BW#'!$A:$Z,12,FALSE)+VLOOKUP($A372,A:AL,16,FALSE)-50</f>
        <v>357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368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391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456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486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11</v>
      </c>
      <c r="AW372" s="3">
        <f t="shared" si="187"/>
        <v>4</v>
      </c>
      <c r="AX372" s="3">
        <f t="shared" si="188"/>
        <v>11</v>
      </c>
      <c r="AY372" s="3">
        <f t="shared" si="189"/>
        <v>31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fzd4_human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283</v>
      </c>
      <c r="P373" s="3">
        <v>311</v>
      </c>
      <c r="Q373" s="3">
        <f>VLOOKUP($A373,'SegEnds_NonXtal_BW#'!$A:$Z,12,FALSE)+VLOOKUP($A373,A:AL,16,FALSE)-50</f>
        <v>316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327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350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415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445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11</v>
      </c>
      <c r="AW373" s="3">
        <f t="shared" si="187"/>
        <v>4</v>
      </c>
      <c r="AX373" s="3">
        <f t="shared" si="188"/>
        <v>11</v>
      </c>
      <c r="AY373" s="3">
        <f t="shared" si="189"/>
        <v>31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fzd4_human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299</v>
      </c>
      <c r="P374" s="3">
        <v>327</v>
      </c>
      <c r="Q374" s="3">
        <f>VLOOKUP($A374,'SegEnds_NonXtal_BW#'!$A:$Z,12,FALSE)+VLOOKUP($A374,A:AL,16,FALSE)-50</f>
        <v>332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343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366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431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11</v>
      </c>
      <c r="AW374" s="3">
        <f t="shared" si="187"/>
        <v>4</v>
      </c>
      <c r="AX374" s="3">
        <f t="shared" si="188"/>
        <v>11</v>
      </c>
      <c r="AY374" s="3">
        <f t="shared" si="189"/>
        <v>12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fzd4_human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292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312</v>
      </c>
      <c r="P375" s="3">
        <v>340</v>
      </c>
      <c r="Q375" s="3">
        <f>VLOOKUP($A375,'SegEnds_NonXtal_BW#'!$A:$Z,12,FALSE)+VLOOKUP($A375,A:AL,16,FALSE)-50</f>
        <v>345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356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379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444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474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11</v>
      </c>
      <c r="AW375" s="3">
        <f t="shared" si="187"/>
        <v>4</v>
      </c>
      <c r="AX375" s="3">
        <f t="shared" si="188"/>
        <v>11</v>
      </c>
      <c r="AY375" s="3">
        <f t="shared" si="189"/>
        <v>25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fzd4_human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255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279</v>
      </c>
      <c r="P376" s="3">
        <v>307</v>
      </c>
      <c r="Q376" s="3">
        <f>VLOOKUP($A376,'SegEnds_NonXtal_BW#'!$A:$Z,12,FALSE)+VLOOKUP($A376,A:AL,16,FALSE)-50</f>
        <v>312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323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346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411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441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11</v>
      </c>
      <c r="AW376" s="3">
        <f t="shared" si="187"/>
        <v>4</v>
      </c>
      <c r="AX376" s="3">
        <f t="shared" si="188"/>
        <v>11</v>
      </c>
      <c r="AY376" s="3">
        <f t="shared" si="189"/>
        <v>31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fzd4_human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310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333</v>
      </c>
      <c r="P377" s="3">
        <v>361</v>
      </c>
      <c r="Q377" s="3">
        <f>VLOOKUP($A377,'SegEnds_NonXtal_BW#'!$A:$Z,12,FALSE)+VLOOKUP($A377,A:AL,16,FALSE)-50</f>
        <v>366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377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400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465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495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11</v>
      </c>
      <c r="AW377" s="3">
        <f t="shared" si="187"/>
        <v>4</v>
      </c>
      <c r="AX377" s="3">
        <f t="shared" si="188"/>
        <v>11</v>
      </c>
      <c r="AY377" s="3">
        <f t="shared" si="189"/>
        <v>31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fzd4_human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334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393</v>
      </c>
      <c r="P378" s="3">
        <v>421</v>
      </c>
      <c r="Q378" s="3">
        <f>VLOOKUP($A378,'SegEnds_NonXtal_BW#'!$A:$Z,12,FALSE)+VLOOKUP($A378,A:AL,16,FALSE)-50</f>
        <v>426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437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460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527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557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11</v>
      </c>
      <c r="AW378" s="3">
        <f t="shared" si="187"/>
        <v>4</v>
      </c>
      <c r="AX378" s="3">
        <f t="shared" si="188"/>
        <v>13</v>
      </c>
      <c r="AY378" s="3">
        <f t="shared" si="189"/>
        <v>25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fzd4_human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288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310</v>
      </c>
      <c r="P379" s="3">
        <v>338</v>
      </c>
      <c r="Q379" s="3">
        <f>VLOOKUP($A379,'SegEnds_NonXtal_BW#'!$A:$Z,12,FALSE)+VLOOKUP($A379,A:AL,16,FALSE)-50</f>
        <v>343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354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377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472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11</v>
      </c>
      <c r="AW379" s="3">
        <f t="shared" si="187"/>
        <v>4</v>
      </c>
      <c r="AX379" s="3">
        <f t="shared" si="188"/>
        <v>11</v>
      </c>
      <c r="AY379" s="3">
        <f t="shared" si="189"/>
        <v>34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28" t="s">
        <v>1509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27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5ht2a_human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5ht2a_human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165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1">
    <cfRule type="expression" dxfId="28" priority="25">
      <formula>NOT(OR(C2&lt;E2,C2="-",E2="-"))</formula>
    </cfRule>
  </conditionalFormatting>
  <conditionalFormatting sqref="K2:L2 K3 K4:L411">
    <cfRule type="expression" dxfId="27" priority="29">
      <formula>NOT(OR(G2&lt;K2,G2="-",K2="-"))</formula>
    </cfRule>
  </conditionalFormatting>
  <conditionalFormatting sqref="N2:O2 N4:N18 O3:O18 N19:O411">
    <cfRule type="expression" dxfId="26" priority="31">
      <formula>NOT(OR(I2&lt;N2,I2="-",N2="-"))</formula>
    </cfRule>
  </conditionalFormatting>
  <conditionalFormatting sqref="Q2:R411">
    <cfRule type="expression" dxfId="25" priority="33">
      <formula>NOT(OR(K2&lt;Q2,K2="-",Q2="-"))</formula>
    </cfRule>
  </conditionalFormatting>
  <conditionalFormatting sqref="T2:U411">
    <cfRule type="expression" dxfId="24" priority="35">
      <formula>NOT(OR(M2&lt;T2,M2="-",T2="-"))</formula>
    </cfRule>
  </conditionalFormatting>
  <conditionalFormatting sqref="W2:X411">
    <cfRule type="expression" dxfId="23" priority="37">
      <formula>NOT(OR(O2&lt;W2,O2="-",W2="-"))</formula>
    </cfRule>
  </conditionalFormatting>
  <conditionalFormatting sqref="Z2:AA411">
    <cfRule type="expression" dxfId="22" priority="39">
      <formula>NOT(OR(Q2&lt;Z2,Q2="-",Z2="-"))</formula>
    </cfRule>
  </conditionalFormatting>
  <conditionalFormatting sqref="AC2:AD411">
    <cfRule type="expression" dxfId="21" priority="41">
      <formula>NOT(OR(S2&lt;AC2,S2="-",AC2="-"))</formula>
    </cfRule>
  </conditionalFormatting>
  <conditionalFormatting sqref="AF2:AG411">
    <cfRule type="expression" dxfId="20" priority="43">
      <formula>NOT(OR(U2&lt;AF2,U2="-",AF2="-"))</formula>
    </cfRule>
  </conditionalFormatting>
  <conditionalFormatting sqref="AI2:AJ411">
    <cfRule type="expression" dxfId="19" priority="45">
      <formula>NOT(OR(W2&lt;AI2,W2="-",AI2="-"))</formula>
    </cfRule>
  </conditionalFormatting>
  <conditionalFormatting sqref="AL2:AL411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3" activePane="bottomLeft" state="frozenSplit"/>
      <selection pane="bottomLeft" activeCell="A21" sqref="A21:XFD21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1481</v>
      </c>
      <c r="F1" s="55" t="s">
        <v>13</v>
      </c>
      <c r="G1" s="20" t="s">
        <v>5</v>
      </c>
      <c r="H1" s="4" t="s">
        <v>1369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1372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1389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1481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1462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oprd_mouse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1369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5ht2a_human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5ht2a_human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5ht2a_human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F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ta2r_human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acm1_human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A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2" t="s">
        <v>5</v>
      </c>
      <c r="H295" s="4"/>
      <c r="I295" s="2" t="s">
        <v>21</v>
      </c>
      <c r="S295" s="2" t="s">
        <v>1328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1523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pth1r_human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1429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pth1r_human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fzd4_human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1509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5ht2a_human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5ht2a_human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1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1509</v>
      </c>
      <c r="B44" s="121" t="s">
        <v>1511</v>
      </c>
      <c r="C44" t="s">
        <v>1507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1422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1409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1429</v>
      </c>
      <c r="B115" t="s">
        <v>1428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1450</v>
      </c>
      <c r="B123" t="s">
        <v>1451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1523</v>
      </c>
      <c r="B124" t="s">
        <v>1524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1462</v>
      </c>
      <c r="B125" t="s">
        <v>1464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VHTAYLVLSSLAMFTCLCGMAGNSMVIWLLGFRNPFCIYILNLAAADLLFLFSMASTLSLETQTDKVHELMKRLMYFAYTVGLSLLTAISTQRCLSVLFPRHLSAWVCGLLWTLCLLMNGLTSSFCFRVDMVQAALIMGVLTPVMTLSSLTLFVWVRRSSQRQPTRLFVVVLASVLVFLICSLPLSIYWFVLYWLQVLCFSLSRLSSSVSSSANPVIYFLVGSRRSHRLPTRSLGT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23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32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KSVLLYTLSFIYIFIFVIGMIANSVVVWVNIQAYDTHCYILNLAIADLWVVLTIPVWVVSLVQGELTCKVTHLIFSINLFGSIFFLTCMSVDRYLSITYKKMVRRVVCILVWLLAFCVSLPDTYYLWLIGMELVSVVLGFAVPFSIIAVFYFLLARAISASKHSSRKIIFSYVVVFLVCWLPYHVAVLLDIFSILHTCRLEHALFTALHVTQCLSLVHCCVNPVLYSFINRNYRYELMKAFIFK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KSVLLYTLSFIYIFIFVIGMIANSVVVWVNIQA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40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32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561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30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EELAKVEIGVLATVLVLATGGNLAVLLTLGQLSRMHLFVLHLALTDLAVALFQVLPQLLWDIQGPDLLCRAVKYLQVLSMFASTYMLLAMTLDRYLAVCHPGQSTYLLIAAPWLLAAIFSLPQVFIFPWGPRAYLTWTTLAIFVLPVTMLTACYSLICHEICKNLKVKTQAWNTISRAKIRTVKMTFVIVLAYIACWAPFFSVQMWSVWDNAPDEDSTNVAFTISMLLGNLNSCCNPWIYMGFNSHLLPRPLRHL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32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SDERRLPGSAVGWLVCGGLSLLANAWGILSVGAKKPLEFLLCTLAATHMLNVAVPIATYSVVQLRNEGLCKVFVSTFYTLTLATCFSVTSLSYHRMWMVCWAKKQAVHTVMGIWMVSFILSALPAVGGLGFGVCFLLLVGGSVAMGVICTAIALFQTLAVQVGRQADRREPAKTSLQTTGLVTTIVFIYDCLMGFPVLVVSFSSLRAPWMALCVLWCSVAQALLLPVFLWACDRYRADLKAVREK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SDERRLPGSAVGWLVCGGLSLLANAWGILSVGAK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</v>
      </c>
      <c r="R148" s="5">
        <f>VLOOKUP($A148,'SegEnds_NonXtal_Prot#'!$A:$AL,3,FALSE)</f>
        <v>2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313</v>
      </c>
      <c r="AP148" s="5">
        <f t="shared" si="63"/>
        <v>33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13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VPYTSVFLPVFYTAVFLTGVLGNLVLMGALHFKRLIDIFIINLAASDFIFLVTLPLWVDKEASGSFLCKGSSYMISVNMHCSVLLLTCMSVDRYLAIVWRTDCAYVVCASIWFISCLLGLPTLLSRIKLIWSLVALIFTFFVPLLSIVTCYCCIARKLCAHGKHNKKLKKSIKIIFIVVAAFLVSWLPFNTFKFLAIVSHYLPSAILQLGMEVSGPLAFANSCVNPFIYYIFDSYIRRAIVHCLCPC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29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32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SVVDVCIFETVVIVLLTFLIIAGNLTVIFVFHCAHYTTSYFIQTMAYADLFVGVSCLVPTLSLLHGVHESLTCQVFGYIISVLKSVSMACLACISVDRYLAITKTPCRLRICIILIWIYSCLIFLPSFFGWGKPTSAYFTGFIVCLLYAPAAFVVCFTYFHIFKICRQHTKEINSSRETGHSPDRRYAMVLFRITSVFYMLWLPYIIYFLLESSRPTLSFLTTWLAISNSFCNCVIYSLSNSVFRLGLRRLSET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SVVDVCIFETVVIVLLTFLIIAGNLTVIFVFHCA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TPCRLRICIILIWIYSCLIFLPSFFGWGKP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NSVFRLGLRRLSET</v>
      </c>
      <c r="R172" s="5">
        <f>VLOOKUP($A172,'SegEnds_NonXtal_Prot#'!$A:$AL,3,FALSE)</f>
        <v>35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183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334</v>
      </c>
      <c r="AP172" s="5">
        <f t="shared" si="63"/>
        <v>33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29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13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VAPALSAVLIVTTAVDVVGNLLVILSVLRNNAGNLFLVSLALADLVVAFYPYPLILVAIFYDGEEHCKASAFVMGLSVIGSVFNITAIAINRYCYICHRRWHTPLHICLIWLLTVVALLPNFFVGSTQYTAAVVVIHFLLPIAVVSFCYLRIWVLVLQARRKALCLKPSDLRSFLTMFVVFVIFAICWAPLNCIGLAVAINAPQIPEGLFVTSYLLAYFNSCLNAIVYGLLNQNFRREYKRIL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APQIPEGLFVTSYLLAYFNSCLNAIVYGLL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282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29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LIIFMFCAMVITIVVDLIGNSMVILAVTKNNSGNIFVVSLSVADMLVAIYPYPLMLHAMSIGSQLQCQMVGFITGLSVVGSIFNIVAIAINRYCYICHSVRNTCIYLVITWIMTVLAVLPNMYIGNPVFTVTIVCIHFVLPLLIVGFCYVRIWTKVLAARDPAPDNQLAEVRNFLTMFVIFLLFAVCWCPINVLTVLVAVSAGKIPNWLYLAAYFIAYFNSCLNAVIYGLLNENFRREYWTIF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AGKIPNWLYLAAYFIAYFNSCLNAVIYGLL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268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29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41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SRRVRLVFLGVILVVAVAGNTTVLCRLCGGRKMDFLLVQLALADLYACGGTALSQLAWELLGAATGDLACRFLQLLQASGRGASAHLVVLIALERRRAVRLRPLPARALAALGWLLALLLALPPAFVVWHLQVYAFYEAVAGFVAPVTVLGVACGHLLSVWWRHRPQAPAPAPSALPRAKVQSLKMSLLLALLFVGCELPYFAARLAAAWSGDWEGEGLSAALRVVAMANSALNPFVYLFFQAGDCRLRRQLR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GDWEGEGLSAALRVVAMANSALNPFVYLFF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326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29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DLKEYKLIFTVFHIIAMCSTFANPLLYGWM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29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EEESYFSTVKIIYTVGHSISIVALFVAITILVALCPRNYVHTQLFTTFILKAGAVFLKDAALVLCKVSVAASHFATMTNFSWLLAEAVYLNCLLASSSRRAFWWLVLAGWGLPVLFTGTWVSCKLAFEYWWIIKGPIVLSVGVNFGLFLNIIRILVRKLHTQSQYWRLSKSTLFLIPLFGIHYIIFNFLLGIRLPLELGLGSFQGFIVAILYCFLNQEVRTEISRKWHGHDPELLPAWRTR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121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33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30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145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33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179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33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136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33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134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33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134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33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118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33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LMALTSQEEDPVLTVITYVGLSVSLLCLLLAALTFLLCNTSTSLHLQLSLCLFLAHLLFLVGIDRVLCSIIAGALHYLYLAAFTWMLLEGVHLFLTARNINRLMKWIMFPVGYGVPAVTVAISAASWPHLYDQGFMWSFLGPVCAIFSANLVLFILVFWILKRKLNTRMLAFKATAQLFILGCTWCLGLLQAQVMAYLFTIINSLQGFFIFLVYCLLSQQVQKQYQKWFREIVK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INRLMKWIMFPVGYGVPAVTVAISAASWPHLY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459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31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468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30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486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30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445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30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474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30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441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30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495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30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557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30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472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30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workbookViewId="0">
      <selection activeCell="I6" sqref="I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1" width="13.33203125" style="1" customWidth="1"/>
    <col min="12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1411</v>
      </c>
      <c r="D1" s="33" t="s">
        <v>1228</v>
      </c>
      <c r="E1" s="32" t="s">
        <v>1412</v>
      </c>
      <c r="F1" s="32" t="s">
        <v>1413</v>
      </c>
      <c r="G1" s="85" t="s">
        <v>1374</v>
      </c>
      <c r="H1" s="32" t="s">
        <v>1507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1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1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1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1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1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1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1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1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1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1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1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1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1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1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1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1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1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1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1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1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1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1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1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1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1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1" t="s">
        <v>1186</v>
      </c>
      <c r="B30" s="1" t="s">
        <v>409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1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1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1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1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1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1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1" t="s">
        <v>1196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1" t="s">
        <v>1422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1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1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1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1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1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1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1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1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1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1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1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1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1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1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1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1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1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1" t="s">
        <v>466</v>
      </c>
      <c r="B58" s="1" t="s">
        <v>132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1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1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1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1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1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1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1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1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1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1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1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1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1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1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1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1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1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1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1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1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1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1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1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1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1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1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1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1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1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1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1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1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1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1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1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1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1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1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1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1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1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1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1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1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1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1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1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1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1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1" t="s">
        <v>311</v>
      </c>
      <c r="B113" s="1" t="s">
        <v>325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NoXtal</v>
      </c>
      <c r="J113" s="3"/>
    </row>
    <row r="114" spans="1:10" x14ac:dyDescent="0.2">
      <c r="A114" s="1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1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1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1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1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1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1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1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1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1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1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1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1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1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1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1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1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1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1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1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1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1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1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1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1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1" t="s">
        <v>374</v>
      </c>
      <c r="B141" s="1" t="s">
        <v>336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1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1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1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1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1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1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1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1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1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1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1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1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1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1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1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1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1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1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1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1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1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1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1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1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1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1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1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1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1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1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1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1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1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1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1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1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1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1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1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1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1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1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1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1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1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1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1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1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1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1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1" t="s">
        <v>404</v>
      </c>
      <c r="B196" s="1" t="s">
        <v>409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1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1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1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1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1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1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1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1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1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1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1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1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1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1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1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1" t="s">
        <v>106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1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1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1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1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1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1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1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1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1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1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1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1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1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1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1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1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1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1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1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1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1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1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1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1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1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1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1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1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1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1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1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1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1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1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1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1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1" t="s">
        <v>916</v>
      </c>
      <c r="B254" s="1" t="s">
        <v>916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1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1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1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1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1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1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1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1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1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1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1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1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1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1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1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1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1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1" t="s">
        <v>320</v>
      </c>
      <c r="B274" s="1" t="s">
        <v>916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1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1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1" t="s">
        <v>218</v>
      </c>
      <c r="B277" s="1" t="s">
        <v>132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1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1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1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1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1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1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1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1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1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1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1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1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1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1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1" t="s">
        <v>270</v>
      </c>
      <c r="B294" s="1" t="s">
        <v>132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1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1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1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1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1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1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1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1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1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1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1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1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1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1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1" t="s">
        <v>260</v>
      </c>
      <c r="B309" s="1" t="s">
        <v>132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1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1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1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1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1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1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1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1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1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1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1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1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1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1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1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1" t="s">
        <v>225</v>
      </c>
      <c r="B327" s="1" t="s">
        <v>132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1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1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1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1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1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1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1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1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1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1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1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1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1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1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1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1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1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1" t="s">
        <v>1450</v>
      </c>
      <c r="B346" s="1" t="s">
        <v>1450</v>
      </c>
      <c r="C346" t="s">
        <v>1450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1" t="s">
        <v>1462</v>
      </c>
      <c r="B347" s="1" t="s">
        <v>1462</v>
      </c>
      <c r="C347" t="s">
        <v>1462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1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1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1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1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1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1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1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1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1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1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1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1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1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1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1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1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1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1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1" t="s">
        <v>365</v>
      </c>
      <c r="B368" s="1" t="s">
        <v>473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1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1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1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1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1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1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1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1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1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1" t="s">
        <v>349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1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1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1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1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1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1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1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1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1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1" t="s">
        <v>213</v>
      </c>
      <c r="B390" s="1" t="s">
        <v>146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1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1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1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1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1" t="s">
        <v>448</v>
      </c>
      <c r="B396" s="1" t="s">
        <v>450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1" t="s">
        <v>453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1" t="s">
        <v>446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1" t="s">
        <v>450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Xtal</v>
      </c>
      <c r="J399" s="3"/>
    </row>
    <row r="400" spans="1:10" x14ac:dyDescent="0.2">
      <c r="A400" s="1" t="s">
        <v>447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1" t="s">
        <v>455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1" t="s">
        <v>451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1" t="s">
        <v>454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1" t="s">
        <v>449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1" t="s">
        <v>452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1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1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1429</v>
      </c>
      <c r="B409" s="1" t="s">
        <v>1429</v>
      </c>
      <c r="C409" t="s">
        <v>1429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1509</v>
      </c>
      <c r="B410" s="1" t="s">
        <v>1509</v>
      </c>
      <c r="C410" s="122" t="s">
        <v>1509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1523</v>
      </c>
      <c r="B411" s="1" t="s">
        <v>1523</v>
      </c>
      <c r="C411" s="122" t="s">
        <v>1523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9" priority="5" operator="equal">
      <formula>FALSE</formula>
    </cfRule>
  </conditionalFormatting>
  <conditionalFormatting sqref="G2:G411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1422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1523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1509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1429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1462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1450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2019-03-07T13:02:28Z</dcterms:modified>
  <cp:category/>
  <cp:contentStatus/>
</cp:coreProperties>
</file>