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tv489/Dropbox (GloriamGroup)/GPCRDB_Project_Alignments_and_Similarities/"/>
    </mc:Choice>
  </mc:AlternateContent>
  <bookViews>
    <workbookView xWindow="3060" yWindow="3980" windowWidth="27120" windowHeight="16380" tabRatio="500" activeTab="1"/>
  </bookViews>
  <sheets>
    <sheet name="xtal_annotation" sheetId="1" r:id="rId1"/>
    <sheet name="wt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7" i="1" l="1"/>
  <c r="A19" i="1"/>
  <c r="A30" i="1"/>
  <c r="A14" i="1"/>
  <c r="A4" i="2"/>
  <c r="A2" i="1"/>
  <c r="A3" i="1"/>
  <c r="A4" i="1"/>
  <c r="A5" i="1"/>
  <c r="A6" i="1"/>
  <c r="A7" i="1"/>
  <c r="A8" i="1"/>
  <c r="A9" i="1"/>
  <c r="A10" i="1"/>
  <c r="A11" i="1"/>
  <c r="A12" i="1"/>
  <c r="A13" i="1"/>
  <c r="A15" i="1"/>
  <c r="A16" i="1"/>
  <c r="A17" i="1"/>
  <c r="A18" i="1"/>
  <c r="A20" i="1"/>
  <c r="A21" i="1"/>
  <c r="A22" i="1"/>
  <c r="A23" i="1"/>
  <c r="A24" i="1"/>
  <c r="A25" i="1"/>
  <c r="A26" i="1"/>
  <c r="A27" i="1"/>
  <c r="A28" i="1"/>
  <c r="A29" i="1"/>
  <c r="A31" i="1"/>
  <c r="A32" i="1"/>
  <c r="A33" i="1"/>
  <c r="A34" i="1"/>
  <c r="A35" i="1"/>
  <c r="A36" i="1"/>
  <c r="C4" i="2"/>
  <c r="E4" i="2"/>
  <c r="F4" i="2"/>
  <c r="H4" i="2"/>
  <c r="I4" i="2"/>
  <c r="K4" i="2"/>
  <c r="L4" i="2"/>
  <c r="N4" i="2"/>
  <c r="O4" i="2"/>
  <c r="Q4" i="2"/>
  <c r="R4" i="2"/>
  <c r="T4" i="2"/>
  <c r="U4" i="2"/>
  <c r="W4" i="2"/>
  <c r="A15" i="2"/>
  <c r="C15" i="2"/>
  <c r="E15" i="2"/>
  <c r="F15" i="2"/>
  <c r="H15" i="2"/>
  <c r="I15" i="2"/>
  <c r="K15" i="2"/>
  <c r="L15" i="2"/>
  <c r="N15" i="2"/>
  <c r="O15" i="2"/>
  <c r="Q15" i="2"/>
  <c r="R15" i="2"/>
  <c r="T15" i="2"/>
  <c r="U15" i="2"/>
  <c r="W15" i="2"/>
  <c r="A16" i="2"/>
  <c r="C16" i="2"/>
  <c r="E16" i="2"/>
  <c r="F16" i="2"/>
  <c r="H16" i="2"/>
  <c r="I16" i="2"/>
  <c r="K16" i="2"/>
  <c r="L16" i="2"/>
  <c r="N16" i="2"/>
  <c r="O16" i="2"/>
  <c r="Q16" i="2"/>
  <c r="R16" i="2"/>
  <c r="T16" i="2"/>
  <c r="U16" i="2"/>
  <c r="W16" i="2"/>
  <c r="A17" i="2"/>
  <c r="C17" i="2"/>
  <c r="E17" i="2"/>
  <c r="F17" i="2"/>
  <c r="H17" i="2"/>
  <c r="I17" i="2"/>
  <c r="K17" i="2"/>
  <c r="L17" i="2"/>
  <c r="N17" i="2"/>
  <c r="O17" i="2"/>
  <c r="Q17" i="2"/>
  <c r="R17" i="2"/>
  <c r="T17" i="2"/>
  <c r="U17" i="2"/>
  <c r="W17" i="2"/>
  <c r="A11" i="2"/>
  <c r="C11" i="2"/>
  <c r="E11" i="2"/>
  <c r="F11" i="2"/>
  <c r="H11" i="2"/>
  <c r="I11" i="2"/>
  <c r="K11" i="2"/>
  <c r="L11" i="2"/>
  <c r="N11" i="2"/>
  <c r="O11" i="2"/>
  <c r="Q11" i="2"/>
  <c r="R11" i="2"/>
  <c r="T11" i="2"/>
  <c r="U11" i="2"/>
  <c r="W11" i="2"/>
  <c r="A12" i="2"/>
  <c r="C12" i="2"/>
  <c r="E12" i="2"/>
  <c r="F12" i="2"/>
  <c r="H12" i="2"/>
  <c r="I12" i="2"/>
  <c r="K12" i="2"/>
  <c r="L12" i="2"/>
  <c r="N12" i="2"/>
  <c r="O12" i="2"/>
  <c r="Q12" i="2"/>
  <c r="R12" i="2"/>
  <c r="T12" i="2"/>
  <c r="U12" i="2"/>
  <c r="W12" i="2"/>
  <c r="A13" i="2"/>
  <c r="C13" i="2"/>
  <c r="E13" i="2"/>
  <c r="F13" i="2"/>
  <c r="H13" i="2"/>
  <c r="I13" i="2"/>
  <c r="K13" i="2"/>
  <c r="L13" i="2"/>
  <c r="N13" i="2"/>
  <c r="O13" i="2"/>
  <c r="Q13" i="2"/>
  <c r="R13" i="2"/>
  <c r="T13" i="2"/>
  <c r="U13" i="2"/>
  <c r="W13" i="2"/>
  <c r="A14" i="2"/>
  <c r="C14" i="2"/>
  <c r="E14" i="2"/>
  <c r="F14" i="2"/>
  <c r="H14" i="2"/>
  <c r="I14" i="2"/>
  <c r="K14" i="2"/>
  <c r="L14" i="2"/>
  <c r="N14" i="2"/>
  <c r="O14" i="2"/>
  <c r="Q14" i="2"/>
  <c r="R14" i="2"/>
  <c r="T14" i="2"/>
  <c r="U14" i="2"/>
  <c r="W14" i="2"/>
  <c r="A10" i="2"/>
  <c r="C10" i="2"/>
  <c r="E10" i="2"/>
  <c r="F10" i="2"/>
  <c r="H10" i="2"/>
  <c r="I10" i="2"/>
  <c r="K10" i="2"/>
  <c r="L10" i="2"/>
  <c r="N10" i="2"/>
  <c r="O10" i="2"/>
  <c r="Q10" i="2"/>
  <c r="R10" i="2"/>
  <c r="T10" i="2"/>
  <c r="U10" i="2"/>
  <c r="W10" i="2"/>
  <c r="A3" i="2"/>
  <c r="C3" i="2"/>
  <c r="E3" i="2"/>
  <c r="F3" i="2"/>
  <c r="H3" i="2"/>
  <c r="I3" i="2"/>
  <c r="K3" i="2"/>
  <c r="L3" i="2"/>
  <c r="N3" i="2"/>
  <c r="O3" i="2"/>
  <c r="Q3" i="2"/>
  <c r="R3" i="2"/>
  <c r="T3" i="2"/>
  <c r="U3" i="2"/>
  <c r="W3" i="2"/>
  <c r="A5" i="2"/>
  <c r="C5" i="2"/>
  <c r="E5" i="2"/>
  <c r="F5" i="2"/>
  <c r="H5" i="2"/>
  <c r="I5" i="2"/>
  <c r="K5" i="2"/>
  <c r="L5" i="2"/>
  <c r="N5" i="2"/>
  <c r="O5" i="2"/>
  <c r="Q5" i="2"/>
  <c r="R5" i="2"/>
  <c r="T5" i="2"/>
  <c r="U5" i="2"/>
  <c r="W5" i="2"/>
  <c r="A6" i="2"/>
  <c r="C6" i="2"/>
  <c r="E6" i="2"/>
  <c r="F6" i="2"/>
  <c r="H6" i="2"/>
  <c r="I6" i="2"/>
  <c r="K6" i="2"/>
  <c r="L6" i="2"/>
  <c r="N6" i="2"/>
  <c r="O6" i="2"/>
  <c r="Q6" i="2"/>
  <c r="R6" i="2"/>
  <c r="T6" i="2"/>
  <c r="U6" i="2"/>
  <c r="W6" i="2"/>
  <c r="A7" i="2"/>
  <c r="C7" i="2"/>
  <c r="E7" i="2"/>
  <c r="F7" i="2"/>
  <c r="H7" i="2"/>
  <c r="I7" i="2"/>
  <c r="K7" i="2"/>
  <c r="L7" i="2"/>
  <c r="N7" i="2"/>
  <c r="O7" i="2"/>
  <c r="Q7" i="2"/>
  <c r="R7" i="2"/>
  <c r="T7" i="2"/>
  <c r="U7" i="2"/>
  <c r="W7" i="2"/>
  <c r="A8" i="2"/>
  <c r="C8" i="2"/>
  <c r="E8" i="2"/>
  <c r="F8" i="2"/>
  <c r="H8" i="2"/>
  <c r="I8" i="2"/>
  <c r="K8" i="2"/>
  <c r="L8" i="2"/>
  <c r="N8" i="2"/>
  <c r="O8" i="2"/>
  <c r="Q8" i="2"/>
  <c r="R8" i="2"/>
  <c r="T8" i="2"/>
  <c r="U8" i="2"/>
  <c r="W8" i="2"/>
  <c r="A9" i="2"/>
  <c r="C9" i="2"/>
  <c r="E9" i="2"/>
  <c r="F9" i="2"/>
  <c r="H9" i="2"/>
  <c r="I9" i="2"/>
  <c r="K9" i="2"/>
  <c r="L9" i="2"/>
  <c r="N9" i="2"/>
  <c r="O9" i="2"/>
  <c r="Q9" i="2"/>
  <c r="R9" i="2"/>
  <c r="T9" i="2"/>
  <c r="U9" i="2"/>
  <c r="W9" i="2"/>
  <c r="A2" i="2"/>
  <c r="W2" i="2"/>
  <c r="U2" i="2"/>
  <c r="T2" i="2"/>
  <c r="R2" i="2"/>
  <c r="Q2" i="2"/>
  <c r="O2" i="2"/>
  <c r="N2" i="2"/>
  <c r="L2" i="2"/>
  <c r="K2" i="2"/>
  <c r="I2" i="2"/>
  <c r="H2" i="2"/>
  <c r="F2" i="2"/>
  <c r="E2" i="2"/>
  <c r="C2" i="2"/>
</calcChain>
</file>

<file path=xl/sharedStrings.xml><?xml version="1.0" encoding="utf-8"?>
<sst xmlns="http://schemas.openxmlformats.org/spreadsheetml/2006/main" count="200" uniqueCount="63">
  <si>
    <t>H1b</t>
  </si>
  <si>
    <t>H1e</t>
  </si>
  <si>
    <t>B1b</t>
  </si>
  <si>
    <t>B1e</t>
  </si>
  <si>
    <t>B2b</t>
  </si>
  <si>
    <t>B2e</t>
  </si>
  <si>
    <t>B3b</t>
  </si>
  <si>
    <t>B3e</t>
  </si>
  <si>
    <t>H2b</t>
  </si>
  <si>
    <t>H2e</t>
  </si>
  <si>
    <t>B4b</t>
  </si>
  <si>
    <t>B4e</t>
  </si>
  <si>
    <t>H3b</t>
  </si>
  <si>
    <t>H3e</t>
  </si>
  <si>
    <t>-</t>
  </si>
  <si>
    <t>glr_human</t>
  </si>
  <si>
    <t>_wt</t>
  </si>
  <si>
    <t>4L6R</t>
  </si>
  <si>
    <t>4L6R_dist</t>
  </si>
  <si>
    <t>5EE7</t>
  </si>
  <si>
    <t>5XEZ</t>
  </si>
  <si>
    <t>5XF1</t>
  </si>
  <si>
    <t>5YQZ</t>
  </si>
  <si>
    <t>glp1r_human</t>
  </si>
  <si>
    <t>5VEW</t>
  </si>
  <si>
    <t>5VEX</t>
  </si>
  <si>
    <t>5NX2</t>
  </si>
  <si>
    <t>6B3J</t>
  </si>
  <si>
    <t>g1sgd4_rabit</t>
  </si>
  <si>
    <t>5VAI</t>
  </si>
  <si>
    <t>pth1r_human</t>
  </si>
  <si>
    <t>6FJ3</t>
  </si>
  <si>
    <t>gipr_human</t>
  </si>
  <si>
    <t>glp2r_human</t>
  </si>
  <si>
    <t>sctr_human</t>
  </si>
  <si>
    <t>pth2r_human</t>
  </si>
  <si>
    <t>pacr_human</t>
  </si>
  <si>
    <t>vipr1_human</t>
  </si>
  <si>
    <t>vipr2_human</t>
  </si>
  <si>
    <t>H1x50</t>
  </si>
  <si>
    <t>B1x50</t>
  </si>
  <si>
    <t>B2x50</t>
  </si>
  <si>
    <t>B3x50</t>
  </si>
  <si>
    <t>H2x50</t>
  </si>
  <si>
    <t>B4x50</t>
  </si>
  <si>
    <t>H3x50</t>
  </si>
  <si>
    <t>2qkh</t>
  </si>
  <si>
    <t>ghrhr_human</t>
  </si>
  <si>
    <t>2xdg</t>
  </si>
  <si>
    <t>crfr1_human</t>
  </si>
  <si>
    <t>2l27</t>
  </si>
  <si>
    <t>crfr2_human</t>
  </si>
  <si>
    <t>3n93</t>
  </si>
  <si>
    <t>2jod</t>
  </si>
  <si>
    <t>2x57</t>
  </si>
  <si>
    <t>calrl_human</t>
  </si>
  <si>
    <t>3n7r</t>
  </si>
  <si>
    <t>calcr_human</t>
  </si>
  <si>
    <t>5ii0</t>
  </si>
  <si>
    <t>Key</t>
  </si>
  <si>
    <t>PDB</t>
  </si>
  <si>
    <t>UniProt</t>
  </si>
  <si>
    <t>placeholder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</si>
</sst>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1" xfId="0" applyFill="1" applyBorder="1"/>
    <xf numFmtId="0" fontId="0" fillId="0" borderId="0" xfId="0" applyFill="1"/>
    <xf numFmtId="0" fontId="0" fillId="0" borderId="1" xfId="0" applyFont="1" applyFill="1" applyBorder="1"/>
    <xf numFmtId="0" fontId="0" fillId="0" borderId="0" xfId="0" applyFont="1" applyFill="1"/>
    <xf numFmtId="0" fontId="0" fillId="0" borderId="0" xfId="0" applyFont="1" applyFill="1" applyBorder="1"/>
    <xf numFmtId="0" fontId="0" fillId="0" borderId="0" xfId="0" applyFill="1" applyBorder="1"/>
    <xf numFmtId="0" fontId="2" fillId="0" borderId="0" xfId="0" applyFont="1" applyFill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opLeftCell="A5" workbookViewId="0">
      <selection activeCell="R37" sqref="R37"/>
    </sheetView>
  </sheetViews>
  <sheetFormatPr baseColWidth="10" defaultRowHeight="16" x14ac:dyDescent="0.2"/>
  <cols>
    <col min="1" max="1" width="18.83203125" bestFit="1" customWidth="1"/>
    <col min="2" max="2" width="12.33203125" bestFit="1" customWidth="1"/>
    <col min="4" max="4" width="8.5" style="5" customWidth="1"/>
    <col min="5" max="17" width="8.5" style="6" customWidth="1"/>
  </cols>
  <sheetData>
    <row r="1" spans="1:18" x14ac:dyDescent="0.2">
      <c r="A1" t="s">
        <v>59</v>
      </c>
      <c r="B1" t="s">
        <v>61</v>
      </c>
      <c r="C1" t="s">
        <v>60</v>
      </c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62</v>
      </c>
    </row>
    <row r="2" spans="1:18" x14ac:dyDescent="0.2">
      <c r="A2" s="6" t="str">
        <f t="shared" ref="A2:A36" si="0">CONCATENATE(B2,"_",C2)</f>
        <v>glr_human__wt</v>
      </c>
      <c r="B2" s="6" t="s">
        <v>15</v>
      </c>
      <c r="C2" s="6" t="s">
        <v>16</v>
      </c>
      <c r="D2" s="3">
        <v>27</v>
      </c>
      <c r="E2" s="4">
        <v>51</v>
      </c>
      <c r="F2" s="4">
        <v>57</v>
      </c>
      <c r="G2" s="8">
        <v>64</v>
      </c>
      <c r="H2" s="8">
        <v>66</v>
      </c>
      <c r="I2" s="8">
        <v>72</v>
      </c>
      <c r="J2" s="8">
        <v>75</v>
      </c>
      <c r="K2" s="8">
        <v>85</v>
      </c>
      <c r="L2" s="8">
        <v>88</v>
      </c>
      <c r="M2" s="8">
        <v>91</v>
      </c>
      <c r="N2" s="8">
        <v>95</v>
      </c>
      <c r="O2" s="8">
        <v>101</v>
      </c>
      <c r="P2" s="8">
        <v>118</v>
      </c>
      <c r="Q2" s="8">
        <v>121</v>
      </c>
    </row>
    <row r="3" spans="1:18" x14ac:dyDescent="0.2">
      <c r="A3" s="6" t="str">
        <f t="shared" si="0"/>
        <v>glr_human_4L6R</v>
      </c>
      <c r="B3" s="6" t="s">
        <v>15</v>
      </c>
      <c r="C3" s="6" t="s">
        <v>17</v>
      </c>
      <c r="D3" s="3" t="s">
        <v>14</v>
      </c>
      <c r="E3" s="4" t="s">
        <v>14</v>
      </c>
      <c r="F3" s="8" t="s">
        <v>14</v>
      </c>
      <c r="G3" s="8" t="s">
        <v>14</v>
      </c>
      <c r="H3" s="8" t="s">
        <v>14</v>
      </c>
      <c r="I3" s="8" t="s">
        <v>14</v>
      </c>
      <c r="J3" s="8" t="s">
        <v>14</v>
      </c>
      <c r="K3" s="8" t="s">
        <v>14</v>
      </c>
      <c r="L3" s="8" t="s">
        <v>14</v>
      </c>
      <c r="M3" s="8" t="s">
        <v>14</v>
      </c>
      <c r="N3" s="8" t="s">
        <v>14</v>
      </c>
      <c r="O3" s="8" t="s">
        <v>14</v>
      </c>
      <c r="P3" s="8" t="s">
        <v>14</v>
      </c>
      <c r="Q3" s="8" t="s">
        <v>14</v>
      </c>
    </row>
    <row r="4" spans="1:18" x14ac:dyDescent="0.2">
      <c r="A4" s="6" t="str">
        <f t="shared" si="0"/>
        <v>glr_human_4L6R_dist</v>
      </c>
      <c r="B4" s="6" t="s">
        <v>15</v>
      </c>
      <c r="C4" s="6" t="s">
        <v>18</v>
      </c>
      <c r="D4" s="3" t="s">
        <v>14</v>
      </c>
      <c r="E4" s="4" t="s">
        <v>14</v>
      </c>
      <c r="F4" s="8" t="s">
        <v>14</v>
      </c>
      <c r="G4" s="8" t="s">
        <v>14</v>
      </c>
      <c r="H4" s="8" t="s">
        <v>14</v>
      </c>
      <c r="I4" s="8" t="s">
        <v>14</v>
      </c>
      <c r="J4" s="8" t="s">
        <v>14</v>
      </c>
      <c r="K4" s="8" t="s">
        <v>14</v>
      </c>
      <c r="L4" s="8" t="s">
        <v>14</v>
      </c>
      <c r="M4" s="8" t="s">
        <v>14</v>
      </c>
      <c r="N4" s="8" t="s">
        <v>14</v>
      </c>
      <c r="O4" s="8" t="s">
        <v>14</v>
      </c>
      <c r="P4" s="8" t="s">
        <v>14</v>
      </c>
      <c r="Q4" s="8" t="s">
        <v>14</v>
      </c>
    </row>
    <row r="5" spans="1:18" x14ac:dyDescent="0.2">
      <c r="A5" s="6" t="str">
        <f t="shared" si="0"/>
        <v>glr_human_5EE7</v>
      </c>
      <c r="B5" s="6" t="s">
        <v>15</v>
      </c>
      <c r="C5" s="6" t="s">
        <v>19</v>
      </c>
      <c r="D5" s="3" t="s">
        <v>14</v>
      </c>
      <c r="E5" s="4" t="s">
        <v>14</v>
      </c>
      <c r="F5" s="8" t="s">
        <v>14</v>
      </c>
      <c r="G5" s="8" t="s">
        <v>14</v>
      </c>
      <c r="H5" s="8" t="s">
        <v>14</v>
      </c>
      <c r="I5" s="8" t="s">
        <v>14</v>
      </c>
      <c r="J5" s="8" t="s">
        <v>14</v>
      </c>
      <c r="K5" s="8" t="s">
        <v>14</v>
      </c>
      <c r="L5" s="8" t="s">
        <v>14</v>
      </c>
      <c r="M5" s="8" t="s">
        <v>14</v>
      </c>
      <c r="N5" s="8" t="s">
        <v>14</v>
      </c>
      <c r="O5" s="8" t="s">
        <v>14</v>
      </c>
      <c r="P5" s="8" t="s">
        <v>14</v>
      </c>
      <c r="Q5" s="8" t="s">
        <v>14</v>
      </c>
    </row>
    <row r="6" spans="1:18" x14ac:dyDescent="0.2">
      <c r="A6" s="6" t="str">
        <f t="shared" si="0"/>
        <v>glr_human_5XEZ</v>
      </c>
      <c r="B6" s="6" t="s">
        <v>15</v>
      </c>
      <c r="C6" s="6" t="s">
        <v>20</v>
      </c>
      <c r="D6" s="3">
        <v>27</v>
      </c>
      <c r="E6" s="4">
        <v>51</v>
      </c>
      <c r="F6" s="4">
        <v>57</v>
      </c>
      <c r="G6" s="8">
        <v>64</v>
      </c>
      <c r="H6" s="8">
        <v>66</v>
      </c>
      <c r="I6" s="8">
        <v>72</v>
      </c>
      <c r="J6" s="8">
        <v>75</v>
      </c>
      <c r="K6" s="8">
        <v>85</v>
      </c>
      <c r="L6" s="8">
        <v>88</v>
      </c>
      <c r="M6" s="8">
        <v>91</v>
      </c>
      <c r="N6" s="8">
        <v>95</v>
      </c>
      <c r="O6" s="8">
        <v>101</v>
      </c>
      <c r="P6" s="8">
        <v>118</v>
      </c>
      <c r="Q6" s="8">
        <v>121</v>
      </c>
    </row>
    <row r="7" spans="1:18" x14ac:dyDescent="0.2">
      <c r="A7" s="6" t="str">
        <f t="shared" si="0"/>
        <v>glr_human_5XF1</v>
      </c>
      <c r="B7" s="6" t="s">
        <v>15</v>
      </c>
      <c r="C7" s="6" t="s">
        <v>21</v>
      </c>
      <c r="D7" s="3">
        <v>27</v>
      </c>
      <c r="E7" s="4">
        <v>51</v>
      </c>
      <c r="F7" s="4">
        <v>57</v>
      </c>
      <c r="G7" s="8">
        <v>64</v>
      </c>
      <c r="H7" s="8">
        <v>66</v>
      </c>
      <c r="I7" s="8">
        <v>72</v>
      </c>
      <c r="J7" s="8">
        <v>75</v>
      </c>
      <c r="K7" s="8">
        <v>85</v>
      </c>
      <c r="L7" s="8">
        <v>88</v>
      </c>
      <c r="M7" s="8">
        <v>91</v>
      </c>
      <c r="N7" s="8">
        <v>95</v>
      </c>
      <c r="O7" s="8">
        <v>101</v>
      </c>
      <c r="P7" s="8">
        <v>118</v>
      </c>
      <c r="Q7" s="8">
        <v>121</v>
      </c>
    </row>
    <row r="8" spans="1:18" x14ac:dyDescent="0.2">
      <c r="A8" s="6" t="str">
        <f t="shared" si="0"/>
        <v>glr_human_5YQZ</v>
      </c>
      <c r="B8" s="6" t="s">
        <v>15</v>
      </c>
      <c r="C8" s="6" t="s">
        <v>22</v>
      </c>
      <c r="D8" s="3">
        <v>27</v>
      </c>
      <c r="E8" s="4">
        <v>51</v>
      </c>
      <c r="F8" s="4">
        <v>57</v>
      </c>
      <c r="G8" s="8">
        <v>64</v>
      </c>
      <c r="H8" s="8">
        <v>66</v>
      </c>
      <c r="I8" s="8">
        <v>72</v>
      </c>
      <c r="J8" s="8">
        <v>75</v>
      </c>
      <c r="K8" s="8">
        <v>85</v>
      </c>
      <c r="L8" s="8">
        <v>88</v>
      </c>
      <c r="M8" s="8">
        <v>91</v>
      </c>
      <c r="N8" s="8">
        <v>95</v>
      </c>
      <c r="O8" s="8">
        <v>101</v>
      </c>
      <c r="P8" s="8">
        <v>118</v>
      </c>
      <c r="Q8" s="8">
        <v>121</v>
      </c>
    </row>
    <row r="9" spans="1:18" x14ac:dyDescent="0.2">
      <c r="A9" s="6" t="str">
        <f t="shared" si="0"/>
        <v>glp1r_human__wt</v>
      </c>
      <c r="B9" s="6" t="s">
        <v>23</v>
      </c>
      <c r="C9" s="6" t="s">
        <v>16</v>
      </c>
      <c r="D9" s="3">
        <v>31</v>
      </c>
      <c r="E9" s="4">
        <v>54</v>
      </c>
      <c r="F9" s="4">
        <v>61</v>
      </c>
      <c r="G9" s="8">
        <v>68</v>
      </c>
      <c r="H9" s="8">
        <v>70</v>
      </c>
      <c r="I9" s="8">
        <v>76</v>
      </c>
      <c r="J9" s="8">
        <v>79</v>
      </c>
      <c r="K9" s="8">
        <v>89</v>
      </c>
      <c r="L9" s="8">
        <v>92</v>
      </c>
      <c r="M9" s="8">
        <v>95</v>
      </c>
      <c r="N9" s="8">
        <v>99</v>
      </c>
      <c r="O9" s="8">
        <v>105</v>
      </c>
      <c r="P9" s="8">
        <v>123</v>
      </c>
      <c r="Q9" s="8">
        <v>126</v>
      </c>
    </row>
    <row r="10" spans="1:18" x14ac:dyDescent="0.2">
      <c r="A10" s="6" t="str">
        <f t="shared" si="0"/>
        <v>glp1r_human_5VEW</v>
      </c>
      <c r="B10" s="6" t="s">
        <v>23</v>
      </c>
      <c r="C10" s="6" t="s">
        <v>24</v>
      </c>
      <c r="D10" s="3" t="s">
        <v>14</v>
      </c>
      <c r="E10" s="8" t="s">
        <v>14</v>
      </c>
      <c r="F10" s="8" t="s">
        <v>14</v>
      </c>
      <c r="G10" s="8" t="s">
        <v>14</v>
      </c>
      <c r="H10" s="8" t="s">
        <v>14</v>
      </c>
      <c r="I10" s="8" t="s">
        <v>14</v>
      </c>
      <c r="J10" s="8" t="s">
        <v>14</v>
      </c>
      <c r="K10" s="8" t="s">
        <v>14</v>
      </c>
      <c r="L10" s="8" t="s">
        <v>14</v>
      </c>
      <c r="M10" s="8" t="s">
        <v>14</v>
      </c>
      <c r="N10" s="8" t="s">
        <v>14</v>
      </c>
      <c r="O10" s="8" t="s">
        <v>14</v>
      </c>
      <c r="P10" s="8" t="s">
        <v>14</v>
      </c>
      <c r="Q10" s="8" t="s">
        <v>14</v>
      </c>
    </row>
    <row r="11" spans="1:18" x14ac:dyDescent="0.2">
      <c r="A11" s="6" t="str">
        <f t="shared" si="0"/>
        <v>glp1r_human_5VEX</v>
      </c>
      <c r="B11" s="6" t="s">
        <v>23</v>
      </c>
      <c r="C11" s="6" t="s">
        <v>25</v>
      </c>
      <c r="D11" s="3" t="s">
        <v>14</v>
      </c>
      <c r="E11" s="8" t="s">
        <v>14</v>
      </c>
      <c r="F11" s="8" t="s">
        <v>14</v>
      </c>
      <c r="G11" s="8" t="s">
        <v>14</v>
      </c>
      <c r="H11" s="8" t="s">
        <v>14</v>
      </c>
      <c r="I11" s="8" t="s">
        <v>14</v>
      </c>
      <c r="J11" s="8" t="s">
        <v>14</v>
      </c>
      <c r="K11" s="8" t="s">
        <v>14</v>
      </c>
      <c r="L11" s="8" t="s">
        <v>14</v>
      </c>
      <c r="M11" s="8" t="s">
        <v>14</v>
      </c>
      <c r="N11" s="8" t="s">
        <v>14</v>
      </c>
      <c r="O11" s="8" t="s">
        <v>14</v>
      </c>
      <c r="P11" s="8" t="s">
        <v>14</v>
      </c>
      <c r="Q11" s="8" t="s">
        <v>14</v>
      </c>
    </row>
    <row r="12" spans="1:18" x14ac:dyDescent="0.2">
      <c r="A12" s="6" t="str">
        <f t="shared" si="0"/>
        <v>glp1r_human_5NX2</v>
      </c>
      <c r="B12" s="6" t="s">
        <v>23</v>
      </c>
      <c r="C12" s="6" t="s">
        <v>26</v>
      </c>
      <c r="D12" s="3">
        <v>31</v>
      </c>
      <c r="E12" s="4">
        <v>54</v>
      </c>
      <c r="F12" s="4">
        <v>61</v>
      </c>
      <c r="G12" s="8">
        <v>68</v>
      </c>
      <c r="H12" s="8">
        <v>70</v>
      </c>
      <c r="I12" s="8">
        <v>76</v>
      </c>
      <c r="J12" s="8">
        <v>79</v>
      </c>
      <c r="K12" s="8">
        <v>89</v>
      </c>
      <c r="L12" s="8">
        <v>92</v>
      </c>
      <c r="M12" s="8">
        <v>95</v>
      </c>
      <c r="N12" s="8">
        <v>99</v>
      </c>
      <c r="O12" s="8">
        <v>105</v>
      </c>
      <c r="P12" s="8">
        <v>123</v>
      </c>
      <c r="Q12" s="8">
        <v>126</v>
      </c>
    </row>
    <row r="13" spans="1:18" x14ac:dyDescent="0.2">
      <c r="A13" s="6" t="str">
        <f t="shared" si="0"/>
        <v>glp1r_human_6B3J</v>
      </c>
      <c r="B13" s="6" t="s">
        <v>23</v>
      </c>
      <c r="C13" s="6" t="s">
        <v>27</v>
      </c>
      <c r="D13" s="3">
        <v>31</v>
      </c>
      <c r="E13" s="4">
        <v>54</v>
      </c>
      <c r="F13" s="4">
        <v>61</v>
      </c>
      <c r="G13" s="8">
        <v>68</v>
      </c>
      <c r="H13" s="8">
        <v>70</v>
      </c>
      <c r="I13" s="8">
        <v>76</v>
      </c>
      <c r="J13" s="8">
        <v>79</v>
      </c>
      <c r="K13" s="8">
        <v>89</v>
      </c>
      <c r="L13" s="8">
        <v>92</v>
      </c>
      <c r="M13" s="8">
        <v>95</v>
      </c>
      <c r="N13" s="8">
        <v>99</v>
      </c>
      <c r="O13" s="8">
        <v>105</v>
      </c>
      <c r="P13" s="8">
        <v>123</v>
      </c>
      <c r="Q13" s="8">
        <v>126</v>
      </c>
    </row>
    <row r="14" spans="1:18" x14ac:dyDescent="0.2">
      <c r="A14" s="6" t="str">
        <f t="shared" ref="A14" si="1">CONCATENATE(B14,"_",C14)</f>
        <v>glp2r_human__wt</v>
      </c>
      <c r="B14" s="6" t="s">
        <v>33</v>
      </c>
      <c r="C14" s="6" t="s">
        <v>16</v>
      </c>
      <c r="D14" s="3">
        <v>68</v>
      </c>
      <c r="E14" s="4">
        <v>91</v>
      </c>
      <c r="F14" s="4">
        <v>95</v>
      </c>
      <c r="G14" s="8">
        <v>102</v>
      </c>
      <c r="H14" s="8">
        <v>104</v>
      </c>
      <c r="I14" s="8">
        <v>110</v>
      </c>
      <c r="J14" s="8">
        <v>113</v>
      </c>
      <c r="K14" s="8">
        <v>122</v>
      </c>
      <c r="L14" s="8">
        <v>125</v>
      </c>
      <c r="M14" s="8">
        <v>128</v>
      </c>
      <c r="N14" s="8">
        <v>132</v>
      </c>
      <c r="O14" s="8">
        <v>138</v>
      </c>
      <c r="P14" s="8">
        <v>156</v>
      </c>
      <c r="Q14" s="8">
        <v>159</v>
      </c>
    </row>
    <row r="15" spans="1:18" x14ac:dyDescent="0.2">
      <c r="A15" s="6" t="str">
        <f t="shared" si="0"/>
        <v>g1sgd4_rabit__wt</v>
      </c>
      <c r="B15" s="6" t="s">
        <v>28</v>
      </c>
      <c r="C15" s="6" t="s">
        <v>16</v>
      </c>
      <c r="D15" s="5">
        <v>31</v>
      </c>
      <c r="E15" s="6">
        <v>54</v>
      </c>
      <c r="F15" s="6">
        <v>61</v>
      </c>
      <c r="G15" s="7">
        <v>68</v>
      </c>
      <c r="H15" s="7">
        <v>70</v>
      </c>
      <c r="I15" s="7">
        <v>76</v>
      </c>
      <c r="J15" s="7">
        <v>79</v>
      </c>
      <c r="K15" s="7">
        <v>89</v>
      </c>
      <c r="L15" s="7">
        <v>92</v>
      </c>
      <c r="M15" s="7">
        <v>95</v>
      </c>
      <c r="N15" s="7">
        <v>99</v>
      </c>
      <c r="O15" s="7">
        <v>105</v>
      </c>
      <c r="P15" s="7">
        <v>123</v>
      </c>
      <c r="Q15" s="7">
        <v>126</v>
      </c>
    </row>
    <row r="16" spans="1:18" x14ac:dyDescent="0.2">
      <c r="A16" s="6" t="str">
        <f t="shared" si="0"/>
        <v>g1sgd4_rabit_5VAI</v>
      </c>
      <c r="B16" s="6" t="s">
        <v>28</v>
      </c>
      <c r="C16" s="6" t="s">
        <v>29</v>
      </c>
      <c r="D16" s="5">
        <v>31</v>
      </c>
      <c r="E16" s="6">
        <v>54</v>
      </c>
      <c r="F16" s="6">
        <v>61</v>
      </c>
      <c r="G16" s="7">
        <v>68</v>
      </c>
      <c r="H16" s="7">
        <v>70</v>
      </c>
      <c r="I16" s="7">
        <v>76</v>
      </c>
      <c r="J16" s="7">
        <v>79</v>
      </c>
      <c r="K16" s="7">
        <v>89</v>
      </c>
      <c r="L16" s="7">
        <v>92</v>
      </c>
      <c r="M16" s="7">
        <v>95</v>
      </c>
      <c r="N16" s="7">
        <v>99</v>
      </c>
      <c r="O16" s="7">
        <v>105</v>
      </c>
      <c r="P16" s="7">
        <v>123</v>
      </c>
      <c r="Q16" s="7">
        <v>126</v>
      </c>
    </row>
    <row r="17" spans="1:17" x14ac:dyDescent="0.2">
      <c r="A17" s="6" t="str">
        <f t="shared" si="0"/>
        <v>pth1r_human__wt</v>
      </c>
      <c r="B17" s="6" t="s">
        <v>30</v>
      </c>
      <c r="C17" s="6" t="s">
        <v>16</v>
      </c>
      <c r="D17" s="5">
        <v>33</v>
      </c>
      <c r="E17" s="6">
        <v>57</v>
      </c>
      <c r="F17" s="6">
        <v>107</v>
      </c>
      <c r="G17" s="7">
        <v>114</v>
      </c>
      <c r="H17" s="7">
        <v>116</v>
      </c>
      <c r="I17" s="7">
        <v>122</v>
      </c>
      <c r="J17" s="7">
        <v>125</v>
      </c>
      <c r="K17" s="7">
        <v>135</v>
      </c>
      <c r="L17" s="7">
        <v>138</v>
      </c>
      <c r="M17" s="7">
        <v>139</v>
      </c>
      <c r="N17" s="7">
        <v>143</v>
      </c>
      <c r="O17" s="7">
        <v>149</v>
      </c>
      <c r="P17" s="7">
        <v>167</v>
      </c>
      <c r="Q17" s="7">
        <v>170</v>
      </c>
    </row>
    <row r="18" spans="1:17" x14ac:dyDescent="0.2">
      <c r="A18" s="6" t="str">
        <f t="shared" si="0"/>
        <v>pth1r_human_6FJ3</v>
      </c>
      <c r="B18" s="6" t="s">
        <v>30</v>
      </c>
      <c r="C18" s="6" t="s">
        <v>31</v>
      </c>
      <c r="D18" s="5">
        <v>33</v>
      </c>
      <c r="E18" s="6">
        <v>57</v>
      </c>
      <c r="F18" s="6">
        <v>107</v>
      </c>
      <c r="G18" s="7">
        <v>114</v>
      </c>
      <c r="H18" s="7">
        <v>116</v>
      </c>
      <c r="I18" s="7">
        <v>122</v>
      </c>
      <c r="J18" s="7">
        <v>125</v>
      </c>
      <c r="K18" s="7">
        <v>135</v>
      </c>
      <c r="L18" s="7">
        <v>138</v>
      </c>
      <c r="M18" s="7">
        <v>139</v>
      </c>
      <c r="N18" s="7">
        <v>143</v>
      </c>
      <c r="O18" s="7">
        <v>149</v>
      </c>
      <c r="P18" s="7">
        <v>167</v>
      </c>
      <c r="Q18" s="7">
        <v>170</v>
      </c>
    </row>
    <row r="19" spans="1:17" x14ac:dyDescent="0.2">
      <c r="A19" s="6" t="str">
        <f t="shared" ref="A19" si="2">CONCATENATE(B19,"_",C19)</f>
        <v>pth2r_human__wt</v>
      </c>
      <c r="B19" s="6" t="s">
        <v>35</v>
      </c>
      <c r="C19" s="6" t="s">
        <v>16</v>
      </c>
      <c r="D19" s="5">
        <v>33</v>
      </c>
      <c r="E19" s="6">
        <v>56</v>
      </c>
      <c r="F19" s="6">
        <v>62</v>
      </c>
      <c r="G19" s="7">
        <v>69</v>
      </c>
      <c r="H19" s="7">
        <v>71</v>
      </c>
      <c r="I19" s="7">
        <v>77</v>
      </c>
      <c r="J19" s="7">
        <v>80</v>
      </c>
      <c r="K19" s="7">
        <v>90</v>
      </c>
      <c r="L19" s="7">
        <v>93</v>
      </c>
      <c r="M19" s="7">
        <v>94</v>
      </c>
      <c r="N19" s="7">
        <v>98</v>
      </c>
      <c r="O19" s="7">
        <v>104</v>
      </c>
      <c r="P19" s="7">
        <v>122</v>
      </c>
      <c r="Q19" s="7">
        <v>125</v>
      </c>
    </row>
    <row r="20" spans="1:17" x14ac:dyDescent="0.2">
      <c r="A20" s="6" t="str">
        <f t="shared" si="0"/>
        <v>gipr_human__wt</v>
      </c>
      <c r="B20" s="6" t="s">
        <v>32</v>
      </c>
      <c r="C20" s="6" t="s">
        <v>16</v>
      </c>
      <c r="D20" s="5">
        <v>31</v>
      </c>
      <c r="E20" s="6">
        <v>54</v>
      </c>
      <c r="F20" s="6">
        <v>60</v>
      </c>
      <c r="G20" s="7">
        <v>67</v>
      </c>
      <c r="H20" s="7">
        <v>69</v>
      </c>
      <c r="I20" s="7">
        <v>75</v>
      </c>
      <c r="J20" s="7">
        <v>78</v>
      </c>
      <c r="K20" s="7">
        <v>88</v>
      </c>
      <c r="L20" s="7">
        <v>91</v>
      </c>
      <c r="M20" s="7">
        <v>94</v>
      </c>
      <c r="N20" s="7">
        <v>98</v>
      </c>
      <c r="O20" s="7">
        <v>104</v>
      </c>
      <c r="P20" s="7">
        <v>115</v>
      </c>
      <c r="Q20" s="7">
        <v>118</v>
      </c>
    </row>
    <row r="21" spans="1:17" x14ac:dyDescent="0.2">
      <c r="A21" s="6" t="str">
        <f t="shared" si="0"/>
        <v>gipr_human_2qkh</v>
      </c>
      <c r="B21" s="6" t="s">
        <v>32</v>
      </c>
      <c r="C21" s="6" t="s">
        <v>46</v>
      </c>
      <c r="D21" s="5">
        <v>31</v>
      </c>
      <c r="E21" s="6">
        <v>54</v>
      </c>
      <c r="F21" s="6">
        <v>60</v>
      </c>
      <c r="G21" s="7">
        <v>67</v>
      </c>
      <c r="H21" s="7">
        <v>69</v>
      </c>
      <c r="I21" s="7">
        <v>75</v>
      </c>
      <c r="J21" s="7">
        <v>78</v>
      </c>
      <c r="K21" s="7">
        <v>88</v>
      </c>
      <c r="L21" s="7">
        <v>91</v>
      </c>
      <c r="M21" s="7">
        <v>94</v>
      </c>
      <c r="N21" s="7">
        <v>98</v>
      </c>
      <c r="O21" s="7">
        <v>104</v>
      </c>
      <c r="P21" s="7">
        <v>115</v>
      </c>
      <c r="Q21" s="7">
        <v>118</v>
      </c>
    </row>
    <row r="22" spans="1:17" x14ac:dyDescent="0.2">
      <c r="A22" s="6" t="str">
        <f t="shared" si="0"/>
        <v>ghrhr_human__wt</v>
      </c>
      <c r="B22" s="6" t="s">
        <v>47</v>
      </c>
      <c r="C22" s="6" t="s">
        <v>16</v>
      </c>
      <c r="D22" s="5">
        <v>33</v>
      </c>
      <c r="E22" s="6">
        <v>50</v>
      </c>
      <c r="F22" s="6">
        <v>54</v>
      </c>
      <c r="G22" s="7">
        <v>61</v>
      </c>
      <c r="H22" s="7">
        <v>63</v>
      </c>
      <c r="I22" s="7">
        <v>69</v>
      </c>
      <c r="J22" s="7">
        <v>72</v>
      </c>
      <c r="K22" s="7">
        <v>82</v>
      </c>
      <c r="L22" s="7">
        <v>84</v>
      </c>
      <c r="M22" s="7">
        <v>86</v>
      </c>
      <c r="N22" s="7">
        <v>91</v>
      </c>
      <c r="O22" s="7">
        <v>97</v>
      </c>
      <c r="P22" s="7">
        <v>108</v>
      </c>
      <c r="Q22" s="7">
        <v>112</v>
      </c>
    </row>
    <row r="23" spans="1:17" x14ac:dyDescent="0.2">
      <c r="A23" s="6" t="str">
        <f t="shared" si="0"/>
        <v>ghrhr_human_2xdg</v>
      </c>
      <c r="B23" s="6" t="s">
        <v>47</v>
      </c>
      <c r="C23" s="6" t="s">
        <v>48</v>
      </c>
      <c r="D23" s="5">
        <v>33</v>
      </c>
      <c r="E23" s="6">
        <v>50</v>
      </c>
      <c r="F23" s="6">
        <v>54</v>
      </c>
      <c r="G23" s="7">
        <v>61</v>
      </c>
      <c r="H23" s="7">
        <v>63</v>
      </c>
      <c r="I23" s="7">
        <v>69</v>
      </c>
      <c r="J23" s="7">
        <v>72</v>
      </c>
      <c r="K23" s="7">
        <v>82</v>
      </c>
      <c r="L23" s="7">
        <v>84</v>
      </c>
      <c r="M23" s="7">
        <v>86</v>
      </c>
      <c r="N23" s="7">
        <v>91</v>
      </c>
      <c r="O23" s="7">
        <v>97</v>
      </c>
      <c r="P23" s="7">
        <v>108</v>
      </c>
      <c r="Q23" s="7">
        <v>112</v>
      </c>
    </row>
    <row r="24" spans="1:17" x14ac:dyDescent="0.2">
      <c r="A24" s="6" t="str">
        <f t="shared" si="0"/>
        <v>crfr1_human__wt</v>
      </c>
      <c r="B24" s="6" t="s">
        <v>49</v>
      </c>
      <c r="C24" s="6" t="s">
        <v>16</v>
      </c>
      <c r="D24" s="5">
        <v>25</v>
      </c>
      <c r="E24" s="6">
        <v>37</v>
      </c>
      <c r="F24" s="6">
        <v>43</v>
      </c>
      <c r="G24" s="7">
        <v>50</v>
      </c>
      <c r="H24" s="7">
        <v>53</v>
      </c>
      <c r="I24" s="7">
        <v>59</v>
      </c>
      <c r="J24" s="7">
        <v>62</v>
      </c>
      <c r="K24" s="7">
        <v>72</v>
      </c>
      <c r="L24" s="7">
        <v>75</v>
      </c>
      <c r="M24" s="7">
        <v>78</v>
      </c>
      <c r="N24" s="7">
        <v>82</v>
      </c>
      <c r="O24" s="7">
        <v>88</v>
      </c>
      <c r="P24" s="7">
        <v>99</v>
      </c>
      <c r="Q24" s="7">
        <v>102</v>
      </c>
    </row>
    <row r="25" spans="1:17" x14ac:dyDescent="0.2">
      <c r="A25" s="6" t="str">
        <f t="shared" si="0"/>
        <v>crfr1_human_2l27</v>
      </c>
      <c r="B25" s="6" t="s">
        <v>49</v>
      </c>
      <c r="C25" s="6" t="s">
        <v>50</v>
      </c>
      <c r="D25" s="5">
        <v>25</v>
      </c>
      <c r="E25" s="6">
        <v>37</v>
      </c>
      <c r="F25" s="6">
        <v>43</v>
      </c>
      <c r="G25" s="7">
        <v>50</v>
      </c>
      <c r="H25" s="7">
        <v>53</v>
      </c>
      <c r="I25" s="7">
        <v>59</v>
      </c>
      <c r="J25" s="7">
        <v>62</v>
      </c>
      <c r="K25" s="7">
        <v>72</v>
      </c>
      <c r="L25" s="7">
        <v>75</v>
      </c>
      <c r="M25" s="7">
        <v>78</v>
      </c>
      <c r="N25" s="7">
        <v>82</v>
      </c>
      <c r="O25" s="7">
        <v>88</v>
      </c>
      <c r="P25" s="7">
        <v>99</v>
      </c>
      <c r="Q25" s="7">
        <v>102</v>
      </c>
    </row>
    <row r="26" spans="1:17" x14ac:dyDescent="0.2">
      <c r="A26" s="6" t="str">
        <f t="shared" si="0"/>
        <v>crfr2_human__wt</v>
      </c>
      <c r="B26" s="6" t="s">
        <v>51</v>
      </c>
      <c r="C26" s="6" t="s">
        <v>16</v>
      </c>
      <c r="D26" s="5">
        <v>1</v>
      </c>
      <c r="E26" s="6">
        <v>27</v>
      </c>
      <c r="F26" s="6">
        <v>39</v>
      </c>
      <c r="G26" s="7">
        <v>46</v>
      </c>
      <c r="H26" s="7">
        <v>49</v>
      </c>
      <c r="I26" s="7">
        <v>55</v>
      </c>
      <c r="J26" s="7">
        <v>58</v>
      </c>
      <c r="K26" s="7">
        <v>68</v>
      </c>
      <c r="L26" s="7">
        <v>71</v>
      </c>
      <c r="M26" s="7">
        <v>74</v>
      </c>
      <c r="N26" s="7">
        <v>78</v>
      </c>
      <c r="O26" s="7">
        <v>84</v>
      </c>
      <c r="P26" s="7">
        <v>95</v>
      </c>
      <c r="Q26" s="7">
        <v>98</v>
      </c>
    </row>
    <row r="27" spans="1:17" x14ac:dyDescent="0.2">
      <c r="A27" s="6" t="str">
        <f t="shared" si="0"/>
        <v>crfr2_human_3n93</v>
      </c>
      <c r="B27" s="6" t="s">
        <v>51</v>
      </c>
      <c r="C27" s="6" t="s">
        <v>52</v>
      </c>
      <c r="D27" s="5">
        <v>1</v>
      </c>
      <c r="E27" s="6">
        <v>25</v>
      </c>
      <c r="F27" s="6">
        <v>39</v>
      </c>
      <c r="G27" s="7">
        <v>46</v>
      </c>
      <c r="H27" s="7">
        <v>49</v>
      </c>
      <c r="I27" s="7">
        <v>55</v>
      </c>
      <c r="J27" s="7">
        <v>58</v>
      </c>
      <c r="K27" s="7">
        <v>68</v>
      </c>
      <c r="L27" s="7">
        <v>71</v>
      </c>
      <c r="M27" s="7">
        <v>74</v>
      </c>
      <c r="N27" s="7">
        <v>78</v>
      </c>
      <c r="O27" s="7">
        <v>84</v>
      </c>
      <c r="P27" s="7">
        <v>95</v>
      </c>
      <c r="Q27" s="7">
        <v>98</v>
      </c>
    </row>
    <row r="28" spans="1:17" x14ac:dyDescent="0.2">
      <c r="A28" s="6" t="str">
        <f t="shared" si="0"/>
        <v>pacr_human__wt</v>
      </c>
      <c r="B28" s="6" t="s">
        <v>36</v>
      </c>
      <c r="C28" s="6" t="s">
        <v>16</v>
      </c>
      <c r="D28" s="5">
        <v>26</v>
      </c>
      <c r="E28" s="6">
        <v>44</v>
      </c>
      <c r="F28" s="6">
        <v>53</v>
      </c>
      <c r="G28" s="7">
        <v>60</v>
      </c>
      <c r="H28" s="7">
        <v>62</v>
      </c>
      <c r="I28" s="7">
        <v>68</v>
      </c>
      <c r="J28" s="7">
        <v>71</v>
      </c>
      <c r="K28" s="7">
        <v>81</v>
      </c>
      <c r="L28" s="7">
        <v>83</v>
      </c>
      <c r="M28" s="7">
        <v>86</v>
      </c>
      <c r="N28" s="7">
        <v>113</v>
      </c>
      <c r="O28" s="7">
        <v>119</v>
      </c>
      <c r="P28" s="7">
        <v>130</v>
      </c>
      <c r="Q28" s="7">
        <v>134</v>
      </c>
    </row>
    <row r="29" spans="1:17" x14ac:dyDescent="0.2">
      <c r="A29" s="6" t="str">
        <f t="shared" si="0"/>
        <v>pacr_human_2jod</v>
      </c>
      <c r="B29" s="6" t="s">
        <v>36</v>
      </c>
      <c r="C29" s="6" t="s">
        <v>53</v>
      </c>
      <c r="D29" s="5">
        <v>26</v>
      </c>
      <c r="E29" s="6">
        <v>44</v>
      </c>
      <c r="F29" s="6">
        <v>53</v>
      </c>
      <c r="G29" s="7">
        <v>60</v>
      </c>
      <c r="H29" s="7">
        <v>62</v>
      </c>
      <c r="I29" s="7">
        <v>68</v>
      </c>
      <c r="J29" s="7">
        <v>71</v>
      </c>
      <c r="K29" s="7">
        <v>81</v>
      </c>
      <c r="L29" s="7">
        <v>83</v>
      </c>
      <c r="M29" s="7">
        <v>86</v>
      </c>
      <c r="N29" s="7">
        <v>113</v>
      </c>
      <c r="O29" s="7">
        <v>119</v>
      </c>
      <c r="P29" s="7">
        <v>130</v>
      </c>
      <c r="Q29" s="7">
        <v>134</v>
      </c>
    </row>
    <row r="30" spans="1:17" x14ac:dyDescent="0.2">
      <c r="A30" s="6" t="str">
        <f t="shared" ref="A30" si="3">CONCATENATE(B30,"_",C30)</f>
        <v>vipr1_human__wt</v>
      </c>
      <c r="B30" s="6" t="s">
        <v>37</v>
      </c>
      <c r="C30" s="6" t="s">
        <v>16</v>
      </c>
      <c r="D30" s="5">
        <v>38</v>
      </c>
      <c r="E30" s="6">
        <v>59</v>
      </c>
      <c r="F30" s="6">
        <v>62</v>
      </c>
      <c r="G30" s="7">
        <v>69</v>
      </c>
      <c r="H30" s="7">
        <v>71</v>
      </c>
      <c r="I30" s="7">
        <v>76</v>
      </c>
      <c r="J30" s="7">
        <v>80</v>
      </c>
      <c r="K30" s="7">
        <v>90</v>
      </c>
      <c r="L30" s="7">
        <v>92</v>
      </c>
      <c r="M30" s="7">
        <v>94</v>
      </c>
      <c r="N30" s="7">
        <v>100</v>
      </c>
      <c r="O30" s="7">
        <v>106</v>
      </c>
      <c r="P30" s="7">
        <v>118</v>
      </c>
      <c r="Q30" s="7">
        <v>122</v>
      </c>
    </row>
    <row r="31" spans="1:17" x14ac:dyDescent="0.2">
      <c r="A31" s="6" t="str">
        <f t="shared" si="0"/>
        <v>vipr2_human__wt</v>
      </c>
      <c r="B31" s="6" t="s">
        <v>38</v>
      </c>
      <c r="C31" s="6" t="s">
        <v>16</v>
      </c>
      <c r="D31" s="5">
        <v>26</v>
      </c>
      <c r="E31" s="6">
        <v>47</v>
      </c>
      <c r="F31" s="6">
        <v>51</v>
      </c>
      <c r="G31" s="7">
        <v>58</v>
      </c>
      <c r="H31" s="7">
        <v>60</v>
      </c>
      <c r="I31" s="7">
        <v>66</v>
      </c>
      <c r="J31" s="7">
        <v>69</v>
      </c>
      <c r="K31" s="7">
        <v>79</v>
      </c>
      <c r="L31" s="7">
        <v>81</v>
      </c>
      <c r="M31" s="7">
        <v>83</v>
      </c>
      <c r="N31" s="7">
        <v>88</v>
      </c>
      <c r="O31" s="7">
        <v>94</v>
      </c>
      <c r="P31" s="7">
        <v>105</v>
      </c>
      <c r="Q31" s="7">
        <v>109</v>
      </c>
    </row>
    <row r="32" spans="1:17" x14ac:dyDescent="0.2">
      <c r="A32" s="6" t="str">
        <f t="shared" si="0"/>
        <v>vipr2_human_2x57</v>
      </c>
      <c r="B32" s="6" t="s">
        <v>38</v>
      </c>
      <c r="C32" s="6" t="s">
        <v>54</v>
      </c>
      <c r="D32" s="5">
        <v>26</v>
      </c>
      <c r="E32" s="6">
        <v>47</v>
      </c>
      <c r="F32" s="6">
        <v>51</v>
      </c>
      <c r="G32" s="7">
        <v>58</v>
      </c>
      <c r="H32" s="7">
        <v>60</v>
      </c>
      <c r="I32" s="7">
        <v>66</v>
      </c>
      <c r="J32" s="7">
        <v>69</v>
      </c>
      <c r="K32" s="7">
        <v>79</v>
      </c>
      <c r="L32" s="7">
        <v>81</v>
      </c>
      <c r="M32" s="7">
        <v>83</v>
      </c>
      <c r="N32" s="7">
        <v>88</v>
      </c>
      <c r="O32" s="7">
        <v>94</v>
      </c>
      <c r="P32" s="7">
        <v>105</v>
      </c>
      <c r="Q32" s="7">
        <v>109</v>
      </c>
    </row>
    <row r="33" spans="1:17" x14ac:dyDescent="0.2">
      <c r="A33" s="6" t="str">
        <f t="shared" si="0"/>
        <v>calrl_human__wt</v>
      </c>
      <c r="B33" s="6" t="s">
        <v>55</v>
      </c>
      <c r="C33" s="6" t="s">
        <v>16</v>
      </c>
      <c r="D33" s="5">
        <v>32</v>
      </c>
      <c r="E33" s="6">
        <v>56</v>
      </c>
      <c r="F33" s="6">
        <v>64</v>
      </c>
      <c r="G33" s="7">
        <v>71</v>
      </c>
      <c r="H33" s="7">
        <v>73</v>
      </c>
      <c r="I33" s="7">
        <v>79</v>
      </c>
      <c r="J33" s="7">
        <v>82</v>
      </c>
      <c r="K33" s="7">
        <v>92</v>
      </c>
      <c r="L33" s="7">
        <v>95</v>
      </c>
      <c r="M33" s="7">
        <v>96</v>
      </c>
      <c r="N33" s="7">
        <v>100</v>
      </c>
      <c r="O33" s="7">
        <v>106</v>
      </c>
      <c r="P33" s="7">
        <v>124</v>
      </c>
      <c r="Q33" s="7">
        <v>127</v>
      </c>
    </row>
    <row r="34" spans="1:17" x14ac:dyDescent="0.2">
      <c r="A34" s="6" t="str">
        <f t="shared" si="0"/>
        <v>calrl_human_3n7r</v>
      </c>
      <c r="B34" s="6" t="s">
        <v>55</v>
      </c>
      <c r="C34" s="6" t="s">
        <v>56</v>
      </c>
      <c r="D34" s="5">
        <v>32</v>
      </c>
      <c r="E34" s="6">
        <v>56</v>
      </c>
      <c r="F34" s="6">
        <v>64</v>
      </c>
      <c r="G34" s="7">
        <v>71</v>
      </c>
      <c r="H34" s="7">
        <v>73</v>
      </c>
      <c r="I34" s="7">
        <v>79</v>
      </c>
      <c r="J34" s="7">
        <v>82</v>
      </c>
      <c r="K34" s="7">
        <v>92</v>
      </c>
      <c r="L34" s="7">
        <v>95</v>
      </c>
      <c r="M34" s="7">
        <v>96</v>
      </c>
      <c r="N34" s="7">
        <v>100</v>
      </c>
      <c r="O34" s="7">
        <v>106</v>
      </c>
      <c r="P34" s="7">
        <v>124</v>
      </c>
      <c r="Q34" s="7">
        <v>127</v>
      </c>
    </row>
    <row r="35" spans="1:17" x14ac:dyDescent="0.2">
      <c r="A35" s="6" t="str">
        <f t="shared" si="0"/>
        <v>calcr_human__wt</v>
      </c>
      <c r="B35" s="6" t="s">
        <v>57</v>
      </c>
      <c r="C35" s="6" t="s">
        <v>16</v>
      </c>
      <c r="D35" s="5">
        <v>40</v>
      </c>
      <c r="E35" s="6">
        <v>63</v>
      </c>
      <c r="F35" s="6">
        <v>71</v>
      </c>
      <c r="G35" s="7">
        <v>78</v>
      </c>
      <c r="H35" s="7">
        <v>80</v>
      </c>
      <c r="I35" s="7">
        <v>86</v>
      </c>
      <c r="J35" s="7">
        <v>89</v>
      </c>
      <c r="K35" s="7">
        <v>99</v>
      </c>
      <c r="L35" s="7">
        <v>102</v>
      </c>
      <c r="M35" s="7">
        <v>103</v>
      </c>
      <c r="N35" s="7">
        <v>107</v>
      </c>
      <c r="O35" s="7">
        <v>113</v>
      </c>
      <c r="P35" s="7">
        <v>131</v>
      </c>
      <c r="Q35" s="7">
        <v>134</v>
      </c>
    </row>
    <row r="36" spans="1:17" x14ac:dyDescent="0.2">
      <c r="A36" s="6" t="str">
        <f t="shared" si="0"/>
        <v>calcr_human_5ii0</v>
      </c>
      <c r="B36" s="6" t="s">
        <v>57</v>
      </c>
      <c r="C36" s="6" t="s">
        <v>58</v>
      </c>
      <c r="D36" s="5">
        <v>40</v>
      </c>
      <c r="E36" s="6">
        <v>63</v>
      </c>
      <c r="F36" s="6">
        <v>71</v>
      </c>
      <c r="G36" s="7">
        <v>78</v>
      </c>
      <c r="H36" s="7">
        <v>80</v>
      </c>
      <c r="I36" s="7">
        <v>86</v>
      </c>
      <c r="J36" s="7">
        <v>89</v>
      </c>
      <c r="K36" s="7">
        <v>99</v>
      </c>
      <c r="L36" s="7">
        <v>102</v>
      </c>
      <c r="M36" s="7">
        <v>103</v>
      </c>
      <c r="N36" s="7">
        <v>107</v>
      </c>
      <c r="O36" s="7">
        <v>113</v>
      </c>
      <c r="P36" s="7">
        <v>131</v>
      </c>
      <c r="Q36" s="7">
        <v>134</v>
      </c>
    </row>
    <row r="37" spans="1:17" x14ac:dyDescent="0.2">
      <c r="A37" s="6" t="str">
        <f t="shared" ref="A37" si="4">CONCATENATE(B37,"_",C37)</f>
        <v>sctr_human__wt</v>
      </c>
      <c r="B37" s="6" t="s">
        <v>34</v>
      </c>
      <c r="C37" s="6" t="s">
        <v>16</v>
      </c>
      <c r="D37" s="5">
        <v>33</v>
      </c>
      <c r="E37" s="6">
        <v>55</v>
      </c>
      <c r="F37" s="6">
        <v>65</v>
      </c>
      <c r="G37" s="7">
        <v>72</v>
      </c>
      <c r="H37" s="7">
        <v>74</v>
      </c>
      <c r="I37" s="7">
        <v>80</v>
      </c>
      <c r="J37" s="7">
        <v>83</v>
      </c>
      <c r="K37" s="7">
        <v>93</v>
      </c>
      <c r="L37" s="7">
        <v>95</v>
      </c>
      <c r="M37" s="7">
        <v>97</v>
      </c>
      <c r="N37" s="7">
        <v>102</v>
      </c>
      <c r="O37" s="7">
        <v>108</v>
      </c>
      <c r="P37" s="7">
        <v>119</v>
      </c>
      <c r="Q37" s="7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workbookViewId="0">
      <selection activeCell="K8" sqref="K8"/>
    </sheetView>
  </sheetViews>
  <sheetFormatPr baseColWidth="10" defaultRowHeight="16" x14ac:dyDescent="0.2"/>
  <cols>
    <col min="1" max="1" width="16.33203125" bestFit="1" customWidth="1"/>
    <col min="2" max="2" width="12.33203125" bestFit="1" customWidth="1"/>
    <col min="3" max="3" width="5.33203125" bestFit="1" customWidth="1"/>
    <col min="4" max="4" width="6.33203125" bestFit="1" customWidth="1"/>
    <col min="5" max="6" width="5.33203125" bestFit="1" customWidth="1"/>
    <col min="7" max="7" width="6.1640625" bestFit="1" customWidth="1"/>
    <col min="8" max="9" width="5.33203125" bestFit="1" customWidth="1"/>
    <col min="10" max="10" width="6.1640625" bestFit="1" customWidth="1"/>
    <col min="11" max="12" width="5.33203125" bestFit="1" customWidth="1"/>
    <col min="13" max="13" width="6.1640625" bestFit="1" customWidth="1"/>
    <col min="14" max="15" width="5.33203125" bestFit="1" customWidth="1"/>
    <col min="16" max="16" width="6.33203125" bestFit="1" customWidth="1"/>
    <col min="17" max="18" width="5.33203125" bestFit="1" customWidth="1"/>
    <col min="19" max="19" width="6.1640625" bestFit="1" customWidth="1"/>
    <col min="20" max="21" width="5.33203125" bestFit="1" customWidth="1"/>
    <col min="22" max="22" width="6.33203125" bestFit="1" customWidth="1"/>
    <col min="23" max="23" width="5.33203125" bestFit="1" customWidth="1"/>
  </cols>
  <sheetData>
    <row r="1" spans="1:24" x14ac:dyDescent="0.2">
      <c r="A1" t="s">
        <v>59</v>
      </c>
      <c r="B1" t="s">
        <v>61</v>
      </c>
      <c r="C1" s="1" t="s">
        <v>0</v>
      </c>
      <c r="D1" s="10" t="s">
        <v>39</v>
      </c>
      <c r="E1" s="2" t="s">
        <v>1</v>
      </c>
      <c r="F1" s="2" t="s">
        <v>2</v>
      </c>
      <c r="G1" s="2" t="s">
        <v>40</v>
      </c>
      <c r="H1" s="2" t="s">
        <v>3</v>
      </c>
      <c r="I1" s="2" t="s">
        <v>4</v>
      </c>
      <c r="J1" s="2" t="s">
        <v>41</v>
      </c>
      <c r="K1" s="2" t="s">
        <v>5</v>
      </c>
      <c r="L1" s="2" t="s">
        <v>6</v>
      </c>
      <c r="M1" s="2" t="s">
        <v>42</v>
      </c>
      <c r="N1" s="2" t="s">
        <v>7</v>
      </c>
      <c r="O1" s="2" t="s">
        <v>8</v>
      </c>
      <c r="P1" s="2" t="s">
        <v>43</v>
      </c>
      <c r="Q1" s="2" t="s">
        <v>9</v>
      </c>
      <c r="R1" s="2" t="s">
        <v>10</v>
      </c>
      <c r="S1" s="2" t="s">
        <v>44</v>
      </c>
      <c r="T1" s="2" t="s">
        <v>11</v>
      </c>
      <c r="U1" s="2" t="s">
        <v>12</v>
      </c>
      <c r="V1" s="2" t="s">
        <v>45</v>
      </c>
      <c r="W1" s="2" t="s">
        <v>13</v>
      </c>
      <c r="X1" s="2" t="s">
        <v>62</v>
      </c>
    </row>
    <row r="2" spans="1:24" x14ac:dyDescent="0.2">
      <c r="A2" s="9" t="str">
        <f>CONCATENATE(B2,"__wt")</f>
        <v>glr_human__wt</v>
      </c>
      <c r="B2" s="6" t="s">
        <v>15</v>
      </c>
      <c r="C2">
        <f>VLOOKUP(wt!$A2,xtal_annotation!$A$1:$Q$103,4,FALSE)</f>
        <v>27</v>
      </c>
      <c r="D2">
        <v>43</v>
      </c>
      <c r="E2">
        <f>VLOOKUP(wt!$A2,xtal_annotation!$A$1:$Q$103,5,FALSE)</f>
        <v>51</v>
      </c>
      <c r="F2">
        <f>VLOOKUP(wt!$A2,xtal_annotation!$A$1:$Q$103,6,FALSE)</f>
        <v>57</v>
      </c>
      <c r="G2">
        <v>58</v>
      </c>
      <c r="H2">
        <f>VLOOKUP(wt!$A2,xtal_annotation!$A$1:$Q$103,7,FALSE)</f>
        <v>64</v>
      </c>
      <c r="I2">
        <f>VLOOKUP(wt!$A2,xtal_annotation!$A$1:$Q$103,8,FALSE)</f>
        <v>66</v>
      </c>
      <c r="J2">
        <v>68</v>
      </c>
      <c r="K2">
        <f>VLOOKUP(wt!$A2,xtal_annotation!$A$1:$Q$103,9,FALSE)</f>
        <v>72</v>
      </c>
      <c r="L2">
        <f>VLOOKUP(wt!$A2,xtal_annotation!$A$1:$Q$103,10,FALSE)</f>
        <v>75</v>
      </c>
      <c r="M2">
        <v>81</v>
      </c>
      <c r="N2">
        <f>VLOOKUP(wt!$A2,xtal_annotation!$A$1:$Q$103,11,FALSE)</f>
        <v>85</v>
      </c>
      <c r="O2">
        <f>VLOOKUP(wt!$A2,xtal_annotation!$A$1:$Q$103,12,FALSE)</f>
        <v>88</v>
      </c>
      <c r="P2">
        <v>90</v>
      </c>
      <c r="Q2">
        <f>VLOOKUP(wt!$A2,xtal_annotation!$A$1:$Q$103,13,FALSE)</f>
        <v>91</v>
      </c>
      <c r="R2">
        <f>VLOOKUP(wt!$A2,xtal_annotation!$A$1:$Q$103,14,FALSE)</f>
        <v>95</v>
      </c>
      <c r="S2">
        <v>100</v>
      </c>
      <c r="T2">
        <f>VLOOKUP(wt!$A2,xtal_annotation!$A$1:$Q$103,15,FALSE)</f>
        <v>101</v>
      </c>
      <c r="U2">
        <f>VLOOKUP(wt!$A2,xtal_annotation!$A$1:$Q$103,16,FALSE)</f>
        <v>118</v>
      </c>
      <c r="V2">
        <v>121</v>
      </c>
      <c r="W2">
        <f>VLOOKUP(wt!$A2,xtal_annotation!$A$1:$Q$103,17,FALSE)</f>
        <v>121</v>
      </c>
    </row>
    <row r="3" spans="1:24" x14ac:dyDescent="0.2">
      <c r="A3" s="9" t="str">
        <f t="shared" ref="A3:A17" si="0">CONCATENATE(B3,"__wt")</f>
        <v>glp1r_human__wt</v>
      </c>
      <c r="B3" s="6" t="s">
        <v>23</v>
      </c>
      <c r="C3">
        <f>VLOOKUP(wt!$A3,xtal_annotation!$A$1:$Q$103,4,FALSE)</f>
        <v>31</v>
      </c>
      <c r="D3">
        <v>46</v>
      </c>
      <c r="E3">
        <f>VLOOKUP(wt!$A3,xtal_annotation!$A$1:$Q$103,5,FALSE)</f>
        <v>54</v>
      </c>
      <c r="F3">
        <f>VLOOKUP(wt!$A3,xtal_annotation!$A$1:$Q$103,6,FALSE)</f>
        <v>61</v>
      </c>
      <c r="G3">
        <v>62</v>
      </c>
      <c r="H3">
        <f>VLOOKUP(wt!$A3,xtal_annotation!$A$1:$Q$103,7,FALSE)</f>
        <v>68</v>
      </c>
      <c r="I3">
        <f>VLOOKUP(wt!$A3,xtal_annotation!$A$1:$Q$103,8,FALSE)</f>
        <v>70</v>
      </c>
      <c r="J3">
        <v>72</v>
      </c>
      <c r="K3">
        <f>VLOOKUP(wt!$A3,xtal_annotation!$A$1:$Q$103,9,FALSE)</f>
        <v>76</v>
      </c>
      <c r="L3">
        <f>VLOOKUP(wt!$A3,xtal_annotation!$A$1:$Q$103,10,FALSE)</f>
        <v>79</v>
      </c>
      <c r="M3">
        <v>85</v>
      </c>
      <c r="N3">
        <f>VLOOKUP(wt!$A3,xtal_annotation!$A$1:$Q$103,11,FALSE)</f>
        <v>89</v>
      </c>
      <c r="O3">
        <f>VLOOKUP(wt!$A3,xtal_annotation!$A$1:$Q$103,12,FALSE)</f>
        <v>92</v>
      </c>
      <c r="P3">
        <v>94</v>
      </c>
      <c r="Q3">
        <f>VLOOKUP(wt!$A3,xtal_annotation!$A$1:$Q$103,13,FALSE)</f>
        <v>95</v>
      </c>
      <c r="R3">
        <f>VLOOKUP(wt!$A3,xtal_annotation!$A$1:$Q$103,14,FALSE)</f>
        <v>99</v>
      </c>
      <c r="S3">
        <v>104</v>
      </c>
      <c r="T3">
        <f>VLOOKUP(wt!$A3,xtal_annotation!$A$1:$Q$103,15,FALSE)</f>
        <v>105</v>
      </c>
      <c r="U3">
        <f>VLOOKUP(wt!$A3,xtal_annotation!$A$1:$Q$103,16,FALSE)</f>
        <v>123</v>
      </c>
      <c r="V3">
        <v>126</v>
      </c>
      <c r="W3">
        <f>VLOOKUP(wt!$A3,xtal_annotation!$A$1:$Q$103,17,FALSE)</f>
        <v>126</v>
      </c>
    </row>
    <row r="4" spans="1:24" x14ac:dyDescent="0.2">
      <c r="A4" s="9" t="str">
        <f t="shared" si="0"/>
        <v>glp2r_human__wt</v>
      </c>
      <c r="B4" s="6" t="s">
        <v>33</v>
      </c>
      <c r="C4">
        <f>VLOOKUP(wt!$A4,xtal_annotation!$A$1:$Q$103,4,FALSE)</f>
        <v>68</v>
      </c>
      <c r="D4">
        <v>83</v>
      </c>
      <c r="E4">
        <f>VLOOKUP(wt!$A4,xtal_annotation!$A$1:$Q$103,5,FALSE)</f>
        <v>91</v>
      </c>
      <c r="F4">
        <f>VLOOKUP(wt!$A4,xtal_annotation!$A$1:$Q$103,6,FALSE)</f>
        <v>95</v>
      </c>
      <c r="G4">
        <v>96</v>
      </c>
      <c r="H4">
        <f>VLOOKUP(wt!$A4,xtal_annotation!$A$1:$Q$103,7,FALSE)</f>
        <v>102</v>
      </c>
      <c r="I4">
        <f>VLOOKUP(wt!$A4,xtal_annotation!$A$1:$Q$103,8,FALSE)</f>
        <v>104</v>
      </c>
      <c r="J4">
        <v>106</v>
      </c>
      <c r="K4">
        <f>VLOOKUP(wt!$A4,xtal_annotation!$A$1:$Q$103,9,FALSE)</f>
        <v>110</v>
      </c>
      <c r="L4">
        <f>VLOOKUP(wt!$A4,xtal_annotation!$A$1:$Q$103,10,FALSE)</f>
        <v>113</v>
      </c>
      <c r="M4">
        <v>118</v>
      </c>
      <c r="N4">
        <f>VLOOKUP(wt!$A4,xtal_annotation!$A$1:$Q$103,11,FALSE)</f>
        <v>122</v>
      </c>
      <c r="O4">
        <f>VLOOKUP(wt!$A4,xtal_annotation!$A$1:$Q$103,12,FALSE)</f>
        <v>125</v>
      </c>
      <c r="P4">
        <v>127</v>
      </c>
      <c r="Q4">
        <f>VLOOKUP(wt!$A4,xtal_annotation!$A$1:$Q$103,13,FALSE)</f>
        <v>128</v>
      </c>
      <c r="R4">
        <f>VLOOKUP(wt!$A4,xtal_annotation!$A$1:$Q$103,14,FALSE)</f>
        <v>132</v>
      </c>
      <c r="S4">
        <v>137</v>
      </c>
      <c r="T4">
        <f>VLOOKUP(wt!$A4,xtal_annotation!$A$1:$Q$103,15,FALSE)</f>
        <v>138</v>
      </c>
      <c r="U4">
        <f>VLOOKUP(wt!$A4,xtal_annotation!$A$1:$Q$103,16,FALSE)</f>
        <v>156</v>
      </c>
      <c r="V4">
        <v>159</v>
      </c>
      <c r="W4">
        <f>VLOOKUP(wt!$A4,xtal_annotation!$A$1:$Q$103,17,FALSE)</f>
        <v>159</v>
      </c>
    </row>
    <row r="5" spans="1:24" x14ac:dyDescent="0.2">
      <c r="A5" s="9" t="str">
        <f t="shared" si="0"/>
        <v>g1sgd4_rabit__wt</v>
      </c>
      <c r="B5" s="6" t="s">
        <v>28</v>
      </c>
      <c r="C5">
        <f>VLOOKUP(wt!$A5,xtal_annotation!$A$1:$Q$103,4,FALSE)</f>
        <v>31</v>
      </c>
      <c r="D5">
        <v>46</v>
      </c>
      <c r="E5">
        <f>VLOOKUP(wt!$A5,xtal_annotation!$A$1:$Q$103,5,FALSE)</f>
        <v>54</v>
      </c>
      <c r="F5">
        <f>VLOOKUP(wt!$A5,xtal_annotation!$A$1:$Q$103,6,FALSE)</f>
        <v>61</v>
      </c>
      <c r="G5">
        <v>62</v>
      </c>
      <c r="H5">
        <f>VLOOKUP(wt!$A5,xtal_annotation!$A$1:$Q$103,7,FALSE)</f>
        <v>68</v>
      </c>
      <c r="I5">
        <f>VLOOKUP(wt!$A5,xtal_annotation!$A$1:$Q$103,8,FALSE)</f>
        <v>70</v>
      </c>
      <c r="J5">
        <v>72</v>
      </c>
      <c r="K5">
        <f>VLOOKUP(wt!$A5,xtal_annotation!$A$1:$Q$103,9,FALSE)</f>
        <v>76</v>
      </c>
      <c r="L5">
        <f>VLOOKUP(wt!$A5,xtal_annotation!$A$1:$Q$103,10,FALSE)</f>
        <v>79</v>
      </c>
      <c r="M5">
        <v>85</v>
      </c>
      <c r="N5">
        <f>VLOOKUP(wt!$A5,xtal_annotation!$A$1:$Q$103,11,FALSE)</f>
        <v>89</v>
      </c>
      <c r="O5">
        <f>VLOOKUP(wt!$A5,xtal_annotation!$A$1:$Q$103,12,FALSE)</f>
        <v>92</v>
      </c>
      <c r="P5">
        <v>94</v>
      </c>
      <c r="Q5">
        <f>VLOOKUP(wt!$A5,xtal_annotation!$A$1:$Q$103,13,FALSE)</f>
        <v>95</v>
      </c>
      <c r="R5">
        <f>VLOOKUP(wt!$A5,xtal_annotation!$A$1:$Q$103,14,FALSE)</f>
        <v>99</v>
      </c>
      <c r="S5">
        <v>104</v>
      </c>
      <c r="T5">
        <f>VLOOKUP(wt!$A5,xtal_annotation!$A$1:$Q$103,15,FALSE)</f>
        <v>105</v>
      </c>
      <c r="U5">
        <f>VLOOKUP(wt!$A5,xtal_annotation!$A$1:$Q$103,16,FALSE)</f>
        <v>123</v>
      </c>
      <c r="V5">
        <v>126</v>
      </c>
      <c r="W5">
        <f>VLOOKUP(wt!$A5,xtal_annotation!$A$1:$Q$103,17,FALSE)</f>
        <v>126</v>
      </c>
    </row>
    <row r="6" spans="1:24" x14ac:dyDescent="0.2">
      <c r="A6" s="9" t="str">
        <f t="shared" si="0"/>
        <v>pth1r_human__wt</v>
      </c>
      <c r="B6" s="6" t="s">
        <v>30</v>
      </c>
      <c r="C6">
        <f>VLOOKUP(wt!$A6,xtal_annotation!$A$1:$Q$103,4,FALSE)</f>
        <v>33</v>
      </c>
      <c r="D6">
        <v>48</v>
      </c>
      <c r="E6">
        <f>VLOOKUP(wt!$A6,xtal_annotation!$A$1:$Q$103,5,FALSE)</f>
        <v>57</v>
      </c>
      <c r="F6">
        <f>VLOOKUP(wt!$A6,xtal_annotation!$A$1:$Q$103,6,FALSE)</f>
        <v>107</v>
      </c>
      <c r="G6">
        <v>108</v>
      </c>
      <c r="H6">
        <f>VLOOKUP(wt!$A6,xtal_annotation!$A$1:$Q$103,7,FALSE)</f>
        <v>114</v>
      </c>
      <c r="I6">
        <f>VLOOKUP(wt!$A6,xtal_annotation!$A$1:$Q$103,8,FALSE)</f>
        <v>116</v>
      </c>
      <c r="J6">
        <v>118</v>
      </c>
      <c r="K6">
        <f>VLOOKUP(wt!$A6,xtal_annotation!$A$1:$Q$103,9,FALSE)</f>
        <v>122</v>
      </c>
      <c r="L6">
        <f>VLOOKUP(wt!$A6,xtal_annotation!$A$1:$Q$103,10,FALSE)</f>
        <v>125</v>
      </c>
      <c r="M6">
        <v>131</v>
      </c>
      <c r="N6">
        <f>VLOOKUP(wt!$A6,xtal_annotation!$A$1:$Q$103,11,FALSE)</f>
        <v>135</v>
      </c>
      <c r="O6">
        <f>VLOOKUP(wt!$A6,xtal_annotation!$A$1:$Q$103,12,FALSE)</f>
        <v>138</v>
      </c>
      <c r="P6">
        <v>138</v>
      </c>
      <c r="Q6">
        <f>VLOOKUP(wt!$A6,xtal_annotation!$A$1:$Q$103,13,FALSE)</f>
        <v>139</v>
      </c>
      <c r="R6">
        <f>VLOOKUP(wt!$A6,xtal_annotation!$A$1:$Q$103,14,FALSE)</f>
        <v>143</v>
      </c>
      <c r="S6">
        <v>148</v>
      </c>
      <c r="T6">
        <f>VLOOKUP(wt!$A6,xtal_annotation!$A$1:$Q$103,15,FALSE)</f>
        <v>149</v>
      </c>
      <c r="U6">
        <f>VLOOKUP(wt!$A6,xtal_annotation!$A$1:$Q$103,16,FALSE)</f>
        <v>167</v>
      </c>
      <c r="V6">
        <v>170</v>
      </c>
      <c r="W6">
        <f>VLOOKUP(wt!$A6,xtal_annotation!$A$1:$Q$103,17,FALSE)</f>
        <v>170</v>
      </c>
    </row>
    <row r="7" spans="1:24" x14ac:dyDescent="0.2">
      <c r="A7" s="9" t="str">
        <f t="shared" si="0"/>
        <v>gipr_human__wt</v>
      </c>
      <c r="B7" s="6" t="s">
        <v>32</v>
      </c>
      <c r="C7">
        <f>VLOOKUP(wt!$A7,xtal_annotation!$A$1:$Q$103,4,FALSE)</f>
        <v>31</v>
      </c>
      <c r="D7">
        <v>46</v>
      </c>
      <c r="E7">
        <f>VLOOKUP(wt!$A7,xtal_annotation!$A$1:$Q$103,5,FALSE)</f>
        <v>54</v>
      </c>
      <c r="F7">
        <f>VLOOKUP(wt!$A7,xtal_annotation!$A$1:$Q$103,6,FALSE)</f>
        <v>60</v>
      </c>
      <c r="G7">
        <v>61</v>
      </c>
      <c r="H7">
        <f>VLOOKUP(wt!$A7,xtal_annotation!$A$1:$Q$103,7,FALSE)</f>
        <v>67</v>
      </c>
      <c r="I7">
        <f>VLOOKUP(wt!$A7,xtal_annotation!$A$1:$Q$103,8,FALSE)</f>
        <v>69</v>
      </c>
      <c r="J7">
        <v>71</v>
      </c>
      <c r="K7">
        <f>VLOOKUP(wt!$A7,xtal_annotation!$A$1:$Q$103,9,FALSE)</f>
        <v>75</v>
      </c>
      <c r="L7">
        <f>VLOOKUP(wt!$A7,xtal_annotation!$A$1:$Q$103,10,FALSE)</f>
        <v>78</v>
      </c>
      <c r="M7">
        <v>84</v>
      </c>
      <c r="N7">
        <f>VLOOKUP(wt!$A7,xtal_annotation!$A$1:$Q$103,11,FALSE)</f>
        <v>88</v>
      </c>
      <c r="O7">
        <f>VLOOKUP(wt!$A7,xtal_annotation!$A$1:$Q$103,12,FALSE)</f>
        <v>91</v>
      </c>
      <c r="P7">
        <v>93</v>
      </c>
      <c r="Q7">
        <f>VLOOKUP(wt!$A7,xtal_annotation!$A$1:$Q$103,13,FALSE)</f>
        <v>94</v>
      </c>
      <c r="R7">
        <f>VLOOKUP(wt!$A7,xtal_annotation!$A$1:$Q$103,14,FALSE)</f>
        <v>98</v>
      </c>
      <c r="S7">
        <v>103</v>
      </c>
      <c r="T7">
        <f>VLOOKUP(wt!$A7,xtal_annotation!$A$1:$Q$103,15,FALSE)</f>
        <v>104</v>
      </c>
      <c r="U7">
        <f>VLOOKUP(wt!$A7,xtal_annotation!$A$1:$Q$103,16,FALSE)</f>
        <v>115</v>
      </c>
      <c r="V7">
        <v>118</v>
      </c>
      <c r="W7">
        <f>VLOOKUP(wt!$A7,xtal_annotation!$A$1:$Q$103,17,FALSE)</f>
        <v>118</v>
      </c>
    </row>
    <row r="8" spans="1:24" x14ac:dyDescent="0.2">
      <c r="A8" s="9" t="str">
        <f>CONCATENATE(B8,"__wt")</f>
        <v>pacr_human__wt</v>
      </c>
      <c r="B8" s="6" t="s">
        <v>36</v>
      </c>
      <c r="C8">
        <f>VLOOKUP(wt!$A8,xtal_annotation!$A$1:$Q$103,4,FALSE)</f>
        <v>26</v>
      </c>
      <c r="D8">
        <v>34</v>
      </c>
      <c r="E8">
        <f>VLOOKUP(wt!$A8,xtal_annotation!$A$1:$Q$103,5,FALSE)</f>
        <v>44</v>
      </c>
      <c r="F8">
        <f>VLOOKUP(wt!$A8,xtal_annotation!$A$1:$Q$103,6,FALSE)</f>
        <v>53</v>
      </c>
      <c r="G8">
        <v>54</v>
      </c>
      <c r="H8">
        <f>VLOOKUP(wt!$A8,xtal_annotation!$A$1:$Q$103,7,FALSE)</f>
        <v>60</v>
      </c>
      <c r="I8">
        <f>VLOOKUP(wt!$A8,xtal_annotation!$A$1:$Q$103,8,FALSE)</f>
        <v>62</v>
      </c>
      <c r="J8">
        <v>64</v>
      </c>
      <c r="K8">
        <f>VLOOKUP(wt!$A8,xtal_annotation!$A$1:$Q$103,9,FALSE)</f>
        <v>68</v>
      </c>
      <c r="L8">
        <f>VLOOKUP(wt!$A8,xtal_annotation!$A$1:$Q$103,10,FALSE)</f>
        <v>71</v>
      </c>
      <c r="M8">
        <v>77</v>
      </c>
      <c r="N8">
        <f>VLOOKUP(wt!$A8,xtal_annotation!$A$1:$Q$103,11,FALSE)</f>
        <v>81</v>
      </c>
      <c r="O8">
        <f>VLOOKUP(wt!$A8,xtal_annotation!$A$1:$Q$103,12,FALSE)</f>
        <v>83</v>
      </c>
      <c r="P8">
        <v>85</v>
      </c>
      <c r="Q8">
        <f>VLOOKUP(wt!$A8,xtal_annotation!$A$1:$Q$103,13,FALSE)</f>
        <v>86</v>
      </c>
      <c r="R8">
        <f>VLOOKUP(wt!$A8,xtal_annotation!$A$1:$Q$103,14,FALSE)</f>
        <v>113</v>
      </c>
      <c r="S8">
        <v>118</v>
      </c>
      <c r="T8">
        <f>VLOOKUP(wt!$A8,xtal_annotation!$A$1:$Q$103,15,FALSE)</f>
        <v>119</v>
      </c>
      <c r="U8">
        <f>VLOOKUP(wt!$A8,xtal_annotation!$A$1:$Q$103,16,FALSE)</f>
        <v>130</v>
      </c>
      <c r="V8">
        <v>134</v>
      </c>
      <c r="W8">
        <f>VLOOKUP(wt!$A8,xtal_annotation!$A$1:$Q$103,17,FALSE)</f>
        <v>134</v>
      </c>
    </row>
    <row r="9" spans="1:24" x14ac:dyDescent="0.2">
      <c r="A9" s="9" t="str">
        <f>CONCATENATE(B9,"__wt")</f>
        <v>vipr2_human__wt</v>
      </c>
      <c r="B9" s="6" t="s">
        <v>38</v>
      </c>
      <c r="C9">
        <f>VLOOKUP(wt!$A9,xtal_annotation!$A$1:$Q$103,4,FALSE)</f>
        <v>26</v>
      </c>
      <c r="D9">
        <v>38</v>
      </c>
      <c r="E9">
        <f>VLOOKUP(wt!$A9,xtal_annotation!$A$1:$Q$103,5,FALSE)</f>
        <v>47</v>
      </c>
      <c r="F9">
        <f>VLOOKUP(wt!$A9,xtal_annotation!$A$1:$Q$103,6,FALSE)</f>
        <v>51</v>
      </c>
      <c r="G9">
        <v>52</v>
      </c>
      <c r="H9">
        <f>VLOOKUP(wt!$A9,xtal_annotation!$A$1:$Q$103,7,FALSE)</f>
        <v>58</v>
      </c>
      <c r="I9">
        <f>VLOOKUP(wt!$A9,xtal_annotation!$A$1:$Q$103,8,FALSE)</f>
        <v>60</v>
      </c>
      <c r="J9">
        <v>62</v>
      </c>
      <c r="K9">
        <f>VLOOKUP(wt!$A9,xtal_annotation!$A$1:$Q$103,9,FALSE)</f>
        <v>66</v>
      </c>
      <c r="L9">
        <f>VLOOKUP(wt!$A9,xtal_annotation!$A$1:$Q$103,10,FALSE)</f>
        <v>69</v>
      </c>
      <c r="M9">
        <v>75</v>
      </c>
      <c r="N9">
        <f>VLOOKUP(wt!$A9,xtal_annotation!$A$1:$Q$103,11,FALSE)</f>
        <v>79</v>
      </c>
      <c r="O9">
        <f>VLOOKUP(wt!$A9,xtal_annotation!$A$1:$Q$103,12,FALSE)</f>
        <v>81</v>
      </c>
      <c r="P9">
        <v>82</v>
      </c>
      <c r="Q9">
        <f>VLOOKUP(wt!$A9,xtal_annotation!$A$1:$Q$103,13,FALSE)</f>
        <v>83</v>
      </c>
      <c r="R9">
        <f>VLOOKUP(wt!$A9,xtal_annotation!$A$1:$Q$103,14,FALSE)</f>
        <v>88</v>
      </c>
      <c r="S9">
        <v>93</v>
      </c>
      <c r="T9">
        <f>VLOOKUP(wt!$A9,xtal_annotation!$A$1:$Q$103,15,FALSE)</f>
        <v>94</v>
      </c>
      <c r="U9">
        <f>VLOOKUP(wt!$A9,xtal_annotation!$A$1:$Q$103,16,FALSE)</f>
        <v>105</v>
      </c>
      <c r="V9">
        <v>109</v>
      </c>
      <c r="W9">
        <f>VLOOKUP(wt!$A9,xtal_annotation!$A$1:$Q$103,17,FALSE)</f>
        <v>109</v>
      </c>
    </row>
    <row r="10" spans="1:24" x14ac:dyDescent="0.2">
      <c r="A10" s="9" t="str">
        <f>CONCATENATE(B10,"__wt")</f>
        <v>ghrhr_human__wt</v>
      </c>
      <c r="B10" s="6" t="s">
        <v>47</v>
      </c>
      <c r="C10">
        <f>VLOOKUP(wt!$A10,xtal_annotation!$A$1:$Q$103,4,FALSE)</f>
        <v>33</v>
      </c>
      <c r="D10">
        <v>41</v>
      </c>
      <c r="E10">
        <f>VLOOKUP(wt!$A10,xtal_annotation!$A$1:$Q$103,5,FALSE)</f>
        <v>50</v>
      </c>
      <c r="F10">
        <f>VLOOKUP(wt!$A10,xtal_annotation!$A$1:$Q$103,6,FALSE)</f>
        <v>54</v>
      </c>
      <c r="G10">
        <v>55</v>
      </c>
      <c r="H10">
        <f>VLOOKUP(wt!$A10,xtal_annotation!$A$1:$Q$103,7,FALSE)</f>
        <v>61</v>
      </c>
      <c r="I10">
        <f>VLOOKUP(wt!$A10,xtal_annotation!$A$1:$Q$103,8,FALSE)</f>
        <v>63</v>
      </c>
      <c r="J10">
        <v>65</v>
      </c>
      <c r="K10">
        <f>VLOOKUP(wt!$A10,xtal_annotation!$A$1:$Q$103,9,FALSE)</f>
        <v>69</v>
      </c>
      <c r="L10">
        <f>VLOOKUP(wt!$A10,xtal_annotation!$A$1:$Q$103,10,FALSE)</f>
        <v>72</v>
      </c>
      <c r="M10">
        <v>78</v>
      </c>
      <c r="N10">
        <f>VLOOKUP(wt!$A10,xtal_annotation!$A$1:$Q$103,11,FALSE)</f>
        <v>82</v>
      </c>
      <c r="O10">
        <f>VLOOKUP(wt!$A10,xtal_annotation!$A$1:$Q$103,12,FALSE)</f>
        <v>84</v>
      </c>
      <c r="P10">
        <v>85</v>
      </c>
      <c r="Q10">
        <f>VLOOKUP(wt!$A10,xtal_annotation!$A$1:$Q$103,13,FALSE)</f>
        <v>86</v>
      </c>
      <c r="R10">
        <f>VLOOKUP(wt!$A10,xtal_annotation!$A$1:$Q$103,14,FALSE)</f>
        <v>91</v>
      </c>
      <c r="S10">
        <v>96</v>
      </c>
      <c r="T10">
        <f>VLOOKUP(wt!$A10,xtal_annotation!$A$1:$Q$103,15,FALSE)</f>
        <v>97</v>
      </c>
      <c r="U10">
        <f>VLOOKUP(wt!$A10,xtal_annotation!$A$1:$Q$103,16,FALSE)</f>
        <v>108</v>
      </c>
      <c r="V10">
        <v>112</v>
      </c>
      <c r="W10">
        <f>VLOOKUP(wt!$A10,xtal_annotation!$A$1:$Q$103,17,FALSE)</f>
        <v>112</v>
      </c>
    </row>
    <row r="11" spans="1:24" x14ac:dyDescent="0.2">
      <c r="A11" s="9" t="str">
        <f>CONCATENATE(B11,"__wt")</f>
        <v>crfr1_human__wt</v>
      </c>
      <c r="B11" s="6" t="s">
        <v>49</v>
      </c>
      <c r="C11">
        <f>VLOOKUP(wt!$A11,xtal_annotation!$A$1:$Q$103,4,FALSE)</f>
        <v>25</v>
      </c>
      <c r="D11">
        <v>30</v>
      </c>
      <c r="E11">
        <f>VLOOKUP(wt!$A11,xtal_annotation!$A$1:$Q$103,5,FALSE)</f>
        <v>37</v>
      </c>
      <c r="F11">
        <f>VLOOKUP(wt!$A11,xtal_annotation!$A$1:$Q$103,6,FALSE)</f>
        <v>43</v>
      </c>
      <c r="G11">
        <v>44</v>
      </c>
      <c r="H11">
        <f>VLOOKUP(wt!$A11,xtal_annotation!$A$1:$Q$103,7,FALSE)</f>
        <v>50</v>
      </c>
      <c r="I11">
        <f>VLOOKUP(wt!$A11,xtal_annotation!$A$1:$Q$103,8,FALSE)</f>
        <v>53</v>
      </c>
      <c r="J11">
        <v>55</v>
      </c>
      <c r="K11">
        <f>VLOOKUP(wt!$A11,xtal_annotation!$A$1:$Q$103,9,FALSE)</f>
        <v>59</v>
      </c>
      <c r="L11">
        <f>VLOOKUP(wt!$A11,xtal_annotation!$A$1:$Q$103,10,FALSE)</f>
        <v>62</v>
      </c>
      <c r="M11">
        <v>68</v>
      </c>
      <c r="N11">
        <f>VLOOKUP(wt!$A11,xtal_annotation!$A$1:$Q$103,11,FALSE)</f>
        <v>72</v>
      </c>
      <c r="O11">
        <f>VLOOKUP(wt!$A11,xtal_annotation!$A$1:$Q$103,12,FALSE)</f>
        <v>75</v>
      </c>
      <c r="P11">
        <v>77</v>
      </c>
      <c r="Q11">
        <f>VLOOKUP(wt!$A11,xtal_annotation!$A$1:$Q$103,13,FALSE)</f>
        <v>78</v>
      </c>
      <c r="R11">
        <f>VLOOKUP(wt!$A11,xtal_annotation!$A$1:$Q$103,14,FALSE)</f>
        <v>82</v>
      </c>
      <c r="S11">
        <v>87</v>
      </c>
      <c r="T11">
        <f>VLOOKUP(wt!$A11,xtal_annotation!$A$1:$Q$103,15,FALSE)</f>
        <v>88</v>
      </c>
      <c r="U11">
        <f>VLOOKUP(wt!$A11,xtal_annotation!$A$1:$Q$103,16,FALSE)</f>
        <v>99</v>
      </c>
      <c r="V11">
        <v>102</v>
      </c>
      <c r="W11">
        <f>VLOOKUP(wt!$A11,xtal_annotation!$A$1:$Q$103,17,FALSE)</f>
        <v>102</v>
      </c>
    </row>
    <row r="12" spans="1:24" x14ac:dyDescent="0.2">
      <c r="A12" s="9" t="str">
        <f>CONCATENATE(B12,"__wt")</f>
        <v>crfr2_human__wt</v>
      </c>
      <c r="B12" s="6" t="s">
        <v>51</v>
      </c>
      <c r="C12">
        <f>VLOOKUP(wt!$A12,xtal_annotation!$A$1:$Q$103,4,FALSE)</f>
        <v>1</v>
      </c>
      <c r="D12">
        <v>14</v>
      </c>
      <c r="E12">
        <f>VLOOKUP(wt!$A12,xtal_annotation!$A$1:$Q$103,5,FALSE)</f>
        <v>27</v>
      </c>
      <c r="F12">
        <f>VLOOKUP(wt!$A12,xtal_annotation!$A$1:$Q$103,6,FALSE)</f>
        <v>39</v>
      </c>
      <c r="G12">
        <v>40</v>
      </c>
      <c r="H12">
        <f>VLOOKUP(wt!$A12,xtal_annotation!$A$1:$Q$103,7,FALSE)</f>
        <v>46</v>
      </c>
      <c r="I12">
        <f>VLOOKUP(wt!$A12,xtal_annotation!$A$1:$Q$103,8,FALSE)</f>
        <v>49</v>
      </c>
      <c r="J12">
        <v>51</v>
      </c>
      <c r="K12">
        <f>VLOOKUP(wt!$A12,xtal_annotation!$A$1:$Q$103,9,FALSE)</f>
        <v>55</v>
      </c>
      <c r="L12">
        <f>VLOOKUP(wt!$A12,xtal_annotation!$A$1:$Q$103,10,FALSE)</f>
        <v>58</v>
      </c>
      <c r="M12">
        <v>64</v>
      </c>
      <c r="N12">
        <f>VLOOKUP(wt!$A12,xtal_annotation!$A$1:$Q$103,11,FALSE)</f>
        <v>68</v>
      </c>
      <c r="O12">
        <f>VLOOKUP(wt!$A12,xtal_annotation!$A$1:$Q$103,12,FALSE)</f>
        <v>71</v>
      </c>
      <c r="P12">
        <v>73</v>
      </c>
      <c r="Q12">
        <f>VLOOKUP(wt!$A12,xtal_annotation!$A$1:$Q$103,13,FALSE)</f>
        <v>74</v>
      </c>
      <c r="R12">
        <f>VLOOKUP(wt!$A12,xtal_annotation!$A$1:$Q$103,14,FALSE)</f>
        <v>78</v>
      </c>
      <c r="S12">
        <v>83</v>
      </c>
      <c r="T12">
        <f>VLOOKUP(wt!$A12,xtal_annotation!$A$1:$Q$103,15,FALSE)</f>
        <v>84</v>
      </c>
      <c r="U12">
        <f>VLOOKUP(wt!$A12,xtal_annotation!$A$1:$Q$103,16,FALSE)</f>
        <v>95</v>
      </c>
      <c r="V12">
        <v>98</v>
      </c>
      <c r="W12">
        <f>VLOOKUP(wt!$A12,xtal_annotation!$A$1:$Q$103,17,FALSE)</f>
        <v>98</v>
      </c>
    </row>
    <row r="13" spans="1:24" x14ac:dyDescent="0.2">
      <c r="A13" s="9" t="str">
        <f>CONCATENATE(B13,"__wt")</f>
        <v>calrl_human__wt</v>
      </c>
      <c r="B13" s="6" t="s">
        <v>55</v>
      </c>
      <c r="C13">
        <f>VLOOKUP(wt!$A13,xtal_annotation!$A$1:$Q$103,4,FALSE)</f>
        <v>32</v>
      </c>
      <c r="D13">
        <v>48</v>
      </c>
      <c r="E13">
        <f>VLOOKUP(wt!$A13,xtal_annotation!$A$1:$Q$103,5,FALSE)</f>
        <v>56</v>
      </c>
      <c r="F13">
        <f>VLOOKUP(wt!$A13,xtal_annotation!$A$1:$Q$103,6,FALSE)</f>
        <v>64</v>
      </c>
      <c r="G13">
        <v>65</v>
      </c>
      <c r="H13">
        <f>VLOOKUP(wt!$A13,xtal_annotation!$A$1:$Q$103,7,FALSE)</f>
        <v>71</v>
      </c>
      <c r="I13">
        <f>VLOOKUP(wt!$A13,xtal_annotation!$A$1:$Q$103,8,FALSE)</f>
        <v>73</v>
      </c>
      <c r="J13">
        <v>75</v>
      </c>
      <c r="K13">
        <f>VLOOKUP(wt!$A13,xtal_annotation!$A$1:$Q$103,9,FALSE)</f>
        <v>79</v>
      </c>
      <c r="L13">
        <f>VLOOKUP(wt!$A13,xtal_annotation!$A$1:$Q$103,10,FALSE)</f>
        <v>82</v>
      </c>
      <c r="M13">
        <v>88</v>
      </c>
      <c r="N13">
        <f>VLOOKUP(wt!$A13,xtal_annotation!$A$1:$Q$103,11,FALSE)</f>
        <v>92</v>
      </c>
      <c r="O13">
        <f>VLOOKUP(wt!$A13,xtal_annotation!$A$1:$Q$103,12,FALSE)</f>
        <v>95</v>
      </c>
      <c r="P13">
        <v>95</v>
      </c>
      <c r="Q13">
        <f>VLOOKUP(wt!$A13,xtal_annotation!$A$1:$Q$103,13,FALSE)</f>
        <v>96</v>
      </c>
      <c r="R13">
        <f>VLOOKUP(wt!$A13,xtal_annotation!$A$1:$Q$103,14,FALSE)</f>
        <v>100</v>
      </c>
      <c r="S13">
        <v>105</v>
      </c>
      <c r="T13">
        <f>VLOOKUP(wt!$A13,xtal_annotation!$A$1:$Q$103,15,FALSE)</f>
        <v>106</v>
      </c>
      <c r="U13">
        <f>VLOOKUP(wt!$A13,xtal_annotation!$A$1:$Q$103,16,FALSE)</f>
        <v>124</v>
      </c>
      <c r="V13">
        <v>127</v>
      </c>
      <c r="W13">
        <f>VLOOKUP(wt!$A13,xtal_annotation!$A$1:$Q$103,17,FALSE)</f>
        <v>127</v>
      </c>
    </row>
    <row r="14" spans="1:24" x14ac:dyDescent="0.2">
      <c r="A14" s="9" t="str">
        <f>CONCATENATE(B14,"__wt")</f>
        <v>calcr_human__wt</v>
      </c>
      <c r="B14" s="6" t="s">
        <v>57</v>
      </c>
      <c r="C14">
        <f>VLOOKUP(wt!$A14,xtal_annotation!$A$1:$Q$103,4,FALSE)</f>
        <v>40</v>
      </c>
      <c r="D14">
        <v>55</v>
      </c>
      <c r="E14">
        <f>VLOOKUP(wt!$A14,xtal_annotation!$A$1:$Q$103,5,FALSE)</f>
        <v>63</v>
      </c>
      <c r="F14">
        <f>VLOOKUP(wt!$A14,xtal_annotation!$A$1:$Q$103,6,FALSE)</f>
        <v>71</v>
      </c>
      <c r="G14">
        <v>72</v>
      </c>
      <c r="H14">
        <f>VLOOKUP(wt!$A14,xtal_annotation!$A$1:$Q$103,7,FALSE)</f>
        <v>78</v>
      </c>
      <c r="I14">
        <f>VLOOKUP(wt!$A14,xtal_annotation!$A$1:$Q$103,8,FALSE)</f>
        <v>80</v>
      </c>
      <c r="J14">
        <v>82</v>
      </c>
      <c r="K14">
        <f>VLOOKUP(wt!$A14,xtal_annotation!$A$1:$Q$103,9,FALSE)</f>
        <v>86</v>
      </c>
      <c r="L14">
        <f>VLOOKUP(wt!$A14,xtal_annotation!$A$1:$Q$103,10,FALSE)</f>
        <v>89</v>
      </c>
      <c r="M14">
        <v>95</v>
      </c>
      <c r="N14">
        <f>VLOOKUP(wt!$A14,xtal_annotation!$A$1:$Q$103,11,FALSE)</f>
        <v>99</v>
      </c>
      <c r="O14">
        <f>VLOOKUP(wt!$A14,xtal_annotation!$A$1:$Q$103,12,FALSE)</f>
        <v>102</v>
      </c>
      <c r="P14">
        <v>102</v>
      </c>
      <c r="Q14">
        <f>VLOOKUP(wt!$A14,xtal_annotation!$A$1:$Q$103,13,FALSE)</f>
        <v>103</v>
      </c>
      <c r="R14">
        <f>VLOOKUP(wt!$A14,xtal_annotation!$A$1:$Q$103,14,FALSE)</f>
        <v>107</v>
      </c>
      <c r="S14">
        <v>112</v>
      </c>
      <c r="T14">
        <f>VLOOKUP(wt!$A14,xtal_annotation!$A$1:$Q$103,15,FALSE)</f>
        <v>113</v>
      </c>
      <c r="U14">
        <f>VLOOKUP(wt!$A14,xtal_annotation!$A$1:$Q$103,16,FALSE)</f>
        <v>131</v>
      </c>
      <c r="V14">
        <v>134</v>
      </c>
      <c r="W14">
        <f>VLOOKUP(wt!$A14,xtal_annotation!$A$1:$Q$103,17,FALSE)</f>
        <v>134</v>
      </c>
    </row>
    <row r="15" spans="1:24" x14ac:dyDescent="0.2">
      <c r="A15" s="9" t="str">
        <f>CONCATENATE(B15,"__wt")</f>
        <v>sctr_human__wt</v>
      </c>
      <c r="B15" s="6" t="s">
        <v>34</v>
      </c>
      <c r="C15">
        <f>VLOOKUP(wt!$A15,xtal_annotation!$A$1:$Q$103,4,FALSE)</f>
        <v>33</v>
      </c>
      <c r="D15">
        <v>45</v>
      </c>
      <c r="E15">
        <f>VLOOKUP(wt!$A15,xtal_annotation!$A$1:$Q$103,5,FALSE)</f>
        <v>55</v>
      </c>
      <c r="F15">
        <f>VLOOKUP(wt!$A15,xtal_annotation!$A$1:$Q$103,6,FALSE)</f>
        <v>65</v>
      </c>
      <c r="G15">
        <v>66</v>
      </c>
      <c r="H15">
        <f>VLOOKUP(wt!$A15,xtal_annotation!$A$1:$Q$103,7,FALSE)</f>
        <v>72</v>
      </c>
      <c r="I15">
        <f>VLOOKUP(wt!$A15,xtal_annotation!$A$1:$Q$103,8,FALSE)</f>
        <v>74</v>
      </c>
      <c r="J15">
        <v>76</v>
      </c>
      <c r="K15">
        <f>VLOOKUP(wt!$A15,xtal_annotation!$A$1:$Q$103,9,FALSE)</f>
        <v>80</v>
      </c>
      <c r="L15">
        <f>VLOOKUP(wt!$A15,xtal_annotation!$A$1:$Q$103,10,FALSE)</f>
        <v>83</v>
      </c>
      <c r="M15">
        <v>89</v>
      </c>
      <c r="N15">
        <f>VLOOKUP(wt!$A15,xtal_annotation!$A$1:$Q$103,11,FALSE)</f>
        <v>93</v>
      </c>
      <c r="O15">
        <f>VLOOKUP(wt!$A15,xtal_annotation!$A$1:$Q$103,12,FALSE)</f>
        <v>95</v>
      </c>
      <c r="P15">
        <v>96</v>
      </c>
      <c r="Q15">
        <f>VLOOKUP(wt!$A15,xtal_annotation!$A$1:$Q$103,13,FALSE)</f>
        <v>97</v>
      </c>
      <c r="R15">
        <f>VLOOKUP(wt!$A15,xtal_annotation!$A$1:$Q$103,14,FALSE)</f>
        <v>102</v>
      </c>
      <c r="S15">
        <v>107</v>
      </c>
      <c r="T15">
        <f>VLOOKUP(wt!$A15,xtal_annotation!$A$1:$Q$103,15,FALSE)</f>
        <v>108</v>
      </c>
      <c r="U15">
        <f>VLOOKUP(wt!$A15,xtal_annotation!$A$1:$Q$103,16,FALSE)</f>
        <v>119</v>
      </c>
      <c r="V15">
        <v>123</v>
      </c>
      <c r="W15">
        <f>VLOOKUP(wt!$A15,xtal_annotation!$A$1:$Q$103,17,FALSE)</f>
        <v>123</v>
      </c>
    </row>
    <row r="16" spans="1:24" x14ac:dyDescent="0.2">
      <c r="A16" s="9" t="str">
        <f>CONCATENATE(B16,"__wt")</f>
        <v>pth2r_human__wt</v>
      </c>
      <c r="B16" s="6" t="s">
        <v>35</v>
      </c>
      <c r="C16">
        <f>VLOOKUP(wt!$A16,xtal_annotation!$A$1:$Q$103,4,FALSE)</f>
        <v>33</v>
      </c>
      <c r="D16">
        <v>48</v>
      </c>
      <c r="E16">
        <f>VLOOKUP(wt!$A16,xtal_annotation!$A$1:$Q$103,5,FALSE)</f>
        <v>56</v>
      </c>
      <c r="F16">
        <f>VLOOKUP(wt!$A16,xtal_annotation!$A$1:$Q$103,6,FALSE)</f>
        <v>62</v>
      </c>
      <c r="G16">
        <v>63</v>
      </c>
      <c r="H16">
        <f>VLOOKUP(wt!$A16,xtal_annotation!$A$1:$Q$103,7,FALSE)</f>
        <v>69</v>
      </c>
      <c r="I16">
        <f>VLOOKUP(wt!$A16,xtal_annotation!$A$1:$Q$103,8,FALSE)</f>
        <v>71</v>
      </c>
      <c r="J16">
        <v>73</v>
      </c>
      <c r="K16">
        <f>VLOOKUP(wt!$A16,xtal_annotation!$A$1:$Q$103,9,FALSE)</f>
        <v>77</v>
      </c>
      <c r="L16">
        <f>VLOOKUP(wt!$A16,xtal_annotation!$A$1:$Q$103,10,FALSE)</f>
        <v>80</v>
      </c>
      <c r="M16">
        <v>86</v>
      </c>
      <c r="N16">
        <f>VLOOKUP(wt!$A16,xtal_annotation!$A$1:$Q$103,11,FALSE)</f>
        <v>90</v>
      </c>
      <c r="O16">
        <f>VLOOKUP(wt!$A16,xtal_annotation!$A$1:$Q$103,12,FALSE)</f>
        <v>93</v>
      </c>
      <c r="P16">
        <v>93</v>
      </c>
      <c r="Q16">
        <f>VLOOKUP(wt!$A16,xtal_annotation!$A$1:$Q$103,13,FALSE)</f>
        <v>94</v>
      </c>
      <c r="R16">
        <f>VLOOKUP(wt!$A16,xtal_annotation!$A$1:$Q$103,14,FALSE)</f>
        <v>98</v>
      </c>
      <c r="S16">
        <v>103</v>
      </c>
      <c r="T16">
        <f>VLOOKUP(wt!$A16,xtal_annotation!$A$1:$Q$103,15,FALSE)</f>
        <v>104</v>
      </c>
      <c r="U16">
        <f>VLOOKUP(wt!$A16,xtal_annotation!$A$1:$Q$103,16,FALSE)</f>
        <v>122</v>
      </c>
      <c r="V16">
        <v>125</v>
      </c>
      <c r="W16">
        <f>VLOOKUP(wt!$A16,xtal_annotation!$A$1:$Q$103,17,FALSE)</f>
        <v>125</v>
      </c>
    </row>
    <row r="17" spans="1:23" x14ac:dyDescent="0.2">
      <c r="A17" s="9" t="str">
        <f t="shared" si="0"/>
        <v>vipr1_human__wt</v>
      </c>
      <c r="B17" s="6" t="s">
        <v>37</v>
      </c>
      <c r="C17">
        <f>VLOOKUP(wt!$A17,xtal_annotation!$A$1:$Q$103,4,FALSE)</f>
        <v>38</v>
      </c>
      <c r="D17">
        <v>50</v>
      </c>
      <c r="E17">
        <f>VLOOKUP(wt!$A17,xtal_annotation!$A$1:$Q$103,5,FALSE)</f>
        <v>59</v>
      </c>
      <c r="F17">
        <f>VLOOKUP(wt!$A17,xtal_annotation!$A$1:$Q$103,6,FALSE)</f>
        <v>62</v>
      </c>
      <c r="G17">
        <v>63</v>
      </c>
      <c r="H17">
        <f>VLOOKUP(wt!$A17,xtal_annotation!$A$1:$Q$103,7,FALSE)</f>
        <v>69</v>
      </c>
      <c r="I17">
        <f>VLOOKUP(wt!$A17,xtal_annotation!$A$1:$Q$103,8,FALSE)</f>
        <v>71</v>
      </c>
      <c r="J17">
        <v>73</v>
      </c>
      <c r="K17">
        <f>VLOOKUP(wt!$A17,xtal_annotation!$A$1:$Q$103,9,FALSE)</f>
        <v>76</v>
      </c>
      <c r="L17">
        <f>VLOOKUP(wt!$A17,xtal_annotation!$A$1:$Q$103,10,FALSE)</f>
        <v>80</v>
      </c>
      <c r="M17">
        <v>86</v>
      </c>
      <c r="N17">
        <f>VLOOKUP(wt!$A17,xtal_annotation!$A$1:$Q$103,11,FALSE)</f>
        <v>90</v>
      </c>
      <c r="O17">
        <f>VLOOKUP(wt!$A17,xtal_annotation!$A$1:$Q$103,12,FALSE)</f>
        <v>92</v>
      </c>
      <c r="P17">
        <v>93</v>
      </c>
      <c r="Q17">
        <f>VLOOKUP(wt!$A17,xtal_annotation!$A$1:$Q$103,13,FALSE)</f>
        <v>94</v>
      </c>
      <c r="R17">
        <f>VLOOKUP(wt!$A17,xtal_annotation!$A$1:$Q$103,14,FALSE)</f>
        <v>100</v>
      </c>
      <c r="S17">
        <v>105</v>
      </c>
      <c r="T17">
        <f>VLOOKUP(wt!$A17,xtal_annotation!$A$1:$Q$103,15,FALSE)</f>
        <v>106</v>
      </c>
      <c r="U17">
        <f>VLOOKUP(wt!$A17,xtal_annotation!$A$1:$Q$103,16,FALSE)</f>
        <v>118</v>
      </c>
      <c r="V17">
        <v>122</v>
      </c>
      <c r="W17">
        <f>VLOOKUP(wt!$A17,xtal_annotation!$A$1:$Q$103,17,FALSE)</f>
        <v>122</v>
      </c>
    </row>
    <row r="24" spans="1:23" x14ac:dyDescent="0.2">
      <c r="A24" s="9"/>
    </row>
    <row r="25" spans="1:23" x14ac:dyDescent="0.2">
      <c r="A25" s="9"/>
    </row>
    <row r="26" spans="1:23" x14ac:dyDescent="0.2">
      <c r="A2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xtal_annotation</vt:lpstr>
      <vt:lpstr>wt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Gaspar Pandy</cp:lastModifiedBy>
  <dcterms:created xsi:type="dcterms:W3CDTF">2019-04-03T09:51:36Z</dcterms:created>
  <dcterms:modified xsi:type="dcterms:W3CDTF">2019-05-03T09:58:01Z</dcterms:modified>
</cp:coreProperties>
</file>