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protwis_vagrant/shared/data/protwis/gpcr/structure_data/"/>
    </mc:Choice>
  </mc:AlternateContent>
  <bookViews>
    <workbookView xWindow="80" yWindow="460" windowWidth="38400" windowHeight="21140" tabRatio="500" activeTab="6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59" i="7" l="1"/>
  <c r="F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<sst xmlns="http://schemas.openxmlformats.org/spreadsheetml/2006/main" count="16609" uniqueCount="1567">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</sst>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  <xf numFmtId="1" fontId="0" fillId="2" borderId="0" xfId="0" applyNumberFormat="1" applyFont="1" applyFill="1"/>
    <xf numFmtId="0" fontId="0" fillId="2" borderId="6" xfId="0" applyFont="1" applyFill="1" applyBorder="1"/>
    <xf numFmtId="0" fontId="14" fillId="2" borderId="1" xfId="0" applyFont="1" applyFill="1" applyBorder="1"/>
    <xf numFmtId="0" fontId="14" fillId="2" borderId="0" xfId="0" applyFont="1" applyFill="1" applyBorder="1"/>
    <xf numFmtId="1" fontId="14" fillId="2" borderId="0" xfId="0" applyNumberFormat="1" applyFont="1" applyFill="1"/>
    <xf numFmtId="0" fontId="14" fillId="2" borderId="0" xfId="0" applyFont="1" applyFill="1"/>
    <xf numFmtId="0" fontId="0" fillId="2" borderId="1" xfId="0" applyFont="1" applyFill="1" applyBorder="1"/>
    <xf numFmtId="0" fontId="0" fillId="3" borderId="0" xfId="0" applyFont="1" applyFill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277568"/>
        <c:axId val="-2074228032"/>
      </c:lineChart>
      <c:catAx>
        <c:axId val="-20742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228032"/>
        <c:crosses val="autoZero"/>
        <c:auto val="1"/>
        <c:lblAlgn val="ctr"/>
        <c:lblOffset val="100"/>
        <c:noMultiLvlLbl val="0"/>
      </c:catAx>
      <c:valAx>
        <c:axId val="-20742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2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5367072"/>
        <c:axId val="-2075360912"/>
      </c:scatterChart>
      <c:valAx>
        <c:axId val="-207536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360912"/>
        <c:crosses val="autoZero"/>
        <c:crossBetween val="midCat"/>
      </c:valAx>
      <c:valAx>
        <c:axId val="-20753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36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704208"/>
        <c:axId val="-2103698032"/>
      </c:scatterChart>
      <c:valAx>
        <c:axId val="-210370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698032"/>
        <c:crosses val="autoZero"/>
        <c:crossBetween val="midCat"/>
      </c:valAx>
      <c:valAx>
        <c:axId val="-21036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70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661328"/>
        <c:axId val="-2079655280"/>
      </c:scatterChart>
      <c:valAx>
        <c:axId val="-207966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655280"/>
        <c:crosses val="autoZero"/>
        <c:crossBetween val="midCat"/>
      </c:valAx>
      <c:valAx>
        <c:axId val="-20796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66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zoomScale="110" zoomScaleNormal="110" zoomScalePageLayoutView="110" workbookViewId="0">
      <pane xSplit="3" ySplit="1" topLeftCell="D86" activePane="bottomRight" state="frozenSplit"/>
      <selection pane="topRight" activeCell="D1" sqref="D1"/>
      <selection pane="bottomLeft" activeCell="A2" sqref="A2"/>
      <selection pane="bottomRight" activeCell="B108" sqref="B108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11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1514</v>
      </c>
      <c r="BF9" s="75" t="s">
        <v>1514</v>
      </c>
      <c r="BG9" s="75" t="s">
        <v>1514</v>
      </c>
      <c r="BH9" s="75" t="s">
        <v>1514</v>
      </c>
      <c r="BI9" s="75" t="s">
        <v>1514</v>
      </c>
      <c r="BJ9" s="75" t="s">
        <v>1514</v>
      </c>
      <c r="BK9" s="75" t="s">
        <v>1514</v>
      </c>
      <c r="BL9" s="75" t="s">
        <v>1514</v>
      </c>
      <c r="BM9" s="75" t="s">
        <v>1514</v>
      </c>
      <c r="BN9" s="75" t="s">
        <v>1514</v>
      </c>
      <c r="BO9" s="75" t="s">
        <v>1514</v>
      </c>
      <c r="BP9" s="75" t="s">
        <v>1514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264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249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257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260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260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257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261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1315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213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246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213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s="16" customFormat="1" x14ac:dyDescent="0.2">
      <c r="A79" s="16" t="str">
        <f t="shared" si="115"/>
        <v>oprd_human_4N6H</v>
      </c>
      <c r="B79" s="16" t="s">
        <v>529</v>
      </c>
      <c r="C79" s="16" t="s">
        <v>279</v>
      </c>
      <c r="D79" s="16" t="str">
        <f>IFERROR(MID(VLOOKUP($B79,Seqs!$A:$B,2,FALSE),E79,1),"")</f>
        <v>G</v>
      </c>
      <c r="E79" s="122">
        <v>39</v>
      </c>
      <c r="F79" s="16" t="str">
        <f>IFERROR(MID(VLOOKUP($B79,Seqs!$A:$B,2,FALSE),G79,1),"")</f>
        <v>Y</v>
      </c>
      <c r="G79" s="16">
        <v>77</v>
      </c>
      <c r="H79" s="16" t="str">
        <f>IFERROR(MID(VLOOKUP($B79,Seqs!$A:$B,2,FALSE),I79,1),"")</f>
        <v>T</v>
      </c>
      <c r="I79" s="115">
        <v>78</v>
      </c>
      <c r="J79" s="16" t="str">
        <f>IFERROR(MID(VLOOKUP($B79,Seqs!$A:$B,2,FALSE),K79,1),"")</f>
        <v>K</v>
      </c>
      <c r="K79" s="115">
        <v>81</v>
      </c>
      <c r="L79" s="16" t="str">
        <f>IFERROR(MID(VLOOKUP($B79,Seqs!$A:$B,2,FALSE),M79,1),"")</f>
        <v>T</v>
      </c>
      <c r="M79" s="16">
        <v>82</v>
      </c>
      <c r="N79" s="16" t="str">
        <f>IFERROR(MID(VLOOKUP($B79,Seqs!$A:$B,2,FALSE),O79,1),"")</f>
        <v>M</v>
      </c>
      <c r="O79" s="16">
        <v>111</v>
      </c>
      <c r="P79" s="16" t="str">
        <f>IFERROR(MID(VLOOKUP($B79,Seqs!$A:$B,2,FALSE),Q79,1),"")</f>
        <v>T</v>
      </c>
      <c r="Q79" s="16">
        <v>113</v>
      </c>
      <c r="R79" s="16" t="str">
        <f>IFERROR(MID(VLOOKUP($B79,Seqs!$A:$B,2,FALSE),S79,1),"")</f>
        <v>F</v>
      </c>
      <c r="S79" s="16">
        <v>116</v>
      </c>
      <c r="T79" s="16" t="str">
        <f>IFERROR(MID(VLOOKUP($B79,Seqs!$A:$B,2,FALSE),U79,1),"")</f>
        <v>G</v>
      </c>
      <c r="U79" s="16">
        <v>117</v>
      </c>
      <c r="V79" s="16" t="str">
        <f>IFERROR(MID(VLOOKUP($B79,Seqs!$A:$B,2,FALSE),W79,1),"")</f>
        <v>H</v>
      </c>
      <c r="W79" s="16">
        <v>152</v>
      </c>
      <c r="X79" s="16" t="str">
        <f>IFERROR(MID(VLOOKUP($B79,Seqs!$A:$B,2,FALSE),Y79,1),"")</f>
        <v>P</v>
      </c>
      <c r="Y79" s="16">
        <v>153</v>
      </c>
      <c r="Z79" s="16" t="str">
        <f>IFERROR(MID(VLOOKUP($B79,Seqs!$A:$B,2,FALSE),AA79,1),"")</f>
        <v>R</v>
      </c>
      <c r="AA79" s="16">
        <v>160</v>
      </c>
      <c r="AB79" s="16" t="str">
        <f>IFERROR(MID(VLOOKUP($B79,Seqs!$A:$B,2,FALSE),AC79,1),"")</f>
        <v>P</v>
      </c>
      <c r="AC79" s="16">
        <v>162</v>
      </c>
      <c r="AD79" s="16" t="str">
        <f>IFERROR(MID(VLOOKUP($B79,Seqs!$A:$B,2,FALSE),AE79,1),"")</f>
        <v>A</v>
      </c>
      <c r="AE79" s="16">
        <v>187</v>
      </c>
      <c r="AF79" s="16" t="str">
        <f>IFERROR(MID(VLOOKUP($B79,Seqs!$A:$B,2,FALSE),AG79,1),"")</f>
        <v>C</v>
      </c>
      <c r="AG79" s="16">
        <v>198</v>
      </c>
      <c r="AH79" s="16" t="str">
        <f>IFERROR(MID(VLOOKUP($B79,Seqs!$A:$B,2,FALSE),AI79,1),"")</f>
        <v>L</v>
      </c>
      <c r="AI79" s="16">
        <v>200</v>
      </c>
      <c r="AJ79" s="16" t="str">
        <f>IFERROR(MID(VLOOKUP($B79,Seqs!$A:$B,2,FALSE),AK79,1),"")</f>
        <v>S</v>
      </c>
      <c r="AK79" s="16">
        <v>206</v>
      </c>
      <c r="AL79" s="16" t="str">
        <f>IFERROR(MID(VLOOKUP($B79,Seqs!$A:$B,2,FALSE),AM79,1),"")</f>
        <v>V</v>
      </c>
      <c r="AM79" s="16">
        <v>243</v>
      </c>
      <c r="AN79" s="16" t="str">
        <f>IFERROR(MID(VLOOKUP($B79,Seqs!$A:$B,2,FALSE),AO79,1),"")</f>
        <v>K</v>
      </c>
      <c r="AO79" s="16">
        <v>250</v>
      </c>
      <c r="AP79" s="16" t="str">
        <f>IFERROR(MID(VLOOKUP($B79,Seqs!$A:$B,2,FALSE),AQ79,1),"")</f>
        <v>V</v>
      </c>
      <c r="AQ79" s="16">
        <v>287</v>
      </c>
      <c r="AR79" s="16" t="str">
        <f>IFERROR(MID(VLOOKUP($B79,Seqs!$A:$B,2,FALSE),AS79,1),"")</f>
        <v>D</v>
      </c>
      <c r="AS79" s="16">
        <v>293</v>
      </c>
      <c r="AT79" s="16" t="str">
        <f>IFERROR(MID(VLOOKUP($B79,Seqs!$A:$B,2,FALSE),AU79,1),"")</f>
        <v>L</v>
      </c>
      <c r="AU79" s="16">
        <v>321</v>
      </c>
      <c r="AV79" s="16" t="str">
        <f>IFERROR(MID(VLOOKUP($B79,Seqs!$A:$B,2,FALSE),AW79,1),"")</f>
        <v>D</v>
      </c>
      <c r="AW79" s="16">
        <v>322</v>
      </c>
      <c r="AX79" s="16" t="str">
        <f>IFERROR(MID(VLOOKUP($B79,Seqs!$A:$B,2,FALSE),AY79,1),"")</f>
        <v>K</v>
      </c>
      <c r="AY79" s="16">
        <v>335</v>
      </c>
      <c r="AZ79" s="116" t="str">
        <f>VLOOKUP(B79,Classification!A:D,2,FALSE)</f>
        <v>A</v>
      </c>
      <c r="BB79" s="121"/>
      <c r="BC79" s="115">
        <f t="shared" si="116"/>
        <v>269</v>
      </c>
      <c r="BD79" s="85" t="b">
        <f t="shared" si="117"/>
        <v>1</v>
      </c>
      <c r="BE79" s="117" t="s">
        <v>1514</v>
      </c>
      <c r="BF79" s="118" t="s">
        <v>1514</v>
      </c>
      <c r="BG79" s="118" t="s">
        <v>1514</v>
      </c>
      <c r="BH79" s="118" t="s">
        <v>1514</v>
      </c>
      <c r="BI79" s="118" t="s">
        <v>1514</v>
      </c>
      <c r="BJ79" s="118" t="s">
        <v>1514</v>
      </c>
      <c r="BK79" s="118" t="s">
        <v>1514</v>
      </c>
      <c r="BL79" s="118" t="s">
        <v>1514</v>
      </c>
      <c r="BM79" s="118" t="s">
        <v>1514</v>
      </c>
      <c r="BN79" s="118" t="s">
        <v>1514</v>
      </c>
      <c r="BO79" s="118" t="s">
        <v>1514</v>
      </c>
      <c r="BP79" s="118" t="s">
        <v>1514</v>
      </c>
      <c r="BQ79" s="117">
        <f t="shared" si="90"/>
        <v>39</v>
      </c>
      <c r="BR79" s="119">
        <f t="shared" si="91"/>
        <v>78</v>
      </c>
      <c r="BS79" s="120">
        <f t="shared" si="92"/>
        <v>82</v>
      </c>
      <c r="BT79" s="119">
        <f t="shared" si="93"/>
        <v>113</v>
      </c>
      <c r="BU79" s="120">
        <f t="shared" si="94"/>
        <v>117</v>
      </c>
      <c r="BV79" s="119">
        <f t="shared" si="95"/>
        <v>153</v>
      </c>
      <c r="BW79" s="120">
        <f t="shared" si="96"/>
        <v>162</v>
      </c>
      <c r="BX79" s="119">
        <f t="shared" si="97"/>
        <v>198</v>
      </c>
      <c r="BY79" s="120">
        <f t="shared" si="98"/>
        <v>206</v>
      </c>
      <c r="BZ79" s="119">
        <f t="shared" si="99"/>
        <v>250</v>
      </c>
      <c r="CA79" s="120">
        <f t="shared" si="100"/>
        <v>293</v>
      </c>
      <c r="CB79" s="119">
        <f t="shared" si="101"/>
        <v>322</v>
      </c>
      <c r="CC79" s="117">
        <f t="shared" si="102"/>
        <v>77</v>
      </c>
      <c r="CD79" s="119">
        <f t="shared" si="103"/>
        <v>81</v>
      </c>
      <c r="CE79" s="120">
        <f t="shared" si="104"/>
        <v>111</v>
      </c>
      <c r="CF79" s="120">
        <f t="shared" si="105"/>
        <v>116</v>
      </c>
      <c r="CG79" s="120">
        <f t="shared" si="106"/>
        <v>152</v>
      </c>
      <c r="CH79" s="120">
        <f t="shared" si="107"/>
        <v>160</v>
      </c>
      <c r="CI79" s="120">
        <f t="shared" si="108"/>
        <v>187</v>
      </c>
      <c r="CJ79" s="120">
        <f t="shared" si="109"/>
        <v>200</v>
      </c>
      <c r="CK79" s="120">
        <f t="shared" si="110"/>
        <v>243</v>
      </c>
      <c r="CL79" s="120">
        <f t="shared" si="111"/>
        <v>287</v>
      </c>
      <c r="CM79" s="120">
        <f t="shared" si="112"/>
        <v>321</v>
      </c>
      <c r="CN79" s="120">
        <f t="shared" si="113"/>
        <v>335</v>
      </c>
      <c r="CO79" s="115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1562</v>
      </c>
      <c r="B103" s="2" t="s">
        <v>390</v>
      </c>
      <c r="C103" s="2" t="s">
        <v>294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3">
        <v>130</v>
      </c>
      <c r="J103" s="3" t="str">
        <f>IFERROR(MID(VLOOKUP($B103,Seqs!$A:$B,2,FALSE),K103,1),"")</f>
        <v>N</v>
      </c>
      <c r="K103" s="113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</row>
    <row r="104" spans="1:93" s="2" customFormat="1" x14ac:dyDescent="0.2">
      <c r="A104" s="2" t="s">
        <v>1559</v>
      </c>
      <c r="B104" s="2" t="s">
        <v>390</v>
      </c>
      <c r="C104" s="2" t="s">
        <v>1560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3">
        <v>130</v>
      </c>
      <c r="J104" s="3" t="str">
        <f>IFERROR(MID(VLOOKUP($B104,Seqs!$A:$B,2,FALSE),K104,1),"")</f>
        <v>N</v>
      </c>
      <c r="K104" s="113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</row>
    <row r="105" spans="1:93" s="2" customFormat="1" x14ac:dyDescent="0.2">
      <c r="A105" s="2" t="s">
        <v>1566</v>
      </c>
      <c r="B105" s="2" t="s">
        <v>390</v>
      </c>
      <c r="C105" s="2" t="s">
        <v>1561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3" t="s">
        <v>129</v>
      </c>
      <c r="J105" s="3" t="str">
        <f>IFERROR(MID(VLOOKUP($B105,Seqs!$A:$B,2,FALSE),K105,1),"")</f>
        <v/>
      </c>
      <c r="K105" s="113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</row>
    <row r="106" spans="1:93" x14ac:dyDescent="0.2">
      <c r="A106" s="3" t="str">
        <f t="shared" si="119"/>
        <v>p2ry1_human__wt</v>
      </c>
      <c r="B106" s="3" t="s">
        <v>539</v>
      </c>
      <c r="C106" s="3" t="s">
        <v>294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539</v>
      </c>
      <c r="C107" s="3" t="s">
        <v>1371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1388</v>
      </c>
      <c r="BC107" s="57">
        <f t="shared" si="120"/>
        <v>243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539</v>
      </c>
      <c r="C108" s="3" t="s">
        <v>1262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1330</v>
      </c>
      <c r="BC108" s="57">
        <f t="shared" si="120"/>
        <v>246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546</v>
      </c>
      <c r="C109" s="3" t="s">
        <v>294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546</v>
      </c>
      <c r="C110" s="3" t="s">
        <v>1255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1390</v>
      </c>
      <c r="BB110" s="35" t="s">
        <v>1330</v>
      </c>
      <c r="BC110" s="57">
        <f t="shared" si="120"/>
        <v>241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546</v>
      </c>
      <c r="C111" s="3" t="s">
        <v>1372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546</v>
      </c>
      <c r="C112" s="3" t="s">
        <v>1257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549</v>
      </c>
      <c r="C113" s="3" t="s">
        <v>294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549</v>
      </c>
      <c r="C114" s="3" t="s">
        <v>285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298</v>
      </c>
      <c r="C115" s="3" t="s">
        <v>294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298</v>
      </c>
      <c r="C116" s="3" t="s">
        <v>286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1514</v>
      </c>
      <c r="BF116" s="75" t="s">
        <v>1514</v>
      </c>
      <c r="BG116" s="75" t="s">
        <v>1514</v>
      </c>
      <c r="BH116" s="75" t="s">
        <v>1514</v>
      </c>
      <c r="BI116" s="75" t="s">
        <v>1514</v>
      </c>
      <c r="BJ116" s="75" t="s">
        <v>1514</v>
      </c>
      <c r="BK116" s="75" t="s">
        <v>1514</v>
      </c>
      <c r="BL116" s="75" t="s">
        <v>1514</v>
      </c>
      <c r="BM116" s="75" t="s">
        <v>1514</v>
      </c>
      <c r="BN116" s="75" t="s">
        <v>1514</v>
      </c>
      <c r="BO116" s="75" t="s">
        <v>1514</v>
      </c>
      <c r="BP116" s="75" t="s">
        <v>1514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1120</v>
      </c>
      <c r="C117" s="3" t="s">
        <v>294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1514</v>
      </c>
      <c r="BF117" s="75" t="s">
        <v>1514</v>
      </c>
      <c r="BG117" s="75" t="s">
        <v>1514</v>
      </c>
      <c r="BH117" s="75" t="s">
        <v>1514</v>
      </c>
      <c r="BI117" s="75" t="s">
        <v>1514</v>
      </c>
      <c r="BJ117" s="75" t="s">
        <v>1514</v>
      </c>
      <c r="BK117" s="75" t="s">
        <v>1514</v>
      </c>
      <c r="BL117" s="75" t="s">
        <v>1514</v>
      </c>
      <c r="BM117" s="75" t="s">
        <v>1514</v>
      </c>
      <c r="BN117" s="75" t="s">
        <v>1514</v>
      </c>
      <c r="BO117" s="75" t="s">
        <v>1514</v>
      </c>
      <c r="BP117" s="75" t="s">
        <v>1514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1120</v>
      </c>
      <c r="C118" s="3" t="s">
        <v>287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1514</v>
      </c>
      <c r="BF118" s="75" t="s">
        <v>1514</v>
      </c>
      <c r="BG118" s="75" t="s">
        <v>1514</v>
      </c>
      <c r="BH118" s="75" t="s">
        <v>1514</v>
      </c>
      <c r="BI118" s="75" t="s">
        <v>1514</v>
      </c>
      <c r="BJ118" s="75" t="s">
        <v>1514</v>
      </c>
      <c r="BK118" s="75" t="s">
        <v>1514</v>
      </c>
      <c r="BL118" s="75" t="s">
        <v>1514</v>
      </c>
      <c r="BM118" s="75" t="s">
        <v>1514</v>
      </c>
      <c r="BN118" s="75" t="s">
        <v>1514</v>
      </c>
      <c r="BO118" s="75" t="s">
        <v>1514</v>
      </c>
      <c r="BP118" s="75" t="s">
        <v>1514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294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1514</v>
      </c>
      <c r="BF119" s="75" t="s">
        <v>1514</v>
      </c>
      <c r="BG119" s="75" t="s">
        <v>1514</v>
      </c>
      <c r="BH119" s="75" t="s">
        <v>1514</v>
      </c>
      <c r="BI119" s="75" t="s">
        <v>1514</v>
      </c>
      <c r="BJ119" s="75" t="s">
        <v>1514</v>
      </c>
      <c r="BK119" s="75" t="s">
        <v>1514</v>
      </c>
      <c r="BL119" s="75" t="s">
        <v>1514</v>
      </c>
      <c r="BM119" s="75" t="s">
        <v>1514</v>
      </c>
      <c r="BN119" s="75" t="s">
        <v>1514</v>
      </c>
      <c r="BO119" s="75" t="s">
        <v>1514</v>
      </c>
      <c r="BP119" s="75" t="s">
        <v>1514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288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1514</v>
      </c>
      <c r="BF120" s="75" t="s">
        <v>1514</v>
      </c>
      <c r="BG120" s="75" t="s">
        <v>1514</v>
      </c>
      <c r="BH120" s="75" t="s">
        <v>1514</v>
      </c>
      <c r="BI120" s="75" t="s">
        <v>1514</v>
      </c>
      <c r="BJ120" s="75" t="s">
        <v>1514</v>
      </c>
      <c r="BK120" s="75" t="s">
        <v>1514</v>
      </c>
      <c r="BL120" s="75" t="s">
        <v>1514</v>
      </c>
      <c r="BM120" s="75" t="s">
        <v>1514</v>
      </c>
      <c r="BN120" s="75" t="s">
        <v>1514</v>
      </c>
      <c r="BO120" s="75" t="s">
        <v>1514</v>
      </c>
      <c r="BP120" s="75" t="s">
        <v>1514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1380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1382</v>
      </c>
      <c r="BC121" s="57">
        <f t="shared" si="120"/>
        <v>245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1266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1330</v>
      </c>
      <c r="BC122" s="57">
        <f t="shared" si="120"/>
        <v>246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1381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1382</v>
      </c>
      <c r="BC123" s="57">
        <f t="shared" si="120"/>
        <v>253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294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240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1315</v>
      </c>
      <c r="BC125" s="57">
        <f t="shared" si="120"/>
        <v>251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1503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1315</v>
      </c>
      <c r="BC126" s="57">
        <f t="shared" si="120"/>
        <v>263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294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1383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289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294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248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1315</v>
      </c>
      <c r="BC131" s="57">
        <f t="shared" si="120"/>
        <v>207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249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250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294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1254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1315</v>
      </c>
      <c r="BC136" s="57">
        <f t="shared" si="120"/>
        <v>248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1256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1514</v>
      </c>
      <c r="BF137" s="75" t="s">
        <v>1514</v>
      </c>
      <c r="BG137" s="75" t="s">
        <v>1514</v>
      </c>
      <c r="BH137" s="75" t="s">
        <v>1514</v>
      </c>
      <c r="BI137" s="75" t="s">
        <v>1514</v>
      </c>
      <c r="BJ137" s="75" t="s">
        <v>1514</v>
      </c>
      <c r="BK137" s="75" t="s">
        <v>1514</v>
      </c>
      <c r="BL137" s="75" t="s">
        <v>1514</v>
      </c>
      <c r="BM137" s="75" t="s">
        <v>1514</v>
      </c>
      <c r="BN137" s="75" t="s">
        <v>1514</v>
      </c>
      <c r="BO137" s="75" t="s">
        <v>1514</v>
      </c>
      <c r="BP137" s="75" t="s">
        <v>1514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1258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1514</v>
      </c>
      <c r="BF138" s="75" t="s">
        <v>1514</v>
      </c>
      <c r="BG138" s="75" t="s">
        <v>1514</v>
      </c>
      <c r="BH138" s="75" t="s">
        <v>1514</v>
      </c>
      <c r="BI138" s="75" t="s">
        <v>1514</v>
      </c>
      <c r="BJ138" s="75" t="s">
        <v>1514</v>
      </c>
      <c r="BK138" s="75" t="s">
        <v>1514</v>
      </c>
      <c r="BL138" s="75" t="s">
        <v>1514</v>
      </c>
      <c r="BM138" s="75" t="s">
        <v>1514</v>
      </c>
      <c r="BN138" s="75" t="s">
        <v>1514</v>
      </c>
      <c r="BO138" s="75" t="s">
        <v>1514</v>
      </c>
      <c r="BP138" s="75" t="s">
        <v>1514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247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1514</v>
      </c>
      <c r="BF139" s="75" t="s">
        <v>1514</v>
      </c>
      <c r="BG139" s="75" t="s">
        <v>1514</v>
      </c>
      <c r="BH139" s="75" t="s">
        <v>1514</v>
      </c>
      <c r="BI139" s="75" t="s">
        <v>1514</v>
      </c>
      <c r="BJ139" s="75" t="s">
        <v>1514</v>
      </c>
      <c r="BK139" s="75" t="s">
        <v>1514</v>
      </c>
      <c r="BL139" s="75" t="s">
        <v>1514</v>
      </c>
      <c r="BM139" s="75" t="s">
        <v>1514</v>
      </c>
      <c r="BN139" s="75" t="s">
        <v>1514</v>
      </c>
      <c r="BO139" s="75" t="s">
        <v>1514</v>
      </c>
      <c r="BP139" s="75" t="s">
        <v>1514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8" priority="24" operator="equal">
      <formula>FALSE</formula>
    </cfRule>
  </conditionalFormatting>
  <conditionalFormatting sqref="BD57">
    <cfRule type="cellIs" dxfId="57" priority="23" operator="equal">
      <formula>FALSE</formula>
    </cfRule>
  </conditionalFormatting>
  <conditionalFormatting sqref="BD120:BD121">
    <cfRule type="cellIs" dxfId="56" priority="22" operator="equal">
      <formula>FALSE</formula>
    </cfRule>
  </conditionalFormatting>
  <conditionalFormatting sqref="BD7">
    <cfRule type="cellIs" dxfId="55" priority="21" operator="equal">
      <formula>FALSE</formula>
    </cfRule>
  </conditionalFormatting>
  <conditionalFormatting sqref="BE1:BP5 BE7:BP17">
    <cfRule type="cellIs" dxfId="54" priority="19" operator="equal">
      <formula>FALSE</formula>
    </cfRule>
  </conditionalFormatting>
  <conditionalFormatting sqref="D126:AX1048576 D1:AX5 D7:AX10 D21:AX124 D11:P18 R11:AX18 Q11:Q20">
    <cfRule type="cellIs" dxfId="53" priority="17" operator="equal">
      <formula>"G"</formula>
    </cfRule>
    <cfRule type="cellIs" dxfId="52" priority="18" operator="equal">
      <formula>"P"</formula>
    </cfRule>
  </conditionalFormatting>
  <conditionalFormatting sqref="BD125">
    <cfRule type="cellIs" dxfId="51" priority="16" operator="equal">
      <formula>FALSE</formula>
    </cfRule>
  </conditionalFormatting>
  <conditionalFormatting sqref="D125:AX125">
    <cfRule type="cellIs" dxfId="50" priority="13" operator="equal">
      <formula>"G"</formula>
    </cfRule>
    <cfRule type="cellIs" dxfId="49" priority="14" operator="equal">
      <formula>"P"</formula>
    </cfRule>
  </conditionalFormatting>
  <conditionalFormatting sqref="BD19">
    <cfRule type="cellIs" dxfId="48" priority="12" operator="equal">
      <formula>FALSE</formula>
    </cfRule>
  </conditionalFormatting>
  <conditionalFormatting sqref="BE19:BP19">
    <cfRule type="cellIs" dxfId="47" priority="11" operator="equal">
      <formula>FALSE</formula>
    </cfRule>
  </conditionalFormatting>
  <conditionalFormatting sqref="D19:P19 R19:AX19">
    <cfRule type="cellIs" dxfId="46" priority="9" operator="equal">
      <formula>"G"</formula>
    </cfRule>
    <cfRule type="cellIs" dxfId="45" priority="10" operator="equal">
      <formula>"P"</formula>
    </cfRule>
  </conditionalFormatting>
  <conditionalFormatting sqref="BD20">
    <cfRule type="cellIs" dxfId="44" priority="8" operator="equal">
      <formula>FALSE</formula>
    </cfRule>
  </conditionalFormatting>
  <conditionalFormatting sqref="BE20:BP20">
    <cfRule type="cellIs" dxfId="43" priority="7" operator="equal">
      <formula>FALSE</formula>
    </cfRule>
  </conditionalFormatting>
  <conditionalFormatting sqref="D20:P20 R20:AX20">
    <cfRule type="cellIs" dxfId="42" priority="5" operator="equal">
      <formula>"G"</formula>
    </cfRule>
    <cfRule type="cellIs" dxfId="41" priority="6" operator="equal">
      <formula>"P"</formula>
    </cfRule>
  </conditionalFormatting>
  <conditionalFormatting sqref="BD6">
    <cfRule type="cellIs" dxfId="40" priority="4" operator="equal">
      <formula>FALSE</formula>
    </cfRule>
  </conditionalFormatting>
  <conditionalFormatting sqref="BE6:BP6">
    <cfRule type="cellIs" dxfId="39" priority="3" operator="equal">
      <formula>FALSE</formula>
    </cfRule>
  </conditionalFormatting>
  <conditionalFormatting sqref="D6:AX6">
    <cfRule type="cellIs" dxfId="38" priority="1" operator="equal">
      <formula>"G"</formula>
    </cfRule>
    <cfRule type="cellIs" dxfId="37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101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1481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1482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1476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1480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1479</v>
      </c>
      <c r="B6" s="2" t="s">
        <v>1392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1505</v>
      </c>
      <c r="AN6" s="2" t="s">
        <v>1507</v>
      </c>
    </row>
    <row r="7" spans="1:62" x14ac:dyDescent="0.2">
      <c r="A7" s="2" t="s">
        <v>1470</v>
      </c>
      <c r="B7" s="2" t="s">
        <v>1106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1484</v>
      </c>
      <c r="B8" s="2" t="s">
        <v>297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1472</v>
      </c>
      <c r="B9" s="2" t="s">
        <v>1108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1473</v>
      </c>
      <c r="B10" s="2" t="s">
        <v>320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1471</v>
      </c>
      <c r="B11" s="2" t="s">
        <v>343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1469</v>
      </c>
      <c r="B12" s="2" t="s">
        <v>341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1468</v>
      </c>
      <c r="B13" s="2" t="s">
        <v>340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1483</v>
      </c>
      <c r="B14" s="2" t="s">
        <v>472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1493</v>
      </c>
      <c r="B15" s="2" t="s">
        <v>1118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1492</v>
      </c>
      <c r="B16" s="2" t="s">
        <v>533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1491</v>
      </c>
      <c r="B17" s="2" t="s">
        <v>1116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1478</v>
      </c>
      <c r="B18" s="2" t="s">
        <v>386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1504</v>
      </c>
    </row>
    <row r="19" spans="1:62" s="89" customFormat="1" x14ac:dyDescent="0.2">
      <c r="A19" s="89" t="s">
        <v>1465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1"/>
    </row>
    <row r="20" spans="1:62" s="2" customFormat="1" x14ac:dyDescent="0.2">
      <c r="A20" s="2" t="s">
        <v>1499</v>
      </c>
      <c r="B20" s="2" t="s">
        <v>298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1467</v>
      </c>
      <c r="B21" s="2" t="s">
        <v>333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1466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1490</v>
      </c>
      <c r="B23" s="2" t="s">
        <v>1393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1489</v>
      </c>
      <c r="B24" s="2" t="s">
        <v>1114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1488</v>
      </c>
      <c r="B25" s="2" t="s">
        <v>530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1486</v>
      </c>
      <c r="B26" s="2" t="s">
        <v>529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1487</v>
      </c>
      <c r="B27" s="2" t="s">
        <v>1112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1498</v>
      </c>
      <c r="B28" s="2" t="s">
        <v>549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1495</v>
      </c>
      <c r="B29" s="2" t="s">
        <v>1395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1494</v>
      </c>
      <c r="B30" s="2" t="s">
        <v>1394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1485</v>
      </c>
      <c r="B31" s="2" t="s">
        <v>1110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1497</v>
      </c>
      <c r="B32" s="2" t="s">
        <v>546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1475</v>
      </c>
      <c r="B33" s="2" t="s">
        <v>367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1474</v>
      </c>
      <c r="B34" s="2" t="s">
        <v>352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1477</v>
      </c>
      <c r="B35" s="2" t="s">
        <v>1391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1562</v>
      </c>
      <c r="B36" s="2" t="s">
        <v>390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1501</v>
      </c>
      <c r="B37" s="2" t="s">
        <v>1120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1496</v>
      </c>
      <c r="B38" s="2" t="s">
        <v>539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1500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73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1508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6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1563</v>
      </c>
      <c r="M1" s="11" t="s">
        <v>1523</v>
      </c>
      <c r="N1" s="11" t="s">
        <v>1524</v>
      </c>
    </row>
    <row r="2" spans="1:14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1529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1562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390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297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1525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298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1526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333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1518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1522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L23" s="1"/>
      <c r="N23" t="s">
        <v>1528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386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340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341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1518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343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472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1106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25" customFormat="1" x14ac:dyDescent="0.2">
      <c r="A32" s="124" t="str">
        <f>D32&amp;"__wt"</f>
        <v>opsd_todpa__wt</v>
      </c>
      <c r="B32" s="124" t="str">
        <f>VLOOKUP(D32,Classification!A:D,3,FALSE)</f>
        <v>Sensory</v>
      </c>
      <c r="C32" s="124" t="str">
        <f>VLOOKUP(D32,Classification!A:D,4,FALSE)</f>
        <v>Opsins</v>
      </c>
      <c r="D32" s="124" t="s">
        <v>1118</v>
      </c>
      <c r="E32" s="124">
        <f>VLOOKUP($D32,'NonXtal_SegEnds_Prot#'!$A:$AY,30,FALSE)-VLOOKUP($D32,'NonXtal_SegEnds_Prot#'!$A:$AY,29,FALSE)</f>
        <v>5</v>
      </c>
      <c r="F32" s="91">
        <f>VLOOKUP($D32,'NonXtal_SegEnds_Prot#'!$A:$AY,31,FALSE)-VLOOKUP($D32,'NonXtal_SegEnds_Prot#'!$A:$AY,28,FALSE)</f>
        <v>64</v>
      </c>
      <c r="G32" s="124">
        <f>50+VLOOKUP($A32,'Xtal_SegEnds_Prot#'!$A:$AY,39,FALSE)-VLOOKUP($D32,'NonXtal_SegEnds_Prot#'!$A:$AY,28,FALSE)</f>
        <v>77</v>
      </c>
      <c r="H32" s="124">
        <f>50+VLOOKUP($A32,'Xtal_SegEnds_Prot#'!$A:$AY,41,FALSE)-VLOOKUP($D32,'NonXtal_SegEnds_Prot#'!$A:$AY,31,FALSE)</f>
        <v>18</v>
      </c>
      <c r="I32" s="124" t="s">
        <v>1565</v>
      </c>
      <c r="J32" s="124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1395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1521</v>
      </c>
      <c r="N33" s="1" t="s">
        <v>1527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1394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1521</v>
      </c>
      <c r="N34" s="1" t="s">
        <v>1527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1108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1518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3:B35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194" activePane="bottomLeft" state="frozenSplit"/>
      <selection pane="bottomLeft" activeCell="A212" sqref="A1:A1048576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11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80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539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1108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2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1106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603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1410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1413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1417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630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1401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1403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1409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1411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1418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611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1414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1408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1397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677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680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681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679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676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69" activePane="bottomLeft" state="frozenSplit"/>
      <selection pane="bottomLeft" activeCell="B274" sqref="B274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414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667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331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459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351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582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329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584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585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587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583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586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323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349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322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421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346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324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325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652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326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327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424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465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442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492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478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589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398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485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555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334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332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333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335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474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340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429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671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341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660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342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1106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344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475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343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422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570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348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388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319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1108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296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347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384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328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406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453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581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330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505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473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569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320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498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500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680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655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656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657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658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659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662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663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664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1126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665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666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670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673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674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675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477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567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356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430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427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338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353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440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568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355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375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359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431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433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354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352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446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525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486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369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371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368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380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336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337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363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364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366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379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339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362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365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370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372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383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367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378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594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637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1415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612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613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1411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608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1399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1400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630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1420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1418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1419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1397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1409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1398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1402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1413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1403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1407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1401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1404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1417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1408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1533</v>
      </c>
    </row>
    <row r="147" spans="1:58" s="3" customFormat="1" x14ac:dyDescent="0.2">
      <c r="A147" s="3" t="s">
        <v>1412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1421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1410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1405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1414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1416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1406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595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596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597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1396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676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679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381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382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487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360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1391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395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396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397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467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457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460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387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385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386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560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350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458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449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391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390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389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511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468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1392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392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614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611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603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601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604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600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602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599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605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606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598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607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302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307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315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681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300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308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318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316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317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303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304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306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305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299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313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311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312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314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310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309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301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413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439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472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420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376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377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443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297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480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481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410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504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1110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321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512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450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513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403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524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556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418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462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529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1112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71" t="str">
        <f>VLOOKUP(A245,Classification!A:B,2,FALSE)</f>
        <v>A</v>
      </c>
      <c r="AN245" s="71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578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515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494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554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502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536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530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445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358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661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531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1114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575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591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404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576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399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579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400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401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412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493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1393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590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593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476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577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514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592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588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411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527</v>
      </c>
      <c r="B278" s="3" t="s">
        <v>1116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526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1116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528</v>
      </c>
      <c r="B281" s="3" t="s">
        <v>1116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669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479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534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535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533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532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1118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517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409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416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520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1394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426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538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509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464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461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523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1533</v>
      </c>
    </row>
    <row r="300" spans="1:58" s="3" customFormat="1" x14ac:dyDescent="0.2">
      <c r="A300" s="3" t="s">
        <v>654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510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463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561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563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436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1395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562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402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357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516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521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566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519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522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518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361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454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506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417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553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438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508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507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419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441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488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489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495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497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499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653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434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539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545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482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374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408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541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537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540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544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470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471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542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483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373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435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580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564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425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451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484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469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444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501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558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677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447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547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466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559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428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546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565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548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423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437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496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549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551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1534</v>
      </c>
    </row>
    <row r="371" spans="1:58" s="3" customFormat="1" x14ac:dyDescent="0.2">
      <c r="A371" s="3" t="s">
        <v>552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550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543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393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452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455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448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345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407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432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456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490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491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503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557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298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571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572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573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574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668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651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641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649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648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643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646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650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642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645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644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647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415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672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1120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6" priority="6" operator="containsText" text="FALSE">
      <formula>NOT(ISERROR(SEARCH("FALSE",AN2)))</formula>
    </cfRule>
  </conditionalFormatting>
  <conditionalFormatting sqref="AO1:AZ1048576">
    <cfRule type="cellIs" dxfId="25" priority="4" operator="lessThan">
      <formula>1</formula>
    </cfRule>
  </conditionalFormatting>
  <conditionalFormatting sqref="E2:F406">
    <cfRule type="expression" dxfId="24" priority="24">
      <formula>NOT(OR(C2&lt;E2,C2="-",E2="-"))</formula>
    </cfRule>
  </conditionalFormatting>
  <conditionalFormatting sqref="K2:L2 K3 K4:L406">
    <cfRule type="expression" dxfId="23" priority="28">
      <formula>NOT(OR(G2&lt;K2,G2="-",K2="-"))</formula>
    </cfRule>
  </conditionalFormatting>
  <conditionalFormatting sqref="N2:O2 N4:N237 O3:O237 N238:O406">
    <cfRule type="expression" dxfId="22" priority="30">
      <formula>NOT(OR(I2&lt;N2,I2="-",N2="-"))</formula>
    </cfRule>
  </conditionalFormatting>
  <conditionalFormatting sqref="Q2:R406">
    <cfRule type="expression" dxfId="21" priority="32">
      <formula>NOT(OR(K2&lt;Q2,K2="-",Q2="-"))</formula>
    </cfRule>
  </conditionalFormatting>
  <conditionalFormatting sqref="T2:U406">
    <cfRule type="expression" dxfId="20" priority="34">
      <formula>NOT(OR(M2&lt;T2,M2="-",T2="-"))</formula>
    </cfRule>
  </conditionalFormatting>
  <conditionalFormatting sqref="W2:X406">
    <cfRule type="expression" dxfId="19" priority="36">
      <formula>NOT(OR(O2&lt;W2,O2="-",W2="-"))</formula>
    </cfRule>
  </conditionalFormatting>
  <conditionalFormatting sqref="Z2:AA406">
    <cfRule type="expression" dxfId="18" priority="38">
      <formula>NOT(OR(Q2&lt;Z2,Q2="-",Z2="-"))</formula>
    </cfRule>
  </conditionalFormatting>
  <conditionalFormatting sqref="AC2:AD406">
    <cfRule type="expression" dxfId="17" priority="40">
      <formula>NOT(OR(S2&lt;AC2,S2="-",AC2="-"))</formula>
    </cfRule>
  </conditionalFormatting>
  <conditionalFormatting sqref="AF2:AG406">
    <cfRule type="expression" dxfId="16" priority="42">
      <formula>NOT(OR(U2&lt;AF2,U2="-",AF2="-"))</formula>
    </cfRule>
  </conditionalFormatting>
  <conditionalFormatting sqref="AI2:AJ406">
    <cfRule type="expression" dxfId="15" priority="44">
      <formula>NOT(OR(W2&lt;AI2,W2="-",AI2="-"))</formula>
    </cfRule>
  </conditionalFormatting>
  <conditionalFormatting sqref="AL2:AL406">
    <cfRule type="expression" dxfId="14" priority="46">
      <formula>NOT(OR(Y2&lt;AL2,Y2="-",AL2="-"))</formula>
    </cfRule>
  </conditionalFormatting>
  <conditionalFormatting sqref="L3">
    <cfRule type="expression" dxfId="13" priority="2">
      <formula>NOT(OR(H3&lt;L3,H3="-",L3="-"))</formula>
    </cfRule>
  </conditionalFormatting>
  <conditionalFormatting sqref="N3">
    <cfRule type="expression" dxfId="12" priority="3">
      <formula>NOT(OR(I3&lt;N3,I3="-",N3="-"))</formula>
    </cfRule>
  </conditionalFormatting>
  <conditionalFormatting sqref="F2">
    <cfRule type="cellIs" dxfId="11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J7" sqref="J7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  <c r="V1" s="73" t="s">
        <v>1323</v>
      </c>
    </row>
    <row r="2" spans="1:22" s="110" customFormat="1" x14ac:dyDescent="0.2">
      <c r="A2" s="4" t="s">
        <v>1112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352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367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1391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1392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1554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529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530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1114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1393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539</v>
      </c>
      <c r="B11" s="103" t="str">
        <f>VLOOKUP(A11,Classification!A:D,2,FALSE)</f>
        <v>A</v>
      </c>
      <c r="J11" s="103" t="s">
        <v>129</v>
      </c>
      <c r="L11" s="4" t="s">
        <v>129</v>
      </c>
      <c r="M11" s="4" t="s">
        <v>43</v>
      </c>
      <c r="N11" s="4" t="s">
        <v>1554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1564</v>
      </c>
    </row>
    <row r="12" spans="1:22" x14ac:dyDescent="0.2">
      <c r="A12" s="4" t="s">
        <v>546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1554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549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1554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1120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297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1116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533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1118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333</v>
      </c>
      <c r="B19" s="103" t="str">
        <f>VLOOKUP(A19,Classification!A:D,2,FALSE)</f>
        <v>A</v>
      </c>
      <c r="D19" s="4" t="s">
        <v>20</v>
      </c>
      <c r="K19" s="106" t="s">
        <v>1551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1394</v>
      </c>
      <c r="B20" s="103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1395</v>
      </c>
      <c r="B21" s="103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340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341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1106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343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386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390</v>
      </c>
      <c r="B29" s="103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102"/>
      <c r="W29" s="102"/>
      <c r="X29" s="71"/>
      <c r="Y29" s="102"/>
      <c r="Z29" s="102"/>
      <c r="AA29" s="102"/>
      <c r="AB29" s="102"/>
      <c r="AC29" s="71"/>
      <c r="AD29" s="102"/>
    </row>
    <row r="30" spans="1:30" x14ac:dyDescent="0.2">
      <c r="A30" s="4" t="s">
        <v>472</v>
      </c>
      <c r="B30" s="103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1110</v>
      </c>
      <c r="B31" s="103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105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298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1108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320</v>
      </c>
      <c r="B34" s="103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103" t="str">
        <f>VLOOKUP(A35,Classification!A:D,2,FALSE)</f>
        <v>B1</v>
      </c>
      <c r="F35" s="106" t="s">
        <v>169</v>
      </c>
      <c r="G35" s="106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103" t="str">
        <f>VLOOKUP(A36,Classification!A:D,2,FALSE)</f>
        <v>B1</v>
      </c>
      <c r="L36" s="4" t="s">
        <v>1555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103" t="str">
        <f>VLOOKUP(A38,Classification!A:D,2,FALSE)</f>
        <v>C</v>
      </c>
      <c r="L38" s="4" t="s">
        <v>129</v>
      </c>
      <c r="M38" s="4" t="s">
        <v>129</v>
      </c>
      <c r="P38" s="4" t="s">
        <v>1556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103" t="str">
        <f>VLOOKUP(A39,Classification!A:D,2,FALSE)</f>
        <v>F</v>
      </c>
      <c r="L39" s="4" t="s">
        <v>1555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0" priority="7" operator="equal">
      <formula>"P"</formula>
    </cfRule>
  </conditionalFormatting>
  <conditionalFormatting sqref="R1:S1048576">
    <cfRule type="cellIs" dxfId="9" priority="5" operator="equal">
      <formula>"G"</formula>
    </cfRule>
  </conditionalFormatting>
  <conditionalFormatting sqref="AA29:AB29">
    <cfRule type="cellIs" dxfId="8" priority="4" operator="equal">
      <formula>"P"</formula>
    </cfRule>
  </conditionalFormatting>
  <conditionalFormatting sqref="Y29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C29:AD29">
    <cfRule type="cellIs" dxfId="5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tabSelected="1" zoomScale="120" zoomScaleNormal="120" zoomScalePageLayoutView="120" workbookViewId="0">
      <pane ySplit="1" topLeftCell="A41" activePane="bottomLeft" state="frozenSplit"/>
      <selection pane="bottomLeft" activeCell="K61" sqref="K61:K62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103" customWidth="1"/>
    <col min="20" max="22" width="5" style="103" bestFit="1" customWidth="1"/>
    <col min="23" max="23" width="4.6640625" style="63" bestFit="1" customWidth="1"/>
    <col min="24" max="26" width="4.6640625" style="103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107" t="s">
        <v>1551</v>
      </c>
      <c r="M1" s="107" t="s">
        <v>1555</v>
      </c>
      <c r="N1" s="45" t="s">
        <v>43</v>
      </c>
      <c r="O1" s="45" t="s">
        <v>1554</v>
      </c>
      <c r="P1" s="45" t="s">
        <v>51</v>
      </c>
      <c r="Q1" s="45" t="s">
        <v>1556</v>
      </c>
      <c r="R1" s="62" t="s">
        <v>1541</v>
      </c>
      <c r="S1" s="73" t="s">
        <v>1542</v>
      </c>
      <c r="T1" s="73" t="s">
        <v>1543</v>
      </c>
      <c r="U1" s="73" t="s">
        <v>1544</v>
      </c>
      <c r="V1" s="73" t="s">
        <v>1545</v>
      </c>
      <c r="W1" s="62" t="s">
        <v>1546</v>
      </c>
      <c r="X1" s="62" t="s">
        <v>1547</v>
      </c>
      <c r="Y1" s="62" t="s">
        <v>1548</v>
      </c>
      <c r="Z1" s="62" t="s">
        <v>1549</v>
      </c>
      <c r="AA1" s="73" t="s">
        <v>1550</v>
      </c>
      <c r="AB1" s="62" t="s">
        <v>1552</v>
      </c>
      <c r="AC1" s="73" t="s">
        <v>1553</v>
      </c>
    </row>
    <row r="2" spans="1:29" s="2" customFormat="1" x14ac:dyDescent="0.2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71" t="str">
        <f>MID(VLOOKUP($A2,Seqs!$A:$B,2,FALSE),VLOOKUP($A2,'NonXtal_SegEnds_Prot#'!A:AL,10,FALSE),1)</f>
        <v>D</v>
      </c>
      <c r="S2" s="102" t="str">
        <f>MID(VLOOKUP($A2,Seqs!$A:$B,2,FALSE),VLOOKUP($A2,'NonXtal_SegEnds_Prot#'!A:AL,10,FALSE)+6,1)</f>
        <v>F</v>
      </c>
      <c r="T2" s="102" t="str">
        <f>MID(VLOOKUP($A2,Seqs!$A:$B,2,FALSE),VLOOKUP($A2,'NonXtal_SegEnds_Prot#'!A:AL,10,FALSE)+7,1)</f>
        <v>V</v>
      </c>
      <c r="U2" s="102" t="str">
        <f>MID(VLOOKUP($A2,Seqs!$A:$B,2,FALSE),VLOOKUP($A2,'NonXtal_SegEnds_Prot#'!A:AL,10,FALSE)+8,1)</f>
        <v>M</v>
      </c>
      <c r="V2" s="102" t="str">
        <f>MID(VLOOKUP($A2,Seqs!$A:$B,2,FALSE),VLOOKUP($A2,'NonXtal_SegEnds_Prot#'!A:AL,10,FALSE)+9,1)</f>
        <v>P</v>
      </c>
      <c r="W2" s="71" t="str">
        <f>MID(VLOOKUP($A2,Seqs!$A:$B,2,FALSE),VLOOKUP($A2,'NonXtal_SegEnds_Prot#'!$A:$AL,22,FALSE)+6,1)</f>
        <v>I</v>
      </c>
      <c r="X2" s="102" t="str">
        <f>MID(VLOOKUP($A2,Seqs!$A:$B,2,FALSE),VLOOKUP($A2,'NonXtal_SegEnds_Prot#'!$A:$AL,22,FALSE)+7,1)</f>
        <v>A</v>
      </c>
      <c r="Y2" s="102" t="str">
        <f>MID(VLOOKUP($A2,Seqs!$A:$B,2,FALSE),VLOOKUP($A2,'NonXtal_SegEnds_Prot#'!$A:$AL,22,FALSE)+8,1)</f>
        <v>I</v>
      </c>
      <c r="Z2" s="102" t="str">
        <f>MID(VLOOKUP($A2,Seqs!$A:$B,2,FALSE),VLOOKUP($A2,'NonXtal_SegEnds_Prot#'!$A:$AL,22,FALSE)+9,1)</f>
        <v>P</v>
      </c>
      <c r="AA2" s="102" t="str">
        <f>MID(VLOOKUP($A2,Seqs!$A:$B,2,FALSE),VLOOKUP($A2,'NonXtal_SegEnds_Prot#'!$A:$AL,22,FALSE)+10,1)</f>
        <v>V</v>
      </c>
      <c r="AB2" s="71" t="str">
        <f>MID(VLOOKUP($A2,Seqs!$A:$B,2,FALSE),VLOOKUP($A2,'NonXtal_SegEnds_Prot#'!$A:$AL,28,FALSE)-4,1)</f>
        <v>A</v>
      </c>
      <c r="AC2" s="102" t="str">
        <f>MID(VLOOKUP($A2,Seqs!$A:$B,2,FALSE),VLOOKUP($A2,'NonXtal_SegEnds_Prot#'!$A:$AL,28,FALSE),1)</f>
        <v>P</v>
      </c>
    </row>
    <row r="3" spans="1:29" s="2" customFormat="1" x14ac:dyDescent="0.2">
      <c r="A3" s="2" t="s">
        <v>354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71" t="str">
        <f>MID(VLOOKUP($A3,Seqs!$A:$B,2,FALSE),VLOOKUP($A3,'NonXtal_SegEnds_Prot#'!A:AL,10,FALSE),1)</f>
        <v>D</v>
      </c>
      <c r="S3" s="102" t="str">
        <f>MID(VLOOKUP($A3,Seqs!$A:$B,2,FALSE),VLOOKUP($A3,'NonXtal_SegEnds_Prot#'!A:AL,10,FALSE)+6,1)</f>
        <v>T</v>
      </c>
      <c r="T3" s="102" t="str">
        <f>MID(VLOOKUP($A3,Seqs!$A:$B,2,FALSE),VLOOKUP($A3,'NonXtal_SegEnds_Prot#'!A:AL,10,FALSE)+7,1)</f>
        <v>L</v>
      </c>
      <c r="U3" s="102" t="str">
        <f>MID(VLOOKUP($A3,Seqs!$A:$B,2,FALSE),VLOOKUP($A3,'NonXtal_SegEnds_Prot#'!A:AL,10,FALSE)+8,1)</f>
        <v>P</v>
      </c>
      <c r="V3" s="102" t="str">
        <f>MID(VLOOKUP($A3,Seqs!$A:$B,2,FALSE),VLOOKUP($A3,'NonXtal_SegEnds_Prot#'!A:AL,10,FALSE)+9,1)</f>
        <v>L</v>
      </c>
      <c r="W3" s="71" t="str">
        <f>MID(VLOOKUP($A3,Seqs!$A:$B,2,FALSE),VLOOKUP($A3,'NonXtal_SegEnds_Prot#'!$A:$AL,22,FALSE)+6,1)</f>
        <v>L</v>
      </c>
      <c r="X3" s="102" t="str">
        <f>MID(VLOOKUP($A3,Seqs!$A:$B,2,FALSE),VLOOKUP($A3,'NonXtal_SegEnds_Prot#'!$A:$AL,22,FALSE)+7,1)</f>
        <v>A</v>
      </c>
      <c r="Y3" s="102" t="str">
        <f>MID(VLOOKUP($A3,Seqs!$A:$B,2,FALSE),VLOOKUP($A3,'NonXtal_SegEnds_Prot#'!$A:$AL,22,FALSE)+8,1)</f>
        <v>M</v>
      </c>
      <c r="Z3" s="102" t="str">
        <f>MID(VLOOKUP($A3,Seqs!$A:$B,2,FALSE),VLOOKUP($A3,'NonXtal_SegEnds_Prot#'!$A:$AL,22,FALSE)+9,1)</f>
        <v>P</v>
      </c>
      <c r="AA3" s="102" t="str">
        <f>MID(VLOOKUP($A3,Seqs!$A:$B,2,FALSE),VLOOKUP($A3,'NonXtal_SegEnds_Prot#'!$A:$AL,22,FALSE)+10,1)</f>
        <v>V</v>
      </c>
      <c r="AB3" s="71" t="str">
        <f>MID(VLOOKUP($A3,Seqs!$A:$B,2,FALSE),VLOOKUP($A3,'NonXtal_SegEnds_Prot#'!$A:$AL,28,FALSE)-4,1)</f>
        <v>G</v>
      </c>
      <c r="AC3" s="102" t="str">
        <f>MID(VLOOKUP($A3,Seqs!$A:$B,2,FALSE),VLOOKUP($A3,'NonXtal_SegEnds_Prot#'!$A:$AL,28,FALSE),1)</f>
        <v>P</v>
      </c>
    </row>
    <row r="4" spans="1:29" s="2" customFormat="1" x14ac:dyDescent="0.2">
      <c r="A4" s="2" t="s">
        <v>357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71" t="str">
        <f>MID(VLOOKUP($A4,Seqs!$A:$B,2,FALSE),VLOOKUP($A4,'NonXtal_SegEnds_Prot#'!A:AL,10,FALSE),1)</f>
        <v>D</v>
      </c>
      <c r="S4" s="102" t="str">
        <f>MID(VLOOKUP($A4,Seqs!$A:$B,2,FALSE),VLOOKUP($A4,'NonXtal_SegEnds_Prot#'!A:AL,10,FALSE)+6,1)</f>
        <v>T</v>
      </c>
      <c r="T4" s="102" t="str">
        <f>MID(VLOOKUP($A4,Seqs!$A:$B,2,FALSE),VLOOKUP($A4,'NonXtal_SegEnds_Prot#'!A:AL,10,FALSE)+7,1)</f>
        <v>C</v>
      </c>
      <c r="U4" s="102" t="str">
        <f>MID(VLOOKUP($A4,Seqs!$A:$B,2,FALSE),VLOOKUP($A4,'NonXtal_SegEnds_Prot#'!A:AL,10,FALSE)+8,1)</f>
        <v>V</v>
      </c>
      <c r="V4" s="102" t="str">
        <f>MID(VLOOKUP($A4,Seqs!$A:$B,2,FALSE),VLOOKUP($A4,'NonXtal_SegEnds_Prot#'!A:AL,10,FALSE)+9,1)</f>
        <v>P</v>
      </c>
      <c r="W4" s="71" t="str">
        <f>MID(VLOOKUP($A4,Seqs!$A:$B,2,FALSE),VLOOKUP($A4,'NonXtal_SegEnds_Prot#'!$A:$AL,22,FALSE)+6,1)</f>
        <v>F</v>
      </c>
      <c r="X4" s="102" t="str">
        <f>MID(VLOOKUP($A4,Seqs!$A:$B,2,FALSE),VLOOKUP($A4,'NonXtal_SegEnds_Prot#'!$A:$AL,22,FALSE)+7,1)</f>
        <v>A</v>
      </c>
      <c r="Y4" s="102" t="str">
        <f>MID(VLOOKUP($A4,Seqs!$A:$B,2,FALSE),VLOOKUP($A4,'NonXtal_SegEnds_Prot#'!$A:$AL,22,FALSE)+8,1)</f>
        <v>L</v>
      </c>
      <c r="Z4" s="102" t="str">
        <f>MID(VLOOKUP($A4,Seqs!$A:$B,2,FALSE),VLOOKUP($A4,'NonXtal_SegEnds_Prot#'!$A:$AL,22,FALSE)+9,1)</f>
        <v>P</v>
      </c>
      <c r="AA4" s="102" t="str">
        <f>MID(VLOOKUP($A4,Seqs!$A:$B,2,FALSE),VLOOKUP($A4,'NonXtal_SegEnds_Prot#'!$A:$AL,22,FALSE)+10,1)</f>
        <v>E</v>
      </c>
      <c r="AB4" s="71" t="str">
        <f>MID(VLOOKUP($A4,Seqs!$A:$B,2,FALSE),VLOOKUP($A4,'NonXtal_SegEnds_Prot#'!$A:$AL,28,FALSE)-4,1)</f>
        <v>F</v>
      </c>
      <c r="AC4" s="102" t="str">
        <f>MID(VLOOKUP($A4,Seqs!$A:$B,2,FALSE),VLOOKUP($A4,'NonXtal_SegEnds_Prot#'!$A:$AL,28,FALSE),1)</f>
        <v>P</v>
      </c>
    </row>
    <row r="5" spans="1:29" s="2" customFormat="1" x14ac:dyDescent="0.2">
      <c r="A5" s="2" t="s">
        <v>363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71" t="str">
        <f>MID(VLOOKUP($A5,Seqs!$A:$B,2,FALSE),VLOOKUP($A5,'NonXtal_SegEnds_Prot#'!A:AL,10,FALSE),1)</f>
        <v>D</v>
      </c>
      <c r="S5" s="102" t="str">
        <f>MID(VLOOKUP($A5,Seqs!$A:$B,2,FALSE),VLOOKUP($A5,'NonXtal_SegEnds_Prot#'!A:AL,10,FALSE)+6,1)</f>
        <v>T</v>
      </c>
      <c r="T5" s="102" t="str">
        <f>MID(VLOOKUP($A5,Seqs!$A:$B,2,FALSE),VLOOKUP($A5,'NonXtal_SegEnds_Prot#'!A:AL,10,FALSE)+7,1)</f>
        <v>L</v>
      </c>
      <c r="U5" s="102" t="str">
        <f>MID(VLOOKUP($A5,Seqs!$A:$B,2,FALSE),VLOOKUP($A5,'NonXtal_SegEnds_Prot#'!A:AL,10,FALSE)+8,1)</f>
        <v>P</v>
      </c>
      <c r="V5" s="102" t="str">
        <f>MID(VLOOKUP($A5,Seqs!$A:$B,2,FALSE),VLOOKUP($A5,'NonXtal_SegEnds_Prot#'!A:AL,10,FALSE)+9,1)</f>
        <v>F</v>
      </c>
      <c r="W5" s="71" t="str">
        <f>MID(VLOOKUP($A5,Seqs!$A:$B,2,FALSE),VLOOKUP($A5,'NonXtal_SegEnds_Prot#'!$A:$AL,22,FALSE)+6,1)</f>
        <v>L</v>
      </c>
      <c r="X5" s="102" t="str">
        <f>MID(VLOOKUP($A5,Seqs!$A:$B,2,FALSE),VLOOKUP($A5,'NonXtal_SegEnds_Prot#'!$A:$AL,22,FALSE)+7,1)</f>
        <v>A</v>
      </c>
      <c r="Y5" s="102" t="str">
        <f>MID(VLOOKUP($A5,Seqs!$A:$B,2,FALSE),VLOOKUP($A5,'NonXtal_SegEnds_Prot#'!$A:$AL,22,FALSE)+8,1)</f>
        <v>L</v>
      </c>
      <c r="Z5" s="102" t="str">
        <f>MID(VLOOKUP($A5,Seqs!$A:$B,2,FALSE),VLOOKUP($A5,'NonXtal_SegEnds_Prot#'!$A:$AL,22,FALSE)+9,1)</f>
        <v>P</v>
      </c>
      <c r="AA5" s="102" t="str">
        <f>MID(VLOOKUP($A5,Seqs!$A:$B,2,FALSE),VLOOKUP($A5,'NonXtal_SegEnds_Prot#'!$A:$AL,22,FALSE)+10,1)</f>
        <v>A</v>
      </c>
      <c r="AB5" s="71" t="str">
        <f>MID(VLOOKUP($A5,Seqs!$A:$B,2,FALSE),VLOOKUP($A5,'NonXtal_SegEnds_Prot#'!$A:$AL,28,FALSE)-4,1)</f>
        <v>G</v>
      </c>
      <c r="AC5" s="102" t="str">
        <f>MID(VLOOKUP($A5,Seqs!$A:$B,2,FALSE),VLOOKUP($A5,'NonXtal_SegEnds_Prot#'!$A:$AL,28,FALSE),1)</f>
        <v>P</v>
      </c>
    </row>
    <row r="6" spans="1:29" s="2" customFormat="1" x14ac:dyDescent="0.2">
      <c r="A6" s="2" t="s">
        <v>365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71" t="str">
        <f>MID(VLOOKUP($A6,Seqs!$A:$B,2,FALSE),VLOOKUP($A6,'NonXtal_SegEnds_Prot#'!A:AL,10,FALSE),1)</f>
        <v>D</v>
      </c>
      <c r="S6" s="102" t="str">
        <f>MID(VLOOKUP($A6,Seqs!$A:$B,2,FALSE),VLOOKUP($A6,'NonXtal_SegEnds_Prot#'!A:AL,10,FALSE)+6,1)</f>
        <v>T</v>
      </c>
      <c r="T6" s="102" t="str">
        <f>MID(VLOOKUP($A6,Seqs!$A:$B,2,FALSE),VLOOKUP($A6,'NonXtal_SegEnds_Prot#'!A:AL,10,FALSE)+7,1)</f>
        <v>L</v>
      </c>
      <c r="U6" s="102" t="str">
        <f>MID(VLOOKUP($A6,Seqs!$A:$B,2,FALSE),VLOOKUP($A6,'NonXtal_SegEnds_Prot#'!A:AL,10,FALSE)+8,1)</f>
        <v>P</v>
      </c>
      <c r="V6" s="102" t="str">
        <f>MID(VLOOKUP($A6,Seqs!$A:$B,2,FALSE),VLOOKUP($A6,'NonXtal_SegEnds_Prot#'!A:AL,10,FALSE)+9,1)</f>
        <v>F</v>
      </c>
      <c r="W6" s="71" t="str">
        <f>MID(VLOOKUP($A6,Seqs!$A:$B,2,FALSE),VLOOKUP($A6,'NonXtal_SegEnds_Prot#'!$A:$AL,22,FALSE)+6,1)</f>
        <v>A</v>
      </c>
      <c r="X6" s="102" t="str">
        <f>MID(VLOOKUP($A6,Seqs!$A:$B,2,FALSE),VLOOKUP($A6,'NonXtal_SegEnds_Prot#'!$A:$AL,22,FALSE)+7,1)</f>
        <v>A</v>
      </c>
      <c r="Y6" s="102" t="str">
        <f>MID(VLOOKUP($A6,Seqs!$A:$B,2,FALSE),VLOOKUP($A6,'NonXtal_SegEnds_Prot#'!$A:$AL,22,FALSE)+8,1)</f>
        <v>L</v>
      </c>
      <c r="Z6" s="102" t="str">
        <f>MID(VLOOKUP($A6,Seqs!$A:$B,2,FALSE),VLOOKUP($A6,'NonXtal_SegEnds_Prot#'!$A:$AL,22,FALSE)+9,1)</f>
        <v>P</v>
      </c>
      <c r="AA6" s="102" t="str">
        <f>MID(VLOOKUP($A6,Seqs!$A:$B,2,FALSE),VLOOKUP($A6,'NonXtal_SegEnds_Prot#'!$A:$AL,22,FALSE)+10,1)</f>
        <v>E</v>
      </c>
      <c r="AB6" s="71" t="str">
        <f>MID(VLOOKUP($A6,Seqs!$A:$B,2,FALSE),VLOOKUP($A6,'NonXtal_SegEnds_Prot#'!$A:$AL,28,FALSE)-4,1)</f>
        <v>C</v>
      </c>
      <c r="AC6" s="102" t="str">
        <f>MID(VLOOKUP($A6,Seqs!$A:$B,2,FALSE),VLOOKUP($A6,'NonXtal_SegEnds_Prot#'!$A:$AL,28,FALSE),1)</f>
        <v>P</v>
      </c>
    </row>
    <row r="7" spans="1:29" s="2" customFormat="1" x14ac:dyDescent="0.2">
      <c r="A7" s="2" t="s">
        <v>378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71" t="str">
        <f>MID(VLOOKUP($A7,Seqs!$A:$B,2,FALSE),VLOOKUP($A7,'NonXtal_SegEnds_Prot#'!A:AL,10,FALSE),1)</f>
        <v>D</v>
      </c>
      <c r="S7" s="102" t="str">
        <f>MID(VLOOKUP($A7,Seqs!$A:$B,2,FALSE),VLOOKUP($A7,'NonXtal_SegEnds_Prot#'!A:AL,10,FALSE)+6,1)</f>
        <v>T</v>
      </c>
      <c r="T7" s="102" t="str">
        <f>MID(VLOOKUP($A7,Seqs!$A:$B,2,FALSE),VLOOKUP($A7,'NonXtal_SegEnds_Prot#'!A:AL,10,FALSE)+7,1)</f>
        <v>L</v>
      </c>
      <c r="U7" s="102" t="str">
        <f>MID(VLOOKUP($A7,Seqs!$A:$B,2,FALSE),VLOOKUP($A7,'NonXtal_SegEnds_Prot#'!A:AL,10,FALSE)+8,1)</f>
        <v>P</v>
      </c>
      <c r="V7" s="102" t="str">
        <f>MID(VLOOKUP($A7,Seqs!$A:$B,2,FALSE),VLOOKUP($A7,'NonXtal_SegEnds_Prot#'!A:AL,10,FALSE)+9,1)</f>
        <v>F</v>
      </c>
      <c r="W7" s="71" t="str">
        <f>MID(VLOOKUP($A7,Seqs!$A:$B,2,FALSE),VLOOKUP($A7,'NonXtal_SegEnds_Prot#'!$A:$AL,22,FALSE)+6,1)</f>
        <v>V</v>
      </c>
      <c r="X7" s="102" t="str">
        <f>MID(VLOOKUP($A7,Seqs!$A:$B,2,FALSE),VLOOKUP($A7,'NonXtal_SegEnds_Prot#'!$A:$AL,22,FALSE)+7,1)</f>
        <v>A</v>
      </c>
      <c r="Y7" s="102" t="str">
        <f>MID(VLOOKUP($A7,Seqs!$A:$B,2,FALSE),VLOOKUP($A7,'NonXtal_SegEnds_Prot#'!$A:$AL,22,FALSE)+8,1)</f>
        <v>A</v>
      </c>
      <c r="Z7" s="102" t="str">
        <f>MID(VLOOKUP($A7,Seqs!$A:$B,2,FALSE),VLOOKUP($A7,'NonXtal_SegEnds_Prot#'!$A:$AL,22,FALSE)+9,1)</f>
        <v>P</v>
      </c>
      <c r="AA7" s="102" t="str">
        <f>MID(VLOOKUP($A7,Seqs!$A:$B,2,FALSE),VLOOKUP($A7,'NonXtal_SegEnds_Prot#'!$A:$AL,22,FALSE)+10,1)</f>
        <v>Q</v>
      </c>
      <c r="AB7" s="71" t="str">
        <f>MID(VLOOKUP($A7,Seqs!$A:$B,2,FALSE),VLOOKUP($A7,'NonXtal_SegEnds_Prot#'!$A:$AL,28,FALSE)-4,1)</f>
        <v>G</v>
      </c>
      <c r="AC7" s="102" t="str">
        <f>MID(VLOOKUP($A7,Seqs!$A:$B,2,FALSE),VLOOKUP($A7,'NonXtal_SegEnds_Prot#'!$A:$AL,28,FALSE),1)</f>
        <v>P</v>
      </c>
    </row>
    <row r="8" spans="1:29" s="2" customFormat="1" x14ac:dyDescent="0.2">
      <c r="A8" s="2" t="s">
        <v>380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71" t="str">
        <f>MID(VLOOKUP($A8,Seqs!$A:$B,2,FALSE),VLOOKUP($A8,'NonXtal_SegEnds_Prot#'!A:AL,10,FALSE),1)</f>
        <v>D</v>
      </c>
      <c r="S8" s="102" t="str">
        <f>MID(VLOOKUP($A8,Seqs!$A:$B,2,FALSE),VLOOKUP($A8,'NonXtal_SegEnds_Prot#'!A:AL,10,FALSE)+6,1)</f>
        <v>T</v>
      </c>
      <c r="T8" s="102" t="str">
        <f>MID(VLOOKUP($A8,Seqs!$A:$B,2,FALSE),VLOOKUP($A8,'NonXtal_SegEnds_Prot#'!A:AL,10,FALSE)+7,1)</f>
        <v>L</v>
      </c>
      <c r="U8" s="102" t="str">
        <f>MID(VLOOKUP($A8,Seqs!$A:$B,2,FALSE),VLOOKUP($A8,'NonXtal_SegEnds_Prot#'!A:AL,10,FALSE)+8,1)</f>
        <v>P</v>
      </c>
      <c r="V8" s="102" t="str">
        <f>MID(VLOOKUP($A8,Seqs!$A:$B,2,FALSE),VLOOKUP($A8,'NonXtal_SegEnds_Prot#'!A:AL,10,FALSE)+9,1)</f>
        <v>I</v>
      </c>
      <c r="W8" s="71" t="str">
        <f>MID(VLOOKUP($A8,Seqs!$A:$B,2,FALSE),VLOOKUP($A8,'NonXtal_SegEnds_Prot#'!$A:$AL,22,FALSE)+6,1)</f>
        <v>L</v>
      </c>
      <c r="X8" s="102" t="str">
        <f>MID(VLOOKUP($A8,Seqs!$A:$B,2,FALSE),VLOOKUP($A8,'NonXtal_SegEnds_Prot#'!$A:$AL,22,FALSE)+7,1)</f>
        <v>A</v>
      </c>
      <c r="Y8" s="102" t="str">
        <f>MID(VLOOKUP($A8,Seqs!$A:$B,2,FALSE),VLOOKUP($A8,'NonXtal_SegEnds_Prot#'!$A:$AL,22,FALSE)+8,1)</f>
        <v>L</v>
      </c>
      <c r="Z8" s="102" t="str">
        <f>MID(VLOOKUP($A8,Seqs!$A:$B,2,FALSE),VLOOKUP($A8,'NonXtal_SegEnds_Prot#'!$A:$AL,22,FALSE)+9,1)</f>
        <v>P</v>
      </c>
      <c r="AA8" s="102" t="str">
        <f>MID(VLOOKUP($A8,Seqs!$A:$B,2,FALSE),VLOOKUP($A8,'NonXtal_SegEnds_Prot#'!$A:$AL,22,FALSE)+10,1)</f>
        <v>V</v>
      </c>
      <c r="AB8" s="71" t="str">
        <f>MID(VLOOKUP($A8,Seqs!$A:$B,2,FALSE),VLOOKUP($A8,'NonXtal_SegEnds_Prot#'!$A:$AL,28,FALSE)-4,1)</f>
        <v>G</v>
      </c>
      <c r="AC8" s="102" t="str">
        <f>MID(VLOOKUP($A8,Seqs!$A:$B,2,FALSE),VLOOKUP($A8,'NonXtal_SegEnds_Prot#'!$A:$AL,28,FALSE),1)</f>
        <v>P</v>
      </c>
    </row>
    <row r="9" spans="1:29" s="2" customFormat="1" x14ac:dyDescent="0.2">
      <c r="A9" s="2" t="s">
        <v>381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71" t="str">
        <f>MID(VLOOKUP($A9,Seqs!$A:$B,2,FALSE),VLOOKUP($A9,'NonXtal_SegEnds_Prot#'!A:AL,10,FALSE),1)</f>
        <v>D</v>
      </c>
      <c r="S9" s="102" t="str">
        <f>MID(VLOOKUP($A9,Seqs!$A:$B,2,FALSE),VLOOKUP($A9,'NonXtal_SegEnds_Prot#'!A:AL,10,FALSE)+6,1)</f>
        <v>T</v>
      </c>
      <c r="T9" s="102" t="str">
        <f>MID(VLOOKUP($A9,Seqs!$A:$B,2,FALSE),VLOOKUP($A9,'NonXtal_SegEnds_Prot#'!A:AL,10,FALSE)+7,1)</f>
        <v>L</v>
      </c>
      <c r="U9" s="102" t="str">
        <f>MID(VLOOKUP($A9,Seqs!$A:$B,2,FALSE),VLOOKUP($A9,'NonXtal_SegEnds_Prot#'!A:AL,10,FALSE)+8,1)</f>
        <v>P</v>
      </c>
      <c r="V9" s="102" t="str">
        <f>MID(VLOOKUP($A9,Seqs!$A:$B,2,FALSE),VLOOKUP($A9,'NonXtal_SegEnds_Prot#'!A:AL,10,FALSE)+9,1)</f>
        <v>L</v>
      </c>
      <c r="W9" s="71" t="str">
        <f>MID(VLOOKUP($A9,Seqs!$A:$B,2,FALSE),VLOOKUP($A9,'NonXtal_SegEnds_Prot#'!$A:$AL,22,FALSE)+6,1)</f>
        <v>F</v>
      </c>
      <c r="X9" s="102" t="str">
        <f>MID(VLOOKUP($A9,Seqs!$A:$B,2,FALSE),VLOOKUP($A9,'NonXtal_SegEnds_Prot#'!$A:$AL,22,FALSE)+7,1)</f>
        <v>A</v>
      </c>
      <c r="Y9" s="102" t="str">
        <f>MID(VLOOKUP($A9,Seqs!$A:$B,2,FALSE),VLOOKUP($A9,'NonXtal_SegEnds_Prot#'!$A:$AL,22,FALSE)+8,1)</f>
        <v>L</v>
      </c>
      <c r="Z9" s="102" t="str">
        <f>MID(VLOOKUP($A9,Seqs!$A:$B,2,FALSE),VLOOKUP($A9,'NonXtal_SegEnds_Prot#'!$A:$AL,22,FALSE)+9,1)</f>
        <v>P</v>
      </c>
      <c r="AA9" s="102" t="str">
        <f>MID(VLOOKUP($A9,Seqs!$A:$B,2,FALSE),VLOOKUP($A9,'NonXtal_SegEnds_Prot#'!$A:$AL,22,FALSE)+10,1)</f>
        <v>D</v>
      </c>
      <c r="AB9" s="71" t="str">
        <f>MID(VLOOKUP($A9,Seqs!$A:$B,2,FALSE),VLOOKUP($A9,'NonXtal_SegEnds_Prot#'!$A:$AL,28,FALSE)-4,1)</f>
        <v>G</v>
      </c>
      <c r="AC9" s="102" t="str">
        <f>MID(VLOOKUP($A9,Seqs!$A:$B,2,FALSE),VLOOKUP($A9,'NonXtal_SegEnds_Prot#'!$A:$AL,28,FALSE),1)</f>
        <v>P</v>
      </c>
    </row>
    <row r="10" spans="1:29" s="2" customFormat="1" x14ac:dyDescent="0.2">
      <c r="A10" s="2" t="s">
        <v>382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71" t="str">
        <f>MID(VLOOKUP($A10,Seqs!$A:$B,2,FALSE),VLOOKUP($A10,'NonXtal_SegEnds_Prot#'!A:AL,10,FALSE),1)</f>
        <v>D</v>
      </c>
      <c r="S10" s="102" t="str">
        <f>MID(VLOOKUP($A10,Seqs!$A:$B,2,FALSE),VLOOKUP($A10,'NonXtal_SegEnds_Prot#'!A:AL,10,FALSE)+6,1)</f>
        <v>I</v>
      </c>
      <c r="T10" s="102" t="str">
        <f>MID(VLOOKUP($A10,Seqs!$A:$B,2,FALSE),VLOOKUP($A10,'NonXtal_SegEnds_Prot#'!A:AL,10,FALSE)+7,1)</f>
        <v>L</v>
      </c>
      <c r="U10" s="102" t="str">
        <f>MID(VLOOKUP($A10,Seqs!$A:$B,2,FALSE),VLOOKUP($A10,'NonXtal_SegEnds_Prot#'!A:AL,10,FALSE)+8,1)</f>
        <v>P</v>
      </c>
      <c r="V10" s="102" t="str">
        <f>MID(VLOOKUP($A10,Seqs!$A:$B,2,FALSE),VLOOKUP($A10,'NonXtal_SegEnds_Prot#'!A:AL,10,FALSE)+9,1)</f>
        <v>F</v>
      </c>
      <c r="W10" s="71" t="str">
        <f>MID(VLOOKUP($A10,Seqs!$A:$B,2,FALSE),VLOOKUP($A10,'NonXtal_SegEnds_Prot#'!$A:$AL,22,FALSE)+6,1)</f>
        <v>L</v>
      </c>
      <c r="X10" s="102" t="str">
        <f>MID(VLOOKUP($A10,Seqs!$A:$B,2,FALSE),VLOOKUP($A10,'NonXtal_SegEnds_Prot#'!$A:$AL,22,FALSE)+7,1)</f>
        <v>A</v>
      </c>
      <c r="Y10" s="102" t="str">
        <f>MID(VLOOKUP($A10,Seqs!$A:$B,2,FALSE),VLOOKUP($A10,'NonXtal_SegEnds_Prot#'!$A:$AL,22,FALSE)+8,1)</f>
        <v>L</v>
      </c>
      <c r="Z10" s="102" t="str">
        <f>MID(VLOOKUP($A10,Seqs!$A:$B,2,FALSE),VLOOKUP($A10,'NonXtal_SegEnds_Prot#'!$A:$AL,22,FALSE)+9,1)</f>
        <v>P</v>
      </c>
      <c r="AA10" s="102" t="str">
        <f>MID(VLOOKUP($A10,Seqs!$A:$B,2,FALSE),VLOOKUP($A10,'NonXtal_SegEnds_Prot#'!$A:$AL,22,FALSE)+10,1)</f>
        <v>E</v>
      </c>
      <c r="AB10" s="71" t="str">
        <f>MID(VLOOKUP($A10,Seqs!$A:$B,2,FALSE),VLOOKUP($A10,'NonXtal_SegEnds_Prot#'!$A:$AL,28,FALSE)-4,1)</f>
        <v>G</v>
      </c>
      <c r="AC10" s="102" t="str">
        <f>MID(VLOOKUP($A10,Seqs!$A:$B,2,FALSE),VLOOKUP($A10,'NonXtal_SegEnds_Prot#'!$A:$AL,28,FALSE),1)</f>
        <v>P</v>
      </c>
    </row>
    <row r="11" spans="1:29" s="2" customFormat="1" x14ac:dyDescent="0.2">
      <c r="A11" s="2" t="s">
        <v>387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71" t="str">
        <f>MID(VLOOKUP($A11,Seqs!$A:$B,2,FALSE),VLOOKUP($A11,'NonXtal_SegEnds_Prot#'!A:AL,10,FALSE),1)</f>
        <v>D</v>
      </c>
      <c r="S11" s="102" t="str">
        <f>MID(VLOOKUP($A11,Seqs!$A:$B,2,FALSE),VLOOKUP($A11,'NonXtal_SegEnds_Prot#'!A:AL,10,FALSE)+6,1)</f>
        <v>L</v>
      </c>
      <c r="T11" s="102" t="str">
        <f>MID(VLOOKUP($A11,Seqs!$A:$B,2,FALSE),VLOOKUP($A11,'NonXtal_SegEnds_Prot#'!A:AL,10,FALSE)+7,1)</f>
        <v>V</v>
      </c>
      <c r="U11" s="102" t="str">
        <f>MID(VLOOKUP($A11,Seqs!$A:$B,2,FALSE),VLOOKUP($A11,'NonXtal_SegEnds_Prot#'!A:AL,10,FALSE)+8,1)</f>
        <v>L</v>
      </c>
      <c r="V11" s="102" t="str">
        <f>MID(VLOOKUP($A11,Seqs!$A:$B,2,FALSE),VLOOKUP($A11,'NonXtal_SegEnds_Prot#'!A:AL,10,FALSE)+9,1)</f>
        <v>P</v>
      </c>
      <c r="W11" s="71" t="str">
        <f>MID(VLOOKUP($A11,Seqs!$A:$B,2,FALSE),VLOOKUP($A11,'NonXtal_SegEnds_Prot#'!$A:$AL,22,FALSE)+6,1)</f>
        <v>V</v>
      </c>
      <c r="X11" s="102" t="str">
        <f>MID(VLOOKUP($A11,Seqs!$A:$B,2,FALSE),VLOOKUP($A11,'NonXtal_SegEnds_Prot#'!$A:$AL,22,FALSE)+7,1)</f>
        <v>A</v>
      </c>
      <c r="Y11" s="102" t="str">
        <f>MID(VLOOKUP($A11,Seqs!$A:$B,2,FALSE),VLOOKUP($A11,'NonXtal_SegEnds_Prot#'!$A:$AL,22,FALSE)+8,1)</f>
        <v>A</v>
      </c>
      <c r="Z11" s="102" t="str">
        <f>MID(VLOOKUP($A11,Seqs!$A:$B,2,FALSE),VLOOKUP($A11,'NonXtal_SegEnds_Prot#'!$A:$AL,22,FALSE)+9,1)</f>
        <v>P</v>
      </c>
      <c r="AA11" s="102" t="str">
        <f>MID(VLOOKUP($A11,Seqs!$A:$B,2,FALSE),VLOOKUP($A11,'NonXtal_SegEnds_Prot#'!$A:$AL,22,FALSE)+10,1)</f>
        <v>V</v>
      </c>
      <c r="AB11" s="71" t="str">
        <f>MID(VLOOKUP($A11,Seqs!$A:$B,2,FALSE),VLOOKUP($A11,'NonXtal_SegEnds_Prot#'!$A:$AL,28,FALSE)-4,1)</f>
        <v>S</v>
      </c>
      <c r="AC11" s="102" t="str">
        <f>MID(VLOOKUP($A11,Seqs!$A:$B,2,FALSE),VLOOKUP($A11,'NonXtal_SegEnds_Prot#'!$A:$AL,28,FALSE),1)</f>
        <v>P</v>
      </c>
    </row>
    <row r="12" spans="1:29" s="2" customFormat="1" x14ac:dyDescent="0.2">
      <c r="A12" s="2" t="s">
        <v>389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71" t="str">
        <f>MID(VLOOKUP($A12,Seqs!$A:$B,2,FALSE),VLOOKUP($A12,'NonXtal_SegEnds_Prot#'!A:AL,10,FALSE),1)</f>
        <v>D</v>
      </c>
      <c r="S12" s="102" t="str">
        <f>MID(VLOOKUP($A12,Seqs!$A:$B,2,FALSE),VLOOKUP($A12,'NonXtal_SegEnds_Prot#'!A:AL,10,FALSE)+6,1)</f>
        <v>I</v>
      </c>
      <c r="T12" s="102" t="str">
        <f>MID(VLOOKUP($A12,Seqs!$A:$B,2,FALSE),VLOOKUP($A12,'NonXtal_SegEnds_Prot#'!A:AL,10,FALSE)+7,1)</f>
        <v>D</v>
      </c>
      <c r="U12" s="102" t="str">
        <f>MID(VLOOKUP($A12,Seqs!$A:$B,2,FALSE),VLOOKUP($A12,'NonXtal_SegEnds_Prot#'!A:AL,10,FALSE)+8,1)</f>
        <v>L</v>
      </c>
      <c r="V12" s="102" t="str">
        <f>MID(VLOOKUP($A12,Seqs!$A:$B,2,FALSE),VLOOKUP($A12,'NonXtal_SegEnds_Prot#'!A:AL,10,FALSE)+9,1)</f>
        <v>P</v>
      </c>
      <c r="W12" s="71" t="str">
        <f>MID(VLOOKUP($A12,Seqs!$A:$B,2,FALSE),VLOOKUP($A12,'NonXtal_SegEnds_Prot#'!$A:$AL,22,FALSE)+6,1)</f>
        <v>L</v>
      </c>
      <c r="X12" s="102" t="str">
        <f>MID(VLOOKUP($A12,Seqs!$A:$B,2,FALSE),VLOOKUP($A12,'NonXtal_SegEnds_Prot#'!$A:$AL,22,FALSE)+7,1)</f>
        <v>A</v>
      </c>
      <c r="Y12" s="102" t="str">
        <f>MID(VLOOKUP($A12,Seqs!$A:$B,2,FALSE),VLOOKUP($A12,'NonXtal_SegEnds_Prot#'!$A:$AL,22,FALSE)+8,1)</f>
        <v>I</v>
      </c>
      <c r="Z12" s="102" t="str">
        <f>MID(VLOOKUP($A12,Seqs!$A:$B,2,FALSE),VLOOKUP($A12,'NonXtal_SegEnds_Prot#'!$A:$AL,22,FALSE)+9,1)</f>
        <v>P</v>
      </c>
      <c r="AA12" s="102" t="str">
        <f>MID(VLOOKUP($A12,Seqs!$A:$B,2,FALSE),VLOOKUP($A12,'NonXtal_SegEnds_Prot#'!$A:$AL,22,FALSE)+10,1)</f>
        <v>E</v>
      </c>
      <c r="AB12" s="71" t="str">
        <f>MID(VLOOKUP($A12,Seqs!$A:$B,2,FALSE),VLOOKUP($A12,'NonXtal_SegEnds_Prot#'!$A:$AL,28,FALSE)-4,1)</f>
        <v>Y</v>
      </c>
      <c r="AC12" s="102" t="str">
        <f>MID(VLOOKUP($A12,Seqs!$A:$B,2,FALSE),VLOOKUP($A12,'NonXtal_SegEnds_Prot#'!$A:$AL,28,FALSE),1)</f>
        <v>P</v>
      </c>
    </row>
    <row r="13" spans="1:29" s="2" customFormat="1" x14ac:dyDescent="0.2">
      <c r="A13" s="2" t="s">
        <v>390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71" t="str">
        <f>MID(VLOOKUP($A13,Seqs!$A:$B,2,FALSE),VLOOKUP($A13,'NonXtal_SegEnds_Prot#'!A:AL,10,FALSE),1)</f>
        <v>D</v>
      </c>
      <c r="S13" s="102" t="str">
        <f>MID(VLOOKUP($A13,Seqs!$A:$B,2,FALSE),VLOOKUP($A13,'NonXtal_SegEnds_Prot#'!A:AL,10,FALSE)+6,1)</f>
        <v>I</v>
      </c>
      <c r="T13" s="102" t="str">
        <f>MID(VLOOKUP($A13,Seqs!$A:$B,2,FALSE),VLOOKUP($A13,'NonXtal_SegEnds_Prot#'!A:AL,10,FALSE)+7,1)</f>
        <v>D</v>
      </c>
      <c r="U13" s="102" t="str">
        <f>MID(VLOOKUP($A13,Seqs!$A:$B,2,FALSE),VLOOKUP($A13,'NonXtal_SegEnds_Prot#'!A:AL,10,FALSE)+8,1)</f>
        <v>I</v>
      </c>
      <c r="V13" s="102" t="str">
        <f>MID(VLOOKUP($A13,Seqs!$A:$B,2,FALSE),VLOOKUP($A13,'NonXtal_SegEnds_Prot#'!A:AL,10,FALSE)+9,1)</f>
        <v>P</v>
      </c>
      <c r="W13" s="71" t="str">
        <f>MID(VLOOKUP($A13,Seqs!$A:$B,2,FALSE),VLOOKUP($A13,'NonXtal_SegEnds_Prot#'!$A:$AL,22,FALSE)+6,1)</f>
        <v>L</v>
      </c>
      <c r="X13" s="102" t="str">
        <f>MID(VLOOKUP($A13,Seqs!$A:$B,2,FALSE),VLOOKUP($A13,'NonXtal_SegEnds_Prot#'!$A:$AL,22,FALSE)+7,1)</f>
        <v>A</v>
      </c>
      <c r="Y13" s="102" t="str">
        <f>MID(VLOOKUP($A13,Seqs!$A:$B,2,FALSE),VLOOKUP($A13,'NonXtal_SegEnds_Prot#'!$A:$AL,22,FALSE)+8,1)</f>
        <v>V</v>
      </c>
      <c r="Z13" s="102" t="str">
        <f>MID(VLOOKUP($A13,Seqs!$A:$B,2,FALSE),VLOOKUP($A13,'NonXtal_SegEnds_Prot#'!$A:$AL,22,FALSE)+9,1)</f>
        <v>P</v>
      </c>
      <c r="AA13" s="102" t="str">
        <f>MID(VLOOKUP($A13,Seqs!$A:$B,2,FALSE),VLOOKUP($A13,'NonXtal_SegEnds_Prot#'!$A:$AL,22,FALSE)+10,1)</f>
        <v>E</v>
      </c>
      <c r="AB13" s="71" t="str">
        <f>MID(VLOOKUP($A13,Seqs!$A:$B,2,FALSE),VLOOKUP($A13,'NonXtal_SegEnds_Prot#'!$A:$AL,28,FALSE)-4,1)</f>
        <v>Y</v>
      </c>
      <c r="AC13" s="102" t="str">
        <f>MID(VLOOKUP($A13,Seqs!$A:$B,2,FALSE),VLOOKUP($A13,'NonXtal_SegEnds_Prot#'!$A:$AL,28,FALSE),1)</f>
        <v>P</v>
      </c>
    </row>
    <row r="14" spans="1:29" s="2" customFormat="1" x14ac:dyDescent="0.2">
      <c r="A14" s="2" t="s">
        <v>391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71" t="str">
        <f>MID(VLOOKUP($A14,Seqs!$A:$B,2,FALSE),VLOOKUP($A14,'NonXtal_SegEnds_Prot#'!A:AL,10,FALSE),1)</f>
        <v>D</v>
      </c>
      <c r="S14" s="102" t="str">
        <f>MID(VLOOKUP($A14,Seqs!$A:$B,2,FALSE),VLOOKUP($A14,'NonXtal_SegEnds_Prot#'!A:AL,10,FALSE)+6,1)</f>
        <v>F</v>
      </c>
      <c r="T14" s="102" t="str">
        <f>MID(VLOOKUP($A14,Seqs!$A:$B,2,FALSE),VLOOKUP($A14,'NonXtal_SegEnds_Prot#'!A:AL,10,FALSE)+7,1)</f>
        <v>C</v>
      </c>
      <c r="U14" s="102" t="str">
        <f>MID(VLOOKUP($A14,Seqs!$A:$B,2,FALSE),VLOOKUP($A14,'NonXtal_SegEnds_Prot#'!A:AL,10,FALSE)+8,1)</f>
        <v>L</v>
      </c>
      <c r="V14" s="102" t="str">
        <f>MID(VLOOKUP($A14,Seqs!$A:$B,2,FALSE),VLOOKUP($A14,'NonXtal_SegEnds_Prot#'!A:AL,10,FALSE)+9,1)</f>
        <v>P</v>
      </c>
      <c r="W14" s="71" t="str">
        <f>MID(VLOOKUP($A14,Seqs!$A:$B,2,FALSE),VLOOKUP($A14,'NonXtal_SegEnds_Prot#'!$A:$AL,22,FALSE)+6,1)</f>
        <v>L</v>
      </c>
      <c r="X14" s="102" t="str">
        <f>MID(VLOOKUP($A14,Seqs!$A:$B,2,FALSE),VLOOKUP($A14,'NonXtal_SegEnds_Prot#'!$A:$AL,22,FALSE)+7,1)</f>
        <v>A</v>
      </c>
      <c r="Y14" s="102" t="str">
        <f>MID(VLOOKUP($A14,Seqs!$A:$B,2,FALSE),VLOOKUP($A14,'NonXtal_SegEnds_Prot#'!$A:$AL,22,FALSE)+8,1)</f>
        <v>V</v>
      </c>
      <c r="Z14" s="102" t="str">
        <f>MID(VLOOKUP($A14,Seqs!$A:$B,2,FALSE),VLOOKUP($A14,'NonXtal_SegEnds_Prot#'!$A:$AL,22,FALSE)+9,1)</f>
        <v>P</v>
      </c>
      <c r="AA14" s="102" t="str">
        <f>MID(VLOOKUP($A14,Seqs!$A:$B,2,FALSE),VLOOKUP($A14,'NonXtal_SegEnds_Prot#'!$A:$AL,22,FALSE)+10,1)</f>
        <v>E</v>
      </c>
      <c r="AB14" s="71" t="str">
        <f>MID(VLOOKUP($A14,Seqs!$A:$B,2,FALSE),VLOOKUP($A14,'NonXtal_SegEnds_Prot#'!$A:$AL,28,FALSE)-4,1)</f>
        <v>Y</v>
      </c>
      <c r="AC14" s="102" t="str">
        <f>MID(VLOOKUP($A14,Seqs!$A:$B,2,FALSE),VLOOKUP($A14,'NonXtal_SegEnds_Prot#'!$A:$AL,28,FALSE),1)</f>
        <v>P</v>
      </c>
    </row>
    <row r="15" spans="1:29" s="2" customFormat="1" x14ac:dyDescent="0.2">
      <c r="A15" s="2" t="s">
        <v>394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1554</v>
      </c>
      <c r="P15" s="4" t="s">
        <v>51</v>
      </c>
      <c r="R15" s="71" t="str">
        <f>MID(VLOOKUP($A15,Seqs!$A:$B,2,FALSE),VLOOKUP($A15,'NonXtal_SegEnds_Prot#'!A:AL,10,FALSE),1)</f>
        <v>D</v>
      </c>
      <c r="S15" s="102" t="str">
        <f>MID(VLOOKUP($A15,Seqs!$A:$B,2,FALSE),VLOOKUP($A15,'NonXtal_SegEnds_Prot#'!A:AL,10,FALSE)+6,1)</f>
        <v>A</v>
      </c>
      <c r="T15" s="102" t="str">
        <f>MID(VLOOKUP($A15,Seqs!$A:$B,2,FALSE),VLOOKUP($A15,'NonXtal_SegEnds_Prot#'!A:AL,10,FALSE)+7,1)</f>
        <v>I</v>
      </c>
      <c r="U15" s="102" t="str">
        <f>MID(VLOOKUP($A15,Seqs!$A:$B,2,FALSE),VLOOKUP($A15,'NonXtal_SegEnds_Prot#'!A:AL,10,FALSE)+8,1)</f>
        <v>P</v>
      </c>
      <c r="V15" s="102" t="str">
        <f>MID(VLOOKUP($A15,Seqs!$A:$B,2,FALSE),VLOOKUP($A15,'NonXtal_SegEnds_Prot#'!A:AL,10,FALSE)+9,1)</f>
        <v>L</v>
      </c>
      <c r="W15" s="71" t="str">
        <f>MID(VLOOKUP($A15,Seqs!$A:$B,2,FALSE),VLOOKUP($A15,'NonXtal_SegEnds_Prot#'!$A:$AL,22,FALSE)+6,1)</f>
        <v>A</v>
      </c>
      <c r="X15" s="102" t="str">
        <f>MID(VLOOKUP($A15,Seqs!$A:$B,2,FALSE),VLOOKUP($A15,'NonXtal_SegEnds_Prot#'!$A:$AL,22,FALSE)+7,1)</f>
        <v>A</v>
      </c>
      <c r="Y15" s="102" t="str">
        <f>MID(VLOOKUP($A15,Seqs!$A:$B,2,FALSE),VLOOKUP($A15,'NonXtal_SegEnds_Prot#'!$A:$AL,22,FALSE)+8,1)</f>
        <v>L</v>
      </c>
      <c r="Z15" s="102" t="str">
        <f>MID(VLOOKUP($A15,Seqs!$A:$B,2,FALSE),VLOOKUP($A15,'NonXtal_SegEnds_Prot#'!$A:$AL,22,FALSE)+9,1)</f>
        <v>P</v>
      </c>
      <c r="AA15" s="102" t="str">
        <f>MID(VLOOKUP($A15,Seqs!$A:$B,2,FALSE),VLOOKUP($A15,'NonXtal_SegEnds_Prot#'!$A:$AL,22,FALSE)+10,1)</f>
        <v>L</v>
      </c>
      <c r="AB15" s="71" t="str">
        <f>MID(VLOOKUP($A15,Seqs!$A:$B,2,FALSE),VLOOKUP($A15,'NonXtal_SegEnds_Prot#'!$A:$AL,28,FALSE)-4,1)</f>
        <v>N</v>
      </c>
      <c r="AC15" s="102" t="str">
        <f>MID(VLOOKUP($A15,Seqs!$A:$B,2,FALSE),VLOOKUP($A15,'NonXtal_SegEnds_Prot#'!$A:$AL,28,FALSE),1)</f>
        <v>P</v>
      </c>
    </row>
    <row r="16" spans="1:29" s="2" customFormat="1" x14ac:dyDescent="0.2">
      <c r="A16" s="2" t="s">
        <v>399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71" t="str">
        <f>MID(VLOOKUP($A16,Seqs!$A:$B,2,FALSE),VLOOKUP($A16,'NonXtal_SegEnds_Prot#'!A:AL,10,FALSE),1)</f>
        <v>D</v>
      </c>
      <c r="S16" s="102" t="str">
        <f>MID(VLOOKUP($A16,Seqs!$A:$B,2,FALSE),VLOOKUP($A16,'NonXtal_SegEnds_Prot#'!A:AL,10,FALSE)+6,1)</f>
        <v>F</v>
      </c>
      <c r="T16" s="102" t="str">
        <f>MID(VLOOKUP($A16,Seqs!$A:$B,2,FALSE),VLOOKUP($A16,'NonXtal_SegEnds_Prot#'!A:AL,10,FALSE)+7,1)</f>
        <v>C</v>
      </c>
      <c r="U16" s="102" t="str">
        <f>MID(VLOOKUP($A16,Seqs!$A:$B,2,FALSE),VLOOKUP($A16,'NonXtal_SegEnds_Prot#'!A:AL,10,FALSE)+8,1)</f>
        <v>I</v>
      </c>
      <c r="V16" s="102" t="str">
        <f>MID(VLOOKUP($A16,Seqs!$A:$B,2,FALSE),VLOOKUP($A16,'NonXtal_SegEnds_Prot#'!A:AL,10,FALSE)+9,1)</f>
        <v>P</v>
      </c>
      <c r="W16" s="71" t="str">
        <f>MID(VLOOKUP($A16,Seqs!$A:$B,2,FALSE),VLOOKUP($A16,'NonXtal_SegEnds_Prot#'!$A:$AL,22,FALSE)+6,1)</f>
        <v>M</v>
      </c>
      <c r="X16" s="102" t="str">
        <f>MID(VLOOKUP($A16,Seqs!$A:$B,2,FALSE),VLOOKUP($A16,'NonXtal_SegEnds_Prot#'!$A:$AL,22,FALSE)+7,1)</f>
        <v>A</v>
      </c>
      <c r="Y16" s="102" t="str">
        <f>MID(VLOOKUP($A16,Seqs!$A:$B,2,FALSE),VLOOKUP($A16,'NonXtal_SegEnds_Prot#'!$A:$AL,22,FALSE)+8,1)</f>
        <v>S</v>
      </c>
      <c r="Z16" s="102" t="str">
        <f>MID(VLOOKUP($A16,Seqs!$A:$B,2,FALSE),VLOOKUP($A16,'NonXtal_SegEnds_Prot#'!$A:$AL,22,FALSE)+9,1)</f>
        <v>P</v>
      </c>
      <c r="AA16" s="102" t="str">
        <f>MID(VLOOKUP($A16,Seqs!$A:$B,2,FALSE),VLOOKUP($A16,'NonXtal_SegEnds_Prot#'!$A:$AL,22,FALSE)+10,1)</f>
        <v>V</v>
      </c>
      <c r="AB16" s="71" t="str">
        <f>MID(VLOOKUP($A16,Seqs!$A:$B,2,FALSE),VLOOKUP($A16,'NonXtal_SegEnds_Prot#'!$A:$AL,28,FALSE)-4,1)</f>
        <v>G</v>
      </c>
      <c r="AC16" s="102" t="str">
        <f>MID(VLOOKUP($A16,Seqs!$A:$B,2,FALSE),VLOOKUP($A16,'NonXtal_SegEnds_Prot#'!$A:$AL,28,FALSE),1)</f>
        <v>P</v>
      </c>
    </row>
    <row r="17" spans="1:29" s="2" customFormat="1" x14ac:dyDescent="0.2">
      <c r="A17" s="2" t="s">
        <v>403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71" t="str">
        <f>MID(VLOOKUP($A17,Seqs!$A:$B,2,FALSE),VLOOKUP($A17,'NonXtal_SegEnds_Prot#'!A:AL,10,FALSE),1)</f>
        <v>D</v>
      </c>
      <c r="S17" s="102" t="str">
        <f>MID(VLOOKUP($A17,Seqs!$A:$B,2,FALSE),VLOOKUP($A17,'NonXtal_SegEnds_Prot#'!A:AL,10,FALSE)+6,1)</f>
        <v>C</v>
      </c>
      <c r="T17" s="102" t="str">
        <f>MID(VLOOKUP($A17,Seqs!$A:$B,2,FALSE),VLOOKUP($A17,'NonXtal_SegEnds_Prot#'!A:AL,10,FALSE)+7,1)</f>
        <v>M</v>
      </c>
      <c r="U17" s="102" t="str">
        <f>MID(VLOOKUP($A17,Seqs!$A:$B,2,FALSE),VLOOKUP($A17,'NonXtal_SegEnds_Prot#'!A:AL,10,FALSE)+8,1)</f>
        <v>P</v>
      </c>
      <c r="V17" s="102" t="str">
        <f>MID(VLOOKUP($A17,Seqs!$A:$B,2,FALSE),VLOOKUP($A17,'NonXtal_SegEnds_Prot#'!A:AL,10,FALSE)+9,1)</f>
        <v>L</v>
      </c>
      <c r="W17" s="71" t="str">
        <f>MID(VLOOKUP($A17,Seqs!$A:$B,2,FALSE),VLOOKUP($A17,'NonXtal_SegEnds_Prot#'!$A:$AL,22,FALSE)+6,1)</f>
        <v>S</v>
      </c>
      <c r="X17" s="102" t="str">
        <f>MID(VLOOKUP($A17,Seqs!$A:$B,2,FALSE),VLOOKUP($A17,'NonXtal_SegEnds_Prot#'!$A:$AL,22,FALSE)+7,1)</f>
        <v>A</v>
      </c>
      <c r="Y17" s="102" t="str">
        <f>MID(VLOOKUP($A17,Seqs!$A:$B,2,FALSE),VLOOKUP($A17,'NonXtal_SegEnds_Prot#'!$A:$AL,22,FALSE)+8,1)</f>
        <v>G</v>
      </c>
      <c r="Z17" s="102" t="str">
        <f>MID(VLOOKUP($A17,Seqs!$A:$B,2,FALSE),VLOOKUP($A17,'NonXtal_SegEnds_Prot#'!$A:$AL,22,FALSE)+9,1)</f>
        <v>P</v>
      </c>
      <c r="AA17" s="102" t="str">
        <f>MID(VLOOKUP($A17,Seqs!$A:$B,2,FALSE),VLOOKUP($A17,'NonXtal_SegEnds_Prot#'!$A:$AL,22,FALSE)+10,1)</f>
        <v>I</v>
      </c>
      <c r="AB17" s="71" t="str">
        <f>MID(VLOOKUP($A17,Seqs!$A:$B,2,FALSE),VLOOKUP($A17,'NonXtal_SegEnds_Prot#'!$A:$AL,28,FALSE)-4,1)</f>
        <v>F</v>
      </c>
      <c r="AC17" s="102" t="str">
        <f>MID(VLOOKUP($A17,Seqs!$A:$B,2,FALSE),VLOOKUP($A17,'NonXtal_SegEnds_Prot#'!$A:$AL,28,FALSE),1)</f>
        <v>P</v>
      </c>
    </row>
    <row r="18" spans="1:29" s="2" customFormat="1" x14ac:dyDescent="0.2">
      <c r="A18" s="2" t="s">
        <v>404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71" t="str">
        <f>MID(VLOOKUP($A18,Seqs!$A:$B,2,FALSE),VLOOKUP($A18,'NonXtal_SegEnds_Prot#'!A:AL,10,FALSE),1)</f>
        <v>L</v>
      </c>
      <c r="S18" s="102" t="str">
        <f>MID(VLOOKUP($A18,Seqs!$A:$B,2,FALSE),VLOOKUP($A18,'NonXtal_SegEnds_Prot#'!A:AL,10,FALSE)+6,1)</f>
        <v>V</v>
      </c>
      <c r="T18" s="102" t="str">
        <f>MID(VLOOKUP($A18,Seqs!$A:$B,2,FALSE),VLOOKUP($A18,'NonXtal_SegEnds_Prot#'!A:AL,10,FALSE)+7,1)</f>
        <v>M</v>
      </c>
      <c r="U18" s="102" t="str">
        <f>MID(VLOOKUP($A18,Seqs!$A:$B,2,FALSE),VLOOKUP($A18,'NonXtal_SegEnds_Prot#'!A:AL,10,FALSE)+8,1)</f>
        <v>P</v>
      </c>
      <c r="V18" s="102" t="str">
        <f>MID(VLOOKUP($A18,Seqs!$A:$B,2,FALSE),VLOOKUP($A18,'NonXtal_SegEnds_Prot#'!A:AL,10,FALSE)+9,1)</f>
        <v>L</v>
      </c>
      <c r="W18" s="71" t="str">
        <f>MID(VLOOKUP($A18,Seqs!$A:$B,2,FALSE),VLOOKUP($A18,'NonXtal_SegEnds_Prot#'!$A:$AL,22,FALSE)+6,1)</f>
        <v>F</v>
      </c>
      <c r="X18" s="102" t="str">
        <f>MID(VLOOKUP($A18,Seqs!$A:$B,2,FALSE),VLOOKUP($A18,'NonXtal_SegEnds_Prot#'!$A:$AL,22,FALSE)+7,1)</f>
        <v>A</v>
      </c>
      <c r="Y18" s="102" t="str">
        <f>MID(VLOOKUP($A18,Seqs!$A:$B,2,FALSE),VLOOKUP($A18,'NonXtal_SegEnds_Prot#'!$A:$AL,22,FALSE)+8,1)</f>
        <v>G</v>
      </c>
      <c r="Z18" s="102" t="str">
        <f>MID(VLOOKUP($A18,Seqs!$A:$B,2,FALSE),VLOOKUP($A18,'NonXtal_SegEnds_Prot#'!$A:$AL,22,FALSE)+9,1)</f>
        <v>P</v>
      </c>
      <c r="AA18" s="102" t="str">
        <f>MID(VLOOKUP($A18,Seqs!$A:$B,2,FALSE),VLOOKUP($A18,'NonXtal_SegEnds_Prot#'!$A:$AL,22,FALSE)+10,1)</f>
        <v>Q</v>
      </c>
      <c r="AB18" s="71" t="str">
        <f>MID(VLOOKUP($A18,Seqs!$A:$B,2,FALSE),VLOOKUP($A18,'NonXtal_SegEnds_Prot#'!$A:$AL,28,FALSE)-4,1)</f>
        <v>L</v>
      </c>
      <c r="AC18" s="102" t="str">
        <f>MID(VLOOKUP($A18,Seqs!$A:$B,2,FALSE),VLOOKUP($A18,'NonXtal_SegEnds_Prot#'!$A:$AL,28,FALSE),1)</f>
        <v>P</v>
      </c>
    </row>
    <row r="19" spans="1:29" s="2" customFormat="1" x14ac:dyDescent="0.2">
      <c r="A19" s="2" t="s">
        <v>449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71" t="str">
        <f>MID(VLOOKUP($A19,Seqs!$A:$B,2,FALSE),VLOOKUP($A19,'NonXtal_SegEnds_Prot#'!A:AL,10,FALSE),1)</f>
        <v>D</v>
      </c>
      <c r="S19" s="102" t="str">
        <f>MID(VLOOKUP($A19,Seqs!$A:$B,2,FALSE),VLOOKUP($A19,'NonXtal_SegEnds_Prot#'!A:AL,10,FALSE)+6,1)</f>
        <v>F</v>
      </c>
      <c r="T19" s="102" t="str">
        <f>MID(VLOOKUP($A19,Seqs!$A:$B,2,FALSE),VLOOKUP($A19,'NonXtal_SegEnds_Prot#'!A:AL,10,FALSE)+7,1)</f>
        <v>C</v>
      </c>
      <c r="U19" s="102" t="str">
        <f>MID(VLOOKUP($A19,Seqs!$A:$B,2,FALSE),VLOOKUP($A19,'NonXtal_SegEnds_Prot#'!A:AL,10,FALSE)+8,1)</f>
        <v>L</v>
      </c>
      <c r="V19" s="102" t="str">
        <f>MID(VLOOKUP($A19,Seqs!$A:$B,2,FALSE),VLOOKUP($A19,'NonXtal_SegEnds_Prot#'!A:AL,10,FALSE)+9,1)</f>
        <v>P</v>
      </c>
      <c r="W19" s="71" t="str">
        <f>MID(VLOOKUP($A19,Seqs!$A:$B,2,FALSE),VLOOKUP($A19,'NonXtal_SegEnds_Prot#'!$A:$AL,22,FALSE)+6,1)</f>
        <v>L</v>
      </c>
      <c r="X19" s="102" t="str">
        <f>MID(VLOOKUP($A19,Seqs!$A:$B,2,FALSE),VLOOKUP($A19,'NonXtal_SegEnds_Prot#'!$A:$AL,22,FALSE)+7,1)</f>
        <v>A</v>
      </c>
      <c r="Y19" s="102" t="str">
        <f>MID(VLOOKUP($A19,Seqs!$A:$B,2,FALSE),VLOOKUP($A19,'NonXtal_SegEnds_Prot#'!$A:$AL,22,FALSE)+8,1)</f>
        <v>L</v>
      </c>
      <c r="Z19" s="102" t="str">
        <f>MID(VLOOKUP($A19,Seqs!$A:$B,2,FALSE),VLOOKUP($A19,'NonXtal_SegEnds_Prot#'!$A:$AL,22,FALSE)+9,1)</f>
        <v>P</v>
      </c>
      <c r="AA19" s="102" t="str">
        <f>MID(VLOOKUP($A19,Seqs!$A:$B,2,FALSE),VLOOKUP($A19,'NonXtal_SegEnds_Prot#'!$A:$AL,22,FALSE)+10,1)</f>
        <v>E</v>
      </c>
      <c r="AB19" s="71" t="str">
        <f>MID(VLOOKUP($A19,Seqs!$A:$B,2,FALSE),VLOOKUP($A19,'NonXtal_SegEnds_Prot#'!$A:$AL,28,FALSE)-4,1)</f>
        <v>Y</v>
      </c>
      <c r="AC19" s="102" t="str">
        <f>MID(VLOOKUP($A19,Seqs!$A:$B,2,FALSE),VLOOKUP($A19,'NonXtal_SegEnds_Prot#'!$A:$AL,28,FALSE),1)</f>
        <v>P</v>
      </c>
    </row>
    <row r="20" spans="1:29" s="2" customFormat="1" x14ac:dyDescent="0.2">
      <c r="A20" s="2" t="s">
        <v>450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71" t="str">
        <f>MID(VLOOKUP($A20,Seqs!$A:$B,2,FALSE),VLOOKUP($A20,'NonXtal_SegEnds_Prot#'!A:AL,10,FALSE),1)</f>
        <v>D</v>
      </c>
      <c r="S20" s="102" t="str">
        <f>MID(VLOOKUP($A20,Seqs!$A:$B,2,FALSE),VLOOKUP($A20,'NonXtal_SegEnds_Prot#'!A:AL,10,FALSE)+6,1)</f>
        <v>I</v>
      </c>
      <c r="T20" s="102" t="str">
        <f>MID(VLOOKUP($A20,Seqs!$A:$B,2,FALSE),VLOOKUP($A20,'NonXtal_SegEnds_Prot#'!A:AL,10,FALSE)+7,1)</f>
        <v>G</v>
      </c>
      <c r="U20" s="102" t="str">
        <f>MID(VLOOKUP($A20,Seqs!$A:$B,2,FALSE),VLOOKUP($A20,'NonXtal_SegEnds_Prot#'!A:AL,10,FALSE)+8,1)</f>
        <v>M</v>
      </c>
      <c r="V20" s="102" t="str">
        <f>MID(VLOOKUP($A20,Seqs!$A:$B,2,FALSE),VLOOKUP($A20,'NonXtal_SegEnds_Prot#'!A:AL,10,FALSE)+9,1)</f>
        <v>P</v>
      </c>
      <c r="W20" s="71" t="str">
        <f>MID(VLOOKUP($A20,Seqs!$A:$B,2,FALSE),VLOOKUP($A20,'NonXtal_SegEnds_Prot#'!$A:$AL,22,FALSE)+6,1)</f>
        <v>V</v>
      </c>
      <c r="X20" s="102" t="str">
        <f>MID(VLOOKUP($A20,Seqs!$A:$B,2,FALSE),VLOOKUP($A20,'NonXtal_SegEnds_Prot#'!$A:$AL,22,FALSE)+7,1)</f>
        <v>A</v>
      </c>
      <c r="Y20" s="102" t="str">
        <f>MID(VLOOKUP($A20,Seqs!$A:$B,2,FALSE),VLOOKUP($A20,'NonXtal_SegEnds_Prot#'!$A:$AL,22,FALSE)+8,1)</f>
        <v>L</v>
      </c>
      <c r="Z20" s="102" t="str">
        <f>MID(VLOOKUP($A20,Seqs!$A:$B,2,FALSE),VLOOKUP($A20,'NonXtal_SegEnds_Prot#'!$A:$AL,22,FALSE)+9,1)</f>
        <v>P</v>
      </c>
      <c r="AA20" s="102" t="str">
        <f>MID(VLOOKUP($A20,Seqs!$A:$B,2,FALSE),VLOOKUP($A20,'NonXtal_SegEnds_Prot#'!$A:$AL,22,FALSE)+10,1)</f>
        <v>L</v>
      </c>
      <c r="AB20" s="71" t="str">
        <f>MID(VLOOKUP($A20,Seqs!$A:$B,2,FALSE),VLOOKUP($A20,'NonXtal_SegEnds_Prot#'!$A:$AL,28,FALSE)-4,1)</f>
        <v>A</v>
      </c>
      <c r="AC20" s="102" t="str">
        <f>MID(VLOOKUP($A20,Seqs!$A:$B,2,FALSE),VLOOKUP($A20,'NonXtal_SegEnds_Prot#'!$A:$AL,28,FALSE),1)</f>
        <v>Y</v>
      </c>
    </row>
    <row r="21" spans="1:29" s="2" customFormat="1" x14ac:dyDescent="0.2">
      <c r="A21" s="2" t="s">
        <v>453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71" t="str">
        <f>MID(VLOOKUP($A21,Seqs!$A:$B,2,FALSE),VLOOKUP($A21,'NonXtal_SegEnds_Prot#'!A:AL,10,FALSE),1)</f>
        <v>D</v>
      </c>
      <c r="S21" s="102" t="str">
        <f>MID(VLOOKUP($A21,Seqs!$A:$B,2,FALSE),VLOOKUP($A21,'NonXtal_SegEnds_Prot#'!A:AL,10,FALSE)+6,1)</f>
        <v>C</v>
      </c>
      <c r="T21" s="102" t="str">
        <f>MID(VLOOKUP($A21,Seqs!$A:$B,2,FALSE),VLOOKUP($A21,'NonXtal_SegEnds_Prot#'!A:AL,10,FALSE)+7,1)</f>
        <v>C</v>
      </c>
      <c r="U21" s="102" t="str">
        <f>MID(VLOOKUP($A21,Seqs!$A:$B,2,FALSE),VLOOKUP($A21,'NonXtal_SegEnds_Prot#'!A:AL,10,FALSE)+8,1)</f>
        <v>M</v>
      </c>
      <c r="V21" s="102" t="str">
        <f>MID(VLOOKUP($A21,Seqs!$A:$B,2,FALSE),VLOOKUP($A21,'NonXtal_SegEnds_Prot#'!A:AL,10,FALSE)+9,1)</f>
        <v>P</v>
      </c>
      <c r="W21" s="71" t="str">
        <f>MID(VLOOKUP($A21,Seqs!$A:$B,2,FALSE),VLOOKUP($A21,'NonXtal_SegEnds_Prot#'!$A:$AL,22,FALSE)+6,1)</f>
        <v>I</v>
      </c>
      <c r="X21" s="102" t="str">
        <f>MID(VLOOKUP($A21,Seqs!$A:$B,2,FALSE),VLOOKUP($A21,'NonXtal_SegEnds_Prot#'!$A:$AL,22,FALSE)+7,1)</f>
        <v>A</v>
      </c>
      <c r="Y21" s="102" t="str">
        <f>MID(VLOOKUP($A21,Seqs!$A:$B,2,FALSE),VLOOKUP($A21,'NonXtal_SegEnds_Prot#'!$A:$AL,22,FALSE)+8,1)</f>
        <v>G</v>
      </c>
      <c r="Z21" s="102" t="str">
        <f>MID(VLOOKUP($A21,Seqs!$A:$B,2,FALSE),VLOOKUP($A21,'NonXtal_SegEnds_Prot#'!$A:$AL,22,FALSE)+9,1)</f>
        <v>P</v>
      </c>
      <c r="AA21" s="102" t="str">
        <f>MID(VLOOKUP($A21,Seqs!$A:$B,2,FALSE),VLOOKUP($A21,'NonXtal_SegEnds_Prot#'!$A:$AL,22,FALSE)+10,1)</f>
        <v>S</v>
      </c>
      <c r="AB21" s="71" t="str">
        <f>MID(VLOOKUP($A21,Seqs!$A:$B,2,FALSE),VLOOKUP($A21,'NonXtal_SegEnds_Prot#'!$A:$AL,28,FALSE)-4,1)</f>
        <v>V</v>
      </c>
      <c r="AC21" s="102" t="str">
        <f>MID(VLOOKUP($A21,Seqs!$A:$B,2,FALSE),VLOOKUP($A21,'NonXtal_SegEnds_Prot#'!$A:$AL,28,FALSE),1)</f>
        <v>P</v>
      </c>
    </row>
    <row r="22" spans="1:29" s="2" customFormat="1" x14ac:dyDescent="0.2">
      <c r="A22" s="2" t="s">
        <v>459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71" t="str">
        <f>MID(VLOOKUP($A22,Seqs!$A:$B,2,FALSE),VLOOKUP($A22,'NonXtal_SegEnds_Prot#'!A:AL,10,FALSE),1)</f>
        <v>D</v>
      </c>
      <c r="S22" s="102" t="str">
        <f>MID(VLOOKUP($A22,Seqs!$A:$B,2,FALSE),VLOOKUP($A22,'NonXtal_SegEnds_Prot#'!A:AL,10,FALSE)+6,1)</f>
        <v>L</v>
      </c>
      <c r="T22" s="102" t="str">
        <f>MID(VLOOKUP($A22,Seqs!$A:$B,2,FALSE),VLOOKUP($A22,'NonXtal_SegEnds_Prot#'!A:AL,10,FALSE)+7,1)</f>
        <v>N</v>
      </c>
      <c r="U22" s="102" t="str">
        <f>MID(VLOOKUP($A22,Seqs!$A:$B,2,FALSE),VLOOKUP($A22,'NonXtal_SegEnds_Prot#'!A:AL,10,FALSE)+8,1)</f>
        <v>M</v>
      </c>
      <c r="V22" s="102" t="str">
        <f>MID(VLOOKUP($A22,Seqs!$A:$B,2,FALSE),VLOOKUP($A22,'NonXtal_SegEnds_Prot#'!A:AL,10,FALSE)+9,1)</f>
        <v>P</v>
      </c>
      <c r="W22" s="71" t="str">
        <f>MID(VLOOKUP($A22,Seqs!$A:$B,2,FALSE),VLOOKUP($A22,'NonXtal_SegEnds_Prot#'!$A:$AL,22,FALSE)+6,1)</f>
        <v>V</v>
      </c>
      <c r="X22" s="102" t="str">
        <f>MID(VLOOKUP($A22,Seqs!$A:$B,2,FALSE),VLOOKUP($A22,'NonXtal_SegEnds_Prot#'!$A:$AL,22,FALSE)+7,1)</f>
        <v>A</v>
      </c>
      <c r="Y22" s="102" t="str">
        <f>MID(VLOOKUP($A22,Seqs!$A:$B,2,FALSE),VLOOKUP($A22,'NonXtal_SegEnds_Prot#'!$A:$AL,22,FALSE)+8,1)</f>
        <v>F</v>
      </c>
      <c r="Z22" s="102" t="str">
        <f>MID(VLOOKUP($A22,Seqs!$A:$B,2,FALSE),VLOOKUP($A22,'NonXtal_SegEnds_Prot#'!$A:$AL,22,FALSE)+9,1)</f>
        <v>P</v>
      </c>
      <c r="AA22" s="102" t="str">
        <f>MID(VLOOKUP($A22,Seqs!$A:$B,2,FALSE),VLOOKUP($A22,'NonXtal_SegEnds_Prot#'!$A:$AL,22,FALSE)+10,1)</f>
        <v>L</v>
      </c>
      <c r="AB22" s="71" t="str">
        <f>MID(VLOOKUP($A22,Seqs!$A:$B,2,FALSE),VLOOKUP($A22,'NonXtal_SegEnds_Prot#'!$A:$AL,28,FALSE)-4,1)</f>
        <v>S</v>
      </c>
      <c r="AC22" s="102" t="str">
        <f>MID(VLOOKUP($A22,Seqs!$A:$B,2,FALSE),VLOOKUP($A22,'NonXtal_SegEnds_Prot#'!$A:$AL,28,FALSE),1)</f>
        <v>P</v>
      </c>
    </row>
    <row r="23" spans="1:29" s="2" customFormat="1" x14ac:dyDescent="0.2">
      <c r="A23" s="2" t="s">
        <v>468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71" t="str">
        <f>MID(VLOOKUP($A23,Seqs!$A:$B,2,FALSE),VLOOKUP($A23,'NonXtal_SegEnds_Prot#'!A:AL,10,FALSE),1)</f>
        <v>D</v>
      </c>
      <c r="S23" s="102" t="str">
        <f>MID(VLOOKUP($A23,Seqs!$A:$B,2,FALSE),VLOOKUP($A23,'NonXtal_SegEnds_Prot#'!A:AL,10,FALSE)+6,1)</f>
        <v>T</v>
      </c>
      <c r="T23" s="102" t="str">
        <f>MID(VLOOKUP($A23,Seqs!$A:$B,2,FALSE),VLOOKUP($A23,'NonXtal_SegEnds_Prot#'!A:AL,10,FALSE)+7,1)</f>
        <v>C</v>
      </c>
      <c r="U23" s="102" t="str">
        <f>MID(VLOOKUP($A23,Seqs!$A:$B,2,FALSE),VLOOKUP($A23,'NonXtal_SegEnds_Prot#'!A:AL,10,FALSE)+8,1)</f>
        <v>A</v>
      </c>
      <c r="V23" s="102" t="str">
        <f>MID(VLOOKUP($A23,Seqs!$A:$B,2,FALSE),VLOOKUP($A23,'NonXtal_SegEnds_Prot#'!A:AL,10,FALSE)+9,1)</f>
        <v>P</v>
      </c>
      <c r="W23" s="71" t="str">
        <f>MID(VLOOKUP($A23,Seqs!$A:$B,2,FALSE),VLOOKUP($A23,'NonXtal_SegEnds_Prot#'!$A:$AL,22,FALSE)+6,1)</f>
        <v>L</v>
      </c>
      <c r="X23" s="102" t="str">
        <f>MID(VLOOKUP($A23,Seqs!$A:$B,2,FALSE),VLOOKUP($A23,'NonXtal_SegEnds_Prot#'!$A:$AL,22,FALSE)+7,1)</f>
        <v>A</v>
      </c>
      <c r="Y23" s="102" t="str">
        <f>MID(VLOOKUP($A23,Seqs!$A:$B,2,FALSE),VLOOKUP($A23,'NonXtal_SegEnds_Prot#'!$A:$AL,22,FALSE)+8,1)</f>
        <v>I</v>
      </c>
      <c r="Z23" s="102" t="str">
        <f>MID(VLOOKUP($A23,Seqs!$A:$B,2,FALSE),VLOOKUP($A23,'NonXtal_SegEnds_Prot#'!$A:$AL,22,FALSE)+9,1)</f>
        <v>P</v>
      </c>
      <c r="AA23" s="102" t="str">
        <f>MID(VLOOKUP($A23,Seqs!$A:$B,2,FALSE),VLOOKUP($A23,'NonXtal_SegEnds_Prot#'!$A:$AL,22,FALSE)+10,1)</f>
        <v>E</v>
      </c>
      <c r="AB23" s="71" t="str">
        <f>MID(VLOOKUP($A23,Seqs!$A:$B,2,FALSE),VLOOKUP($A23,'NonXtal_SegEnds_Prot#'!$A:$AL,28,FALSE)-4,1)</f>
        <v>F</v>
      </c>
      <c r="AC23" s="102" t="str">
        <f>MID(VLOOKUP($A23,Seqs!$A:$B,2,FALSE),VLOOKUP($A23,'NonXtal_SegEnds_Prot#'!$A:$AL,28,FALSE),1)</f>
        <v>P</v>
      </c>
    </row>
    <row r="24" spans="1:29" s="2" customFormat="1" x14ac:dyDescent="0.2">
      <c r="A24" s="2" t="s">
        <v>483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71" t="str">
        <f>MID(VLOOKUP($A24,Seqs!$A:$B,2,FALSE),VLOOKUP($A24,'NonXtal_SegEnds_Prot#'!A:AL,10,FALSE),1)</f>
        <v>D</v>
      </c>
      <c r="S24" s="102" t="str">
        <f>MID(VLOOKUP($A24,Seqs!$A:$B,2,FALSE),VLOOKUP($A24,'NonXtal_SegEnds_Prot#'!A:AL,10,FALSE)+6,1)</f>
        <v>S</v>
      </c>
      <c r="T24" s="102" t="str">
        <f>MID(VLOOKUP($A24,Seqs!$A:$B,2,FALSE),VLOOKUP($A24,'NonXtal_SegEnds_Prot#'!A:AL,10,FALSE)+7,1)</f>
        <v>L</v>
      </c>
      <c r="U24" s="102" t="str">
        <f>MID(VLOOKUP($A24,Seqs!$A:$B,2,FALSE),VLOOKUP($A24,'NonXtal_SegEnds_Prot#'!A:AL,10,FALSE)+8,1)</f>
        <v>P</v>
      </c>
      <c r="V24" s="102" t="str">
        <f>MID(VLOOKUP($A24,Seqs!$A:$B,2,FALSE),VLOOKUP($A24,'NonXtal_SegEnds_Prot#'!A:AL,10,FALSE)+9,1)</f>
        <v>V</v>
      </c>
      <c r="W24" s="71" t="str">
        <f>MID(VLOOKUP($A24,Seqs!$A:$B,2,FALSE),VLOOKUP($A24,'NonXtal_SegEnds_Prot#'!$A:$AL,22,FALSE)+6,1)</f>
        <v>F</v>
      </c>
      <c r="X24" s="102" t="str">
        <f>MID(VLOOKUP($A24,Seqs!$A:$B,2,FALSE),VLOOKUP($A24,'NonXtal_SegEnds_Prot#'!$A:$AL,22,FALSE)+7,1)</f>
        <v>A</v>
      </c>
      <c r="Y24" s="102" t="str">
        <f>MID(VLOOKUP($A24,Seqs!$A:$B,2,FALSE),VLOOKUP($A24,'NonXtal_SegEnds_Prot#'!$A:$AL,22,FALSE)+8,1)</f>
        <v>V</v>
      </c>
      <c r="Z24" s="102" t="str">
        <f>MID(VLOOKUP($A24,Seqs!$A:$B,2,FALSE),VLOOKUP($A24,'NonXtal_SegEnds_Prot#'!$A:$AL,22,FALSE)+9,1)</f>
        <v>P</v>
      </c>
      <c r="AA24" s="102" t="str">
        <f>MID(VLOOKUP($A24,Seqs!$A:$B,2,FALSE),VLOOKUP($A24,'NonXtal_SegEnds_Prot#'!$A:$AL,22,FALSE)+10,1)</f>
        <v>A</v>
      </c>
      <c r="AB24" s="71" t="str">
        <f>MID(VLOOKUP($A24,Seqs!$A:$B,2,FALSE),VLOOKUP($A24,'NonXtal_SegEnds_Prot#'!$A:$AL,28,FALSE)-4,1)</f>
        <v>G</v>
      </c>
      <c r="AC24" s="102" t="str">
        <f>MID(VLOOKUP($A24,Seqs!$A:$B,2,FALSE),VLOOKUP($A24,'NonXtal_SegEnds_Prot#'!$A:$AL,28,FALSE),1)</f>
        <v>P</v>
      </c>
    </row>
    <row r="25" spans="1:29" s="2" customFormat="1" x14ac:dyDescent="0.2">
      <c r="A25" s="2" t="s">
        <v>486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71" t="str">
        <f>MID(VLOOKUP($A25,Seqs!$A:$B,2,FALSE),VLOOKUP($A25,'NonXtal_SegEnds_Prot#'!A:AL,10,FALSE),1)</f>
        <v>D</v>
      </c>
      <c r="S25" s="102" t="str">
        <f>MID(VLOOKUP($A25,Seqs!$A:$B,2,FALSE),VLOOKUP($A25,'NonXtal_SegEnds_Prot#'!A:AL,10,FALSE)+6,1)</f>
        <v>T</v>
      </c>
      <c r="T25" s="102" t="str">
        <f>MID(VLOOKUP($A25,Seqs!$A:$B,2,FALSE),VLOOKUP($A25,'NonXtal_SegEnds_Prot#'!A:AL,10,FALSE)+7,1)</f>
        <v>A</v>
      </c>
      <c r="U25" s="102" t="str">
        <f>MID(VLOOKUP($A25,Seqs!$A:$B,2,FALSE),VLOOKUP($A25,'NonXtal_SegEnds_Prot#'!A:AL,10,FALSE)+8,1)</f>
        <v>P</v>
      </c>
      <c r="V25" s="102" t="str">
        <f>MID(VLOOKUP($A25,Seqs!$A:$B,2,FALSE),VLOOKUP($A25,'NonXtal_SegEnds_Prot#'!A:AL,10,FALSE)+9,1)</f>
        <v>F</v>
      </c>
      <c r="W25" s="71" t="str">
        <f>MID(VLOOKUP($A25,Seqs!$A:$B,2,FALSE),VLOOKUP($A25,'NonXtal_SegEnds_Prot#'!$A:$AL,22,FALSE)+6,1)</f>
        <v>L</v>
      </c>
      <c r="X25" s="102" t="str">
        <f>MID(VLOOKUP($A25,Seqs!$A:$B,2,FALSE),VLOOKUP($A25,'NonXtal_SegEnds_Prot#'!$A:$AL,22,FALSE)+7,1)</f>
        <v>A</v>
      </c>
      <c r="Y25" s="102" t="str">
        <f>MID(VLOOKUP($A25,Seqs!$A:$B,2,FALSE),VLOOKUP($A25,'NonXtal_SegEnds_Prot#'!$A:$AL,22,FALSE)+8,1)</f>
        <v>T</v>
      </c>
      <c r="Z25" s="102" t="str">
        <f>MID(VLOOKUP($A25,Seqs!$A:$B,2,FALSE),VLOOKUP($A25,'NonXtal_SegEnds_Prot#'!$A:$AL,22,FALSE)+9,1)</f>
        <v>P</v>
      </c>
      <c r="AA25" s="102" t="str">
        <f>MID(VLOOKUP($A25,Seqs!$A:$B,2,FALSE),VLOOKUP($A25,'NonXtal_SegEnds_Prot#'!$A:$AL,22,FALSE)+10,1)</f>
        <v>V</v>
      </c>
      <c r="AB25" s="71" t="str">
        <f>MID(VLOOKUP($A25,Seqs!$A:$B,2,FALSE),VLOOKUP($A25,'NonXtal_SegEnds_Prot#'!$A:$AL,28,FALSE)-4,1)</f>
        <v>G</v>
      </c>
      <c r="AC25" s="102" t="str">
        <f>MID(VLOOKUP($A25,Seqs!$A:$B,2,FALSE),VLOOKUP($A25,'NonXtal_SegEnds_Prot#'!$A:$AL,28,FALSE),1)</f>
        <v>P</v>
      </c>
    </row>
    <row r="26" spans="1:29" s="2" customFormat="1" x14ac:dyDescent="0.2">
      <c r="A26" s="2" t="s">
        <v>487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71" t="str">
        <f>MID(VLOOKUP($A26,Seqs!$A:$B,2,FALSE),VLOOKUP($A26,'NonXtal_SegEnds_Prot#'!A:AL,10,FALSE),1)</f>
        <v>D</v>
      </c>
      <c r="S26" s="102" t="str">
        <f>MID(VLOOKUP($A26,Seqs!$A:$B,2,FALSE),VLOOKUP($A26,'NonXtal_SegEnds_Prot#'!A:AL,10,FALSE)+6,1)</f>
        <v>L</v>
      </c>
      <c r="T26" s="102" t="str">
        <f>MID(VLOOKUP($A26,Seqs!$A:$B,2,FALSE),VLOOKUP($A26,'NonXtal_SegEnds_Prot#'!A:AL,10,FALSE)+7,1)</f>
        <v>T</v>
      </c>
      <c r="U26" s="102" t="str">
        <f>MID(VLOOKUP($A26,Seqs!$A:$B,2,FALSE),VLOOKUP($A26,'NonXtal_SegEnds_Prot#'!A:AL,10,FALSE)+8,1)</f>
        <v>P</v>
      </c>
      <c r="V26" s="102" t="str">
        <f>MID(VLOOKUP($A26,Seqs!$A:$B,2,FALSE),VLOOKUP($A26,'NonXtal_SegEnds_Prot#'!A:AL,10,FALSE)+9,1)</f>
        <v>L</v>
      </c>
      <c r="W26" s="71" t="str">
        <f>MID(VLOOKUP($A26,Seqs!$A:$B,2,FALSE),VLOOKUP($A26,'NonXtal_SegEnds_Prot#'!$A:$AL,22,FALSE)+6,1)</f>
        <v>L</v>
      </c>
      <c r="X26" s="102" t="str">
        <f>MID(VLOOKUP($A26,Seqs!$A:$B,2,FALSE),VLOOKUP($A26,'NonXtal_SegEnds_Prot#'!$A:$AL,22,FALSE)+7,1)</f>
        <v>A</v>
      </c>
      <c r="Y26" s="102" t="str">
        <f>MID(VLOOKUP($A26,Seqs!$A:$B,2,FALSE),VLOOKUP($A26,'NonXtal_SegEnds_Prot#'!$A:$AL,22,FALSE)+8,1)</f>
        <v>V</v>
      </c>
      <c r="Z26" s="102" t="str">
        <f>MID(VLOOKUP($A26,Seqs!$A:$B,2,FALSE),VLOOKUP($A26,'NonXtal_SegEnds_Prot#'!$A:$AL,22,FALSE)+9,1)</f>
        <v>P</v>
      </c>
      <c r="AA26" s="102" t="str">
        <f>MID(VLOOKUP($A26,Seqs!$A:$B,2,FALSE),VLOOKUP($A26,'NonXtal_SegEnds_Prot#'!$A:$AL,22,FALSE)+10,1)</f>
        <v>A</v>
      </c>
      <c r="AB26" s="71" t="str">
        <f>MID(VLOOKUP($A26,Seqs!$A:$B,2,FALSE),VLOOKUP($A26,'NonXtal_SegEnds_Prot#'!$A:$AL,28,FALSE)-4,1)</f>
        <v>A</v>
      </c>
      <c r="AC26" s="102" t="str">
        <f>MID(VLOOKUP($A26,Seqs!$A:$B,2,FALSE),VLOOKUP($A26,'NonXtal_SegEnds_Prot#'!$A:$AL,28,FALSE),1)</f>
        <v>P</v>
      </c>
    </row>
    <row r="27" spans="1:29" s="2" customFormat="1" x14ac:dyDescent="0.2">
      <c r="A27" s="2" t="s">
        <v>494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71" t="str">
        <f>MID(VLOOKUP($A27,Seqs!$A:$B,2,FALSE),VLOOKUP($A27,'NonXtal_SegEnds_Prot#'!A:AL,10,FALSE),1)</f>
        <v>D</v>
      </c>
      <c r="S27" s="102" t="str">
        <f>MID(VLOOKUP($A27,Seqs!$A:$B,2,FALSE),VLOOKUP($A27,'NonXtal_SegEnds_Prot#'!A:AL,10,FALSE)+6,1)</f>
        <v>G</v>
      </c>
      <c r="T27" s="102" t="str">
        <f>MID(VLOOKUP($A27,Seqs!$A:$B,2,FALSE),VLOOKUP($A27,'NonXtal_SegEnds_Prot#'!A:AL,10,FALSE)+7,1)</f>
        <v>M</v>
      </c>
      <c r="U27" s="102" t="str">
        <f>MID(VLOOKUP($A27,Seqs!$A:$B,2,FALSE),VLOOKUP($A27,'NonXtal_SegEnds_Prot#'!A:AL,10,FALSE)+8,1)</f>
        <v>P</v>
      </c>
      <c r="V27" s="102" t="str">
        <f>MID(VLOOKUP($A27,Seqs!$A:$B,2,FALSE),VLOOKUP($A27,'NonXtal_SegEnds_Prot#'!A:AL,10,FALSE)+9,1)</f>
        <v>F</v>
      </c>
      <c r="W27" s="71" t="str">
        <f>MID(VLOOKUP($A27,Seqs!$A:$B,2,FALSE),VLOOKUP($A27,'NonXtal_SegEnds_Prot#'!$A:$AL,22,FALSE)+6,1)</f>
        <v>L</v>
      </c>
      <c r="X27" s="102" t="str">
        <f>MID(VLOOKUP($A27,Seqs!$A:$B,2,FALSE),VLOOKUP($A27,'NonXtal_SegEnds_Prot#'!$A:$AL,22,FALSE)+7,1)</f>
        <v>A</v>
      </c>
      <c r="Y27" s="102" t="str">
        <f>MID(VLOOKUP($A27,Seqs!$A:$B,2,FALSE),VLOOKUP($A27,'NonXtal_SegEnds_Prot#'!$A:$AL,22,FALSE)+8,1)</f>
        <v>L</v>
      </c>
      <c r="Z27" s="102" t="str">
        <f>MID(VLOOKUP($A27,Seqs!$A:$B,2,FALSE),VLOOKUP($A27,'NonXtal_SegEnds_Prot#'!$A:$AL,22,FALSE)+9,1)</f>
        <v>P</v>
      </c>
      <c r="AA27" s="102" t="str">
        <f>MID(VLOOKUP($A27,Seqs!$A:$B,2,FALSE),VLOOKUP($A27,'NonXtal_SegEnds_Prot#'!$A:$AL,22,FALSE)+10,1)</f>
        <v>V</v>
      </c>
      <c r="AB27" s="71" t="str">
        <f>MID(VLOOKUP($A27,Seqs!$A:$B,2,FALSE),VLOOKUP($A27,'NonXtal_SegEnds_Prot#'!$A:$AL,28,FALSE)-4,1)</f>
        <v>T</v>
      </c>
      <c r="AC27" s="102" t="str">
        <f>MID(VLOOKUP($A27,Seqs!$A:$B,2,FALSE),VLOOKUP($A27,'NonXtal_SegEnds_Prot#'!$A:$AL,28,FALSE),1)</f>
        <v>P</v>
      </c>
    </row>
    <row r="28" spans="1:29" s="2" customFormat="1" x14ac:dyDescent="0.2">
      <c r="A28" s="2" t="s">
        <v>504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71" t="str">
        <f>MID(VLOOKUP($A28,Seqs!$A:$B,2,FALSE),VLOOKUP($A28,'NonXtal_SegEnds_Prot#'!A:AL,10,FALSE),1)</f>
        <v>D</v>
      </c>
      <c r="S28" s="102" t="str">
        <f>MID(VLOOKUP($A28,Seqs!$A:$B,2,FALSE),VLOOKUP($A28,'NonXtal_SegEnds_Prot#'!A:AL,10,FALSE)+6,1)</f>
        <v>G</v>
      </c>
      <c r="T28" s="102" t="str">
        <f>MID(VLOOKUP($A28,Seqs!$A:$B,2,FALSE),VLOOKUP($A28,'NonXtal_SegEnds_Prot#'!A:AL,10,FALSE)+7,1)</f>
        <v>L</v>
      </c>
      <c r="U28" s="102" t="str">
        <f>MID(VLOOKUP($A28,Seqs!$A:$B,2,FALSE),VLOOKUP($A28,'NonXtal_SegEnds_Prot#'!A:AL,10,FALSE)+8,1)</f>
        <v>P</v>
      </c>
      <c r="V28" s="102" t="str">
        <f>MID(VLOOKUP($A28,Seqs!$A:$B,2,FALSE),VLOOKUP($A28,'NonXtal_SegEnds_Prot#'!A:AL,10,FALSE)+9,1)</f>
        <v>F</v>
      </c>
      <c r="W28" s="71" t="str">
        <f>MID(VLOOKUP($A28,Seqs!$A:$B,2,FALSE),VLOOKUP($A28,'NonXtal_SegEnds_Prot#'!$A:$AL,22,FALSE)+6,1)</f>
        <v>S</v>
      </c>
      <c r="X28" s="102" t="str">
        <f>MID(VLOOKUP($A28,Seqs!$A:$B,2,FALSE),VLOOKUP($A28,'NonXtal_SegEnds_Prot#'!$A:$AL,22,FALSE)+7,1)</f>
        <v>A</v>
      </c>
      <c r="Y28" s="102" t="str">
        <f>MID(VLOOKUP($A28,Seqs!$A:$B,2,FALSE),VLOOKUP($A28,'NonXtal_SegEnds_Prot#'!$A:$AL,22,FALSE)+8,1)</f>
        <v>G</v>
      </c>
      <c r="Z28" s="102" t="str">
        <f>MID(VLOOKUP($A28,Seqs!$A:$B,2,FALSE),VLOOKUP($A28,'NonXtal_SegEnds_Prot#'!$A:$AL,22,FALSE)+9,1)</f>
        <v>P</v>
      </c>
      <c r="AA28" s="102" t="str">
        <f>MID(VLOOKUP($A28,Seqs!$A:$B,2,FALSE),VLOOKUP($A28,'NonXtal_SegEnds_Prot#'!$A:$AL,22,FALSE)+10,1)</f>
        <v>F</v>
      </c>
      <c r="AB28" s="71" t="str">
        <f>MID(VLOOKUP($A28,Seqs!$A:$B,2,FALSE),VLOOKUP($A28,'NonXtal_SegEnds_Prot#'!$A:$AL,28,FALSE)-4,1)</f>
        <v>Y</v>
      </c>
      <c r="AC28" s="102" t="str">
        <f>MID(VLOOKUP($A28,Seqs!$A:$B,2,FALSE),VLOOKUP($A28,'NonXtal_SegEnds_Prot#'!$A:$AL,28,FALSE),1)</f>
        <v>P</v>
      </c>
    </row>
    <row r="29" spans="1:29" s="2" customFormat="1" x14ac:dyDescent="0.2">
      <c r="A29" s="2" t="s">
        <v>508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71" t="str">
        <f>MID(VLOOKUP($A29,Seqs!$A:$B,2,FALSE),VLOOKUP($A29,'NonXtal_SegEnds_Prot#'!A:AL,10,FALSE),1)</f>
        <v>E</v>
      </c>
      <c r="S29" s="102" t="str">
        <f>MID(VLOOKUP($A29,Seqs!$A:$B,2,FALSE),VLOOKUP($A29,'NonXtal_SegEnds_Prot#'!A:AL,10,FALSE)+6,1)</f>
        <v>F</v>
      </c>
      <c r="T29" s="102" t="str">
        <f>MID(VLOOKUP($A29,Seqs!$A:$B,2,FALSE),VLOOKUP($A29,'NonXtal_SegEnds_Prot#'!A:AL,10,FALSE)+7,1)</f>
        <v>N</v>
      </c>
      <c r="U29" s="102" t="str">
        <f>MID(VLOOKUP($A29,Seqs!$A:$B,2,FALSE),VLOOKUP($A29,'NonXtal_SegEnds_Prot#'!A:AL,10,FALSE)+8,1)</f>
        <v>T</v>
      </c>
      <c r="V29" s="102" t="str">
        <f>MID(VLOOKUP($A29,Seqs!$A:$B,2,FALSE),VLOOKUP($A29,'NonXtal_SegEnds_Prot#'!A:AL,10,FALSE)+9,1)</f>
        <v>V</v>
      </c>
      <c r="W29" s="71" t="str">
        <f>MID(VLOOKUP($A29,Seqs!$A:$B,2,FALSE),VLOOKUP($A29,'NonXtal_SegEnds_Prot#'!$A:$AL,22,FALSE)+6,1)</f>
        <v>L</v>
      </c>
      <c r="X29" s="102" t="str">
        <f>MID(VLOOKUP($A29,Seqs!$A:$B,2,FALSE),VLOOKUP($A29,'NonXtal_SegEnds_Prot#'!$A:$AL,22,FALSE)+7,1)</f>
        <v>A</v>
      </c>
      <c r="Y29" s="102" t="str">
        <f>MID(VLOOKUP($A29,Seqs!$A:$B,2,FALSE),VLOOKUP($A29,'NonXtal_SegEnds_Prot#'!$A:$AL,22,FALSE)+8,1)</f>
        <v>F</v>
      </c>
      <c r="Z29" s="102" t="str">
        <f>MID(VLOOKUP($A29,Seqs!$A:$B,2,FALSE),VLOOKUP($A29,'NonXtal_SegEnds_Prot#'!$A:$AL,22,FALSE)+9,1)</f>
        <v>P</v>
      </c>
      <c r="AA29" s="102" t="str">
        <f>MID(VLOOKUP($A29,Seqs!$A:$B,2,FALSE),VLOOKUP($A29,'NonXtal_SegEnds_Prot#'!$A:$AL,22,FALSE)+10,1)</f>
        <v>Q</v>
      </c>
      <c r="AB29" s="71" t="str">
        <f>MID(VLOOKUP($A29,Seqs!$A:$B,2,FALSE),VLOOKUP($A29,'NonXtal_SegEnds_Prot#'!$A:$AL,28,FALSE)-4,1)</f>
        <v>I</v>
      </c>
      <c r="AC29" s="102" t="str">
        <f>MID(VLOOKUP($A29,Seqs!$A:$B,2,FALSE),VLOOKUP($A29,'NonXtal_SegEnds_Prot#'!$A:$AL,28,FALSE),1)</f>
        <v>P</v>
      </c>
    </row>
    <row r="30" spans="1:29" s="2" customFormat="1" x14ac:dyDescent="0.2">
      <c r="A30" s="2" t="s">
        <v>509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71" t="str">
        <f>MID(VLOOKUP($A30,Seqs!$A:$B,2,FALSE),VLOOKUP($A30,'NonXtal_SegEnds_Prot#'!A:AL,10,FALSE),1)</f>
        <v>D</v>
      </c>
      <c r="S30" s="102" t="str">
        <f>MID(VLOOKUP($A30,Seqs!$A:$B,2,FALSE),VLOOKUP($A30,'NonXtal_SegEnds_Prot#'!A:AL,10,FALSE)+6,1)</f>
        <v>F</v>
      </c>
      <c r="T30" s="102" t="str">
        <f>MID(VLOOKUP($A30,Seqs!$A:$B,2,FALSE),VLOOKUP($A30,'NonXtal_SegEnds_Prot#'!A:AL,10,FALSE)+7,1)</f>
        <v>N</v>
      </c>
      <c r="U30" s="102" t="str">
        <f>MID(VLOOKUP($A30,Seqs!$A:$B,2,FALSE),VLOOKUP($A30,'NonXtal_SegEnds_Prot#'!A:AL,10,FALSE)+8,1)</f>
        <v>A</v>
      </c>
      <c r="V30" s="102" t="str">
        <f>MID(VLOOKUP($A30,Seqs!$A:$B,2,FALSE),VLOOKUP($A30,'NonXtal_SegEnds_Prot#'!A:AL,10,FALSE)+9,1)</f>
        <v>A</v>
      </c>
      <c r="W30" s="71" t="str">
        <f>MID(VLOOKUP($A30,Seqs!$A:$B,2,FALSE),VLOOKUP($A30,'NonXtal_SegEnds_Prot#'!$A:$AL,22,FALSE)+6,1)</f>
        <v>L</v>
      </c>
      <c r="X30" s="102" t="str">
        <f>MID(VLOOKUP($A30,Seqs!$A:$B,2,FALSE),VLOOKUP($A30,'NonXtal_SegEnds_Prot#'!$A:$AL,22,FALSE)+7,1)</f>
        <v>A</v>
      </c>
      <c r="Y30" s="102" t="str">
        <f>MID(VLOOKUP($A30,Seqs!$A:$B,2,FALSE),VLOOKUP($A30,'NonXtal_SegEnds_Prot#'!$A:$AL,22,FALSE)+8,1)</f>
        <v>S</v>
      </c>
      <c r="Z30" s="102" t="str">
        <f>MID(VLOOKUP($A30,Seqs!$A:$B,2,FALSE),VLOOKUP($A30,'NonXtal_SegEnds_Prot#'!$A:$AL,22,FALSE)+9,1)</f>
        <v>P</v>
      </c>
      <c r="AA30" s="102" t="str">
        <f>MID(VLOOKUP($A30,Seqs!$A:$B,2,FALSE),VLOOKUP($A30,'NonXtal_SegEnds_Prot#'!$A:$AL,22,FALSE)+10,1)</f>
        <v>Q</v>
      </c>
      <c r="AB30" s="71" t="str">
        <f>MID(VLOOKUP($A30,Seqs!$A:$B,2,FALSE),VLOOKUP($A30,'NonXtal_SegEnds_Prot#'!$A:$AL,28,FALSE)-4,1)</f>
        <v>I</v>
      </c>
      <c r="AC30" s="102" t="str">
        <f>MID(VLOOKUP($A30,Seqs!$A:$B,2,FALSE),VLOOKUP($A30,'NonXtal_SegEnds_Prot#'!$A:$AL,28,FALSE),1)</f>
        <v>P</v>
      </c>
    </row>
    <row r="31" spans="1:29" s="2" customFormat="1" x14ac:dyDescent="0.2">
      <c r="A31" s="2" t="s">
        <v>510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71" t="str">
        <f>MID(VLOOKUP($A31,Seqs!$A:$B,2,FALSE),VLOOKUP($A31,'NonXtal_SegEnds_Prot#'!A:AL,10,FALSE),1)</f>
        <v>D</v>
      </c>
      <c r="S31" s="102" t="str">
        <f>MID(VLOOKUP($A31,Seqs!$A:$B,2,FALSE),VLOOKUP($A31,'NonXtal_SegEnds_Prot#'!A:AL,10,FALSE)+6,1)</f>
        <v>F</v>
      </c>
      <c r="T31" s="102" t="str">
        <f>MID(VLOOKUP($A31,Seqs!$A:$B,2,FALSE),VLOOKUP($A31,'NonXtal_SegEnds_Prot#'!A:AL,10,FALSE)+7,1)</f>
        <v>N</v>
      </c>
      <c r="U31" s="102" t="str">
        <f>MID(VLOOKUP($A31,Seqs!$A:$B,2,FALSE),VLOOKUP($A31,'NonXtal_SegEnds_Prot#'!A:AL,10,FALSE)+8,1)</f>
        <v>T</v>
      </c>
      <c r="V31" s="102" t="str">
        <f>MID(VLOOKUP($A31,Seqs!$A:$B,2,FALSE),VLOOKUP($A31,'NonXtal_SegEnds_Prot#'!A:AL,10,FALSE)+9,1)</f>
        <v>L</v>
      </c>
      <c r="W31" s="71" t="str">
        <f>MID(VLOOKUP($A31,Seqs!$A:$B,2,FALSE),VLOOKUP($A31,'NonXtal_SegEnds_Prot#'!$A:$AL,22,FALSE)+6,1)</f>
        <v>L</v>
      </c>
      <c r="X31" s="102" t="str">
        <f>MID(VLOOKUP($A31,Seqs!$A:$B,2,FALSE),VLOOKUP($A31,'NonXtal_SegEnds_Prot#'!$A:$AL,22,FALSE)+7,1)</f>
        <v>A</v>
      </c>
      <c r="Y31" s="102" t="str">
        <f>MID(VLOOKUP($A31,Seqs!$A:$B,2,FALSE),VLOOKUP($A31,'NonXtal_SegEnds_Prot#'!$A:$AL,22,FALSE)+8,1)</f>
        <v>F</v>
      </c>
      <c r="Z31" s="102" t="str">
        <f>MID(VLOOKUP($A31,Seqs!$A:$B,2,FALSE),VLOOKUP($A31,'NonXtal_SegEnds_Prot#'!$A:$AL,22,FALSE)+9,1)</f>
        <v>P</v>
      </c>
      <c r="AA31" s="102" t="str">
        <f>MID(VLOOKUP($A31,Seqs!$A:$B,2,FALSE),VLOOKUP($A31,'NonXtal_SegEnds_Prot#'!$A:$AL,22,FALSE)+10,1)</f>
        <v>Q</v>
      </c>
      <c r="AB31" s="71" t="str">
        <f>MID(VLOOKUP($A31,Seqs!$A:$B,2,FALSE),VLOOKUP($A31,'NonXtal_SegEnds_Prot#'!$A:$AL,28,FALSE)-4,1)</f>
        <v>V</v>
      </c>
      <c r="AC31" s="102" t="str">
        <f>MID(VLOOKUP($A31,Seqs!$A:$B,2,FALSE),VLOOKUP($A31,'NonXtal_SegEnds_Prot#'!$A:$AL,28,FALSE),1)</f>
        <v>P</v>
      </c>
    </row>
    <row r="32" spans="1:29" s="2" customFormat="1" x14ac:dyDescent="0.2">
      <c r="A32" s="2" t="s">
        <v>511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71" t="str">
        <f>MID(VLOOKUP($A32,Seqs!$A:$B,2,FALSE),VLOOKUP($A32,'NonXtal_SegEnds_Prot#'!A:AL,10,FALSE),1)</f>
        <v>D</v>
      </c>
      <c r="S32" s="102" t="str">
        <f>MID(VLOOKUP($A32,Seqs!$A:$B,2,FALSE),VLOOKUP($A32,'NonXtal_SegEnds_Prot#'!A:AL,10,FALSE)+6,1)</f>
        <v>T</v>
      </c>
      <c r="T32" s="102" t="str">
        <f>MID(VLOOKUP($A32,Seqs!$A:$B,2,FALSE),VLOOKUP($A32,'NonXtal_SegEnds_Prot#'!A:AL,10,FALSE)+7,1)</f>
        <v>C</v>
      </c>
      <c r="U32" s="102" t="str">
        <f>MID(VLOOKUP($A32,Seqs!$A:$B,2,FALSE),VLOOKUP($A32,'NonXtal_SegEnds_Prot#'!A:AL,10,FALSE)+8,1)</f>
        <v>V</v>
      </c>
      <c r="V32" s="102" t="str">
        <f>MID(VLOOKUP($A32,Seqs!$A:$B,2,FALSE),VLOOKUP($A32,'NonXtal_SegEnds_Prot#'!A:AL,10,FALSE)+9,1)</f>
        <v>P</v>
      </c>
      <c r="W32" s="71" t="str">
        <f>MID(VLOOKUP($A32,Seqs!$A:$B,2,FALSE),VLOOKUP($A32,'NonXtal_SegEnds_Prot#'!$A:$AL,22,FALSE)+6,1)</f>
        <v>L</v>
      </c>
      <c r="X32" s="102" t="str">
        <f>MID(VLOOKUP($A32,Seqs!$A:$B,2,FALSE),VLOOKUP($A32,'NonXtal_SegEnds_Prot#'!$A:$AL,22,FALSE)+7,1)</f>
        <v>A</v>
      </c>
      <c r="Y32" s="102" t="str">
        <f>MID(VLOOKUP($A32,Seqs!$A:$B,2,FALSE),VLOOKUP($A32,'NonXtal_SegEnds_Prot#'!$A:$AL,22,FALSE)+8,1)</f>
        <v>V</v>
      </c>
      <c r="Z32" s="102" t="str">
        <f>MID(VLOOKUP($A32,Seqs!$A:$B,2,FALSE),VLOOKUP($A32,'NonXtal_SegEnds_Prot#'!$A:$AL,22,FALSE)+9,1)</f>
        <v>P</v>
      </c>
      <c r="AA32" s="102" t="str">
        <f>MID(VLOOKUP($A32,Seqs!$A:$B,2,FALSE),VLOOKUP($A32,'NonXtal_SegEnds_Prot#'!$A:$AL,22,FALSE)+10,1)</f>
        <v>E</v>
      </c>
      <c r="AB32" s="71" t="str">
        <f>MID(VLOOKUP($A32,Seqs!$A:$B,2,FALSE),VLOOKUP($A32,'NonXtal_SegEnds_Prot#'!$A:$AL,28,FALSE)-4,1)</f>
        <v>Y</v>
      </c>
      <c r="AC32" s="102" t="str">
        <f>MID(VLOOKUP($A32,Seqs!$A:$B,2,FALSE),VLOOKUP($A32,'NonXtal_SegEnds_Prot#'!$A:$AL,28,FALSE),1)</f>
        <v>P</v>
      </c>
    </row>
    <row r="33" spans="1:29" s="2" customFormat="1" x14ac:dyDescent="0.2">
      <c r="A33" s="2" t="s">
        <v>520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71" t="str">
        <f>MID(VLOOKUP($A33,Seqs!$A:$B,2,FALSE),VLOOKUP($A33,'NonXtal_SegEnds_Prot#'!A:AL,10,FALSE),1)</f>
        <v>D</v>
      </c>
      <c r="S33" s="102" t="str">
        <f>MID(VLOOKUP($A33,Seqs!$A:$B,2,FALSE),VLOOKUP($A33,'NonXtal_SegEnds_Prot#'!A:AL,10,FALSE)+6,1)</f>
        <v>L</v>
      </c>
      <c r="T33" s="102" t="str">
        <f>MID(VLOOKUP($A33,Seqs!$A:$B,2,FALSE),VLOOKUP($A33,'NonXtal_SegEnds_Prot#'!A:AL,10,FALSE)+7,1)</f>
        <v>C</v>
      </c>
      <c r="U33" s="102" t="str">
        <f>MID(VLOOKUP($A33,Seqs!$A:$B,2,FALSE),VLOOKUP($A33,'NonXtal_SegEnds_Prot#'!A:AL,10,FALSE)+8,1)</f>
        <v>L</v>
      </c>
      <c r="V33" s="102" t="str">
        <f>MID(VLOOKUP($A33,Seqs!$A:$B,2,FALSE),VLOOKUP($A33,'NonXtal_SegEnds_Prot#'!A:AL,10,FALSE)+9,1)</f>
        <v>P</v>
      </c>
      <c r="W33" s="71" t="str">
        <f>MID(VLOOKUP($A33,Seqs!$A:$B,2,FALSE),VLOOKUP($A33,'NonXtal_SegEnds_Prot#'!$A:$AL,22,FALSE)+6,1)</f>
        <v>L</v>
      </c>
      <c r="X33" s="102" t="str">
        <f>MID(VLOOKUP($A33,Seqs!$A:$B,2,FALSE),VLOOKUP($A33,'NonXtal_SegEnds_Prot#'!$A:$AL,22,FALSE)+7,1)</f>
        <v>A</v>
      </c>
      <c r="Y33" s="102" t="str">
        <f>MID(VLOOKUP($A33,Seqs!$A:$B,2,FALSE),VLOOKUP($A33,'NonXtal_SegEnds_Prot#'!$A:$AL,22,FALSE)+8,1)</f>
        <v>S</v>
      </c>
      <c r="Z33" s="102" t="str">
        <f>MID(VLOOKUP($A33,Seqs!$A:$B,2,FALSE),VLOOKUP($A33,'NonXtal_SegEnds_Prot#'!$A:$AL,22,FALSE)+9,1)</f>
        <v>P</v>
      </c>
      <c r="AA33" s="102" t="str">
        <f>MID(VLOOKUP($A33,Seqs!$A:$B,2,FALSE),VLOOKUP($A33,'NonXtal_SegEnds_Prot#'!$A:$AL,22,FALSE)+10,1)</f>
        <v>L</v>
      </c>
      <c r="AB33" s="71" t="str">
        <f>MID(VLOOKUP($A33,Seqs!$A:$B,2,FALSE),VLOOKUP($A33,'NonXtal_SegEnds_Prot#'!$A:$AL,28,FALSE)-4,1)</f>
        <v>L</v>
      </c>
      <c r="AC33" s="102" t="str">
        <f>MID(VLOOKUP($A33,Seqs!$A:$B,2,FALSE),VLOOKUP($A33,'NonXtal_SegEnds_Prot#'!$A:$AL,28,FALSE),1)</f>
        <v>P</v>
      </c>
    </row>
    <row r="34" spans="1:29" s="2" customFormat="1" x14ac:dyDescent="0.2">
      <c r="A34" s="2" t="s">
        <v>321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71" t="str">
        <f>MID(VLOOKUP($A34,Seqs!$A:$B,2,FALSE),VLOOKUP($A34,'NonXtal_SegEnds_Prot#'!A:AL,10,FALSE),1)</f>
        <v>D</v>
      </c>
      <c r="S34" s="102" t="str">
        <f>MID(VLOOKUP($A34,Seqs!$A:$B,2,FALSE),VLOOKUP($A34,'NonXtal_SegEnds_Prot#'!A:AL,10,FALSE)+6,1)</f>
        <v>L</v>
      </c>
      <c r="T34" s="102" t="str">
        <f>MID(VLOOKUP($A34,Seqs!$A:$B,2,FALSE),VLOOKUP($A34,'NonXtal_SegEnds_Prot#'!A:AL,10,FALSE)+7,1)</f>
        <v>A</v>
      </c>
      <c r="U34" s="102" t="str">
        <f>MID(VLOOKUP($A34,Seqs!$A:$B,2,FALSE),VLOOKUP($A34,'NonXtal_SegEnds_Prot#'!A:AL,10,FALSE)+8,1)</f>
        <v>M</v>
      </c>
      <c r="V34" s="102" t="str">
        <f>MID(VLOOKUP($A34,Seqs!$A:$B,2,FALSE),VLOOKUP($A34,'NonXtal_SegEnds_Prot#'!A:AL,10,FALSE)+9,1)</f>
        <v>P</v>
      </c>
      <c r="W34" s="71" t="str">
        <f>MID(VLOOKUP($A34,Seqs!$A:$B,2,FALSE),VLOOKUP($A34,'NonXtal_SegEnds_Prot#'!$A:$AL,22,FALSE)+6,1)</f>
        <v>L</v>
      </c>
      <c r="X34" s="102" t="str">
        <f>MID(VLOOKUP($A34,Seqs!$A:$B,2,FALSE),VLOOKUP($A34,'NonXtal_SegEnds_Prot#'!$A:$AL,22,FALSE)+7,1)</f>
        <v>A</v>
      </c>
      <c r="Y34" s="102" t="str">
        <f>MID(VLOOKUP($A34,Seqs!$A:$B,2,FALSE),VLOOKUP($A34,'NonXtal_SegEnds_Prot#'!$A:$AL,22,FALSE)+8,1)</f>
        <v>V</v>
      </c>
      <c r="Z34" s="102" t="str">
        <f>MID(VLOOKUP($A34,Seqs!$A:$B,2,FALSE),VLOOKUP($A34,'NonXtal_SegEnds_Prot#'!$A:$AL,22,FALSE)+9,1)</f>
        <v>P</v>
      </c>
      <c r="AA34" s="102" t="str">
        <f>MID(VLOOKUP($A34,Seqs!$A:$B,2,FALSE),VLOOKUP($A34,'NonXtal_SegEnds_Prot#'!$A:$AL,22,FALSE)+10,1)</f>
        <v>M</v>
      </c>
      <c r="AB34" s="71" t="str">
        <f>MID(VLOOKUP($A34,Seqs!$A:$B,2,FALSE),VLOOKUP($A34,'NonXtal_SegEnds_Prot#'!$A:$AL,28,FALSE)-4,1)</f>
        <v>S</v>
      </c>
      <c r="AC34" s="102" t="str">
        <f>MID(VLOOKUP($A34,Seqs!$A:$B,2,FALSE),VLOOKUP($A34,'NonXtal_SegEnds_Prot#'!$A:$AL,28,FALSE),1)</f>
        <v>P</v>
      </c>
    </row>
    <row r="35" spans="1:29" s="2" customFormat="1" x14ac:dyDescent="0.2">
      <c r="A35" s="2" t="s">
        <v>1110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71" t="str">
        <f>MID(VLOOKUP($A35,Seqs!$A:$B,2,FALSE),VLOOKUP($A35,'NonXtal_SegEnds_Prot#'!A:AL,10,FALSE),1)</f>
        <v>D</v>
      </c>
      <c r="S35" s="102" t="str">
        <f>MID(VLOOKUP($A35,Seqs!$A:$B,2,FALSE),VLOOKUP($A35,'NonXtal_SegEnds_Prot#'!A:AL,10,FALSE)+6,1)</f>
        <v>L</v>
      </c>
      <c r="T35" s="102" t="str">
        <f>MID(VLOOKUP($A35,Seqs!$A:$B,2,FALSE),VLOOKUP($A35,'NonXtal_SegEnds_Prot#'!A:AL,10,FALSE)+7,1)</f>
        <v>A</v>
      </c>
      <c r="U35" s="102" t="str">
        <f>MID(VLOOKUP($A35,Seqs!$A:$B,2,FALSE),VLOOKUP($A35,'NonXtal_SegEnds_Prot#'!A:AL,10,FALSE)+8,1)</f>
        <v>M</v>
      </c>
      <c r="V35" s="102" t="str">
        <f>MID(VLOOKUP($A35,Seqs!$A:$B,2,FALSE),VLOOKUP($A35,'NonXtal_SegEnds_Prot#'!A:AL,10,FALSE)+9,1)</f>
        <v>P</v>
      </c>
      <c r="W35" s="71" t="str">
        <f>MID(VLOOKUP($A35,Seqs!$A:$B,2,FALSE),VLOOKUP($A35,'NonXtal_SegEnds_Prot#'!$A:$AL,22,FALSE)+6,1)</f>
        <v>L</v>
      </c>
      <c r="X35" s="102" t="str">
        <f>MID(VLOOKUP($A35,Seqs!$A:$B,2,FALSE),VLOOKUP($A35,'NonXtal_SegEnds_Prot#'!$A:$AL,22,FALSE)+7,1)</f>
        <v>A</v>
      </c>
      <c r="Y35" s="102" t="str">
        <f>MID(VLOOKUP($A35,Seqs!$A:$B,2,FALSE),VLOOKUP($A35,'NonXtal_SegEnds_Prot#'!$A:$AL,22,FALSE)+8,1)</f>
        <v>I</v>
      </c>
      <c r="Z35" s="102" t="str">
        <f>MID(VLOOKUP($A35,Seqs!$A:$B,2,FALSE),VLOOKUP($A35,'NonXtal_SegEnds_Prot#'!$A:$AL,22,FALSE)+9,1)</f>
        <v>P</v>
      </c>
      <c r="AA35" s="102" t="str">
        <f>MID(VLOOKUP($A35,Seqs!$A:$B,2,FALSE),VLOOKUP($A35,'NonXtal_SegEnds_Prot#'!$A:$AL,22,FALSE)+10,1)</f>
        <v>M</v>
      </c>
      <c r="AB35" s="71" t="str">
        <f>MID(VLOOKUP($A35,Seqs!$A:$B,2,FALSE),VLOOKUP($A35,'NonXtal_SegEnds_Prot#'!$A:$AL,28,FALSE)-4,1)</f>
        <v>S</v>
      </c>
      <c r="AC35" s="102" t="str">
        <f>MID(VLOOKUP($A35,Seqs!$A:$B,2,FALSE),VLOOKUP($A35,'NonXtal_SegEnds_Prot#'!$A:$AL,28,FALSE),1)</f>
        <v>P</v>
      </c>
    </row>
    <row r="36" spans="1:29" s="2" customFormat="1" x14ac:dyDescent="0.2">
      <c r="A36" s="2" t="s">
        <v>524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71" t="str">
        <f>MID(VLOOKUP($A36,Seqs!$A:$B,2,FALSE),VLOOKUP($A36,'NonXtal_SegEnds_Prot#'!A:AL,10,FALSE),1)</f>
        <v>G</v>
      </c>
      <c r="S36" s="102" t="str">
        <f>MID(VLOOKUP($A36,Seqs!$A:$B,2,FALSE),VLOOKUP($A36,'NonXtal_SegEnds_Prot#'!A:AL,10,FALSE)+6,1)</f>
        <v>V</v>
      </c>
      <c r="T36" s="102" t="str">
        <f>MID(VLOOKUP($A36,Seqs!$A:$B,2,FALSE),VLOOKUP($A36,'NonXtal_SegEnds_Prot#'!A:AL,10,FALSE)+7,1)</f>
        <v>G</v>
      </c>
      <c r="U36" s="102" t="str">
        <f>MID(VLOOKUP($A36,Seqs!$A:$B,2,FALSE),VLOOKUP($A36,'NonXtal_SegEnds_Prot#'!A:AL,10,FALSE)+8,1)</f>
        <v>V</v>
      </c>
      <c r="V36" s="102" t="str">
        <f>MID(VLOOKUP($A36,Seqs!$A:$B,2,FALSE),VLOOKUP($A36,'NonXtal_SegEnds_Prot#'!A:AL,10,FALSE)+9,1)</f>
        <v>P</v>
      </c>
      <c r="W36" s="71" t="str">
        <f>MID(VLOOKUP($A36,Seqs!$A:$B,2,FALSE),VLOOKUP($A36,'NonXtal_SegEnds_Prot#'!$A:$AL,22,FALSE)+6,1)</f>
        <v>L</v>
      </c>
      <c r="X36" s="102" t="str">
        <f>MID(VLOOKUP($A36,Seqs!$A:$B,2,FALSE),VLOOKUP($A36,'NonXtal_SegEnds_Prot#'!$A:$AL,22,FALSE)+7,1)</f>
        <v>A</v>
      </c>
      <c r="Y36" s="102" t="str">
        <f>MID(VLOOKUP($A36,Seqs!$A:$B,2,FALSE),VLOOKUP($A36,'NonXtal_SegEnds_Prot#'!$A:$AL,22,FALSE)+8,1)</f>
        <v>L</v>
      </c>
      <c r="Z36" s="102" t="str">
        <f>MID(VLOOKUP($A36,Seqs!$A:$B,2,FALSE),VLOOKUP($A36,'NonXtal_SegEnds_Prot#'!$A:$AL,22,FALSE)+9,1)</f>
        <v>P</v>
      </c>
      <c r="AA36" s="102" t="str">
        <f>MID(VLOOKUP($A36,Seqs!$A:$B,2,FALSE),VLOOKUP($A36,'NonXtal_SegEnds_Prot#'!$A:$AL,22,FALSE)+10,1)</f>
        <v>M</v>
      </c>
      <c r="AB36" s="71" t="str">
        <f>MID(VLOOKUP($A36,Seqs!$A:$B,2,FALSE),VLOOKUP($A36,'NonXtal_SegEnds_Prot#'!$A:$AL,28,FALSE)-4,1)</f>
        <v>S</v>
      </c>
      <c r="AC36" s="102" t="str">
        <f>MID(VLOOKUP($A36,Seqs!$A:$B,2,FALSE),VLOOKUP($A36,'NonXtal_SegEnds_Prot#'!$A:$AL,28,FALSE),1)</f>
        <v>P</v>
      </c>
    </row>
    <row r="37" spans="1:29" s="2" customFormat="1" x14ac:dyDescent="0.2">
      <c r="A37" s="2" t="s">
        <v>552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1554</v>
      </c>
      <c r="P37" s="4" t="s">
        <v>51</v>
      </c>
      <c r="R37" s="71" t="str">
        <f>MID(VLOOKUP($A37,Seqs!$A:$B,2,FALSE),VLOOKUP($A37,'NonXtal_SegEnds_Prot#'!A:AL,10,FALSE),1)</f>
        <v>D</v>
      </c>
      <c r="S37" s="102" t="str">
        <f>MID(VLOOKUP($A37,Seqs!$A:$B,2,FALSE),VLOOKUP($A37,'NonXtal_SegEnds_Prot#'!A:AL,10,FALSE)+6,1)</f>
        <v>A</v>
      </c>
      <c r="T37" s="102" t="str">
        <f>MID(VLOOKUP($A37,Seqs!$A:$B,2,FALSE),VLOOKUP($A37,'NonXtal_SegEnds_Prot#'!A:AL,10,FALSE)+7,1)</f>
        <v>L</v>
      </c>
      <c r="U37" s="102" t="str">
        <f>MID(VLOOKUP($A37,Seqs!$A:$B,2,FALSE),VLOOKUP($A37,'NonXtal_SegEnds_Prot#'!A:AL,10,FALSE)+8,1)</f>
        <v>P</v>
      </c>
      <c r="V37" s="102" t="str">
        <f>MID(VLOOKUP($A37,Seqs!$A:$B,2,FALSE),VLOOKUP($A37,'NonXtal_SegEnds_Prot#'!A:AL,10,FALSE)+9,1)</f>
        <v>P</v>
      </c>
      <c r="W37" s="71" t="str">
        <f>MID(VLOOKUP($A37,Seqs!$A:$B,2,FALSE),VLOOKUP($A37,'NonXtal_SegEnds_Prot#'!$A:$AL,22,FALSE)+6,1)</f>
        <v>L</v>
      </c>
      <c r="X37" s="102" t="str">
        <f>MID(VLOOKUP($A37,Seqs!$A:$B,2,FALSE),VLOOKUP($A37,'NonXtal_SegEnds_Prot#'!$A:$AL,22,FALSE)+7,1)</f>
        <v>A</v>
      </c>
      <c r="Y37" s="102" t="str">
        <f>MID(VLOOKUP($A37,Seqs!$A:$B,2,FALSE),VLOOKUP($A37,'NonXtal_SegEnds_Prot#'!$A:$AL,22,FALSE)+8,1)</f>
        <v>L</v>
      </c>
      <c r="Z37" s="102" t="str">
        <f>MID(VLOOKUP($A37,Seqs!$A:$B,2,FALSE),VLOOKUP($A37,'NonXtal_SegEnds_Prot#'!$A:$AL,22,FALSE)+9,1)</f>
        <v>P</v>
      </c>
      <c r="AA37" s="102" t="str">
        <f>MID(VLOOKUP($A37,Seqs!$A:$B,2,FALSE),VLOOKUP($A37,'NonXtal_SegEnds_Prot#'!$A:$AL,22,FALSE)+10,1)</f>
        <v>L</v>
      </c>
      <c r="AB37" s="71" t="str">
        <f>MID(VLOOKUP($A37,Seqs!$A:$B,2,FALSE),VLOOKUP($A37,'NonXtal_SegEnds_Prot#'!$A:$AL,28,FALSE)-4,1)</f>
        <v>G</v>
      </c>
      <c r="AC37" s="102" t="str">
        <f>MID(VLOOKUP($A37,Seqs!$A:$B,2,FALSE),VLOOKUP($A37,'NonXtal_SegEnds_Prot#'!$A:$AL,28,FALSE),1)</f>
        <v>P</v>
      </c>
    </row>
    <row r="38" spans="1:29" s="2" customFormat="1" x14ac:dyDescent="0.2">
      <c r="A38" s="2" t="s">
        <v>561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71" t="str">
        <f>MID(VLOOKUP($A38,Seqs!$A:$B,2,FALSE),VLOOKUP($A38,'NonXtal_SegEnds_Prot#'!A:AL,10,FALSE),1)</f>
        <v>D</v>
      </c>
      <c r="S38" s="102" t="str">
        <f>MID(VLOOKUP($A38,Seqs!$A:$B,2,FALSE),VLOOKUP($A38,'NonXtal_SegEnds_Prot#'!A:AL,10,FALSE)+6,1)</f>
        <v>V</v>
      </c>
      <c r="T38" s="102" t="str">
        <f>MID(VLOOKUP($A38,Seqs!$A:$B,2,FALSE),VLOOKUP($A38,'NonXtal_SegEnds_Prot#'!A:AL,10,FALSE)+7,1)</f>
        <v>C</v>
      </c>
      <c r="U38" s="102" t="str">
        <f>MID(VLOOKUP($A38,Seqs!$A:$B,2,FALSE),VLOOKUP($A38,'NonXtal_SegEnds_Prot#'!A:AL,10,FALSE)+8,1)</f>
        <v>C</v>
      </c>
      <c r="V38" s="102" t="str">
        <f>MID(VLOOKUP($A38,Seqs!$A:$B,2,FALSE),VLOOKUP($A38,'NonXtal_SegEnds_Prot#'!A:AL,10,FALSE)+9,1)</f>
        <v>P</v>
      </c>
      <c r="W38" s="71" t="str">
        <f>MID(VLOOKUP($A38,Seqs!$A:$B,2,FALSE),VLOOKUP($A38,'NonXtal_SegEnds_Prot#'!$A:$AL,22,FALSE)+6,1)</f>
        <v>I</v>
      </c>
      <c r="X38" s="102" t="str">
        <f>MID(VLOOKUP($A38,Seqs!$A:$B,2,FALSE),VLOOKUP($A38,'NonXtal_SegEnds_Prot#'!$A:$AL,22,FALSE)+7,1)</f>
        <v>A</v>
      </c>
      <c r="Y38" s="102" t="str">
        <f>MID(VLOOKUP($A38,Seqs!$A:$B,2,FALSE),VLOOKUP($A38,'NonXtal_SegEnds_Prot#'!$A:$AL,22,FALSE)+8,1)</f>
        <v>I</v>
      </c>
      <c r="Z38" s="102" t="str">
        <f>MID(VLOOKUP($A38,Seqs!$A:$B,2,FALSE),VLOOKUP($A38,'NonXtal_SegEnds_Prot#'!$A:$AL,22,FALSE)+9,1)</f>
        <v>P</v>
      </c>
      <c r="AA38" s="102" t="str">
        <f>MID(VLOOKUP($A38,Seqs!$A:$B,2,FALSE),VLOOKUP($A38,'NonXtal_SegEnds_Prot#'!$A:$AL,22,FALSE)+10,1)</f>
        <v>S</v>
      </c>
      <c r="AB38" s="71" t="str">
        <f>MID(VLOOKUP($A38,Seqs!$A:$B,2,FALSE),VLOOKUP($A38,'NonXtal_SegEnds_Prot#'!$A:$AL,28,FALSE)-4,1)</f>
        <v>E</v>
      </c>
      <c r="AC38" s="102" t="str">
        <f>MID(VLOOKUP($A38,Seqs!$A:$B,2,FALSE),VLOOKUP($A38,'NonXtal_SegEnds_Prot#'!$A:$AL,28,FALSE),1)</f>
        <v>P</v>
      </c>
    </row>
    <row r="39" spans="1:29" s="2" customFormat="1" x14ac:dyDescent="0.2">
      <c r="A39" s="2" t="s">
        <v>562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71" t="str">
        <f>MID(VLOOKUP($A39,Seqs!$A:$B,2,FALSE),VLOOKUP($A39,'NonXtal_SegEnds_Prot#'!A:AL,10,FALSE),1)</f>
        <v>D</v>
      </c>
      <c r="S39" s="102" t="str">
        <f>MID(VLOOKUP($A39,Seqs!$A:$B,2,FALSE),VLOOKUP($A39,'NonXtal_SegEnds_Prot#'!A:AL,10,FALSE)+6,1)</f>
        <v>I</v>
      </c>
      <c r="T39" s="102" t="str">
        <f>MID(VLOOKUP($A39,Seqs!$A:$B,2,FALSE),VLOOKUP($A39,'NonXtal_SegEnds_Prot#'!A:AL,10,FALSE)+7,1)</f>
        <v>C</v>
      </c>
      <c r="U39" s="102" t="str">
        <f>MID(VLOOKUP($A39,Seqs!$A:$B,2,FALSE),VLOOKUP($A39,'NonXtal_SegEnds_Prot#'!A:AL,10,FALSE)+8,1)</f>
        <v>C</v>
      </c>
      <c r="V39" s="102" t="str">
        <f>MID(VLOOKUP($A39,Seqs!$A:$B,2,FALSE),VLOOKUP($A39,'NonXtal_SegEnds_Prot#'!A:AL,10,FALSE)+9,1)</f>
        <v>P</v>
      </c>
      <c r="W39" s="71" t="str">
        <f>MID(VLOOKUP($A39,Seqs!$A:$B,2,FALSE),VLOOKUP($A39,'NonXtal_SegEnds_Prot#'!$A:$AL,22,FALSE)+6,1)</f>
        <v>I</v>
      </c>
      <c r="X39" s="102" t="str">
        <f>MID(VLOOKUP($A39,Seqs!$A:$B,2,FALSE),VLOOKUP($A39,'NonXtal_SegEnds_Prot#'!$A:$AL,22,FALSE)+7,1)</f>
        <v>A</v>
      </c>
      <c r="Y39" s="102" t="str">
        <f>MID(VLOOKUP($A39,Seqs!$A:$B,2,FALSE),VLOOKUP($A39,'NonXtal_SegEnds_Prot#'!$A:$AL,22,FALSE)+8,1)</f>
        <v>I</v>
      </c>
      <c r="Z39" s="102" t="str">
        <f>MID(VLOOKUP($A39,Seqs!$A:$B,2,FALSE),VLOOKUP($A39,'NonXtal_SegEnds_Prot#'!$A:$AL,22,FALSE)+9,1)</f>
        <v>P</v>
      </c>
      <c r="AA39" s="102" t="str">
        <f>MID(VLOOKUP($A39,Seqs!$A:$B,2,FALSE),VLOOKUP($A39,'NonXtal_SegEnds_Prot#'!$A:$AL,22,FALSE)+10,1)</f>
        <v>S</v>
      </c>
      <c r="AB39" s="71" t="str">
        <f>MID(VLOOKUP($A39,Seqs!$A:$B,2,FALSE),VLOOKUP($A39,'NonXtal_SegEnds_Prot#'!$A:$AL,28,FALSE)-4,1)</f>
        <v>E</v>
      </c>
      <c r="AC39" s="102" t="str">
        <f>MID(VLOOKUP($A39,Seqs!$A:$B,2,FALSE),VLOOKUP($A39,'NonXtal_SegEnds_Prot#'!$A:$AL,28,FALSE),1)</f>
        <v>P</v>
      </c>
    </row>
    <row r="40" spans="1:29" s="2" customFormat="1" x14ac:dyDescent="0.2">
      <c r="A40" s="2" t="s">
        <v>563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71" t="str">
        <f>MID(VLOOKUP($A40,Seqs!$A:$B,2,FALSE),VLOOKUP($A40,'NonXtal_SegEnds_Prot#'!A:AL,10,FALSE),1)</f>
        <v>D</v>
      </c>
      <c r="S40" s="102" t="str">
        <f>MID(VLOOKUP($A40,Seqs!$A:$B,2,FALSE),VLOOKUP($A40,'NonXtal_SegEnds_Prot#'!A:AL,10,FALSE)+6,1)</f>
        <v>A</v>
      </c>
      <c r="T40" s="102" t="str">
        <f>MID(VLOOKUP($A40,Seqs!$A:$B,2,FALSE),VLOOKUP($A40,'NonXtal_SegEnds_Prot#'!A:AL,10,FALSE)+7,1)</f>
        <v>C</v>
      </c>
      <c r="U40" s="102" t="str">
        <f>MID(VLOOKUP($A40,Seqs!$A:$B,2,FALSE),VLOOKUP($A40,'NonXtal_SegEnds_Prot#'!A:AL,10,FALSE)+8,1)</f>
        <v>V</v>
      </c>
      <c r="V40" s="102" t="str">
        <f>MID(VLOOKUP($A40,Seqs!$A:$B,2,FALSE),VLOOKUP($A40,'NonXtal_SegEnds_Prot#'!A:AL,10,FALSE)+9,1)</f>
        <v>P</v>
      </c>
      <c r="W40" s="71" t="str">
        <f>MID(VLOOKUP($A40,Seqs!$A:$B,2,FALSE),VLOOKUP($A40,'NonXtal_SegEnds_Prot#'!$A:$AL,22,FALSE)+6,1)</f>
        <v>L</v>
      </c>
      <c r="X40" s="102" t="str">
        <f>MID(VLOOKUP($A40,Seqs!$A:$B,2,FALSE),VLOOKUP($A40,'NonXtal_SegEnds_Prot#'!$A:$AL,22,FALSE)+7,1)</f>
        <v>A</v>
      </c>
      <c r="Y40" s="102" t="str">
        <f>MID(VLOOKUP($A40,Seqs!$A:$B,2,FALSE),VLOOKUP($A40,'NonXtal_SegEnds_Prot#'!$A:$AL,22,FALSE)+8,1)</f>
        <v>L</v>
      </c>
      <c r="Z40" s="102" t="str">
        <f>MID(VLOOKUP($A40,Seqs!$A:$B,2,FALSE),VLOOKUP($A40,'NonXtal_SegEnds_Prot#'!$A:$AL,22,FALSE)+9,1)</f>
        <v>P</v>
      </c>
      <c r="AA40" s="102" t="str">
        <f>MID(VLOOKUP($A40,Seqs!$A:$B,2,FALSE),VLOOKUP($A40,'NonXtal_SegEnds_Prot#'!$A:$AL,22,FALSE)+10,1)</f>
        <v>A</v>
      </c>
      <c r="AB40" s="71" t="str">
        <f>MID(VLOOKUP($A40,Seqs!$A:$B,2,FALSE),VLOOKUP($A40,'NonXtal_SegEnds_Prot#'!$A:$AL,28,FALSE)-4,1)</f>
        <v>T</v>
      </c>
      <c r="AC40" s="102" t="str">
        <f>MID(VLOOKUP($A40,Seqs!$A:$B,2,FALSE),VLOOKUP($A40,'NonXtal_SegEnds_Prot#'!$A:$AL,28,FALSE),1)</f>
        <v>P</v>
      </c>
    </row>
    <row r="41" spans="1:29" s="2" customFormat="1" x14ac:dyDescent="0.2">
      <c r="A41" s="2" t="s">
        <v>1120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71" t="str">
        <f>MID(VLOOKUP($A41,Seqs!$A:$B,2,FALSE),VLOOKUP($A41,'NonXtal_SegEnds_Prot#'!A:AL,10,FALSE),1)</f>
        <v>D</v>
      </c>
      <c r="S41" s="102" t="str">
        <f>MID(VLOOKUP($A41,Seqs!$A:$B,2,FALSE),VLOOKUP($A41,'NonXtal_SegEnds_Prot#'!A:AL,10,FALSE)+6,1)</f>
        <v>T</v>
      </c>
      <c r="T41" s="102" t="str">
        <f>MID(VLOOKUP($A41,Seqs!$A:$B,2,FALSE),VLOOKUP($A41,'NonXtal_SegEnds_Prot#'!A:AL,10,FALSE)+7,1)</f>
        <v>L</v>
      </c>
      <c r="U41" s="102" t="str">
        <f>MID(VLOOKUP($A41,Seqs!$A:$B,2,FALSE),VLOOKUP($A41,'NonXtal_SegEnds_Prot#'!A:AL,10,FALSE)+8,1)</f>
        <v>P</v>
      </c>
      <c r="V41" s="102" t="str">
        <f>MID(VLOOKUP($A41,Seqs!$A:$B,2,FALSE),VLOOKUP($A41,'NonXtal_SegEnds_Prot#'!A:AL,10,FALSE)+9,1)</f>
        <v>L</v>
      </c>
      <c r="W41" s="71" t="str">
        <f>MID(VLOOKUP($A41,Seqs!$A:$B,2,FALSE),VLOOKUP($A41,'NonXtal_SegEnds_Prot#'!$A:$AL,22,FALSE)+6,1)</f>
        <v>I</v>
      </c>
      <c r="X41" s="102" t="str">
        <f>MID(VLOOKUP($A41,Seqs!$A:$B,2,FALSE),VLOOKUP($A41,'NonXtal_SegEnds_Prot#'!$A:$AL,22,FALSE)+7,1)</f>
        <v>A</v>
      </c>
      <c r="Y41" s="102" t="str">
        <f>MID(VLOOKUP($A41,Seqs!$A:$B,2,FALSE),VLOOKUP($A41,'NonXtal_SegEnds_Prot#'!$A:$AL,22,FALSE)+8,1)</f>
        <v>I</v>
      </c>
      <c r="Z41" s="102" t="str">
        <f>MID(VLOOKUP($A41,Seqs!$A:$B,2,FALSE),VLOOKUP($A41,'NonXtal_SegEnds_Prot#'!$A:$AL,22,FALSE)+9,1)</f>
        <v>P</v>
      </c>
      <c r="AA41" s="102" t="str">
        <f>MID(VLOOKUP($A41,Seqs!$A:$B,2,FALSE),VLOOKUP($A41,'NonXtal_SegEnds_Prot#'!$A:$AL,22,FALSE)+10,1)</f>
        <v>H</v>
      </c>
      <c r="AB41" s="71" t="str">
        <f>MID(VLOOKUP($A41,Seqs!$A:$B,2,FALSE),VLOOKUP($A41,'NonXtal_SegEnds_Prot#'!$A:$AL,28,FALSE)-4,1)</f>
        <v>A</v>
      </c>
      <c r="AC41" s="102" t="str">
        <f>MID(VLOOKUP($A41,Seqs!$A:$B,2,FALSE),VLOOKUP($A41,'NonXtal_SegEnds_Prot#'!$A:$AL,28,FALSE),1)</f>
        <v>P</v>
      </c>
    </row>
    <row r="42" spans="1:29" s="2" customFormat="1" x14ac:dyDescent="0.2">
      <c r="A42" s="2" t="s">
        <v>358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71" t="str">
        <f>MID(VLOOKUP($A42,Seqs!$A:$B,2,FALSE),VLOOKUP($A42,'NonXtal_SegEnds_Prot#'!A:AL,10,FALSE),1)</f>
        <v>D</v>
      </c>
      <c r="S42" s="102" t="str">
        <f>MID(VLOOKUP($A42,Seqs!$A:$B,2,FALSE),VLOOKUP($A42,'NonXtal_SegEnds_Prot#'!A:AL,10,FALSE)+6,1)</f>
        <v>S</v>
      </c>
      <c r="T42" s="102" t="str">
        <f>MID(VLOOKUP($A42,Seqs!$A:$B,2,FALSE),VLOOKUP($A42,'NonXtal_SegEnds_Prot#'!A:AL,10,FALSE)+7,1)</f>
        <v>L</v>
      </c>
      <c r="U42" s="102" t="str">
        <f>MID(VLOOKUP($A42,Seqs!$A:$B,2,FALSE),VLOOKUP($A42,'NonXtal_SegEnds_Prot#'!A:AL,10,FALSE)+8,1)</f>
        <v>P</v>
      </c>
      <c r="V42" s="102" t="str">
        <f>MID(VLOOKUP($A42,Seqs!$A:$B,2,FALSE),VLOOKUP($A42,'NonXtal_SegEnds_Prot#'!A:AL,10,FALSE)+9,1)</f>
        <v>F</v>
      </c>
      <c r="W42" s="71" t="str">
        <f>MID(VLOOKUP($A42,Seqs!$A:$B,2,FALSE),VLOOKUP($A42,'NonXtal_SegEnds_Prot#'!$A:$AL,22,FALSE)+6,1)</f>
        <v>M</v>
      </c>
      <c r="X42" s="102" t="str">
        <f>MID(VLOOKUP($A42,Seqs!$A:$B,2,FALSE),VLOOKUP($A42,'NonXtal_SegEnds_Prot#'!$A:$AL,22,FALSE)+7,1)</f>
        <v>C</v>
      </c>
      <c r="Y42" s="102" t="str">
        <f>MID(VLOOKUP($A42,Seqs!$A:$B,2,FALSE),VLOOKUP($A42,'NonXtal_SegEnds_Prot#'!$A:$AL,22,FALSE)+8,1)</f>
        <v>I</v>
      </c>
      <c r="Z42" s="102" t="str">
        <f>MID(VLOOKUP($A42,Seqs!$A:$B,2,FALSE),VLOOKUP($A42,'NonXtal_SegEnds_Prot#'!$A:$AL,22,FALSE)+9,1)</f>
        <v>P</v>
      </c>
      <c r="AA42" s="102" t="str">
        <f>MID(VLOOKUP($A42,Seqs!$A:$B,2,FALSE),VLOOKUP($A42,'NonXtal_SegEnds_Prot#'!$A:$AL,22,FALSE)+10,1)</f>
        <v>V</v>
      </c>
      <c r="AB42" s="71" t="str">
        <f>MID(VLOOKUP($A42,Seqs!$A:$B,2,FALSE),VLOOKUP($A42,'NonXtal_SegEnds_Prot#'!$A:$AL,28,FALSE)-4,1)</f>
        <v>G</v>
      </c>
      <c r="AC42" s="102" t="str">
        <f>MID(VLOOKUP($A42,Seqs!$A:$B,2,FALSE),VLOOKUP($A42,'NonXtal_SegEnds_Prot#'!$A:$AL,28,FALSE),1)</f>
        <v>P</v>
      </c>
    </row>
    <row r="43" spans="1:29" s="2" customFormat="1" x14ac:dyDescent="0.2">
      <c r="A43" s="2" t="s">
        <v>371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71" t="str">
        <f>MID(VLOOKUP($A43,Seqs!$A:$B,2,FALSE),VLOOKUP($A43,'NonXtal_SegEnds_Prot#'!A:AL,10,FALSE),1)</f>
        <v>D</v>
      </c>
      <c r="S43" s="102" t="str">
        <f>MID(VLOOKUP($A43,Seqs!$A:$B,2,FALSE),VLOOKUP($A43,'NonXtal_SegEnds_Prot#'!A:AL,10,FALSE)+6,1)</f>
        <v>T</v>
      </c>
      <c r="T43" s="102" t="str">
        <f>MID(VLOOKUP($A43,Seqs!$A:$B,2,FALSE),VLOOKUP($A43,'NonXtal_SegEnds_Prot#'!A:AL,10,FALSE)+7,1)</f>
        <v>L</v>
      </c>
      <c r="U43" s="102" t="str">
        <f>MID(VLOOKUP($A43,Seqs!$A:$B,2,FALSE),VLOOKUP($A43,'NonXtal_SegEnds_Prot#'!A:AL,10,FALSE)+8,1)</f>
        <v>P</v>
      </c>
      <c r="V43" s="102" t="str">
        <f>MID(VLOOKUP($A43,Seqs!$A:$B,2,FALSE),VLOOKUP($A43,'NonXtal_SegEnds_Prot#'!A:AL,10,FALSE)+9,1)</f>
        <v>F</v>
      </c>
      <c r="W43" s="71" t="str">
        <f>MID(VLOOKUP($A43,Seqs!$A:$B,2,FALSE),VLOOKUP($A43,'NonXtal_SegEnds_Prot#'!$A:$AL,22,FALSE)+6,1)</f>
        <v>L</v>
      </c>
      <c r="X43" s="102" t="str">
        <f>MID(VLOOKUP($A43,Seqs!$A:$B,2,FALSE),VLOOKUP($A43,'NonXtal_SegEnds_Prot#'!$A:$AL,22,FALSE)+7,1)</f>
        <v>C</v>
      </c>
      <c r="Y43" s="102" t="str">
        <f>MID(VLOOKUP($A43,Seqs!$A:$B,2,FALSE),VLOOKUP($A43,'NonXtal_SegEnds_Prot#'!$A:$AL,22,FALSE)+8,1)</f>
        <v>I</v>
      </c>
      <c r="Z43" s="102" t="str">
        <f>MID(VLOOKUP($A43,Seqs!$A:$B,2,FALSE),VLOOKUP($A43,'NonXtal_SegEnds_Prot#'!$A:$AL,22,FALSE)+9,1)</f>
        <v>P</v>
      </c>
      <c r="AA43" s="102" t="str">
        <f>MID(VLOOKUP($A43,Seqs!$A:$B,2,FALSE),VLOOKUP($A43,'NonXtal_SegEnds_Prot#'!$A:$AL,22,FALSE)+10,1)</f>
        <v>E</v>
      </c>
      <c r="AB43" s="71" t="str">
        <f>MID(VLOOKUP($A43,Seqs!$A:$B,2,FALSE),VLOOKUP($A43,'NonXtal_SegEnds_Prot#'!$A:$AL,28,FALSE)-4,1)</f>
        <v>G</v>
      </c>
      <c r="AC43" s="102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522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71" t="str">
        <f>MID(VLOOKUP($A44,Seqs!$A:$B,2,FALSE),VLOOKUP($A44,'NonXtal_SegEnds_Prot#'!A:AL,10,FALSE),1)</f>
        <v>D</v>
      </c>
      <c r="S44" s="102" t="str">
        <f>MID(VLOOKUP($A44,Seqs!$A:$B,2,FALSE),VLOOKUP($A44,'NonXtal_SegEnds_Prot#'!A:AL,10,FALSE)+6,1)</f>
        <v>F</v>
      </c>
      <c r="T44" s="102" t="str">
        <f>MID(VLOOKUP($A44,Seqs!$A:$B,2,FALSE),VLOOKUP($A44,'NonXtal_SegEnds_Prot#'!A:AL,10,FALSE)+7,1)</f>
        <v>C</v>
      </c>
      <c r="U44" s="102" t="str">
        <f>MID(VLOOKUP($A44,Seqs!$A:$B,2,FALSE),VLOOKUP($A44,'NonXtal_SegEnds_Prot#'!A:AL,10,FALSE)+8,1)</f>
        <v>S</v>
      </c>
      <c r="V44" s="102" t="str">
        <f>MID(VLOOKUP($A44,Seqs!$A:$B,2,FALSE),VLOOKUP($A44,'NonXtal_SegEnds_Prot#'!A:AL,10,FALSE)+9,1)</f>
        <v>P</v>
      </c>
      <c r="W44" s="71" t="str">
        <f>MID(VLOOKUP($A44,Seqs!$A:$B,2,FALSE),VLOOKUP($A44,'NonXtal_SegEnds_Prot#'!$A:$AL,22,FALSE)+6,1)</f>
        <v>I</v>
      </c>
      <c r="X44" s="102" t="str">
        <f>MID(VLOOKUP($A44,Seqs!$A:$B,2,FALSE),VLOOKUP($A44,'NonXtal_SegEnds_Prot#'!$A:$AL,22,FALSE)+7,1)</f>
        <v>C</v>
      </c>
      <c r="Y44" s="102" t="str">
        <f>MID(VLOOKUP($A44,Seqs!$A:$B,2,FALSE),VLOOKUP($A44,'NonXtal_SegEnds_Prot#'!$A:$AL,22,FALSE)+8,1)</f>
        <v>S</v>
      </c>
      <c r="Z44" s="102" t="str">
        <f>MID(VLOOKUP($A44,Seqs!$A:$B,2,FALSE),VLOOKUP($A44,'NonXtal_SegEnds_Prot#'!$A:$AL,22,FALSE)+9,1)</f>
        <v>P</v>
      </c>
      <c r="AA44" s="102" t="str">
        <f>MID(VLOOKUP($A44,Seqs!$A:$B,2,FALSE),VLOOKUP($A44,'NonXtal_SegEnds_Prot#'!$A:$AL,22,FALSE)+10,1)</f>
        <v>L</v>
      </c>
      <c r="AB44" s="71" t="str">
        <f>MID(VLOOKUP($A44,Seqs!$A:$B,2,FALSE),VLOOKUP($A44,'NonXtal_SegEnds_Prot#'!$A:$AL,28,FALSE)-4,1)</f>
        <v>Q</v>
      </c>
      <c r="AC44" s="102" t="str">
        <f>MID(VLOOKUP($A44,Seqs!$A:$B,2,FALSE),VLOOKUP($A44,'NonXtal_SegEnds_Prot#'!$A:$AL,28,FALSE),1)</f>
        <v>P</v>
      </c>
    </row>
    <row r="45" spans="1:29" s="2" customFormat="1" x14ac:dyDescent="0.2">
      <c r="A45" s="2" t="s">
        <v>438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71" t="str">
        <f>MID(VLOOKUP($A45,Seqs!$A:$B,2,FALSE),VLOOKUP($A45,'NonXtal_SegEnds_Prot#'!A:AL,10,FALSE),1)</f>
        <v>D</v>
      </c>
      <c r="S45" s="102" t="str">
        <f>MID(VLOOKUP($A45,Seqs!$A:$B,2,FALSE),VLOOKUP($A45,'NonXtal_SegEnds_Prot#'!A:AL,10,FALSE)+6,1)</f>
        <v>S</v>
      </c>
      <c r="T45" s="102" t="str">
        <f>MID(VLOOKUP($A45,Seqs!$A:$B,2,FALSE),VLOOKUP($A45,'NonXtal_SegEnds_Prot#'!A:AL,10,FALSE)+7,1)</f>
        <v>C</v>
      </c>
      <c r="U45" s="102" t="str">
        <f>MID(VLOOKUP($A45,Seqs!$A:$B,2,FALSE),VLOOKUP($A45,'NonXtal_SegEnds_Prot#'!A:AL,10,FALSE)+8,1)</f>
        <v>V</v>
      </c>
      <c r="V45" s="102" t="str">
        <f>MID(VLOOKUP($A45,Seqs!$A:$B,2,FALSE),VLOOKUP($A45,'NonXtal_SegEnds_Prot#'!A:AL,10,FALSE)+9,1)</f>
        <v>V</v>
      </c>
      <c r="W45" s="71" t="str">
        <f>MID(VLOOKUP($A45,Seqs!$A:$B,2,FALSE),VLOOKUP($A45,'NonXtal_SegEnds_Prot#'!$A:$AL,22,FALSE)+6,1)</f>
        <v>V</v>
      </c>
      <c r="X45" s="102" t="str">
        <f>MID(VLOOKUP($A45,Seqs!$A:$B,2,FALSE),VLOOKUP($A45,'NonXtal_SegEnds_Prot#'!$A:$AL,22,FALSE)+7,1)</f>
        <v>F</v>
      </c>
      <c r="Y45" s="102" t="str">
        <f>MID(VLOOKUP($A45,Seqs!$A:$B,2,FALSE),VLOOKUP($A45,'NonXtal_SegEnds_Prot#'!$A:$AL,22,FALSE)+8,1)</f>
        <v>L</v>
      </c>
      <c r="Z45" s="102" t="str">
        <f>MID(VLOOKUP($A45,Seqs!$A:$B,2,FALSE),VLOOKUP($A45,'NonXtal_SegEnds_Prot#'!$A:$AL,22,FALSE)+9,1)</f>
        <v>P</v>
      </c>
      <c r="AA45" s="102" t="str">
        <f>MID(VLOOKUP($A45,Seqs!$A:$B,2,FALSE),VLOOKUP($A45,'NonXtal_SegEnds_Prot#'!$A:$AL,22,FALSE)+10,1)</f>
        <v>S</v>
      </c>
      <c r="AB45" s="71" t="str">
        <f>MID(VLOOKUP($A45,Seqs!$A:$B,2,FALSE),VLOOKUP($A45,'NonXtal_SegEnds_Prot#'!$A:$AL,28,FALSE)-4,1)</f>
        <v>M</v>
      </c>
      <c r="AC45" s="102" t="str">
        <f>MID(VLOOKUP($A45,Seqs!$A:$B,2,FALSE),VLOOKUP($A45,'NonXtal_SegEnds_Prot#'!$A:$AL,28,FALSE),1)</f>
        <v>P</v>
      </c>
    </row>
    <row r="46" spans="1:29" s="2" customFormat="1" x14ac:dyDescent="0.2">
      <c r="A46" s="2" t="s">
        <v>454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71" t="str">
        <f>MID(VLOOKUP($A46,Seqs!$A:$B,2,FALSE),VLOOKUP($A46,'NonXtal_SegEnds_Prot#'!A:AL,10,FALSE),1)</f>
        <v>D</v>
      </c>
      <c r="S46" s="102" t="str">
        <f>MID(VLOOKUP($A46,Seqs!$A:$B,2,FALSE),VLOOKUP($A46,'NonXtal_SegEnds_Prot#'!A:AL,10,FALSE)+6,1)</f>
        <v>S</v>
      </c>
      <c r="T46" s="102" t="str">
        <f>MID(VLOOKUP($A46,Seqs!$A:$B,2,FALSE),VLOOKUP($A46,'NonXtal_SegEnds_Prot#'!A:AL,10,FALSE)+7,1)</f>
        <v>C</v>
      </c>
      <c r="U46" s="102" t="str">
        <f>MID(VLOOKUP($A46,Seqs!$A:$B,2,FALSE),VLOOKUP($A46,'NonXtal_SegEnds_Prot#'!A:AL,10,FALSE)+8,1)</f>
        <v>L</v>
      </c>
      <c r="V46" s="102" t="str">
        <f>MID(VLOOKUP($A46,Seqs!$A:$B,2,FALSE),VLOOKUP($A46,'NonXtal_SegEnds_Prot#'!A:AL,10,FALSE)+9,1)</f>
        <v>V</v>
      </c>
      <c r="W46" s="71" t="str">
        <f>MID(VLOOKUP($A46,Seqs!$A:$B,2,FALSE),VLOOKUP($A46,'NonXtal_SegEnds_Prot#'!$A:$AL,22,FALSE)+6,1)</f>
        <v>I</v>
      </c>
      <c r="X46" s="102" t="str">
        <f>MID(VLOOKUP($A46,Seqs!$A:$B,2,FALSE),VLOOKUP($A46,'NonXtal_SegEnds_Prot#'!$A:$AL,22,FALSE)+7,1)</f>
        <v>F</v>
      </c>
      <c r="Y46" s="102" t="str">
        <f>MID(VLOOKUP($A46,Seqs!$A:$B,2,FALSE),VLOOKUP($A46,'NonXtal_SegEnds_Prot#'!$A:$AL,22,FALSE)+8,1)</f>
        <v>L</v>
      </c>
      <c r="Z46" s="102" t="str">
        <f>MID(VLOOKUP($A46,Seqs!$A:$B,2,FALSE),VLOOKUP($A46,'NonXtal_SegEnds_Prot#'!$A:$AL,22,FALSE)+9,1)</f>
        <v>P</v>
      </c>
      <c r="AA46" s="102" t="str">
        <f>MID(VLOOKUP($A46,Seqs!$A:$B,2,FALSE),VLOOKUP($A46,'NonXtal_SegEnds_Prot#'!$A:$AL,22,FALSE)+10,1)</f>
        <v>S</v>
      </c>
      <c r="AB46" s="71" t="str">
        <f>MID(VLOOKUP($A46,Seqs!$A:$B,2,FALSE),VLOOKUP($A46,'NonXtal_SegEnds_Prot#'!$A:$AL,28,FALSE)-4,1)</f>
        <v>L</v>
      </c>
      <c r="AC46" s="102" t="str">
        <f>MID(VLOOKUP($A46,Seqs!$A:$B,2,FALSE),VLOOKUP($A46,'NonXtal_SegEnds_Prot#'!$A:$AL,28,FALSE),1)</f>
        <v>P</v>
      </c>
    </row>
    <row r="47" spans="1:29" s="2" customFormat="1" x14ac:dyDescent="0.2">
      <c r="A47" s="2" t="s">
        <v>464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71" t="str">
        <f>MID(VLOOKUP($A47,Seqs!$A:$B,2,FALSE),VLOOKUP($A47,'NonXtal_SegEnds_Prot#'!A:AL,10,FALSE),1)</f>
        <v>D</v>
      </c>
      <c r="S47" s="102" t="str">
        <f>MID(VLOOKUP($A47,Seqs!$A:$B,2,FALSE),VLOOKUP($A47,'NonXtal_SegEnds_Prot#'!A:AL,10,FALSE)+6,1)</f>
        <v>L</v>
      </c>
      <c r="T47" s="102" t="str">
        <f>MID(VLOOKUP($A47,Seqs!$A:$B,2,FALSE),VLOOKUP($A47,'NonXtal_SegEnds_Prot#'!A:AL,10,FALSE)+7,1)</f>
        <v>L</v>
      </c>
      <c r="U47" s="102" t="str">
        <f>MID(VLOOKUP($A47,Seqs!$A:$B,2,FALSE),VLOOKUP($A47,'NonXtal_SegEnds_Prot#'!A:AL,10,FALSE)+8,1)</f>
        <v>Q</v>
      </c>
      <c r="V47" s="102" t="str">
        <f>MID(VLOOKUP($A47,Seqs!$A:$B,2,FALSE),VLOOKUP($A47,'NonXtal_SegEnds_Prot#'!A:AL,10,FALSE)+9,1)</f>
        <v>P</v>
      </c>
      <c r="W47" s="71" t="str">
        <f>MID(VLOOKUP($A47,Seqs!$A:$B,2,FALSE),VLOOKUP($A47,'NonXtal_SegEnds_Prot#'!$A:$AL,22,FALSE)+6,1)</f>
        <v>S</v>
      </c>
      <c r="X47" s="102" t="str">
        <f>MID(VLOOKUP($A47,Seqs!$A:$B,2,FALSE),VLOOKUP($A47,'NonXtal_SegEnds_Prot#'!$A:$AL,22,FALSE)+7,1)</f>
        <v>F</v>
      </c>
      <c r="Y47" s="102" t="str">
        <f>MID(VLOOKUP($A47,Seqs!$A:$B,2,FALSE),VLOOKUP($A47,'NonXtal_SegEnds_Prot#'!$A:$AL,22,FALSE)+8,1)</f>
        <v>A</v>
      </c>
      <c r="Z47" s="102" t="str">
        <f>MID(VLOOKUP($A47,Seqs!$A:$B,2,FALSE),VLOOKUP($A47,'NonXtal_SegEnds_Prot#'!$A:$AL,22,FALSE)+9,1)</f>
        <v>P</v>
      </c>
      <c r="AA47" s="102" t="str">
        <f>MID(VLOOKUP($A47,Seqs!$A:$B,2,FALSE),VLOOKUP($A47,'NonXtal_SegEnds_Prot#'!$A:$AL,22,FALSE)+10,1)</f>
        <v>L</v>
      </c>
      <c r="AB47" s="71" t="str">
        <f>MID(VLOOKUP($A47,Seqs!$A:$B,2,FALSE),VLOOKUP($A47,'NonXtal_SegEnds_Prot#'!$A:$AL,28,FALSE)-4,1)</f>
        <v>D</v>
      </c>
      <c r="AC47" s="102" t="str">
        <f>MID(VLOOKUP($A47,Seqs!$A:$B,2,FALSE),VLOOKUP($A47,'NonXtal_SegEnds_Prot#'!$A:$AL,28,FALSE),1)</f>
        <v>P</v>
      </c>
    </row>
    <row r="48" spans="1:29" s="2" customFormat="1" x14ac:dyDescent="0.2">
      <c r="A48" s="2" t="s">
        <v>408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71" t="str">
        <f>MID(VLOOKUP($A48,Seqs!$A:$B,2,FALSE),VLOOKUP($A48,'NonXtal_SegEnds_Prot#'!A:AL,10,FALSE),1)</f>
        <v>E</v>
      </c>
      <c r="S48" s="102" t="str">
        <f>MID(VLOOKUP($A48,Seqs!$A:$B,2,FALSE),VLOOKUP($A48,'NonXtal_SegEnds_Prot#'!A:AL,10,FALSE)+6,1)</f>
        <v>T</v>
      </c>
      <c r="T48" s="102" t="str">
        <f>MID(VLOOKUP($A48,Seqs!$A:$B,2,FALSE),VLOOKUP($A48,'NonXtal_SegEnds_Prot#'!A:AL,10,FALSE)+7,1)</f>
        <v>L</v>
      </c>
      <c r="U48" s="102" t="str">
        <f>MID(VLOOKUP($A48,Seqs!$A:$B,2,FALSE),VLOOKUP($A48,'NonXtal_SegEnds_Prot#'!A:AL,10,FALSE)+8,1)</f>
        <v>P</v>
      </c>
      <c r="V48" s="102" t="str">
        <f>MID(VLOOKUP($A48,Seqs!$A:$B,2,FALSE),VLOOKUP($A48,'NonXtal_SegEnds_Prot#'!A:AL,10,FALSE)+9,1)</f>
        <v>L</v>
      </c>
      <c r="W48" s="71" t="str">
        <f>MID(VLOOKUP($A48,Seqs!$A:$B,2,FALSE),VLOOKUP($A48,'NonXtal_SegEnds_Prot#'!$A:$AL,22,FALSE)+6,1)</f>
        <v>V</v>
      </c>
      <c r="X48" s="102" t="str">
        <f>MID(VLOOKUP($A48,Seqs!$A:$B,2,FALSE),VLOOKUP($A48,'NonXtal_SegEnds_Prot#'!$A:$AL,22,FALSE)+7,1)</f>
        <v>H</v>
      </c>
      <c r="Y48" s="102" t="str">
        <f>MID(VLOOKUP($A48,Seqs!$A:$B,2,FALSE),VLOOKUP($A48,'NonXtal_SegEnds_Prot#'!$A:$AL,22,FALSE)+8,1)</f>
        <v>Y</v>
      </c>
      <c r="Z48" s="102" t="str">
        <f>MID(VLOOKUP($A48,Seqs!$A:$B,2,FALSE),VLOOKUP($A48,'NonXtal_SegEnds_Prot#'!$A:$AL,22,FALSE)+9,1)</f>
        <v>P</v>
      </c>
      <c r="AA48" s="102" t="str">
        <f>MID(VLOOKUP($A48,Seqs!$A:$B,2,FALSE),VLOOKUP($A48,'NonXtal_SegEnds_Prot#'!$A:$AL,22,FALSE)+10,1)</f>
        <v>V</v>
      </c>
      <c r="AB48" s="71" t="str">
        <f>MID(VLOOKUP($A48,Seqs!$A:$B,2,FALSE),VLOOKUP($A48,'NonXtal_SegEnds_Prot#'!$A:$AL,28,FALSE)-4,1)</f>
        <v>G</v>
      </c>
      <c r="AC48" s="102" t="str">
        <f>MID(VLOOKUP($A48,Seqs!$A:$B,2,FALSE),VLOOKUP($A48,'NonXtal_SegEnds_Prot#'!$A:$AL,28,FALSE),1)</f>
        <v>P</v>
      </c>
    </row>
    <row r="49" spans="1:29" s="2" customFormat="1" x14ac:dyDescent="0.2">
      <c r="A49" s="2" t="s">
        <v>462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71" t="str">
        <f>MID(VLOOKUP($A49,Seqs!$A:$B,2,FALSE),VLOOKUP($A49,'NonXtal_SegEnds_Prot#'!A:AL,10,FALSE),1)</f>
        <v>N</v>
      </c>
      <c r="S49" s="102" t="str">
        <f>MID(VLOOKUP($A49,Seqs!$A:$B,2,FALSE),VLOOKUP($A49,'NonXtal_SegEnds_Prot#'!A:AL,10,FALSE)+6,1)</f>
        <v>A</v>
      </c>
      <c r="T49" s="102" t="str">
        <f>MID(VLOOKUP($A49,Seqs!$A:$B,2,FALSE),VLOOKUP($A49,'NonXtal_SegEnds_Prot#'!A:AL,10,FALSE)+7,1)</f>
        <v>M</v>
      </c>
      <c r="U49" s="102" t="str">
        <f>MID(VLOOKUP($A49,Seqs!$A:$B,2,FALSE),VLOOKUP($A49,'NonXtal_SegEnds_Prot#'!A:AL,10,FALSE)+8,1)</f>
        <v>P</v>
      </c>
      <c r="V49" s="102" t="str">
        <f>MID(VLOOKUP($A49,Seqs!$A:$B,2,FALSE),VLOOKUP($A49,'NonXtal_SegEnds_Prot#'!A:AL,10,FALSE)+9,1)</f>
        <v>F</v>
      </c>
      <c r="W49" s="71" t="str">
        <f>MID(VLOOKUP($A49,Seqs!$A:$B,2,FALSE),VLOOKUP($A49,'NonXtal_SegEnds_Prot#'!$A:$AL,22,FALSE)+6,1)</f>
        <v>I</v>
      </c>
      <c r="X49" s="102" t="str">
        <f>MID(VLOOKUP($A49,Seqs!$A:$B,2,FALSE),VLOOKUP($A49,'NonXtal_SegEnds_Prot#'!$A:$AL,22,FALSE)+7,1)</f>
        <v>I</v>
      </c>
      <c r="Y49" s="102" t="str">
        <f>MID(VLOOKUP($A49,Seqs!$A:$B,2,FALSE),VLOOKUP($A49,'NonXtal_SegEnds_Prot#'!$A:$AL,22,FALSE)+8,1)</f>
        <v>I</v>
      </c>
      <c r="Z49" s="102" t="str">
        <f>MID(VLOOKUP($A49,Seqs!$A:$B,2,FALSE),VLOOKUP($A49,'NonXtal_SegEnds_Prot#'!$A:$AL,22,FALSE)+9,1)</f>
        <v>P</v>
      </c>
      <c r="AA49" s="102" t="str">
        <f>MID(VLOOKUP($A49,Seqs!$A:$B,2,FALSE),VLOOKUP($A49,'NonXtal_SegEnds_Prot#'!$A:$AL,22,FALSE)+10,1)</f>
        <v>V</v>
      </c>
      <c r="AB49" s="71" t="str">
        <f>MID(VLOOKUP($A49,Seqs!$A:$B,2,FALSE),VLOOKUP($A49,'NonXtal_SegEnds_Prot#'!$A:$AL,28,FALSE)-4,1)</f>
        <v>F</v>
      </c>
      <c r="AC49" s="102" t="str">
        <f>MID(VLOOKUP($A49,Seqs!$A:$B,2,FALSE),VLOOKUP($A49,'NonXtal_SegEnds_Prot#'!$A:$AL,28,FALSE),1)</f>
        <v>S</v>
      </c>
    </row>
    <row r="50" spans="1:29" s="2" customFormat="1" x14ac:dyDescent="0.2">
      <c r="A50" s="2" t="s">
        <v>493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71" t="str">
        <f>MID(VLOOKUP($A50,Seqs!$A:$B,2,FALSE),VLOOKUP($A50,'NonXtal_SegEnds_Prot#'!A:AL,10,FALSE),1)</f>
        <v>D</v>
      </c>
      <c r="S50" s="102" t="str">
        <f>MID(VLOOKUP($A50,Seqs!$A:$B,2,FALSE),VLOOKUP($A50,'NonXtal_SegEnds_Prot#'!A:AL,10,FALSE)+6,1)</f>
        <v>G</v>
      </c>
      <c r="T50" s="102" t="str">
        <f>MID(VLOOKUP($A50,Seqs!$A:$B,2,FALSE),VLOOKUP($A50,'NonXtal_SegEnds_Prot#'!A:AL,10,FALSE)+7,1)</f>
        <v>M</v>
      </c>
      <c r="U50" s="102" t="str">
        <f>MID(VLOOKUP($A50,Seqs!$A:$B,2,FALSE),VLOOKUP($A50,'NonXtal_SegEnds_Prot#'!A:AL,10,FALSE)+8,1)</f>
        <v>P</v>
      </c>
      <c r="V50" s="102" t="str">
        <f>MID(VLOOKUP($A50,Seqs!$A:$B,2,FALSE),VLOOKUP($A50,'NonXtal_SegEnds_Prot#'!A:AL,10,FALSE)+9,1)</f>
        <v>F</v>
      </c>
      <c r="W50" s="71" t="str">
        <f>MID(VLOOKUP($A50,Seqs!$A:$B,2,FALSE),VLOOKUP($A50,'NonXtal_SegEnds_Prot#'!$A:$AL,22,FALSE)+6,1)</f>
        <v>S</v>
      </c>
      <c r="X50" s="102" t="str">
        <f>MID(VLOOKUP($A50,Seqs!$A:$B,2,FALSE),VLOOKUP($A50,'NonXtal_SegEnds_Prot#'!$A:$AL,22,FALSE)+7,1)</f>
        <v>I</v>
      </c>
      <c r="Y50" s="102" t="str">
        <f>MID(VLOOKUP($A50,Seqs!$A:$B,2,FALSE),VLOOKUP($A50,'NonXtal_SegEnds_Prot#'!$A:$AL,22,FALSE)+8,1)</f>
        <v>T</v>
      </c>
      <c r="Z50" s="102" t="str">
        <f>MID(VLOOKUP($A50,Seqs!$A:$B,2,FALSE),VLOOKUP($A50,'NonXtal_SegEnds_Prot#'!$A:$AL,22,FALSE)+9,1)</f>
        <v>P</v>
      </c>
      <c r="AA50" s="102" t="str">
        <f>MID(VLOOKUP($A50,Seqs!$A:$B,2,FALSE),VLOOKUP($A50,'NonXtal_SegEnds_Prot#'!$A:$AL,22,FALSE)+10,1)</f>
        <v>V</v>
      </c>
      <c r="AB50" s="71" t="str">
        <f>MID(VLOOKUP($A50,Seqs!$A:$B,2,FALSE),VLOOKUP($A50,'NonXtal_SegEnds_Prot#'!$A:$AL,28,FALSE)-4,1)</f>
        <v>A</v>
      </c>
      <c r="AC50" s="102" t="str">
        <f>MID(VLOOKUP($A50,Seqs!$A:$B,2,FALSE),VLOOKUP($A50,'NonXtal_SegEnds_Prot#'!$A:$AL,28,FALSE),1)</f>
        <v>P</v>
      </c>
    </row>
    <row r="51" spans="1:29" s="2" customFormat="1" x14ac:dyDescent="0.2">
      <c r="A51" s="2" t="s">
        <v>575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71" t="str">
        <f>MID(VLOOKUP($A51,Seqs!$A:$B,2,FALSE),VLOOKUP($A51,'NonXtal_SegEnds_Prot#'!A:AL,10,FALSE),1)</f>
        <v>D</v>
      </c>
      <c r="S51" s="102" t="str">
        <f>MID(VLOOKUP($A51,Seqs!$A:$B,2,FALSE),VLOOKUP($A51,'NonXtal_SegEnds_Prot#'!A:AL,10,FALSE)+6,1)</f>
        <v>S</v>
      </c>
      <c r="T51" s="102" t="str">
        <f>MID(VLOOKUP($A51,Seqs!$A:$B,2,FALSE),VLOOKUP($A51,'NonXtal_SegEnds_Prot#'!A:AL,10,FALSE)+7,1)</f>
        <v>V</v>
      </c>
      <c r="U51" s="102" t="str">
        <f>MID(VLOOKUP($A51,Seqs!$A:$B,2,FALSE),VLOOKUP($A51,'NonXtal_SegEnds_Prot#'!A:AL,10,FALSE)+8,1)</f>
        <v>P</v>
      </c>
      <c r="V51" s="102" t="str">
        <f>MID(VLOOKUP($A51,Seqs!$A:$B,2,FALSE),VLOOKUP($A51,'NonXtal_SegEnds_Prot#'!A:AL,10,FALSE)+9,1)</f>
        <v>F</v>
      </c>
      <c r="W51" s="71" t="str">
        <f>MID(VLOOKUP($A51,Seqs!$A:$B,2,FALSE),VLOOKUP($A51,'NonXtal_SegEnds_Prot#'!$A:$AL,22,FALSE)+6,1)</f>
        <v>V</v>
      </c>
      <c r="X51" s="102" t="str">
        <f>MID(VLOOKUP($A51,Seqs!$A:$B,2,FALSE),VLOOKUP($A51,'NonXtal_SegEnds_Prot#'!$A:$AL,22,FALSE)+7,1)</f>
        <v>I</v>
      </c>
      <c r="Y51" s="102" t="str">
        <f>MID(VLOOKUP($A51,Seqs!$A:$B,2,FALSE),VLOOKUP($A51,'NonXtal_SegEnds_Prot#'!$A:$AL,22,FALSE)+8,1)</f>
        <v>L</v>
      </c>
      <c r="Z51" s="102" t="str">
        <f>MID(VLOOKUP($A51,Seqs!$A:$B,2,FALSE),VLOOKUP($A51,'NonXtal_SegEnds_Prot#'!$A:$AL,22,FALSE)+9,1)</f>
        <v>P</v>
      </c>
      <c r="AA51" s="102" t="str">
        <f>MID(VLOOKUP($A51,Seqs!$A:$B,2,FALSE),VLOOKUP($A51,'NonXtal_SegEnds_Prot#'!$A:$AL,22,FALSE)+10,1)</f>
        <v>I</v>
      </c>
      <c r="AB51" s="71" t="str">
        <f>MID(VLOOKUP($A51,Seqs!$A:$B,2,FALSE),VLOOKUP($A51,'NonXtal_SegEnds_Prot#'!$A:$AL,28,FALSE)-4,1)</f>
        <v>G</v>
      </c>
      <c r="AC51" s="102" t="str">
        <f>MID(VLOOKUP($A51,Seqs!$A:$B,2,FALSE),VLOOKUP($A51,'NonXtal_SegEnds_Prot#'!$A:$AL,28,FALSE),1)</f>
        <v>P</v>
      </c>
    </row>
    <row r="52" spans="1:29" s="2" customFormat="1" x14ac:dyDescent="0.2">
      <c r="A52" s="2" t="s">
        <v>576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71" t="str">
        <f>MID(VLOOKUP($A52,Seqs!$A:$B,2,FALSE),VLOOKUP($A52,'NonXtal_SegEnds_Prot#'!A:AL,10,FALSE),1)</f>
        <v>D</v>
      </c>
      <c r="S52" s="102" t="str">
        <f>MID(VLOOKUP($A52,Seqs!$A:$B,2,FALSE),VLOOKUP($A52,'NonXtal_SegEnds_Prot#'!A:AL,10,FALSE)+6,1)</f>
        <v>G</v>
      </c>
      <c r="T52" s="102" t="str">
        <f>MID(VLOOKUP($A52,Seqs!$A:$B,2,FALSE),VLOOKUP($A52,'NonXtal_SegEnds_Prot#'!A:AL,10,FALSE)+7,1)</f>
        <v>L</v>
      </c>
      <c r="U52" s="102" t="str">
        <f>MID(VLOOKUP($A52,Seqs!$A:$B,2,FALSE),VLOOKUP($A52,'NonXtal_SegEnds_Prot#'!A:AL,10,FALSE)+8,1)</f>
        <v>P</v>
      </c>
      <c r="V52" s="102" t="str">
        <f>MID(VLOOKUP($A52,Seqs!$A:$B,2,FALSE),VLOOKUP($A52,'NonXtal_SegEnds_Prot#'!A:AL,10,FALSE)+9,1)</f>
        <v>F</v>
      </c>
      <c r="W52" s="71" t="str">
        <f>MID(VLOOKUP($A52,Seqs!$A:$B,2,FALSE),VLOOKUP($A52,'NonXtal_SegEnds_Prot#'!$A:$AL,22,FALSE)+6,1)</f>
        <v>V</v>
      </c>
      <c r="X52" s="102" t="str">
        <f>MID(VLOOKUP($A52,Seqs!$A:$B,2,FALSE),VLOOKUP($A52,'NonXtal_SegEnds_Prot#'!$A:$AL,22,FALSE)+7,1)</f>
        <v>I</v>
      </c>
      <c r="Y52" s="102" t="str">
        <f>MID(VLOOKUP($A52,Seqs!$A:$B,2,FALSE),VLOOKUP($A52,'NonXtal_SegEnds_Prot#'!$A:$AL,22,FALSE)+8,1)</f>
        <v>L</v>
      </c>
      <c r="Z52" s="102" t="str">
        <f>MID(VLOOKUP($A52,Seqs!$A:$B,2,FALSE),VLOOKUP($A52,'NonXtal_SegEnds_Prot#'!$A:$AL,22,FALSE)+9,1)</f>
        <v>P</v>
      </c>
      <c r="AA52" s="102" t="str">
        <f>MID(VLOOKUP($A52,Seqs!$A:$B,2,FALSE),VLOOKUP($A52,'NonXtal_SegEnds_Prot#'!$A:$AL,22,FALSE)+10,1)</f>
        <v>I</v>
      </c>
      <c r="AB52" s="71" t="str">
        <f>MID(VLOOKUP($A52,Seqs!$A:$B,2,FALSE),VLOOKUP($A52,'NonXtal_SegEnds_Prot#'!$A:$AL,28,FALSE)-4,1)</f>
        <v>G</v>
      </c>
      <c r="AC52" s="102" t="str">
        <f>MID(VLOOKUP($A52,Seqs!$A:$B,2,FALSE),VLOOKUP($A52,'NonXtal_SegEnds_Prot#'!$A:$AL,28,FALSE),1)</f>
        <v>P</v>
      </c>
    </row>
    <row r="53" spans="1:29" s="2" customFormat="1" x14ac:dyDescent="0.2">
      <c r="A53" s="2" t="s">
        <v>506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71" t="str">
        <f>MID(VLOOKUP($A53,Seqs!$A:$B,2,FALSE),VLOOKUP($A53,'NonXtal_SegEnds_Prot#'!A:AL,10,FALSE),1)</f>
        <v>D</v>
      </c>
      <c r="S53" s="102" t="str">
        <f>MID(VLOOKUP($A53,Seqs!$A:$B,2,FALSE),VLOOKUP($A53,'NonXtal_SegEnds_Prot#'!A:AL,10,FALSE)+6,1)</f>
        <v>Y</v>
      </c>
      <c r="T53" s="102" t="str">
        <f>MID(VLOOKUP($A53,Seqs!$A:$B,2,FALSE),VLOOKUP($A53,'NonXtal_SegEnds_Prot#'!A:AL,10,FALSE)+7,1)</f>
        <v>P</v>
      </c>
      <c r="U53" s="102" t="str">
        <f>MID(VLOOKUP($A53,Seqs!$A:$B,2,FALSE),VLOOKUP($A53,'NonXtal_SegEnds_Prot#'!A:AL,10,FALSE)+8,1)</f>
        <v>Y</v>
      </c>
      <c r="V53" s="102" t="str">
        <f>MID(VLOOKUP($A53,Seqs!$A:$B,2,FALSE),VLOOKUP($A53,'NonXtal_SegEnds_Prot#'!A:AL,10,FALSE)+9,1)</f>
        <v>P</v>
      </c>
      <c r="W53" s="71" t="str">
        <f>MID(VLOOKUP($A53,Seqs!$A:$B,2,FALSE),VLOOKUP($A53,'NonXtal_SegEnds_Prot#'!$A:$AL,22,FALSE)+6,1)</f>
        <v>A</v>
      </c>
      <c r="X53" s="102" t="str">
        <f>MID(VLOOKUP($A53,Seqs!$A:$B,2,FALSE),VLOOKUP($A53,'NonXtal_SegEnds_Prot#'!$A:$AL,22,FALSE)+7,1)</f>
        <v>L</v>
      </c>
      <c r="Y53" s="102" t="str">
        <f>MID(VLOOKUP($A53,Seqs!$A:$B,2,FALSE),VLOOKUP($A53,'NonXtal_SegEnds_Prot#'!$A:$AL,22,FALSE)+8,1)</f>
        <v>L</v>
      </c>
      <c r="Z53" s="102" t="str">
        <f>MID(VLOOKUP($A53,Seqs!$A:$B,2,FALSE),VLOOKUP($A53,'NonXtal_SegEnds_Prot#'!$A:$AL,22,FALSE)+9,1)</f>
        <v>P</v>
      </c>
      <c r="AA53" s="102" t="str">
        <f>MID(VLOOKUP($A53,Seqs!$A:$B,2,FALSE),VLOOKUP($A53,'NonXtal_SegEnds_Prot#'!$A:$AL,22,FALSE)+10,1)</f>
        <v>N</v>
      </c>
      <c r="AB53" s="71" t="str">
        <f>MID(VLOOKUP($A53,Seqs!$A:$B,2,FALSE),VLOOKUP($A53,'NonXtal_SegEnds_Prot#'!$A:$AL,28,FALSE)-4,1)</f>
        <v>H</v>
      </c>
      <c r="AC53" s="102" t="str">
        <f>MID(VLOOKUP($A53,Seqs!$A:$B,2,FALSE),VLOOKUP($A53,'NonXtal_SegEnds_Prot#'!$A:$AL,28,FALSE),1)</f>
        <v>P</v>
      </c>
    </row>
    <row r="54" spans="1:29" s="2" customFormat="1" x14ac:dyDescent="0.2">
      <c r="A54" s="2" t="s">
        <v>580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71" t="str">
        <f>MID(VLOOKUP($A54,Seqs!$A:$B,2,FALSE),VLOOKUP($A54,'NonXtal_SegEnds_Prot#'!A:AL,10,FALSE),1)</f>
        <v>D</v>
      </c>
      <c r="S54" s="102" t="str">
        <f>MID(VLOOKUP($A54,Seqs!$A:$B,2,FALSE),VLOOKUP($A54,'NonXtal_SegEnds_Prot#'!A:AL,10,FALSE)+6,1)</f>
        <v>T</v>
      </c>
      <c r="T54" s="102" t="str">
        <f>MID(VLOOKUP($A54,Seqs!$A:$B,2,FALSE),VLOOKUP($A54,'NonXtal_SegEnds_Prot#'!A:AL,10,FALSE)+7,1)</f>
        <v>L</v>
      </c>
      <c r="U54" s="102" t="str">
        <f>MID(VLOOKUP($A54,Seqs!$A:$B,2,FALSE),VLOOKUP($A54,'NonXtal_SegEnds_Prot#'!A:AL,10,FALSE)+8,1)</f>
        <v>P</v>
      </c>
      <c r="V54" s="102" t="str">
        <f>MID(VLOOKUP($A54,Seqs!$A:$B,2,FALSE),VLOOKUP($A54,'NonXtal_SegEnds_Prot#'!A:AL,10,FALSE)+9,1)</f>
        <v>M</v>
      </c>
      <c r="W54" s="71" t="str">
        <f>MID(VLOOKUP($A54,Seqs!$A:$B,2,FALSE),VLOOKUP($A54,'NonXtal_SegEnds_Prot#'!$A:$AL,22,FALSE)+6,1)</f>
        <v>E</v>
      </c>
      <c r="X54" s="102" t="str">
        <f>MID(VLOOKUP($A54,Seqs!$A:$B,2,FALSE),VLOOKUP($A54,'NonXtal_SegEnds_Prot#'!$A:$AL,22,FALSE)+7,1)</f>
        <v>L</v>
      </c>
      <c r="Y54" s="102" t="str">
        <f>MID(VLOOKUP($A54,Seqs!$A:$B,2,FALSE),VLOOKUP($A54,'NonXtal_SegEnds_Prot#'!$A:$AL,22,FALSE)+8,1)</f>
        <v>L</v>
      </c>
      <c r="Z54" s="102" t="str">
        <f>MID(VLOOKUP($A54,Seqs!$A:$B,2,FALSE),VLOOKUP($A54,'NonXtal_SegEnds_Prot#'!$A:$AL,22,FALSE)+9,1)</f>
        <v>P</v>
      </c>
      <c r="AA54" s="102" t="str">
        <f>MID(VLOOKUP($A54,Seqs!$A:$B,2,FALSE),VLOOKUP($A54,'NonXtal_SegEnds_Prot#'!$A:$AL,22,FALSE)+10,1)</f>
        <v>I</v>
      </c>
      <c r="AB54" s="71" t="str">
        <f>MID(VLOOKUP($A54,Seqs!$A:$B,2,FALSE),VLOOKUP($A54,'NonXtal_SegEnds_Prot#'!$A:$AL,28,FALSE)-4,1)</f>
        <v>G</v>
      </c>
      <c r="AC54" s="102" t="str">
        <f>MID(VLOOKUP($A54,Seqs!$A:$B,2,FALSE),VLOOKUP($A54,'NonXtal_SegEnds_Prot#'!$A:$AL,28,FALSE),1)</f>
        <v>P</v>
      </c>
    </row>
    <row r="55" spans="1:29" s="2" customFormat="1" x14ac:dyDescent="0.2">
      <c r="A55" s="2" t="s">
        <v>361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71" t="str">
        <f>MID(VLOOKUP($A55,Seqs!$A:$B,2,FALSE),VLOOKUP($A55,'NonXtal_SegEnds_Prot#'!A:AL,10,FALSE),1)</f>
        <v>D</v>
      </c>
      <c r="S55" s="102" t="str">
        <f>MID(VLOOKUP($A55,Seqs!$A:$B,2,FALSE),VLOOKUP($A55,'NonXtal_SegEnds_Prot#'!A:AL,10,FALSE)+6,1)</f>
        <v>F</v>
      </c>
      <c r="T55" s="102" t="str">
        <f>MID(VLOOKUP($A55,Seqs!$A:$B,2,FALSE),VLOOKUP($A55,'NonXtal_SegEnds_Prot#'!A:AL,10,FALSE)+7,1)</f>
        <v>C</v>
      </c>
      <c r="U55" s="102" t="str">
        <f>MID(VLOOKUP($A55,Seqs!$A:$B,2,FALSE),VLOOKUP($A55,'NonXtal_SegEnds_Prot#'!A:AL,10,FALSE)+8,1)</f>
        <v>M</v>
      </c>
      <c r="V55" s="102" t="str">
        <f>MID(VLOOKUP($A55,Seqs!$A:$B,2,FALSE),VLOOKUP($A55,'NonXtal_SegEnds_Prot#'!A:AL,10,FALSE)+9,1)</f>
        <v>P</v>
      </c>
      <c r="W55" s="71" t="str">
        <f>MID(VLOOKUP($A55,Seqs!$A:$B,2,FALSE),VLOOKUP($A55,'NonXtal_SegEnds_Prot#'!$A:$AL,22,FALSE)+6,1)</f>
        <v>I</v>
      </c>
      <c r="X55" s="102" t="str">
        <f>MID(VLOOKUP($A55,Seqs!$A:$B,2,FALSE),VLOOKUP($A55,'NonXtal_SegEnds_Prot#'!$A:$AL,22,FALSE)+7,1)</f>
        <v>M</v>
      </c>
      <c r="Y55" s="102" t="str">
        <f>MID(VLOOKUP($A55,Seqs!$A:$B,2,FALSE),VLOOKUP($A55,'NonXtal_SegEnds_Prot#'!$A:$AL,22,FALSE)+8,1)</f>
        <v>T</v>
      </c>
      <c r="Z55" s="102" t="str">
        <f>MID(VLOOKUP($A55,Seqs!$A:$B,2,FALSE),VLOOKUP($A55,'NonXtal_SegEnds_Prot#'!$A:$AL,22,FALSE)+9,1)</f>
        <v>P</v>
      </c>
      <c r="AA55" s="102" t="str">
        <f>MID(VLOOKUP($A55,Seqs!$A:$B,2,FALSE),VLOOKUP($A55,'NonXtal_SegEnds_Prot#'!$A:$AL,22,FALSE)+10,1)</f>
        <v>Y</v>
      </c>
      <c r="AB55" s="71" t="str">
        <f>MID(VLOOKUP($A55,Seqs!$A:$B,2,FALSE),VLOOKUP($A55,'NonXtal_SegEnds_Prot#'!$A:$AL,28,FALSE)-4,1)</f>
        <v>L</v>
      </c>
      <c r="AC55" s="102" t="str">
        <f>MID(VLOOKUP($A55,Seqs!$A:$B,2,FALSE),VLOOKUP($A55,'NonXtal_SegEnds_Prot#'!$A:$AL,28,FALSE),1)</f>
        <v>P</v>
      </c>
    </row>
    <row r="56" spans="1:29" s="2" customFormat="1" x14ac:dyDescent="0.2">
      <c r="A56" s="2" t="s">
        <v>402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71" t="str">
        <f>MID(VLOOKUP($A56,Seqs!$A:$B,2,FALSE),VLOOKUP($A56,'NonXtal_SegEnds_Prot#'!A:AL,10,FALSE),1)</f>
        <v>D</v>
      </c>
      <c r="S56" s="102" t="str">
        <f>MID(VLOOKUP($A56,Seqs!$A:$B,2,FALSE),VLOOKUP($A56,'NonXtal_SegEnds_Prot#'!A:AL,10,FALSE)+6,1)</f>
        <v>A</v>
      </c>
      <c r="T56" s="102" t="str">
        <f>MID(VLOOKUP($A56,Seqs!$A:$B,2,FALSE),VLOOKUP($A56,'NonXtal_SegEnds_Prot#'!A:AL,10,FALSE)+7,1)</f>
        <v>C</v>
      </c>
      <c r="U56" s="102" t="str">
        <f>MID(VLOOKUP($A56,Seqs!$A:$B,2,FALSE),VLOOKUP($A56,'NonXtal_SegEnds_Prot#'!A:AL,10,FALSE)+8,1)</f>
        <v>M</v>
      </c>
      <c r="V56" s="102" t="str">
        <f>MID(VLOOKUP($A56,Seqs!$A:$B,2,FALSE),VLOOKUP($A56,'NonXtal_SegEnds_Prot#'!A:AL,10,FALSE)+9,1)</f>
        <v>P</v>
      </c>
      <c r="W56" s="71" t="str">
        <f>MID(VLOOKUP($A56,Seqs!$A:$B,2,FALSE),VLOOKUP($A56,'NonXtal_SegEnds_Prot#'!$A:$AL,22,FALSE)+6,1)</f>
        <v>L</v>
      </c>
      <c r="X56" s="102" t="str">
        <f>MID(VLOOKUP($A56,Seqs!$A:$B,2,FALSE),VLOOKUP($A56,'NonXtal_SegEnds_Prot#'!$A:$AL,22,FALSE)+7,1)</f>
        <v>M</v>
      </c>
      <c r="Y56" s="102" t="str">
        <f>MID(VLOOKUP($A56,Seqs!$A:$B,2,FALSE),VLOOKUP($A56,'NonXtal_SegEnds_Prot#'!$A:$AL,22,FALSE)+8,1)</f>
        <v>V</v>
      </c>
      <c r="Z56" s="102" t="str">
        <f>MID(VLOOKUP($A56,Seqs!$A:$B,2,FALSE),VLOOKUP($A56,'NonXtal_SegEnds_Prot#'!$A:$AL,22,FALSE)+9,1)</f>
        <v>P</v>
      </c>
      <c r="AA56" s="102" t="str">
        <f>MID(VLOOKUP($A56,Seqs!$A:$B,2,FALSE),VLOOKUP($A56,'NonXtal_SegEnds_Prot#'!$A:$AL,22,FALSE)+10,1)</f>
        <v>Y</v>
      </c>
      <c r="AB56" s="71" t="str">
        <f>MID(VLOOKUP($A56,Seqs!$A:$B,2,FALSE),VLOOKUP($A56,'NonXtal_SegEnds_Prot#'!$A:$AL,28,FALSE)-4,1)</f>
        <v>L</v>
      </c>
      <c r="AC56" s="102" t="str">
        <f>MID(VLOOKUP($A56,Seqs!$A:$B,2,FALSE),VLOOKUP($A56,'NonXtal_SegEnds_Prot#'!$A:$AL,28,FALSE),1)</f>
        <v>P</v>
      </c>
    </row>
    <row r="57" spans="1:29" s="2" customFormat="1" x14ac:dyDescent="0.2">
      <c r="A57" s="2" t="s">
        <v>423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71" t="str">
        <f>MID(VLOOKUP($A57,Seqs!$A:$B,2,FALSE),VLOOKUP($A57,'NonXtal_SegEnds_Prot#'!A:AL,10,FALSE),1)</f>
        <v>D</v>
      </c>
      <c r="S57" s="102" t="str">
        <f>MID(VLOOKUP($A57,Seqs!$A:$B,2,FALSE),VLOOKUP($A57,'NonXtal_SegEnds_Prot#'!A:AL,10,FALSE)+6,1)</f>
        <v>A</v>
      </c>
      <c r="T57" s="102" t="str">
        <f>MID(VLOOKUP($A57,Seqs!$A:$B,2,FALSE),VLOOKUP($A57,'NonXtal_SegEnds_Prot#'!A:AL,10,FALSE)+7,1)</f>
        <v>L</v>
      </c>
      <c r="U57" s="102" t="str">
        <f>MID(VLOOKUP($A57,Seqs!$A:$B,2,FALSE),VLOOKUP($A57,'NonXtal_SegEnds_Prot#'!A:AL,10,FALSE)+8,1)</f>
        <v>P</v>
      </c>
      <c r="V57" s="102" t="str">
        <f>MID(VLOOKUP($A57,Seqs!$A:$B,2,FALSE),VLOOKUP($A57,'NonXtal_SegEnds_Prot#'!A:AL,10,FALSE)+9,1)</f>
        <v>V</v>
      </c>
      <c r="W57" s="71" t="str">
        <f>MID(VLOOKUP($A57,Seqs!$A:$B,2,FALSE),VLOOKUP($A57,'NonXtal_SegEnds_Prot#'!$A:$AL,22,FALSE)+6,1)</f>
        <v>I</v>
      </c>
      <c r="X57" s="102" t="str">
        <f>MID(VLOOKUP($A57,Seqs!$A:$B,2,FALSE),VLOOKUP($A57,'NonXtal_SegEnds_Prot#'!$A:$AL,22,FALSE)+7,1)</f>
        <v>M</v>
      </c>
      <c r="Y57" s="102" t="str">
        <f>MID(VLOOKUP($A57,Seqs!$A:$B,2,FALSE),VLOOKUP($A57,'NonXtal_SegEnds_Prot#'!$A:$AL,22,FALSE)+8,1)</f>
        <v>V</v>
      </c>
      <c r="Z57" s="102" t="str">
        <f>MID(VLOOKUP($A57,Seqs!$A:$B,2,FALSE),VLOOKUP($A57,'NonXtal_SegEnds_Prot#'!$A:$AL,22,FALSE)+9,1)</f>
        <v>P</v>
      </c>
      <c r="AA57" s="102" t="str">
        <f>MID(VLOOKUP($A57,Seqs!$A:$B,2,FALSE),VLOOKUP($A57,'NonXtal_SegEnds_Prot#'!$A:$AL,22,FALSE)+10,1)</f>
        <v>N</v>
      </c>
      <c r="AB57" s="71" t="str">
        <f>MID(VLOOKUP($A57,Seqs!$A:$B,2,FALSE),VLOOKUP($A57,'NonXtal_SegEnds_Prot#'!$A:$AL,28,FALSE)-4,1)</f>
        <v>I</v>
      </c>
      <c r="AC57" s="102" t="str">
        <f>MID(VLOOKUP($A57,Seqs!$A:$B,2,FALSE),VLOOKUP($A57,'NonXtal_SegEnds_Prot#'!$A:$AL,28,FALSE),1)</f>
        <v>F</v>
      </c>
    </row>
    <row r="58" spans="1:29" s="2" customFormat="1" x14ac:dyDescent="0.2">
      <c r="A58" s="2" t="s">
        <v>434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71" t="str">
        <f>MID(VLOOKUP($A58,Seqs!$A:$B,2,FALSE),VLOOKUP($A58,'NonXtal_SegEnds_Prot#'!A:AL,10,FALSE),1)</f>
        <v>D</v>
      </c>
      <c r="S58" s="102" t="str">
        <f>MID(VLOOKUP($A58,Seqs!$A:$B,2,FALSE),VLOOKUP($A58,'NonXtal_SegEnds_Prot#'!A:AL,10,FALSE)+6,1)</f>
        <v>V</v>
      </c>
      <c r="T58" s="102" t="str">
        <f>MID(VLOOKUP($A58,Seqs!$A:$B,2,FALSE),VLOOKUP($A58,'NonXtal_SegEnds_Prot#'!A:AL,10,FALSE)+7,1)</f>
        <v>L</v>
      </c>
      <c r="U58" s="102" t="str">
        <f>MID(VLOOKUP($A58,Seqs!$A:$B,2,FALSE),VLOOKUP($A58,'NonXtal_SegEnds_Prot#'!A:AL,10,FALSE)+8,1)</f>
        <v>P</v>
      </c>
      <c r="V58" s="102" t="str">
        <f>MID(VLOOKUP($A58,Seqs!$A:$B,2,FALSE),VLOOKUP($A58,'NonXtal_SegEnds_Prot#'!A:AL,10,FALSE)+9,1)</f>
        <v>T</v>
      </c>
      <c r="W58" s="71" t="str">
        <f>MID(VLOOKUP($A58,Seqs!$A:$B,2,FALSE),VLOOKUP($A58,'NonXtal_SegEnds_Prot#'!$A:$AL,22,FALSE)+6,1)</f>
        <v>A</v>
      </c>
      <c r="X58" s="102" t="str">
        <f>MID(VLOOKUP($A58,Seqs!$A:$B,2,FALSE),VLOOKUP($A58,'NonXtal_SegEnds_Prot#'!$A:$AL,22,FALSE)+7,1)</f>
        <v>M</v>
      </c>
      <c r="Y58" s="102" t="str">
        <f>MID(VLOOKUP($A58,Seqs!$A:$B,2,FALSE),VLOOKUP($A58,'NonXtal_SegEnds_Prot#'!$A:$AL,22,FALSE)+8,1)</f>
        <v>A</v>
      </c>
      <c r="Z58" s="102" t="str">
        <f>MID(VLOOKUP($A58,Seqs!$A:$B,2,FALSE),VLOOKUP($A58,'NonXtal_SegEnds_Prot#'!$A:$AL,22,FALSE)+9,1)</f>
        <v>P</v>
      </c>
      <c r="AA58" s="102" t="str">
        <f>MID(VLOOKUP($A58,Seqs!$A:$B,2,FALSE),VLOOKUP($A58,'NonXtal_SegEnds_Prot#'!$A:$AL,22,FALSE)+10,1)</f>
        <v>L</v>
      </c>
      <c r="AB58" s="71" t="str">
        <f>MID(VLOOKUP($A58,Seqs!$A:$B,2,FALSE),VLOOKUP($A58,'NonXtal_SegEnds_Prot#'!$A:$AL,28,FALSE)-4,1)</f>
        <v>A</v>
      </c>
      <c r="AC58" s="102" t="str">
        <f>MID(VLOOKUP($A58,Seqs!$A:$B,2,FALSE),VLOOKUP($A58,'NonXtal_SegEnds_Prot#'!$A:$AL,28,FALSE),1)</f>
        <v>P</v>
      </c>
    </row>
    <row r="59" spans="1:29" s="2" customFormat="1" x14ac:dyDescent="0.2">
      <c r="A59" s="2" t="s">
        <v>516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71" t="str">
        <f>MID(VLOOKUP($A59,Seqs!$A:$B,2,FALSE),VLOOKUP($A59,'NonXtal_SegEnds_Prot#'!A:AL,10,FALSE),1)</f>
        <v>D</v>
      </c>
      <c r="S59" s="102" t="str">
        <f>MID(VLOOKUP($A59,Seqs!$A:$B,2,FALSE),VLOOKUP($A59,'NonXtal_SegEnds_Prot#'!A:AL,10,FALSE)+6,1)</f>
        <v>F</v>
      </c>
      <c r="T59" s="102" t="str">
        <f>MID(VLOOKUP($A59,Seqs!$A:$B,2,FALSE),VLOOKUP($A59,'NonXtal_SegEnds_Prot#'!A:AL,10,FALSE)+7,1)</f>
        <v>C</v>
      </c>
      <c r="U59" s="102" t="str">
        <f>MID(VLOOKUP($A59,Seqs!$A:$B,2,FALSE),VLOOKUP($A59,'NonXtal_SegEnds_Prot#'!A:AL,10,FALSE)+8,1)</f>
        <v>M</v>
      </c>
      <c r="V59" s="102" t="str">
        <f>MID(VLOOKUP($A59,Seqs!$A:$B,2,FALSE),VLOOKUP($A59,'NonXtal_SegEnds_Prot#'!A:AL,10,FALSE)+9,1)</f>
        <v>P</v>
      </c>
      <c r="W59" s="71" t="str">
        <f>MID(VLOOKUP($A59,Seqs!$A:$B,2,FALSE),VLOOKUP($A59,'NonXtal_SegEnds_Prot#'!$A:$AL,22,FALSE)+6,1)</f>
        <v>I</v>
      </c>
      <c r="X59" s="102" t="str">
        <f>MID(VLOOKUP($A59,Seqs!$A:$B,2,FALSE),VLOOKUP($A59,'NonXtal_SegEnds_Prot#'!$A:$AL,22,FALSE)+7,1)</f>
        <v>M</v>
      </c>
      <c r="Y59" s="102" t="str">
        <f>MID(VLOOKUP($A59,Seqs!$A:$B,2,FALSE),VLOOKUP($A59,'NonXtal_SegEnds_Prot#'!$A:$AL,22,FALSE)+8,1)</f>
        <v>C</v>
      </c>
      <c r="Z59" s="102" t="str">
        <f>MID(VLOOKUP($A59,Seqs!$A:$B,2,FALSE),VLOOKUP($A59,'NonXtal_SegEnds_Prot#'!$A:$AL,22,FALSE)+9,1)</f>
        <v>P</v>
      </c>
      <c r="AA59" s="102" t="str">
        <f>MID(VLOOKUP($A59,Seqs!$A:$B,2,FALSE),VLOOKUP($A59,'NonXtal_SegEnds_Prot#'!$A:$AL,22,FALSE)+10,1)</f>
        <v>S</v>
      </c>
      <c r="AB59" s="71" t="str">
        <f>MID(VLOOKUP($A59,Seqs!$A:$B,2,FALSE),VLOOKUP($A59,'NonXtal_SegEnds_Prot#'!$A:$AL,28,FALSE)-4,1)</f>
        <v>I</v>
      </c>
      <c r="AC59" s="102" t="str">
        <f>MID(VLOOKUP($A59,Seqs!$A:$B,2,FALSE),VLOOKUP($A59,'NonXtal_SegEnds_Prot#'!$A:$AL,28,FALSE),1)</f>
        <v>P</v>
      </c>
    </row>
    <row r="60" spans="1:29" s="2" customFormat="1" x14ac:dyDescent="0.2">
      <c r="A60" s="2" t="s">
        <v>517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71" t="str">
        <f>MID(VLOOKUP($A60,Seqs!$A:$B,2,FALSE),VLOOKUP($A60,'NonXtal_SegEnds_Prot#'!A:AL,10,FALSE),1)</f>
        <v>D</v>
      </c>
      <c r="S60" s="102" t="str">
        <f>MID(VLOOKUP($A60,Seqs!$A:$B,2,FALSE),VLOOKUP($A60,'NonXtal_SegEnds_Prot#'!A:AL,10,FALSE)+6,1)</f>
        <v>F</v>
      </c>
      <c r="T60" s="102" t="str">
        <f>MID(VLOOKUP($A60,Seqs!$A:$B,2,FALSE),VLOOKUP($A60,'NonXtal_SegEnds_Prot#'!A:AL,10,FALSE)+7,1)</f>
        <v>C</v>
      </c>
      <c r="U60" s="102" t="str">
        <f>MID(VLOOKUP($A60,Seqs!$A:$B,2,FALSE),VLOOKUP($A60,'NonXtal_SegEnds_Prot#'!A:AL,10,FALSE)+8,1)</f>
        <v>M</v>
      </c>
      <c r="V60" s="102" t="str">
        <f>MID(VLOOKUP($A60,Seqs!$A:$B,2,FALSE),VLOOKUP($A60,'NonXtal_SegEnds_Prot#'!A:AL,10,FALSE)+9,1)</f>
        <v>P</v>
      </c>
      <c r="W60" s="71" t="str">
        <f>MID(VLOOKUP($A60,Seqs!$A:$B,2,FALSE),VLOOKUP($A60,'NonXtal_SegEnds_Prot#'!$A:$AL,22,FALSE)+6,1)</f>
        <v>I</v>
      </c>
      <c r="X60" s="102" t="str">
        <f>MID(VLOOKUP($A60,Seqs!$A:$B,2,FALSE),VLOOKUP($A60,'NonXtal_SegEnds_Prot#'!$A:$AL,22,FALSE)+7,1)</f>
        <v>M</v>
      </c>
      <c r="Y60" s="102" t="str">
        <f>MID(VLOOKUP($A60,Seqs!$A:$B,2,FALSE),VLOOKUP($A60,'NonXtal_SegEnds_Prot#'!$A:$AL,22,FALSE)+8,1)</f>
        <v>S</v>
      </c>
      <c r="Z60" s="102" t="str">
        <f>MID(VLOOKUP($A60,Seqs!$A:$B,2,FALSE),VLOOKUP($A60,'NonXtal_SegEnds_Prot#'!$A:$AL,22,FALSE)+9,1)</f>
        <v>P</v>
      </c>
      <c r="AA60" s="102" t="str">
        <f>MID(VLOOKUP($A60,Seqs!$A:$B,2,FALSE),VLOOKUP($A60,'NonXtal_SegEnds_Prot#'!$A:$AL,22,FALSE)+10,1)</f>
        <v>S</v>
      </c>
      <c r="AB60" s="71" t="str">
        <f>MID(VLOOKUP($A60,Seqs!$A:$B,2,FALSE),VLOOKUP($A60,'NonXtal_SegEnds_Prot#'!$A:$AL,28,FALSE)-4,1)</f>
        <v>I</v>
      </c>
      <c r="AC60" s="102" t="str">
        <f>MID(VLOOKUP($A60,Seqs!$A:$B,2,FALSE),VLOOKUP($A60,'NonXtal_SegEnds_Prot#'!$A:$AL,28,FALSE),1)</f>
        <v>P</v>
      </c>
    </row>
    <row r="61" spans="1:29" s="2" customFormat="1" x14ac:dyDescent="0.2">
      <c r="A61" s="89" t="s">
        <v>1394</v>
      </c>
      <c r="B61" s="89" t="str">
        <f>LOWER(VLOOKUP(A61,Xtal_Templ!A:B,2,FALSE))</f>
        <v>ox1r_human</v>
      </c>
      <c r="C61" s="89" t="str">
        <f>VLOOKUP(A61,Classification!A:D,2,FALSE)</f>
        <v>A</v>
      </c>
      <c r="D61" s="89"/>
      <c r="E61" s="89" t="s">
        <v>20</v>
      </c>
      <c r="F61" s="89"/>
      <c r="G61" s="89"/>
      <c r="H61" s="89"/>
      <c r="I61" s="89"/>
      <c r="J61" s="89"/>
      <c r="K61" s="89"/>
      <c r="L61" s="89"/>
      <c r="M61" s="89"/>
      <c r="N61" s="89" t="s">
        <v>43</v>
      </c>
      <c r="O61" s="89"/>
      <c r="P61" s="21" t="s">
        <v>51</v>
      </c>
      <c r="Q61" s="89"/>
      <c r="R61" s="123" t="str">
        <f>MID(VLOOKUP($A61,Seqs!$A:$B,2,FALSE),VLOOKUP($A61,'NonXtal_SegEnds_Prot#'!A:AL,10,FALSE),1)</f>
        <v>D</v>
      </c>
      <c r="S61" s="104" t="str">
        <f>MID(VLOOKUP($A61,Seqs!$A:$B,2,FALSE),VLOOKUP($A61,'NonXtal_SegEnds_Prot#'!A:AL,10,FALSE)+6,1)</f>
        <v>I</v>
      </c>
      <c r="T61" s="104" t="str">
        <f>MID(VLOOKUP($A61,Seqs!$A:$B,2,FALSE),VLOOKUP($A61,'NonXtal_SegEnds_Prot#'!A:AL,10,FALSE)+7,1)</f>
        <v>C</v>
      </c>
      <c r="U61" s="104" t="str">
        <f>MID(VLOOKUP($A61,Seqs!$A:$B,2,FALSE),VLOOKUP($A61,'NonXtal_SegEnds_Prot#'!A:AL,10,FALSE)+8,1)</f>
        <v>L</v>
      </c>
      <c r="V61" s="104" t="str">
        <f>MID(VLOOKUP($A61,Seqs!$A:$B,2,FALSE),VLOOKUP($A61,'NonXtal_SegEnds_Prot#'!A:AL,10,FALSE)+9,1)</f>
        <v>P</v>
      </c>
      <c r="W61" s="123" t="str">
        <f>MID(VLOOKUP($A61,Seqs!$A:$B,2,FALSE),VLOOKUP($A61,'NonXtal_SegEnds_Prot#'!$A:$AL,22,FALSE)+6,1)</f>
        <v>I</v>
      </c>
      <c r="X61" s="104" t="str">
        <f>MID(VLOOKUP($A61,Seqs!$A:$B,2,FALSE),VLOOKUP($A61,'NonXtal_SegEnds_Prot#'!$A:$AL,22,FALSE)+7,1)</f>
        <v>M</v>
      </c>
      <c r="Y61" s="104" t="str">
        <f>MID(VLOOKUP($A61,Seqs!$A:$B,2,FALSE),VLOOKUP($A61,'NonXtal_SegEnds_Prot#'!$A:$AL,22,FALSE)+8,1)</f>
        <v>V</v>
      </c>
      <c r="Z61" s="104" t="str">
        <f>MID(VLOOKUP($A61,Seqs!$A:$B,2,FALSE),VLOOKUP($A61,'NonXtal_SegEnds_Prot#'!$A:$AL,22,FALSE)+9,1)</f>
        <v>P</v>
      </c>
      <c r="AA61" s="104" t="str">
        <f>MID(VLOOKUP($A61,Seqs!$A:$B,2,FALSE),VLOOKUP($A61,'NonXtal_SegEnds_Prot#'!$A:$AL,22,FALSE)+10,1)</f>
        <v>Q</v>
      </c>
      <c r="AB61" s="123" t="str">
        <f>MID(VLOOKUP($A61,Seqs!$A:$B,2,FALSE),VLOOKUP($A61,'NonXtal_SegEnds_Prot#'!$A:$AL,28,FALSE)-4,1)</f>
        <v>T</v>
      </c>
      <c r="AC61" s="104" t="str">
        <f>MID(VLOOKUP($A61,Seqs!$A:$B,2,FALSE),VLOOKUP($A61,'NonXtal_SegEnds_Prot#'!$A:$AL,28,FALSE),1)</f>
        <v>P</v>
      </c>
    </row>
    <row r="62" spans="1:29" s="2" customFormat="1" x14ac:dyDescent="0.2">
      <c r="A62" s="2" t="s">
        <v>1395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89"/>
      <c r="N62" s="2" t="s">
        <v>43</v>
      </c>
      <c r="P62" s="4" t="s">
        <v>51</v>
      </c>
      <c r="R62" s="71" t="str">
        <f>MID(VLOOKUP($A62,Seqs!$A:$B,2,FALSE),VLOOKUP($A62,'NonXtal_SegEnds_Prot#'!A:AL,10,FALSE),1)</f>
        <v>D</v>
      </c>
      <c r="S62" s="102" t="str">
        <f>MID(VLOOKUP($A62,Seqs!$A:$B,2,FALSE),VLOOKUP($A62,'NonXtal_SegEnds_Prot#'!A:AL,10,FALSE)+6,1)</f>
        <v>T</v>
      </c>
      <c r="T62" s="102" t="str">
        <f>MID(VLOOKUP($A62,Seqs!$A:$B,2,FALSE),VLOOKUP($A62,'NonXtal_SegEnds_Prot#'!A:AL,10,FALSE)+7,1)</f>
        <v>C</v>
      </c>
      <c r="U62" s="102" t="str">
        <f>MID(VLOOKUP($A62,Seqs!$A:$B,2,FALSE),VLOOKUP($A62,'NonXtal_SegEnds_Prot#'!A:AL,10,FALSE)+8,1)</f>
        <v>L</v>
      </c>
      <c r="V62" s="102" t="str">
        <f>MID(VLOOKUP($A62,Seqs!$A:$B,2,FALSE),VLOOKUP($A62,'NonXtal_SegEnds_Prot#'!A:AL,10,FALSE)+9,1)</f>
        <v>P</v>
      </c>
      <c r="W62" s="71" t="str">
        <f>MID(VLOOKUP($A62,Seqs!$A:$B,2,FALSE),VLOOKUP($A62,'NonXtal_SegEnds_Prot#'!$A:$AL,22,FALSE)+6,1)</f>
        <v>I</v>
      </c>
      <c r="X62" s="102" t="str">
        <f>MID(VLOOKUP($A62,Seqs!$A:$B,2,FALSE),VLOOKUP($A62,'NonXtal_SegEnds_Prot#'!$A:$AL,22,FALSE)+7,1)</f>
        <v>M</v>
      </c>
      <c r="Y62" s="102" t="str">
        <f>MID(VLOOKUP($A62,Seqs!$A:$B,2,FALSE),VLOOKUP($A62,'NonXtal_SegEnds_Prot#'!$A:$AL,22,FALSE)+8,1)</f>
        <v>I</v>
      </c>
      <c r="Z62" s="102" t="str">
        <f>MID(VLOOKUP($A62,Seqs!$A:$B,2,FALSE),VLOOKUP($A62,'NonXtal_SegEnds_Prot#'!$A:$AL,22,FALSE)+9,1)</f>
        <v>P</v>
      </c>
      <c r="AA62" s="102" t="str">
        <f>MID(VLOOKUP($A62,Seqs!$A:$B,2,FALSE),VLOOKUP($A62,'NonXtal_SegEnds_Prot#'!$A:$AL,22,FALSE)+10,1)</f>
        <v>Q</v>
      </c>
      <c r="AB62" s="71" t="str">
        <f>MID(VLOOKUP($A62,Seqs!$A:$B,2,FALSE),VLOOKUP($A62,'NonXtal_SegEnds_Prot#'!$A:$AL,28,FALSE)-4,1)</f>
        <v>T</v>
      </c>
      <c r="AC62" s="102" t="str">
        <f>MID(VLOOKUP($A62,Seqs!$A:$B,2,FALSE),VLOOKUP($A62,'NonXtal_SegEnds_Prot#'!$A:$AL,28,FALSE),1)</f>
        <v>P</v>
      </c>
    </row>
    <row r="63" spans="1:29" s="2" customFormat="1" x14ac:dyDescent="0.2">
      <c r="A63" s="2" t="s">
        <v>551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1554</v>
      </c>
      <c r="P63" s="4" t="s">
        <v>51</v>
      </c>
      <c r="R63" s="71" t="str">
        <f>MID(VLOOKUP($A63,Seqs!$A:$B,2,FALSE),VLOOKUP($A63,'NonXtal_SegEnds_Prot#'!A:AL,10,FALSE),1)</f>
        <v>D</v>
      </c>
      <c r="S63" s="102" t="str">
        <f>MID(VLOOKUP($A63,Seqs!$A:$B,2,FALSE),VLOOKUP($A63,'NonXtal_SegEnds_Prot#'!A:AL,10,FALSE)+6,1)</f>
        <v>T</v>
      </c>
      <c r="T63" s="102" t="str">
        <f>MID(VLOOKUP($A63,Seqs!$A:$B,2,FALSE),VLOOKUP($A63,'NonXtal_SegEnds_Prot#'!A:AL,10,FALSE)+7,1)</f>
        <v>L</v>
      </c>
      <c r="U63" s="102" t="str">
        <f>MID(VLOOKUP($A63,Seqs!$A:$B,2,FALSE),VLOOKUP($A63,'NonXtal_SegEnds_Prot#'!A:AL,10,FALSE)+8,1)</f>
        <v>P</v>
      </c>
      <c r="V63" s="102" t="str">
        <f>MID(VLOOKUP($A63,Seqs!$A:$B,2,FALSE),VLOOKUP($A63,'NonXtal_SegEnds_Prot#'!A:AL,10,FALSE)+9,1)</f>
        <v>F</v>
      </c>
      <c r="W63" s="71" t="str">
        <f>MID(VLOOKUP($A63,Seqs!$A:$B,2,FALSE),VLOOKUP($A63,'NonXtal_SegEnds_Prot#'!$A:$AL,22,FALSE)+6,1)</f>
        <v>Y</v>
      </c>
      <c r="X63" s="102" t="str">
        <f>MID(VLOOKUP($A63,Seqs!$A:$B,2,FALSE),VLOOKUP($A63,'NonXtal_SegEnds_Prot#'!$A:$AL,22,FALSE)+7,1)</f>
        <v>M</v>
      </c>
      <c r="Y63" s="102" t="str">
        <f>MID(VLOOKUP($A63,Seqs!$A:$B,2,FALSE),VLOOKUP($A63,'NonXtal_SegEnds_Prot#'!$A:$AL,22,FALSE)+8,1)</f>
        <v>L</v>
      </c>
      <c r="Z63" s="102" t="str">
        <f>MID(VLOOKUP($A63,Seqs!$A:$B,2,FALSE),VLOOKUP($A63,'NonXtal_SegEnds_Prot#'!$A:$AL,22,FALSE)+9,1)</f>
        <v>P</v>
      </c>
      <c r="AA63" s="102" t="str">
        <f>MID(VLOOKUP($A63,Seqs!$A:$B,2,FALSE),VLOOKUP($A63,'NonXtal_SegEnds_Prot#'!$A:$AL,22,FALSE)+10,1)</f>
        <v>F</v>
      </c>
      <c r="AB63" s="71" t="str">
        <f>MID(VLOOKUP($A63,Seqs!$A:$B,2,FALSE),VLOOKUP($A63,'NonXtal_SegEnds_Prot#'!$A:$AL,28,FALSE)-4,1)</f>
        <v>G</v>
      </c>
      <c r="AC63" s="102" t="str">
        <f>MID(VLOOKUP($A63,Seqs!$A:$B,2,FALSE),VLOOKUP($A63,'NonXtal_SegEnds_Prot#'!$A:$AL,28,FALSE),1)</f>
        <v>P</v>
      </c>
    </row>
    <row r="64" spans="1:29" s="2" customFormat="1" x14ac:dyDescent="0.2">
      <c r="A64" s="2" t="s">
        <v>475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71" t="str">
        <f>MID(VLOOKUP($A64,Seqs!$A:$B,2,FALSE),VLOOKUP($A64,'NonXtal_SegEnds_Prot#'!A:AL,10,FALSE),1)</f>
        <v>D</v>
      </c>
      <c r="S64" s="102" t="str">
        <f>MID(VLOOKUP($A64,Seqs!$A:$B,2,FALSE),VLOOKUP($A64,'NonXtal_SegEnds_Prot#'!A:AL,10,FALSE)+6,1)</f>
        <v>I</v>
      </c>
      <c r="T64" s="102" t="str">
        <f>MID(VLOOKUP($A64,Seqs!$A:$B,2,FALSE),VLOOKUP($A64,'NonXtal_SegEnds_Prot#'!A:AL,10,FALSE)+7,1)</f>
        <v>S</v>
      </c>
      <c r="U64" s="102" t="str">
        <f>MID(VLOOKUP($A64,Seqs!$A:$B,2,FALSE),VLOOKUP($A64,'NonXtal_SegEnds_Prot#'!A:AL,10,FALSE)+8,1)</f>
        <v>I</v>
      </c>
      <c r="V64" s="102" t="str">
        <f>MID(VLOOKUP($A64,Seqs!$A:$B,2,FALSE),VLOOKUP($A64,'NonXtal_SegEnds_Prot#'!A:AL,10,FALSE)+9,1)</f>
        <v>P</v>
      </c>
      <c r="W64" s="71" t="str">
        <f>MID(VLOOKUP($A64,Seqs!$A:$B,2,FALSE),VLOOKUP($A64,'NonXtal_SegEnds_Prot#'!$A:$AL,22,FALSE)+6,1)</f>
        <v>V</v>
      </c>
      <c r="X64" s="102" t="str">
        <f>MID(VLOOKUP($A64,Seqs!$A:$B,2,FALSE),VLOOKUP($A64,'NonXtal_SegEnds_Prot#'!$A:$AL,22,FALSE)+7,1)</f>
        <v>N</v>
      </c>
      <c r="Y64" s="102" t="str">
        <f>MID(VLOOKUP($A64,Seqs!$A:$B,2,FALSE),VLOOKUP($A64,'NonXtal_SegEnds_Prot#'!$A:$AL,22,FALSE)+8,1)</f>
        <v>G</v>
      </c>
      <c r="Z64" s="102" t="str">
        <f>MID(VLOOKUP($A64,Seqs!$A:$B,2,FALSE),VLOOKUP($A64,'NonXtal_SegEnds_Prot#'!$A:$AL,22,FALSE)+9,1)</f>
        <v>P</v>
      </c>
      <c r="AA64" s="102" t="str">
        <f>MID(VLOOKUP($A64,Seqs!$A:$B,2,FALSE),VLOOKUP($A64,'NonXtal_SegEnds_Prot#'!$A:$AL,22,FALSE)+10,1)</f>
        <v>M</v>
      </c>
      <c r="AB64" s="71" t="str">
        <f>MID(VLOOKUP($A64,Seqs!$A:$B,2,FALSE),VLOOKUP($A64,'NonXtal_SegEnds_Prot#'!$A:$AL,28,FALSE)-4,1)</f>
        <v>E</v>
      </c>
      <c r="AC64" s="102" t="str">
        <f>MID(VLOOKUP($A64,Seqs!$A:$B,2,FALSE),VLOOKUP($A64,'NonXtal_SegEnds_Prot#'!$A:$AL,28,FALSE),1)</f>
        <v>P</v>
      </c>
    </row>
    <row r="65" spans="1:29" s="2" customFormat="1" x14ac:dyDescent="0.2">
      <c r="A65" s="2" t="s">
        <v>417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71" t="str">
        <f>MID(VLOOKUP($A65,Seqs!$A:$B,2,FALSE),VLOOKUP($A65,'NonXtal_SegEnds_Prot#'!A:AL,10,FALSE),1)</f>
        <v>D</v>
      </c>
      <c r="S65" s="102" t="str">
        <f>MID(VLOOKUP($A65,Seqs!$A:$B,2,FALSE),VLOOKUP($A65,'NonXtal_SegEnds_Prot#'!A:AL,10,FALSE)+6,1)</f>
        <v>F</v>
      </c>
      <c r="T65" s="102" t="str">
        <f>MID(VLOOKUP($A65,Seqs!$A:$B,2,FALSE),VLOOKUP($A65,'NonXtal_SegEnds_Prot#'!A:AL,10,FALSE)+7,1)</f>
        <v>S</v>
      </c>
      <c r="U65" s="102" t="str">
        <f>MID(VLOOKUP($A65,Seqs!$A:$B,2,FALSE),VLOOKUP($A65,'NonXtal_SegEnds_Prot#'!A:AL,10,FALSE)+8,1)</f>
        <v>A</v>
      </c>
      <c r="V65" s="102" t="str">
        <f>MID(VLOOKUP($A65,Seqs!$A:$B,2,FALSE),VLOOKUP($A65,'NonXtal_SegEnds_Prot#'!A:AL,10,FALSE)+9,1)</f>
        <v>P</v>
      </c>
      <c r="W65" s="71" t="str">
        <f>MID(VLOOKUP($A65,Seqs!$A:$B,2,FALSE),VLOOKUP($A65,'NonXtal_SegEnds_Prot#'!$A:$AL,22,FALSE)+6,1)</f>
        <v>L</v>
      </c>
      <c r="X65" s="102" t="str">
        <f>MID(VLOOKUP($A65,Seqs!$A:$B,2,FALSE),VLOOKUP($A65,'NonXtal_SegEnds_Prot#'!$A:$AL,22,FALSE)+7,1)</f>
        <v>P</v>
      </c>
      <c r="Y65" s="102" t="str">
        <f>MID(VLOOKUP($A65,Seqs!$A:$B,2,FALSE),VLOOKUP($A65,'NonXtal_SegEnds_Prot#'!$A:$AL,22,FALSE)+8,1)</f>
        <v>L</v>
      </c>
      <c r="Z65" s="102" t="str">
        <f>MID(VLOOKUP($A65,Seqs!$A:$B,2,FALSE),VLOOKUP($A65,'NonXtal_SegEnds_Prot#'!$A:$AL,22,FALSE)+9,1)</f>
        <v>P</v>
      </c>
      <c r="AA65" s="102" t="str">
        <f>MID(VLOOKUP($A65,Seqs!$A:$B,2,FALSE),VLOOKUP($A65,'NonXtal_SegEnds_Prot#'!$A:$AL,22,FALSE)+10,1)</f>
        <v>E</v>
      </c>
      <c r="AB65" s="71" t="str">
        <f>MID(VLOOKUP($A65,Seqs!$A:$B,2,FALSE),VLOOKUP($A65,'NonXtal_SegEnds_Prot#'!$A:$AL,28,FALSE)-4,1)</f>
        <v>A</v>
      </c>
      <c r="AC65" s="102" t="str">
        <f>MID(VLOOKUP($A65,Seqs!$A:$B,2,FALSE),VLOOKUP($A65,'NonXtal_SegEnds_Prot#'!$A:$AL,28,FALSE),1)</f>
        <v>P</v>
      </c>
    </row>
    <row r="66" spans="1:29" s="2" customFormat="1" x14ac:dyDescent="0.2">
      <c r="A66" s="2" t="s">
        <v>427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71" t="str">
        <f>MID(VLOOKUP($A66,Seqs!$A:$B,2,FALSE),VLOOKUP($A66,'NonXtal_SegEnds_Prot#'!A:AL,10,FALSE),1)</f>
        <v>D</v>
      </c>
      <c r="S66" s="102" t="str">
        <f>MID(VLOOKUP($A66,Seqs!$A:$B,2,FALSE),VLOOKUP($A66,'NonXtal_SegEnds_Prot#'!A:AL,10,FALSE)+6,1)</f>
        <v>S</v>
      </c>
      <c r="T66" s="102" t="str">
        <f>MID(VLOOKUP($A66,Seqs!$A:$B,2,FALSE),VLOOKUP($A66,'NonXtal_SegEnds_Prot#'!A:AL,10,FALSE)+7,1)</f>
        <v>L</v>
      </c>
      <c r="U66" s="102" t="str">
        <f>MID(VLOOKUP($A66,Seqs!$A:$B,2,FALSE),VLOOKUP($A66,'NonXtal_SegEnds_Prot#'!A:AL,10,FALSE)+8,1)</f>
        <v>P</v>
      </c>
      <c r="V66" s="102" t="str">
        <f>MID(VLOOKUP($A66,Seqs!$A:$B,2,FALSE),VLOOKUP($A66,'NonXtal_SegEnds_Prot#'!A:AL,10,FALSE)+9,1)</f>
        <v>V</v>
      </c>
      <c r="W66" s="71" t="str">
        <f>MID(VLOOKUP($A66,Seqs!$A:$B,2,FALSE),VLOOKUP($A66,'NonXtal_SegEnds_Prot#'!$A:$AL,22,FALSE)+6,1)</f>
        <v>I</v>
      </c>
      <c r="X66" s="102" t="str">
        <f>MID(VLOOKUP($A66,Seqs!$A:$B,2,FALSE),VLOOKUP($A66,'NonXtal_SegEnds_Prot#'!$A:$AL,22,FALSE)+7,1)</f>
        <v>P</v>
      </c>
      <c r="Y66" s="102" t="str">
        <f>MID(VLOOKUP($A66,Seqs!$A:$B,2,FALSE),VLOOKUP($A66,'NonXtal_SegEnds_Prot#'!$A:$AL,22,FALSE)+8,1)</f>
        <v>L</v>
      </c>
      <c r="Z66" s="102" t="str">
        <f>MID(VLOOKUP($A66,Seqs!$A:$B,2,FALSE),VLOOKUP($A66,'NonXtal_SegEnds_Prot#'!$A:$AL,22,FALSE)+9,1)</f>
        <v>P</v>
      </c>
      <c r="AA66" s="102" t="str">
        <f>MID(VLOOKUP($A66,Seqs!$A:$B,2,FALSE),VLOOKUP($A66,'NonXtal_SegEnds_Prot#'!$A:$AL,22,FALSE)+10,1)</f>
        <v>E</v>
      </c>
      <c r="AB66" s="71" t="str">
        <f>MID(VLOOKUP($A66,Seqs!$A:$B,2,FALSE),VLOOKUP($A66,'NonXtal_SegEnds_Prot#'!$A:$AL,28,FALSE)-4,1)</f>
        <v>G</v>
      </c>
      <c r="AC66" s="102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326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71" t="str">
        <f>MID(VLOOKUP($A67,Seqs!$A:$B,2,FALSE),VLOOKUP($A67,'NonXtal_SegEnds_Prot#'!A:AL,10,FALSE),1)</f>
        <v>D</v>
      </c>
      <c r="S67" s="102" t="str">
        <f>MID(VLOOKUP($A67,Seqs!$A:$B,2,FALSE),VLOOKUP($A67,'NonXtal_SegEnds_Prot#'!A:AL,10,FALSE)+6,1)</f>
        <v>L</v>
      </c>
      <c r="T67" s="102" t="str">
        <f>MID(VLOOKUP($A67,Seqs!$A:$B,2,FALSE),VLOOKUP($A67,'NonXtal_SegEnds_Prot#'!A:AL,10,FALSE)+7,1)</f>
        <v>V</v>
      </c>
      <c r="U67" s="102" t="str">
        <f>MID(VLOOKUP($A67,Seqs!$A:$B,2,FALSE),VLOOKUP($A67,'NonXtal_SegEnds_Prot#'!A:AL,10,FALSE)+8,1)</f>
        <v>M</v>
      </c>
      <c r="V67" s="102" t="str">
        <f>MID(VLOOKUP($A67,Seqs!$A:$B,2,FALSE),VLOOKUP($A67,'NonXtal_SegEnds_Prot#'!A:AL,10,FALSE)+9,1)</f>
        <v>P</v>
      </c>
      <c r="W67" s="71" t="str">
        <f>MID(VLOOKUP($A67,Seqs!$A:$B,2,FALSE),VLOOKUP($A67,'NonXtal_SegEnds_Prot#'!$A:$AL,22,FALSE)+6,1)</f>
        <v>I</v>
      </c>
      <c r="X67" s="102" t="str">
        <f>MID(VLOOKUP($A67,Seqs!$A:$B,2,FALSE),VLOOKUP($A67,'NonXtal_SegEnds_Prot#'!$A:$AL,22,FALSE)+7,1)</f>
        <v>S</v>
      </c>
      <c r="Y67" s="102" t="str">
        <f>MID(VLOOKUP($A67,Seqs!$A:$B,2,FALSE),VLOOKUP($A67,'NonXtal_SegEnds_Prot#'!$A:$AL,22,FALSE)+8,1)</f>
        <v>M</v>
      </c>
      <c r="Z67" s="102" t="str">
        <f>MID(VLOOKUP($A67,Seqs!$A:$B,2,FALSE),VLOOKUP($A67,'NonXtal_SegEnds_Prot#'!$A:$AL,22,FALSE)+9,1)</f>
        <v>P</v>
      </c>
      <c r="AA67" s="102" t="str">
        <f>MID(VLOOKUP($A67,Seqs!$A:$B,2,FALSE),VLOOKUP($A67,'NonXtal_SegEnds_Prot#'!$A:$AL,22,FALSE)+10,1)</f>
        <v>I</v>
      </c>
      <c r="AB67" s="71" t="str">
        <f>MID(VLOOKUP($A67,Seqs!$A:$B,2,FALSE),VLOOKUP($A67,'NonXtal_SegEnds_Prot#'!$A:$AL,28,FALSE)-4,1)</f>
        <v>S</v>
      </c>
      <c r="AC67" s="102" t="str">
        <f>MID(VLOOKUP($A67,Seqs!$A:$B,2,FALSE),VLOOKUP($A67,'NonXtal_SegEnds_Prot#'!$A:$AL,28,FALSE),1)</f>
        <v>P</v>
      </c>
    </row>
    <row r="68" spans="1:29" s="2" customFormat="1" x14ac:dyDescent="0.2">
      <c r="A68" s="2" t="s">
        <v>327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71" t="str">
        <f>MID(VLOOKUP($A68,Seqs!$A:$B,2,FALSE),VLOOKUP($A68,'NonXtal_SegEnds_Prot#'!A:AL,10,FALSE),1)</f>
        <v>D</v>
      </c>
      <c r="S68" s="102" t="str">
        <f>MID(VLOOKUP($A68,Seqs!$A:$B,2,FALSE),VLOOKUP($A68,'NonXtal_SegEnds_Prot#'!A:AL,10,FALSE)+6,1)</f>
        <v>L</v>
      </c>
      <c r="T68" s="102" t="str">
        <f>MID(VLOOKUP($A68,Seqs!$A:$B,2,FALSE),VLOOKUP($A68,'NonXtal_SegEnds_Prot#'!A:AL,10,FALSE)+7,1)</f>
        <v>V</v>
      </c>
      <c r="U68" s="102" t="str">
        <f>MID(VLOOKUP($A68,Seqs!$A:$B,2,FALSE),VLOOKUP($A68,'NonXtal_SegEnds_Prot#'!A:AL,10,FALSE)+8,1)</f>
        <v>M</v>
      </c>
      <c r="V68" s="102" t="str">
        <f>MID(VLOOKUP($A68,Seqs!$A:$B,2,FALSE),VLOOKUP($A68,'NonXtal_SegEnds_Prot#'!A:AL,10,FALSE)+9,1)</f>
        <v>P</v>
      </c>
      <c r="W68" s="71" t="str">
        <f>MID(VLOOKUP($A68,Seqs!$A:$B,2,FALSE),VLOOKUP($A68,'NonXtal_SegEnds_Prot#'!$A:$AL,22,FALSE)+6,1)</f>
        <v>V</v>
      </c>
      <c r="X68" s="102" t="str">
        <f>MID(VLOOKUP($A68,Seqs!$A:$B,2,FALSE),VLOOKUP($A68,'NonXtal_SegEnds_Prot#'!$A:$AL,22,FALSE)+7,1)</f>
        <v>S</v>
      </c>
      <c r="Y68" s="102" t="str">
        <f>MID(VLOOKUP($A68,Seqs!$A:$B,2,FALSE),VLOOKUP($A68,'NonXtal_SegEnds_Prot#'!$A:$AL,22,FALSE)+8,1)</f>
        <v>V</v>
      </c>
      <c r="Z68" s="102" t="str">
        <f>MID(VLOOKUP($A68,Seqs!$A:$B,2,FALSE),VLOOKUP($A68,'NonXtal_SegEnds_Prot#'!$A:$AL,22,FALSE)+9,1)</f>
        <v>P</v>
      </c>
      <c r="AA68" s="102" t="str">
        <f>MID(VLOOKUP($A68,Seqs!$A:$B,2,FALSE),VLOOKUP($A68,'NonXtal_SegEnds_Prot#'!$A:$AL,22,FALSE)+10,1)</f>
        <v>I</v>
      </c>
      <c r="AB68" s="71" t="str">
        <f>MID(VLOOKUP($A68,Seqs!$A:$B,2,FALSE),VLOOKUP($A68,'NonXtal_SegEnds_Prot#'!$A:$AL,28,FALSE)-4,1)</f>
        <v>A</v>
      </c>
      <c r="AC68" s="102" t="str">
        <f>MID(VLOOKUP($A68,Seqs!$A:$B,2,FALSE),VLOOKUP($A68,'NonXtal_SegEnds_Prot#'!$A:$AL,28,FALSE),1)</f>
        <v>P</v>
      </c>
    </row>
    <row r="69" spans="1:29" s="2" customFormat="1" x14ac:dyDescent="0.2">
      <c r="A69" s="2" t="s">
        <v>337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71" t="str">
        <f>MID(VLOOKUP($A69,Seqs!$A:$B,2,FALSE),VLOOKUP($A69,'NonXtal_SegEnds_Prot#'!A:AL,10,FALSE),1)</f>
        <v>N</v>
      </c>
      <c r="S69" s="102" t="str">
        <f>MID(VLOOKUP($A69,Seqs!$A:$B,2,FALSE),VLOOKUP($A69,'NonXtal_SegEnds_Prot#'!A:AL,10,FALSE)+6,1)</f>
        <v>T</v>
      </c>
      <c r="T69" s="102" t="str">
        <f>MID(VLOOKUP($A69,Seqs!$A:$B,2,FALSE),VLOOKUP($A69,'NonXtal_SegEnds_Prot#'!A:AL,10,FALSE)+7,1)</f>
        <v>L</v>
      </c>
      <c r="U69" s="102" t="str">
        <f>MID(VLOOKUP($A69,Seqs!$A:$B,2,FALSE),VLOOKUP($A69,'NonXtal_SegEnds_Prot#'!A:AL,10,FALSE)+8,1)</f>
        <v>P</v>
      </c>
      <c r="V69" s="102" t="str">
        <f>MID(VLOOKUP($A69,Seqs!$A:$B,2,FALSE),VLOOKUP($A69,'NonXtal_SegEnds_Prot#'!A:AL,10,FALSE)+9,1)</f>
        <v>F</v>
      </c>
      <c r="W69" s="71" t="str">
        <f>MID(VLOOKUP($A69,Seqs!$A:$B,2,FALSE),VLOOKUP($A69,'NonXtal_SegEnds_Prot#'!$A:$AL,22,FALSE)+6,1)</f>
        <v>V</v>
      </c>
      <c r="X69" s="102" t="str">
        <f>MID(VLOOKUP($A69,Seqs!$A:$B,2,FALSE),VLOOKUP($A69,'NonXtal_SegEnds_Prot#'!$A:$AL,22,FALSE)+7,1)</f>
        <v>S</v>
      </c>
      <c r="Y69" s="102" t="str">
        <f>MID(VLOOKUP($A69,Seqs!$A:$B,2,FALSE),VLOOKUP($A69,'NonXtal_SegEnds_Prot#'!$A:$AL,22,FALSE)+8,1)</f>
        <v>I</v>
      </c>
      <c r="Z69" s="102" t="str">
        <f>MID(VLOOKUP($A69,Seqs!$A:$B,2,FALSE),VLOOKUP($A69,'NonXtal_SegEnds_Prot#'!$A:$AL,22,FALSE)+9,1)</f>
        <v>P</v>
      </c>
      <c r="AA69" s="102" t="str">
        <f>MID(VLOOKUP($A69,Seqs!$A:$B,2,FALSE),VLOOKUP($A69,'NonXtal_SegEnds_Prot#'!$A:$AL,22,FALSE)+10,1)</f>
        <v>D</v>
      </c>
      <c r="AB69" s="71" t="str">
        <f>MID(VLOOKUP($A69,Seqs!$A:$B,2,FALSE),VLOOKUP($A69,'NonXtal_SegEnds_Prot#'!$A:$AL,28,FALSE)-4,1)</f>
        <v>G</v>
      </c>
      <c r="AC69" s="102" t="str">
        <f>MID(VLOOKUP($A69,Seqs!$A:$B,2,FALSE),VLOOKUP($A69,'NonXtal_SegEnds_Prot#'!$A:$AL,28,FALSE),1)</f>
        <v>P</v>
      </c>
    </row>
    <row r="70" spans="1:29" s="2" customFormat="1" x14ac:dyDescent="0.2">
      <c r="A70" s="2" t="s">
        <v>338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71" t="str">
        <f>MID(VLOOKUP($A70,Seqs!$A:$B,2,FALSE),VLOOKUP($A70,'NonXtal_SegEnds_Prot#'!A:AL,10,FALSE),1)</f>
        <v>D</v>
      </c>
      <c r="S70" s="102" t="str">
        <f>MID(VLOOKUP($A70,Seqs!$A:$B,2,FALSE),VLOOKUP($A70,'NonXtal_SegEnds_Prot#'!A:AL,10,FALSE)+6,1)</f>
        <v>T</v>
      </c>
      <c r="T70" s="102" t="str">
        <f>MID(VLOOKUP($A70,Seqs!$A:$B,2,FALSE),VLOOKUP($A70,'NonXtal_SegEnds_Prot#'!A:AL,10,FALSE)+7,1)</f>
        <v>I</v>
      </c>
      <c r="U70" s="102" t="str">
        <f>MID(VLOOKUP($A70,Seqs!$A:$B,2,FALSE),VLOOKUP($A70,'NonXtal_SegEnds_Prot#'!A:AL,10,FALSE)+8,1)</f>
        <v>P</v>
      </c>
      <c r="V70" s="102" t="str">
        <f>MID(VLOOKUP($A70,Seqs!$A:$B,2,FALSE),VLOOKUP($A70,'NonXtal_SegEnds_Prot#'!A:AL,10,FALSE)+9,1)</f>
        <v>V</v>
      </c>
      <c r="W70" s="71" t="str">
        <f>MID(VLOOKUP($A70,Seqs!$A:$B,2,FALSE),VLOOKUP($A70,'NonXtal_SegEnds_Prot#'!$A:$AL,22,FALSE)+6,1)</f>
        <v>V</v>
      </c>
      <c r="X70" s="102" t="str">
        <f>MID(VLOOKUP($A70,Seqs!$A:$B,2,FALSE),VLOOKUP($A70,'NonXtal_SegEnds_Prot#'!$A:$AL,22,FALSE)+7,1)</f>
        <v>S</v>
      </c>
      <c r="Y70" s="102" t="str">
        <f>MID(VLOOKUP($A70,Seqs!$A:$B,2,FALSE),VLOOKUP($A70,'NonXtal_SegEnds_Prot#'!$A:$AL,22,FALSE)+8,1)</f>
        <v>L</v>
      </c>
      <c r="Z70" s="102" t="str">
        <f>MID(VLOOKUP($A70,Seqs!$A:$B,2,FALSE),VLOOKUP($A70,'NonXtal_SegEnds_Prot#'!$A:$AL,22,FALSE)+9,1)</f>
        <v>P</v>
      </c>
      <c r="AA70" s="102" t="str">
        <f>MID(VLOOKUP($A70,Seqs!$A:$B,2,FALSE),VLOOKUP($A70,'NonXtal_SegEnds_Prot#'!$A:$AL,22,FALSE)+10,1)</f>
        <v>D</v>
      </c>
      <c r="AB70" s="71" t="str">
        <f>MID(VLOOKUP($A70,Seqs!$A:$B,2,FALSE),VLOOKUP($A70,'NonXtal_SegEnds_Prot#'!$A:$AL,28,FALSE)-4,1)</f>
        <v>G</v>
      </c>
      <c r="AC70" s="102" t="str">
        <f>MID(VLOOKUP($A70,Seqs!$A:$B,2,FALSE),VLOOKUP($A70,'NonXtal_SegEnds_Prot#'!$A:$AL,28,FALSE),1)</f>
        <v>P</v>
      </c>
    </row>
    <row r="71" spans="1:29" s="2" customFormat="1" x14ac:dyDescent="0.2">
      <c r="A71" s="2" t="s">
        <v>339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71" t="str">
        <f>MID(VLOOKUP($A71,Seqs!$A:$B,2,FALSE),VLOOKUP($A71,'NonXtal_SegEnds_Prot#'!A:AL,10,FALSE),1)</f>
        <v>D</v>
      </c>
      <c r="S71" s="102" t="str">
        <f>MID(VLOOKUP($A71,Seqs!$A:$B,2,FALSE),VLOOKUP($A71,'NonXtal_SegEnds_Prot#'!A:AL,10,FALSE)+6,1)</f>
        <v>T</v>
      </c>
      <c r="T71" s="102" t="str">
        <f>MID(VLOOKUP($A71,Seqs!$A:$B,2,FALSE),VLOOKUP($A71,'NonXtal_SegEnds_Prot#'!A:AL,10,FALSE)+7,1)</f>
        <v>L</v>
      </c>
      <c r="U71" s="102" t="str">
        <f>MID(VLOOKUP($A71,Seqs!$A:$B,2,FALSE),VLOOKUP($A71,'NonXtal_SegEnds_Prot#'!A:AL,10,FALSE)+8,1)</f>
        <v>P</v>
      </c>
      <c r="V71" s="102" t="str">
        <f>MID(VLOOKUP($A71,Seqs!$A:$B,2,FALSE),VLOOKUP($A71,'NonXtal_SegEnds_Prot#'!A:AL,10,FALSE)+9,1)</f>
        <v>F</v>
      </c>
      <c r="W71" s="71" t="str">
        <f>MID(VLOOKUP($A71,Seqs!$A:$B,2,FALSE),VLOOKUP($A71,'NonXtal_SegEnds_Prot#'!$A:$AL,22,FALSE)+6,1)</f>
        <v>L</v>
      </c>
      <c r="X71" s="102" t="str">
        <f>MID(VLOOKUP($A71,Seqs!$A:$B,2,FALSE),VLOOKUP($A71,'NonXtal_SegEnds_Prot#'!$A:$AL,22,FALSE)+7,1)</f>
        <v>S</v>
      </c>
      <c r="Y71" s="102" t="str">
        <f>MID(VLOOKUP($A71,Seqs!$A:$B,2,FALSE),VLOOKUP($A71,'NonXtal_SegEnds_Prot#'!$A:$AL,22,FALSE)+8,1)</f>
        <v>I</v>
      </c>
      <c r="Z71" s="102" t="str">
        <f>MID(VLOOKUP($A71,Seqs!$A:$B,2,FALSE),VLOOKUP($A71,'NonXtal_SegEnds_Prot#'!$A:$AL,22,FALSE)+9,1)</f>
        <v>P</v>
      </c>
      <c r="AA71" s="102" t="str">
        <f>MID(VLOOKUP($A71,Seqs!$A:$B,2,FALSE),VLOOKUP($A71,'NonXtal_SegEnds_Prot#'!$A:$AL,22,FALSE)+10,1)</f>
        <v>Q</v>
      </c>
      <c r="AB71" s="71" t="str">
        <f>MID(VLOOKUP($A71,Seqs!$A:$B,2,FALSE),VLOOKUP($A71,'NonXtal_SegEnds_Prot#'!$A:$AL,28,FALSE)-4,1)</f>
        <v>G</v>
      </c>
      <c r="AC71" s="102" t="str">
        <f>MID(VLOOKUP($A71,Seqs!$A:$B,2,FALSE),VLOOKUP($A71,'NonXtal_SegEnds_Prot#'!$A:$AL,28,FALSE),1)</f>
        <v>P</v>
      </c>
    </row>
    <row r="72" spans="1:29" s="2" customFormat="1" x14ac:dyDescent="0.2">
      <c r="A72" s="2" t="s">
        <v>352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71" t="str">
        <f>MID(VLOOKUP($A72,Seqs!$A:$B,2,FALSE),VLOOKUP($A72,'NonXtal_SegEnds_Prot#'!A:AL,10,FALSE),1)</f>
        <v>D</v>
      </c>
      <c r="S72" s="102" t="str">
        <f>MID(VLOOKUP($A72,Seqs!$A:$B,2,FALSE),VLOOKUP($A72,'NonXtal_SegEnds_Prot#'!A:AL,10,FALSE)+6,1)</f>
        <v>T</v>
      </c>
      <c r="T72" s="102" t="str">
        <f>MID(VLOOKUP($A72,Seqs!$A:$B,2,FALSE),VLOOKUP($A72,'NonXtal_SegEnds_Prot#'!A:AL,10,FALSE)+7,1)</f>
        <v>L</v>
      </c>
      <c r="U72" s="102" t="str">
        <f>MID(VLOOKUP($A72,Seqs!$A:$B,2,FALSE),VLOOKUP($A72,'NonXtal_SegEnds_Prot#'!A:AL,10,FALSE)+8,1)</f>
        <v>P</v>
      </c>
      <c r="V72" s="102" t="str">
        <f>MID(VLOOKUP($A72,Seqs!$A:$B,2,FALSE),VLOOKUP($A72,'NonXtal_SegEnds_Prot#'!A:AL,10,FALSE)+9,1)</f>
        <v>L</v>
      </c>
      <c r="W72" s="71" t="str">
        <f>MID(VLOOKUP($A72,Seqs!$A:$B,2,FALSE),VLOOKUP($A72,'NonXtal_SegEnds_Prot#'!$A:$AL,22,FALSE)+6,1)</f>
        <v>A</v>
      </c>
      <c r="X72" s="102" t="str">
        <f>MID(VLOOKUP($A72,Seqs!$A:$B,2,FALSE),VLOOKUP($A72,'NonXtal_SegEnds_Prot#'!$A:$AL,22,FALSE)+7,1)</f>
        <v>S</v>
      </c>
      <c r="Y72" s="102" t="str">
        <f>MID(VLOOKUP($A72,Seqs!$A:$B,2,FALSE),VLOOKUP($A72,'NonXtal_SegEnds_Prot#'!$A:$AL,22,FALSE)+8,1)</f>
        <v>L</v>
      </c>
      <c r="Z72" s="102" t="str">
        <f>MID(VLOOKUP($A72,Seqs!$A:$B,2,FALSE),VLOOKUP($A72,'NonXtal_SegEnds_Prot#'!$A:$AL,22,FALSE)+9,1)</f>
        <v>P</v>
      </c>
      <c r="AA72" s="102" t="str">
        <f>MID(VLOOKUP($A72,Seqs!$A:$B,2,FALSE),VLOOKUP($A72,'NonXtal_SegEnds_Prot#'!$A:$AL,22,FALSE)+10,1)</f>
        <v>A</v>
      </c>
      <c r="AB72" s="71" t="str">
        <f>MID(VLOOKUP($A72,Seqs!$A:$B,2,FALSE),VLOOKUP($A72,'NonXtal_SegEnds_Prot#'!$A:$AL,28,FALSE)-4,1)</f>
        <v>G</v>
      </c>
      <c r="AC72" s="102" t="str">
        <f>MID(VLOOKUP($A72,Seqs!$A:$B,2,FALSE),VLOOKUP($A72,'NonXtal_SegEnds_Prot#'!$A:$AL,28,FALSE),1)</f>
        <v>P</v>
      </c>
    </row>
    <row r="73" spans="1:29" s="2" customFormat="1" x14ac:dyDescent="0.2">
      <c r="A73" s="2" t="s">
        <v>353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71" t="str">
        <f>MID(VLOOKUP($A73,Seqs!$A:$B,2,FALSE),VLOOKUP($A73,'NonXtal_SegEnds_Prot#'!A:AL,10,FALSE),1)</f>
        <v>D</v>
      </c>
      <c r="S73" s="102" t="str">
        <f>MID(VLOOKUP($A73,Seqs!$A:$B,2,FALSE),VLOOKUP($A73,'NonXtal_SegEnds_Prot#'!A:AL,10,FALSE)+6,1)</f>
        <v>T</v>
      </c>
      <c r="T73" s="102" t="str">
        <f>MID(VLOOKUP($A73,Seqs!$A:$B,2,FALSE),VLOOKUP($A73,'NonXtal_SegEnds_Prot#'!A:AL,10,FALSE)+7,1)</f>
        <v>L</v>
      </c>
      <c r="U73" s="102" t="str">
        <f>MID(VLOOKUP($A73,Seqs!$A:$B,2,FALSE),VLOOKUP($A73,'NonXtal_SegEnds_Prot#'!A:AL,10,FALSE)+8,1)</f>
        <v>P</v>
      </c>
      <c r="V73" s="102" t="str">
        <f>MID(VLOOKUP($A73,Seqs!$A:$B,2,FALSE),VLOOKUP($A73,'NonXtal_SegEnds_Prot#'!A:AL,10,FALSE)+9,1)</f>
        <v>L</v>
      </c>
      <c r="W73" s="71" t="str">
        <f>MID(VLOOKUP($A73,Seqs!$A:$B,2,FALSE),VLOOKUP($A73,'NonXtal_SegEnds_Prot#'!$A:$AL,22,FALSE)+6,1)</f>
        <v>S</v>
      </c>
      <c r="X73" s="102" t="str">
        <f>MID(VLOOKUP($A73,Seqs!$A:$B,2,FALSE),VLOOKUP($A73,'NonXtal_SegEnds_Prot#'!$A:$AL,22,FALSE)+7,1)</f>
        <v>S</v>
      </c>
      <c r="Y73" s="102" t="str">
        <f>MID(VLOOKUP($A73,Seqs!$A:$B,2,FALSE),VLOOKUP($A73,'NonXtal_SegEnds_Prot#'!$A:$AL,22,FALSE)+8,1)</f>
        <v>L</v>
      </c>
      <c r="Z73" s="102" t="str">
        <f>MID(VLOOKUP($A73,Seqs!$A:$B,2,FALSE),VLOOKUP($A73,'NonXtal_SegEnds_Prot#'!$A:$AL,22,FALSE)+9,1)</f>
        <v>P</v>
      </c>
      <c r="AA73" s="102" t="str">
        <f>MID(VLOOKUP($A73,Seqs!$A:$B,2,FALSE),VLOOKUP($A73,'NonXtal_SegEnds_Prot#'!$A:$AL,22,FALSE)+10,1)</f>
        <v>T</v>
      </c>
      <c r="AB73" s="71" t="str">
        <f>MID(VLOOKUP($A73,Seqs!$A:$B,2,FALSE),VLOOKUP($A73,'NonXtal_SegEnds_Prot#'!$A:$AL,28,FALSE)-4,1)</f>
        <v>G</v>
      </c>
      <c r="AC73" s="102" t="str">
        <f>MID(VLOOKUP($A73,Seqs!$A:$B,2,FALSE),VLOOKUP($A73,'NonXtal_SegEnds_Prot#'!$A:$AL,28,FALSE),1)</f>
        <v>P</v>
      </c>
    </row>
    <row r="74" spans="1:29" s="2" customFormat="1" x14ac:dyDescent="0.2">
      <c r="A74" s="2" t="s">
        <v>355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71" t="str">
        <f>MID(VLOOKUP($A74,Seqs!$A:$B,2,FALSE),VLOOKUP($A74,'NonXtal_SegEnds_Prot#'!A:AL,10,FALSE),1)</f>
        <v>D</v>
      </c>
      <c r="S74" s="102" t="str">
        <f>MID(VLOOKUP($A74,Seqs!$A:$B,2,FALSE),VLOOKUP($A74,'NonXtal_SegEnds_Prot#'!A:AL,10,FALSE)+6,1)</f>
        <v>G</v>
      </c>
      <c r="T74" s="102" t="str">
        <f>MID(VLOOKUP($A74,Seqs!$A:$B,2,FALSE),VLOOKUP($A74,'NonXtal_SegEnds_Prot#'!A:AL,10,FALSE)+7,1)</f>
        <v>L</v>
      </c>
      <c r="U74" s="102" t="str">
        <f>MID(VLOOKUP($A74,Seqs!$A:$B,2,FALSE),VLOOKUP($A74,'NonXtal_SegEnds_Prot#'!A:AL,10,FALSE)+8,1)</f>
        <v>P</v>
      </c>
      <c r="V74" s="102" t="str">
        <f>MID(VLOOKUP($A74,Seqs!$A:$B,2,FALSE),VLOOKUP($A74,'NonXtal_SegEnds_Prot#'!A:AL,10,FALSE)+9,1)</f>
        <v>F</v>
      </c>
      <c r="W74" s="71" t="str">
        <f>MID(VLOOKUP($A74,Seqs!$A:$B,2,FALSE),VLOOKUP($A74,'NonXtal_SegEnds_Prot#'!$A:$AL,22,FALSE)+6,1)</f>
        <v>L</v>
      </c>
      <c r="X74" s="102" t="str">
        <f>MID(VLOOKUP($A74,Seqs!$A:$B,2,FALSE),VLOOKUP($A74,'NonXtal_SegEnds_Prot#'!$A:$AL,22,FALSE)+7,1)</f>
        <v>S</v>
      </c>
      <c r="Y74" s="102" t="str">
        <f>MID(VLOOKUP($A74,Seqs!$A:$B,2,FALSE),VLOOKUP($A74,'NonXtal_SegEnds_Prot#'!$A:$AL,22,FALSE)+8,1)</f>
        <v>I</v>
      </c>
      <c r="Z74" s="102" t="str">
        <f>MID(VLOOKUP($A74,Seqs!$A:$B,2,FALSE),VLOOKUP($A74,'NonXtal_SegEnds_Prot#'!$A:$AL,22,FALSE)+9,1)</f>
        <v>P</v>
      </c>
      <c r="AA74" s="102" t="str">
        <f>MID(VLOOKUP($A74,Seqs!$A:$B,2,FALSE),VLOOKUP($A74,'NonXtal_SegEnds_Prot#'!$A:$AL,22,FALSE)+10,1)</f>
        <v>T</v>
      </c>
      <c r="AB74" s="71" t="str">
        <f>MID(VLOOKUP($A74,Seqs!$A:$B,2,FALSE),VLOOKUP($A74,'NonXtal_SegEnds_Prot#'!$A:$AL,28,FALSE)-4,1)</f>
        <v>G</v>
      </c>
      <c r="AC74" s="102" t="str">
        <f>MID(VLOOKUP($A74,Seqs!$A:$B,2,FALSE),VLOOKUP($A74,'NonXtal_SegEnds_Prot#'!$A:$AL,28,FALSE),1)</f>
        <v>P</v>
      </c>
    </row>
    <row r="75" spans="1:29" s="2" customFormat="1" x14ac:dyDescent="0.2">
      <c r="A75" s="2" t="s">
        <v>356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71" t="str">
        <f>MID(VLOOKUP($A75,Seqs!$A:$B,2,FALSE),VLOOKUP($A75,'NonXtal_SegEnds_Prot#'!A:AL,10,FALSE),1)</f>
        <v>D</v>
      </c>
      <c r="S75" s="102" t="str">
        <f>MID(VLOOKUP($A75,Seqs!$A:$B,2,FALSE),VLOOKUP($A75,'NonXtal_SegEnds_Prot#'!A:AL,10,FALSE)+6,1)</f>
        <v>G</v>
      </c>
      <c r="T75" s="102" t="str">
        <f>MID(VLOOKUP($A75,Seqs!$A:$B,2,FALSE),VLOOKUP($A75,'NonXtal_SegEnds_Prot#'!A:AL,10,FALSE)+7,1)</f>
        <v>L</v>
      </c>
      <c r="U75" s="102" t="str">
        <f>MID(VLOOKUP($A75,Seqs!$A:$B,2,FALSE),VLOOKUP($A75,'NonXtal_SegEnds_Prot#'!A:AL,10,FALSE)+8,1)</f>
        <v>P</v>
      </c>
      <c r="V75" s="102" t="str">
        <f>MID(VLOOKUP($A75,Seqs!$A:$B,2,FALSE),VLOOKUP($A75,'NonXtal_SegEnds_Prot#'!A:AL,10,FALSE)+9,1)</f>
        <v>F</v>
      </c>
      <c r="W75" s="71" t="str">
        <f>MID(VLOOKUP($A75,Seqs!$A:$B,2,FALSE),VLOOKUP($A75,'NonXtal_SegEnds_Prot#'!$A:$AL,22,FALSE)+6,1)</f>
        <v>L</v>
      </c>
      <c r="X75" s="102" t="str">
        <f>MID(VLOOKUP($A75,Seqs!$A:$B,2,FALSE),VLOOKUP($A75,'NonXtal_SegEnds_Prot#'!$A:$AL,22,FALSE)+7,1)</f>
        <v>S</v>
      </c>
      <c r="Y75" s="102" t="str">
        <f>MID(VLOOKUP($A75,Seqs!$A:$B,2,FALSE),VLOOKUP($A75,'NonXtal_SegEnds_Prot#'!$A:$AL,22,FALSE)+8,1)</f>
        <v>S</v>
      </c>
      <c r="Z75" s="102" t="str">
        <f>MID(VLOOKUP($A75,Seqs!$A:$B,2,FALSE),VLOOKUP($A75,'NonXtal_SegEnds_Prot#'!$A:$AL,22,FALSE)+9,1)</f>
        <v>P</v>
      </c>
      <c r="AA75" s="102" t="str">
        <f>MID(VLOOKUP($A75,Seqs!$A:$B,2,FALSE),VLOOKUP($A75,'NonXtal_SegEnds_Prot#'!$A:$AL,22,FALSE)+10,1)</f>
        <v>M</v>
      </c>
      <c r="AB75" s="71" t="str">
        <f>MID(VLOOKUP($A75,Seqs!$A:$B,2,FALSE),VLOOKUP($A75,'NonXtal_SegEnds_Prot#'!$A:$AL,28,FALSE)-4,1)</f>
        <v>G</v>
      </c>
      <c r="AC75" s="102" t="str">
        <f>MID(VLOOKUP($A75,Seqs!$A:$B,2,FALSE),VLOOKUP($A75,'NonXtal_SegEnds_Prot#'!$A:$AL,28,FALSE),1)</f>
        <v>P</v>
      </c>
    </row>
    <row r="76" spans="1:29" s="2" customFormat="1" x14ac:dyDescent="0.2">
      <c r="A76" s="2" t="s">
        <v>362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71" t="str">
        <f>MID(VLOOKUP($A76,Seqs!$A:$B,2,FALSE),VLOOKUP($A76,'NonXtal_SegEnds_Prot#'!A:AL,10,FALSE),1)</f>
        <v>D</v>
      </c>
      <c r="S76" s="102" t="str">
        <f>MID(VLOOKUP($A76,Seqs!$A:$B,2,FALSE),VLOOKUP($A76,'NonXtal_SegEnds_Prot#'!A:AL,10,FALSE)+6,1)</f>
        <v>T</v>
      </c>
      <c r="T76" s="102" t="str">
        <f>MID(VLOOKUP($A76,Seqs!$A:$B,2,FALSE),VLOOKUP($A76,'NonXtal_SegEnds_Prot#'!A:AL,10,FALSE)+7,1)</f>
        <v>L</v>
      </c>
      <c r="U76" s="102" t="str">
        <f>MID(VLOOKUP($A76,Seqs!$A:$B,2,FALSE),VLOOKUP($A76,'NonXtal_SegEnds_Prot#'!A:AL,10,FALSE)+8,1)</f>
        <v>P</v>
      </c>
      <c r="V76" s="102" t="str">
        <f>MID(VLOOKUP($A76,Seqs!$A:$B,2,FALSE),VLOOKUP($A76,'NonXtal_SegEnds_Prot#'!A:AL,10,FALSE)+9,1)</f>
        <v>F</v>
      </c>
      <c r="W76" s="71" t="str">
        <f>MID(VLOOKUP($A76,Seqs!$A:$B,2,FALSE),VLOOKUP($A76,'NonXtal_SegEnds_Prot#'!$A:$AL,22,FALSE)+6,1)</f>
        <v>A</v>
      </c>
      <c r="X76" s="102" t="str">
        <f>MID(VLOOKUP($A76,Seqs!$A:$B,2,FALSE),VLOOKUP($A76,'NonXtal_SegEnds_Prot#'!$A:$AL,22,FALSE)+7,1)</f>
        <v>S</v>
      </c>
      <c r="Y76" s="102" t="str">
        <f>MID(VLOOKUP($A76,Seqs!$A:$B,2,FALSE),VLOOKUP($A76,'NonXtal_SegEnds_Prot#'!$A:$AL,22,FALSE)+8,1)</f>
        <v>M</v>
      </c>
      <c r="Z76" s="102" t="str">
        <f>MID(VLOOKUP($A76,Seqs!$A:$B,2,FALSE),VLOOKUP($A76,'NonXtal_SegEnds_Prot#'!$A:$AL,22,FALSE)+9,1)</f>
        <v>P</v>
      </c>
      <c r="AA76" s="102" t="str">
        <f>MID(VLOOKUP($A76,Seqs!$A:$B,2,FALSE),VLOOKUP($A76,'NonXtal_SegEnds_Prot#'!$A:$AL,22,FALSE)+10,1)</f>
        <v>G</v>
      </c>
      <c r="AB76" s="71" t="str">
        <f>MID(VLOOKUP($A76,Seqs!$A:$B,2,FALSE),VLOOKUP($A76,'NonXtal_SegEnds_Prot#'!$A:$AL,28,FALSE)-4,1)</f>
        <v>G</v>
      </c>
      <c r="AC76" s="102" t="str">
        <f>MID(VLOOKUP($A76,Seqs!$A:$B,2,FALSE),VLOOKUP($A76,'NonXtal_SegEnds_Prot#'!$A:$AL,28,FALSE),1)</f>
        <v>P</v>
      </c>
    </row>
    <row r="77" spans="1:29" s="2" customFormat="1" x14ac:dyDescent="0.2">
      <c r="A77" s="2" t="s">
        <v>364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71" t="str">
        <f>MID(VLOOKUP($A77,Seqs!$A:$B,2,FALSE),VLOOKUP($A77,'NonXtal_SegEnds_Prot#'!A:AL,10,FALSE),1)</f>
        <v>D</v>
      </c>
      <c r="S77" s="102" t="str">
        <f>MID(VLOOKUP($A77,Seqs!$A:$B,2,FALSE),VLOOKUP($A77,'NonXtal_SegEnds_Prot#'!A:AL,10,FALSE)+6,1)</f>
        <v>T</v>
      </c>
      <c r="T77" s="102" t="str">
        <f>MID(VLOOKUP($A77,Seqs!$A:$B,2,FALSE),VLOOKUP($A77,'NonXtal_SegEnds_Prot#'!A:AL,10,FALSE)+7,1)</f>
        <v>L</v>
      </c>
      <c r="U77" s="102" t="str">
        <f>MID(VLOOKUP($A77,Seqs!$A:$B,2,FALSE),VLOOKUP($A77,'NonXtal_SegEnds_Prot#'!A:AL,10,FALSE)+8,1)</f>
        <v>P</v>
      </c>
      <c r="V77" s="102" t="str">
        <f>MID(VLOOKUP($A77,Seqs!$A:$B,2,FALSE),VLOOKUP($A77,'NonXtal_SegEnds_Prot#'!A:AL,10,FALSE)+9,1)</f>
        <v>L</v>
      </c>
      <c r="W77" s="71" t="str">
        <f>MID(VLOOKUP($A77,Seqs!$A:$B,2,FALSE),VLOOKUP($A77,'NonXtal_SegEnds_Prot#'!$A:$AL,22,FALSE)+6,1)</f>
        <v>A</v>
      </c>
      <c r="X77" s="102" t="str">
        <f>MID(VLOOKUP($A77,Seqs!$A:$B,2,FALSE),VLOOKUP($A77,'NonXtal_SegEnds_Prot#'!$A:$AL,22,FALSE)+7,1)</f>
        <v>S</v>
      </c>
      <c r="Y77" s="102" t="str">
        <f>MID(VLOOKUP($A77,Seqs!$A:$B,2,FALSE),VLOOKUP($A77,'NonXtal_SegEnds_Prot#'!$A:$AL,22,FALSE)+8,1)</f>
        <v>V</v>
      </c>
      <c r="Z77" s="102" t="str">
        <f>MID(VLOOKUP($A77,Seqs!$A:$B,2,FALSE),VLOOKUP($A77,'NonXtal_SegEnds_Prot#'!$A:$AL,22,FALSE)+9,1)</f>
        <v>P</v>
      </c>
      <c r="AA77" s="102" t="str">
        <f>MID(VLOOKUP($A77,Seqs!$A:$B,2,FALSE),VLOOKUP($A77,'NonXtal_SegEnds_Prot#'!$A:$AL,22,FALSE)+10,1)</f>
        <v>G</v>
      </c>
      <c r="AB77" s="71" t="str">
        <f>MID(VLOOKUP($A77,Seqs!$A:$B,2,FALSE),VLOOKUP($A77,'NonXtal_SegEnds_Prot#'!$A:$AL,28,FALSE)-4,1)</f>
        <v>G</v>
      </c>
      <c r="AC77" s="102" t="str">
        <f>MID(VLOOKUP($A77,Seqs!$A:$B,2,FALSE),VLOOKUP($A77,'NonXtal_SegEnds_Prot#'!$A:$AL,28,FALSE),1)</f>
        <v>P</v>
      </c>
    </row>
    <row r="78" spans="1:29" s="2" customFormat="1" x14ac:dyDescent="0.2">
      <c r="A78" s="2" t="s">
        <v>366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71" t="str">
        <f>MID(VLOOKUP($A78,Seqs!$A:$B,2,FALSE),VLOOKUP($A78,'NonXtal_SegEnds_Prot#'!A:AL,10,FALSE),1)</f>
        <v>D</v>
      </c>
      <c r="S78" s="102" t="str">
        <f>MID(VLOOKUP($A78,Seqs!$A:$B,2,FALSE),VLOOKUP($A78,'NonXtal_SegEnds_Prot#'!A:AL,10,FALSE)+6,1)</f>
        <v>S</v>
      </c>
      <c r="T78" s="102" t="str">
        <f>MID(VLOOKUP($A78,Seqs!$A:$B,2,FALSE),VLOOKUP($A78,'NonXtal_SegEnds_Prot#'!A:AL,10,FALSE)+7,1)</f>
        <v>L</v>
      </c>
      <c r="U78" s="102" t="str">
        <f>MID(VLOOKUP($A78,Seqs!$A:$B,2,FALSE),VLOOKUP($A78,'NonXtal_SegEnds_Prot#'!A:AL,10,FALSE)+8,1)</f>
        <v>P</v>
      </c>
      <c r="V78" s="102" t="str">
        <f>MID(VLOOKUP($A78,Seqs!$A:$B,2,FALSE),VLOOKUP($A78,'NonXtal_SegEnds_Prot#'!A:AL,10,FALSE)+9,1)</f>
        <v>F</v>
      </c>
      <c r="W78" s="71" t="str">
        <f>MID(VLOOKUP($A78,Seqs!$A:$B,2,FALSE),VLOOKUP($A78,'NonXtal_SegEnds_Prot#'!$A:$AL,22,FALSE)+6,1)</f>
        <v>A</v>
      </c>
      <c r="X78" s="102" t="str">
        <f>MID(VLOOKUP($A78,Seqs!$A:$B,2,FALSE),VLOOKUP($A78,'NonXtal_SegEnds_Prot#'!$A:$AL,22,FALSE)+7,1)</f>
        <v>S</v>
      </c>
      <c r="Y78" s="102" t="str">
        <f>MID(VLOOKUP($A78,Seqs!$A:$B,2,FALSE),VLOOKUP($A78,'NonXtal_SegEnds_Prot#'!$A:$AL,22,FALSE)+8,1)</f>
        <v>L</v>
      </c>
      <c r="Z78" s="102" t="str">
        <f>MID(VLOOKUP($A78,Seqs!$A:$B,2,FALSE),VLOOKUP($A78,'NonXtal_SegEnds_Prot#'!$A:$AL,22,FALSE)+9,1)</f>
        <v>P</v>
      </c>
      <c r="AA78" s="102" t="str">
        <f>MID(VLOOKUP($A78,Seqs!$A:$B,2,FALSE),VLOOKUP($A78,'NonXtal_SegEnds_Prot#'!$A:$AL,22,FALSE)+10,1)</f>
        <v>G</v>
      </c>
      <c r="AB78" s="71" t="str">
        <f>MID(VLOOKUP($A78,Seqs!$A:$B,2,FALSE),VLOOKUP($A78,'NonXtal_SegEnds_Prot#'!$A:$AL,28,FALSE)-4,1)</f>
        <v>G</v>
      </c>
      <c r="AC78" s="102" t="str">
        <f>MID(VLOOKUP($A78,Seqs!$A:$B,2,FALSE),VLOOKUP($A78,'NonXtal_SegEnds_Prot#'!$A:$AL,28,FALSE),1)</f>
        <v>P</v>
      </c>
    </row>
    <row r="79" spans="1:29" s="2" customFormat="1" x14ac:dyDescent="0.2">
      <c r="A79" s="2" t="s">
        <v>367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71" t="str">
        <f>MID(VLOOKUP($A79,Seqs!$A:$B,2,FALSE),VLOOKUP($A79,'NonXtal_SegEnds_Prot#'!A:AL,10,FALSE),1)</f>
        <v>D</v>
      </c>
      <c r="S79" s="102" t="str">
        <f>MID(VLOOKUP($A79,Seqs!$A:$B,2,FALSE),VLOOKUP($A79,'NonXtal_SegEnds_Prot#'!A:AL,10,FALSE)+6,1)</f>
        <v>T</v>
      </c>
      <c r="T79" s="102" t="str">
        <f>MID(VLOOKUP($A79,Seqs!$A:$B,2,FALSE),VLOOKUP($A79,'NonXtal_SegEnds_Prot#'!A:AL,10,FALSE)+7,1)</f>
        <v>V</v>
      </c>
      <c r="U79" s="102" t="str">
        <f>MID(VLOOKUP($A79,Seqs!$A:$B,2,FALSE),VLOOKUP($A79,'NonXtal_SegEnds_Prot#'!A:AL,10,FALSE)+8,1)</f>
        <v>P</v>
      </c>
      <c r="V79" s="102" t="str">
        <f>MID(VLOOKUP($A79,Seqs!$A:$B,2,FALSE),VLOOKUP($A79,'NonXtal_SegEnds_Prot#'!A:AL,10,FALSE)+9,1)</f>
        <v>F</v>
      </c>
      <c r="W79" s="71" t="str">
        <f>MID(VLOOKUP($A79,Seqs!$A:$B,2,FALSE),VLOOKUP($A79,'NonXtal_SegEnds_Prot#'!$A:$AL,22,FALSE)+6,1)</f>
        <v>A</v>
      </c>
      <c r="X79" s="102" t="str">
        <f>MID(VLOOKUP($A79,Seqs!$A:$B,2,FALSE),VLOOKUP($A79,'NonXtal_SegEnds_Prot#'!$A:$AL,22,FALSE)+7,1)</f>
        <v>S</v>
      </c>
      <c r="Y79" s="102" t="str">
        <f>MID(VLOOKUP($A79,Seqs!$A:$B,2,FALSE),VLOOKUP($A79,'NonXtal_SegEnds_Prot#'!$A:$AL,22,FALSE)+8,1)</f>
        <v>L</v>
      </c>
      <c r="Z79" s="102" t="str">
        <f>MID(VLOOKUP($A79,Seqs!$A:$B,2,FALSE),VLOOKUP($A79,'NonXtal_SegEnds_Prot#'!$A:$AL,22,FALSE)+9,1)</f>
        <v>P</v>
      </c>
      <c r="AA79" s="102" t="str">
        <f>MID(VLOOKUP($A79,Seqs!$A:$B,2,FALSE),VLOOKUP($A79,'NonXtal_SegEnds_Prot#'!$A:$AL,22,FALSE)+10,1)</f>
        <v>G</v>
      </c>
      <c r="AB79" s="71" t="str">
        <f>MID(VLOOKUP($A79,Seqs!$A:$B,2,FALSE),VLOOKUP($A79,'NonXtal_SegEnds_Prot#'!$A:$AL,28,FALSE)-4,1)</f>
        <v>G</v>
      </c>
      <c r="AC79" s="102" t="str">
        <f>MID(VLOOKUP($A79,Seqs!$A:$B,2,FALSE),VLOOKUP($A79,'NonXtal_SegEnds_Prot#'!$A:$AL,28,FALSE),1)</f>
        <v>P</v>
      </c>
    </row>
    <row r="80" spans="1:29" s="2" customFormat="1" x14ac:dyDescent="0.2">
      <c r="A80" s="2" t="s">
        <v>369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71" t="str">
        <f>MID(VLOOKUP($A80,Seqs!$A:$B,2,FALSE),VLOOKUP($A80,'NonXtal_SegEnds_Prot#'!A:AL,10,FALSE),1)</f>
        <v>D</v>
      </c>
      <c r="S80" s="102" t="str">
        <f>MID(VLOOKUP($A80,Seqs!$A:$B,2,FALSE),VLOOKUP($A80,'NonXtal_SegEnds_Prot#'!A:AL,10,FALSE)+6,1)</f>
        <v>T</v>
      </c>
      <c r="T80" s="102" t="str">
        <f>MID(VLOOKUP($A80,Seqs!$A:$B,2,FALSE),VLOOKUP($A80,'NonXtal_SegEnds_Prot#'!A:AL,10,FALSE)+7,1)</f>
        <v>L</v>
      </c>
      <c r="U80" s="102" t="str">
        <f>MID(VLOOKUP($A80,Seqs!$A:$B,2,FALSE),VLOOKUP($A80,'NonXtal_SegEnds_Prot#'!A:AL,10,FALSE)+8,1)</f>
        <v>P</v>
      </c>
      <c r="V80" s="102" t="str">
        <f>MID(VLOOKUP($A80,Seqs!$A:$B,2,FALSE),VLOOKUP($A80,'NonXtal_SegEnds_Prot#'!A:AL,10,FALSE)+9,1)</f>
        <v>F</v>
      </c>
      <c r="W80" s="71" t="str">
        <f>MID(VLOOKUP($A80,Seqs!$A:$B,2,FALSE),VLOOKUP($A80,'NonXtal_SegEnds_Prot#'!$A:$AL,22,FALSE)+6,1)</f>
        <v>L</v>
      </c>
      <c r="X80" s="102" t="str">
        <f>MID(VLOOKUP($A80,Seqs!$A:$B,2,FALSE),VLOOKUP($A80,'NonXtal_SegEnds_Prot#'!$A:$AL,22,FALSE)+7,1)</f>
        <v>S</v>
      </c>
      <c r="Y80" s="102" t="str">
        <f>MID(VLOOKUP($A80,Seqs!$A:$B,2,FALSE),VLOOKUP($A80,'NonXtal_SegEnds_Prot#'!$A:$AL,22,FALSE)+8,1)</f>
        <v>I</v>
      </c>
      <c r="Z80" s="102" t="str">
        <f>MID(VLOOKUP($A80,Seqs!$A:$B,2,FALSE),VLOOKUP($A80,'NonXtal_SegEnds_Prot#'!$A:$AL,22,FALSE)+9,1)</f>
        <v>P</v>
      </c>
      <c r="AA80" s="102" t="str">
        <f>MID(VLOOKUP($A80,Seqs!$A:$B,2,FALSE),VLOOKUP($A80,'NonXtal_SegEnds_Prot#'!$A:$AL,22,FALSE)+10,1)</f>
        <v>E</v>
      </c>
      <c r="AB80" s="71" t="str">
        <f>MID(VLOOKUP($A80,Seqs!$A:$B,2,FALSE),VLOOKUP($A80,'NonXtal_SegEnds_Prot#'!$A:$AL,28,FALSE)-4,1)</f>
        <v>G</v>
      </c>
      <c r="AC80" s="102" t="str">
        <f>MID(VLOOKUP($A80,Seqs!$A:$B,2,FALSE),VLOOKUP($A80,'NonXtal_SegEnds_Prot#'!$A:$AL,28,FALSE),1)</f>
        <v>P</v>
      </c>
    </row>
    <row r="81" spans="1:29" s="2" customFormat="1" x14ac:dyDescent="0.2">
      <c r="A81" s="2" t="s">
        <v>373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71" t="str">
        <f>MID(VLOOKUP($A81,Seqs!$A:$B,2,FALSE),VLOOKUP($A81,'NonXtal_SegEnds_Prot#'!A:AL,10,FALSE),1)</f>
        <v>D</v>
      </c>
      <c r="S81" s="102" t="str">
        <f>MID(VLOOKUP($A81,Seqs!$A:$B,2,FALSE),VLOOKUP($A81,'NonXtal_SegEnds_Prot#'!A:AL,10,FALSE)+6,1)</f>
        <v>T</v>
      </c>
      <c r="T81" s="102" t="str">
        <f>MID(VLOOKUP($A81,Seqs!$A:$B,2,FALSE),VLOOKUP($A81,'NonXtal_SegEnds_Prot#'!A:AL,10,FALSE)+7,1)</f>
        <v>L</v>
      </c>
      <c r="U81" s="102" t="str">
        <f>MID(VLOOKUP($A81,Seqs!$A:$B,2,FALSE),VLOOKUP($A81,'NonXtal_SegEnds_Prot#'!A:AL,10,FALSE)+8,1)</f>
        <v>P</v>
      </c>
      <c r="V81" s="102" t="str">
        <f>MID(VLOOKUP($A81,Seqs!$A:$B,2,FALSE),VLOOKUP($A81,'NonXtal_SegEnds_Prot#'!A:AL,10,FALSE)+9,1)</f>
        <v>L</v>
      </c>
      <c r="W81" s="71" t="str">
        <f>MID(VLOOKUP($A81,Seqs!$A:$B,2,FALSE),VLOOKUP($A81,'NonXtal_SegEnds_Prot#'!$A:$AL,22,FALSE)+6,1)</f>
        <v>T</v>
      </c>
      <c r="X81" s="102" t="str">
        <f>MID(VLOOKUP($A81,Seqs!$A:$B,2,FALSE),VLOOKUP($A81,'NonXtal_SegEnds_Prot#'!$A:$AL,22,FALSE)+7,1)</f>
        <v>S</v>
      </c>
      <c r="Y81" s="102" t="str">
        <f>MID(VLOOKUP($A81,Seqs!$A:$B,2,FALSE),VLOOKUP($A81,'NonXtal_SegEnds_Prot#'!$A:$AL,22,FALSE)+8,1)</f>
        <v>S</v>
      </c>
      <c r="Z81" s="102" t="str">
        <f>MID(VLOOKUP($A81,Seqs!$A:$B,2,FALSE),VLOOKUP($A81,'NonXtal_SegEnds_Prot#'!$A:$AL,22,FALSE)+9,1)</f>
        <v>P</v>
      </c>
      <c r="AA81" s="102" t="str">
        <f>MID(VLOOKUP($A81,Seqs!$A:$B,2,FALSE),VLOOKUP($A81,'NonXtal_SegEnds_Prot#'!$A:$AL,22,FALSE)+10,1)</f>
        <v>F</v>
      </c>
      <c r="AB81" s="71" t="str">
        <f>MID(VLOOKUP($A81,Seqs!$A:$B,2,FALSE),VLOOKUP($A81,'NonXtal_SegEnds_Prot#'!$A:$AL,28,FALSE)-4,1)</f>
        <v>G</v>
      </c>
      <c r="AC81" s="102" t="str">
        <f>MID(VLOOKUP($A81,Seqs!$A:$B,2,FALSE),VLOOKUP($A81,'NonXtal_SegEnds_Prot#'!$A:$AL,28,FALSE),1)</f>
        <v>P</v>
      </c>
    </row>
    <row r="82" spans="1:29" s="2" customFormat="1" x14ac:dyDescent="0.2">
      <c r="A82" s="2" t="s">
        <v>375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71" t="str">
        <f>MID(VLOOKUP($A82,Seqs!$A:$B,2,FALSE),VLOOKUP($A82,'NonXtal_SegEnds_Prot#'!A:AL,10,FALSE),1)</f>
        <v>D</v>
      </c>
      <c r="S82" s="102" t="str">
        <f>MID(VLOOKUP($A82,Seqs!$A:$B,2,FALSE),VLOOKUP($A82,'NonXtal_SegEnds_Prot#'!A:AL,10,FALSE)+6,1)</f>
        <v>F</v>
      </c>
      <c r="T82" s="102" t="str">
        <f>MID(VLOOKUP($A82,Seqs!$A:$B,2,FALSE),VLOOKUP($A82,'NonXtal_SegEnds_Prot#'!A:AL,10,FALSE)+7,1)</f>
        <v>L</v>
      </c>
      <c r="U82" s="102" t="str">
        <f>MID(VLOOKUP($A82,Seqs!$A:$B,2,FALSE),VLOOKUP($A82,'NonXtal_SegEnds_Prot#'!A:AL,10,FALSE)+8,1)</f>
        <v>P</v>
      </c>
      <c r="V82" s="102" t="str">
        <f>MID(VLOOKUP($A82,Seqs!$A:$B,2,FALSE),VLOOKUP($A82,'NonXtal_SegEnds_Prot#'!A:AL,10,FALSE)+9,1)</f>
        <v>I</v>
      </c>
      <c r="W82" s="71" t="str">
        <f>MID(VLOOKUP($A82,Seqs!$A:$B,2,FALSE),VLOOKUP($A82,'NonXtal_SegEnds_Prot#'!$A:$AL,22,FALSE)+6,1)</f>
        <v>L</v>
      </c>
      <c r="X82" s="102" t="str">
        <f>MID(VLOOKUP($A82,Seqs!$A:$B,2,FALSE),VLOOKUP($A82,'NonXtal_SegEnds_Prot#'!$A:$AL,22,FALSE)+7,1)</f>
        <v>S</v>
      </c>
      <c r="Y82" s="102" t="str">
        <f>MID(VLOOKUP($A82,Seqs!$A:$B,2,FALSE),VLOOKUP($A82,'NonXtal_SegEnds_Prot#'!$A:$AL,22,FALSE)+8,1)</f>
        <v>S</v>
      </c>
      <c r="Z82" s="102" t="str">
        <f>MID(VLOOKUP($A82,Seqs!$A:$B,2,FALSE),VLOOKUP($A82,'NonXtal_SegEnds_Prot#'!$A:$AL,22,FALSE)+9,1)</f>
        <v>P</v>
      </c>
      <c r="AA82" s="102" t="str">
        <f>MID(VLOOKUP($A82,Seqs!$A:$B,2,FALSE),VLOOKUP($A82,'NonXtal_SegEnds_Prot#'!$A:$AL,22,FALSE)+10,1)</f>
        <v>S</v>
      </c>
      <c r="AB82" s="71" t="str">
        <f>MID(VLOOKUP($A82,Seqs!$A:$B,2,FALSE),VLOOKUP($A82,'NonXtal_SegEnds_Prot#'!$A:$AL,28,FALSE)-4,1)</f>
        <v>G</v>
      </c>
      <c r="AC82" s="102" t="str">
        <f>MID(VLOOKUP($A82,Seqs!$A:$B,2,FALSE),VLOOKUP($A82,'NonXtal_SegEnds_Prot#'!$A:$AL,28,FALSE),1)</f>
        <v>P</v>
      </c>
    </row>
    <row r="83" spans="1:29" s="2" customFormat="1" x14ac:dyDescent="0.2">
      <c r="A83" s="2" t="s">
        <v>379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71" t="str">
        <f>MID(VLOOKUP($A83,Seqs!$A:$B,2,FALSE),VLOOKUP($A83,'NonXtal_SegEnds_Prot#'!A:AL,10,FALSE),1)</f>
        <v>D</v>
      </c>
      <c r="S83" s="102" t="str">
        <f>MID(VLOOKUP($A83,Seqs!$A:$B,2,FALSE),VLOOKUP($A83,'NonXtal_SegEnds_Prot#'!A:AL,10,FALSE)+6,1)</f>
        <v>T</v>
      </c>
      <c r="T83" s="102" t="str">
        <f>MID(VLOOKUP($A83,Seqs!$A:$B,2,FALSE),VLOOKUP($A83,'NonXtal_SegEnds_Prot#'!A:AL,10,FALSE)+7,1)</f>
        <v>L</v>
      </c>
      <c r="U83" s="102" t="str">
        <f>MID(VLOOKUP($A83,Seqs!$A:$B,2,FALSE),VLOOKUP($A83,'NonXtal_SegEnds_Prot#'!A:AL,10,FALSE)+8,1)</f>
        <v>P</v>
      </c>
      <c r="V83" s="102" t="str">
        <f>MID(VLOOKUP($A83,Seqs!$A:$B,2,FALSE),VLOOKUP($A83,'NonXtal_SegEnds_Prot#'!A:AL,10,FALSE)+9,1)</f>
        <v>I</v>
      </c>
      <c r="W83" s="71" t="str">
        <f>MID(VLOOKUP($A83,Seqs!$A:$B,2,FALSE),VLOOKUP($A83,'NonXtal_SegEnds_Prot#'!$A:$AL,22,FALSE)+6,1)</f>
        <v>L</v>
      </c>
      <c r="X83" s="102" t="str">
        <f>MID(VLOOKUP($A83,Seqs!$A:$B,2,FALSE),VLOOKUP($A83,'NonXtal_SegEnds_Prot#'!$A:$AL,22,FALSE)+7,1)</f>
        <v>S</v>
      </c>
      <c r="Y83" s="102" t="str">
        <f>MID(VLOOKUP($A83,Seqs!$A:$B,2,FALSE),VLOOKUP($A83,'NonXtal_SegEnds_Prot#'!$A:$AL,22,FALSE)+8,1)</f>
        <v>L</v>
      </c>
      <c r="Z83" s="102" t="str">
        <f>MID(VLOOKUP($A83,Seqs!$A:$B,2,FALSE),VLOOKUP($A83,'NonXtal_SegEnds_Prot#'!$A:$AL,22,FALSE)+9,1)</f>
        <v>P</v>
      </c>
      <c r="AA83" s="102" t="str">
        <f>MID(VLOOKUP($A83,Seqs!$A:$B,2,FALSE),VLOOKUP($A83,'NonXtal_SegEnds_Prot#'!$A:$AL,22,FALSE)+10,1)</f>
        <v>F</v>
      </c>
      <c r="AB83" s="71" t="str">
        <f>MID(VLOOKUP($A83,Seqs!$A:$B,2,FALSE),VLOOKUP($A83,'NonXtal_SegEnds_Prot#'!$A:$AL,28,FALSE)-4,1)</f>
        <v>G</v>
      </c>
      <c r="AC83" s="102" t="str">
        <f>MID(VLOOKUP($A83,Seqs!$A:$B,2,FALSE),VLOOKUP($A83,'NonXtal_SegEnds_Prot#'!$A:$AL,28,FALSE),1)</f>
        <v>P</v>
      </c>
    </row>
    <row r="84" spans="1:29" s="2" customFormat="1" x14ac:dyDescent="0.2">
      <c r="A84" s="2" t="s">
        <v>383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71" t="str">
        <f>MID(VLOOKUP($A84,Seqs!$A:$B,2,FALSE),VLOOKUP($A84,'NonXtal_SegEnds_Prot#'!A:AL,10,FALSE),1)</f>
        <v>D</v>
      </c>
      <c r="S84" s="102" t="str">
        <f>MID(VLOOKUP($A84,Seqs!$A:$B,2,FALSE),VLOOKUP($A84,'NonXtal_SegEnds_Prot#'!A:AL,10,FALSE)+6,1)</f>
        <v>T</v>
      </c>
      <c r="T84" s="102" t="str">
        <f>MID(VLOOKUP($A84,Seqs!$A:$B,2,FALSE),VLOOKUP($A84,'NonXtal_SegEnds_Prot#'!A:AL,10,FALSE)+7,1)</f>
        <v>L</v>
      </c>
      <c r="U84" s="102" t="str">
        <f>MID(VLOOKUP($A84,Seqs!$A:$B,2,FALSE),VLOOKUP($A84,'NonXtal_SegEnds_Prot#'!A:AL,10,FALSE)+8,1)</f>
        <v>P</v>
      </c>
      <c r="V84" s="102" t="str">
        <f>MID(VLOOKUP($A84,Seqs!$A:$B,2,FALSE),VLOOKUP($A84,'NonXtal_SegEnds_Prot#'!A:AL,10,FALSE)+9,1)</f>
        <v>F</v>
      </c>
      <c r="W84" s="71" t="str">
        <f>MID(VLOOKUP($A84,Seqs!$A:$B,2,FALSE),VLOOKUP($A84,'NonXtal_SegEnds_Prot#'!$A:$AL,22,FALSE)+6,1)</f>
        <v>V</v>
      </c>
      <c r="X84" s="102" t="str">
        <f>MID(VLOOKUP($A84,Seqs!$A:$B,2,FALSE),VLOOKUP($A84,'NonXtal_SegEnds_Prot#'!$A:$AL,22,FALSE)+7,1)</f>
        <v>S</v>
      </c>
      <c r="Y84" s="102" t="str">
        <f>MID(VLOOKUP($A84,Seqs!$A:$B,2,FALSE),VLOOKUP($A84,'NonXtal_SegEnds_Prot#'!$A:$AL,22,FALSE)+8,1)</f>
        <v>L</v>
      </c>
      <c r="Z84" s="102" t="str">
        <f>MID(VLOOKUP($A84,Seqs!$A:$B,2,FALSE),VLOOKUP($A84,'NonXtal_SegEnds_Prot#'!$A:$AL,22,FALSE)+9,1)</f>
        <v>P</v>
      </c>
      <c r="AA84" s="102" t="str">
        <f>MID(VLOOKUP($A84,Seqs!$A:$B,2,FALSE),VLOOKUP($A84,'NonXtal_SegEnds_Prot#'!$A:$AL,22,FALSE)+10,1)</f>
        <v>Q</v>
      </c>
      <c r="AB84" s="71" t="str">
        <f>MID(VLOOKUP($A84,Seqs!$A:$B,2,FALSE),VLOOKUP($A84,'NonXtal_SegEnds_Prot#'!$A:$AL,28,FALSE)-4,1)</f>
        <v>G</v>
      </c>
      <c r="AC84" s="102" t="str">
        <f>MID(VLOOKUP($A84,Seqs!$A:$B,2,FALSE),VLOOKUP($A84,'NonXtal_SegEnds_Prot#'!$A:$AL,28,FALSE),1)</f>
        <v>P</v>
      </c>
    </row>
    <row r="85" spans="1:29" s="2" customFormat="1" x14ac:dyDescent="0.2">
      <c r="A85" s="2" t="s">
        <v>385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71" t="str">
        <f>MID(VLOOKUP($A85,Seqs!$A:$B,2,FALSE),VLOOKUP($A85,'NonXtal_SegEnds_Prot#'!A:AL,10,FALSE),1)</f>
        <v>D</v>
      </c>
      <c r="S85" s="102" t="str">
        <f>MID(VLOOKUP($A85,Seqs!$A:$B,2,FALSE),VLOOKUP($A85,'NonXtal_SegEnds_Prot#'!A:AL,10,FALSE)+6,1)</f>
        <v>L</v>
      </c>
      <c r="T85" s="102" t="str">
        <f>MID(VLOOKUP($A85,Seqs!$A:$B,2,FALSE),VLOOKUP($A85,'NonXtal_SegEnds_Prot#'!A:AL,10,FALSE)+7,1)</f>
        <v>V</v>
      </c>
      <c r="U85" s="102" t="str">
        <f>MID(VLOOKUP($A85,Seqs!$A:$B,2,FALSE),VLOOKUP($A85,'NonXtal_SegEnds_Prot#'!A:AL,10,FALSE)+8,1)</f>
        <v>M</v>
      </c>
      <c r="V85" s="102" t="str">
        <f>MID(VLOOKUP($A85,Seqs!$A:$B,2,FALSE),VLOOKUP($A85,'NonXtal_SegEnds_Prot#'!A:AL,10,FALSE)+9,1)</f>
        <v>P</v>
      </c>
      <c r="W85" s="71" t="str">
        <f>MID(VLOOKUP($A85,Seqs!$A:$B,2,FALSE),VLOOKUP($A85,'NonXtal_SegEnds_Prot#'!$A:$AL,22,FALSE)+6,1)</f>
        <v>I</v>
      </c>
      <c r="X85" s="102" t="str">
        <f>MID(VLOOKUP($A85,Seqs!$A:$B,2,FALSE),VLOOKUP($A85,'NonXtal_SegEnds_Prot#'!$A:$AL,22,FALSE)+7,1)</f>
        <v>S</v>
      </c>
      <c r="Y85" s="102" t="str">
        <f>MID(VLOOKUP($A85,Seqs!$A:$B,2,FALSE),VLOOKUP($A85,'NonXtal_SegEnds_Prot#'!$A:$AL,22,FALSE)+8,1)</f>
        <v>C</v>
      </c>
      <c r="Z85" s="102" t="str">
        <f>MID(VLOOKUP($A85,Seqs!$A:$B,2,FALSE),VLOOKUP($A85,'NonXtal_SegEnds_Prot#'!$A:$AL,22,FALSE)+9,1)</f>
        <v>P</v>
      </c>
      <c r="AA85" s="102" t="str">
        <f>MID(VLOOKUP($A85,Seqs!$A:$B,2,FALSE),VLOOKUP($A85,'NonXtal_SegEnds_Prot#'!$A:$AL,22,FALSE)+10,1)</f>
        <v>L</v>
      </c>
      <c r="AB85" s="71" t="str">
        <f>MID(VLOOKUP($A85,Seqs!$A:$B,2,FALSE),VLOOKUP($A85,'NonXtal_SegEnds_Prot#'!$A:$AL,28,FALSE)-4,1)</f>
        <v>S</v>
      </c>
      <c r="AC85" s="102" t="str">
        <f>MID(VLOOKUP($A85,Seqs!$A:$B,2,FALSE),VLOOKUP($A85,'NonXtal_SegEnds_Prot#'!$A:$AL,28,FALSE),1)</f>
        <v>P</v>
      </c>
    </row>
    <row r="86" spans="1:29" s="2" customFormat="1" x14ac:dyDescent="0.2">
      <c r="A86" s="2" t="s">
        <v>386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71" t="str">
        <f>MID(VLOOKUP($A86,Seqs!$A:$B,2,FALSE),VLOOKUP($A86,'NonXtal_SegEnds_Prot#'!A:AL,10,FALSE),1)</f>
        <v>D</v>
      </c>
      <c r="S86" s="102" t="str">
        <f>MID(VLOOKUP($A86,Seqs!$A:$B,2,FALSE),VLOOKUP($A86,'NonXtal_SegEnds_Prot#'!A:AL,10,FALSE)+6,1)</f>
        <v>L</v>
      </c>
      <c r="T86" s="102" t="str">
        <f>MID(VLOOKUP($A86,Seqs!$A:$B,2,FALSE),VLOOKUP($A86,'NonXtal_SegEnds_Prot#'!A:AL,10,FALSE)+7,1)</f>
        <v>V</v>
      </c>
      <c r="U86" s="102" t="str">
        <f>MID(VLOOKUP($A86,Seqs!$A:$B,2,FALSE),VLOOKUP($A86,'NonXtal_SegEnds_Prot#'!A:AL,10,FALSE)+8,1)</f>
        <v>M</v>
      </c>
      <c r="V86" s="102" t="str">
        <f>MID(VLOOKUP($A86,Seqs!$A:$B,2,FALSE),VLOOKUP($A86,'NonXtal_SegEnds_Prot#'!A:AL,10,FALSE)+9,1)</f>
        <v>P</v>
      </c>
      <c r="W86" s="71" t="str">
        <f>MID(VLOOKUP($A86,Seqs!$A:$B,2,FALSE),VLOOKUP($A86,'NonXtal_SegEnds_Prot#'!$A:$AL,22,FALSE)+6,1)</f>
        <v>V</v>
      </c>
      <c r="X86" s="102" t="str">
        <f>MID(VLOOKUP($A86,Seqs!$A:$B,2,FALSE),VLOOKUP($A86,'NonXtal_SegEnds_Prot#'!$A:$AL,22,FALSE)+7,1)</f>
        <v>S</v>
      </c>
      <c r="Y86" s="102" t="str">
        <f>MID(VLOOKUP($A86,Seqs!$A:$B,2,FALSE),VLOOKUP($A86,'NonXtal_SegEnds_Prot#'!$A:$AL,22,FALSE)+8,1)</f>
        <v>C</v>
      </c>
      <c r="Z86" s="102" t="str">
        <f>MID(VLOOKUP($A86,Seqs!$A:$B,2,FALSE),VLOOKUP($A86,'NonXtal_SegEnds_Prot#'!$A:$AL,22,FALSE)+9,1)</f>
        <v>P</v>
      </c>
      <c r="AA86" s="102" t="str">
        <f>MID(VLOOKUP($A86,Seqs!$A:$B,2,FALSE),VLOOKUP($A86,'NonXtal_SegEnds_Prot#'!$A:$AL,22,FALSE)+10,1)</f>
        <v>L</v>
      </c>
      <c r="AB86" s="71" t="str">
        <f>MID(VLOOKUP($A86,Seqs!$A:$B,2,FALSE),VLOOKUP($A86,'NonXtal_SegEnds_Prot#'!$A:$AL,28,FALSE)-4,1)</f>
        <v>S</v>
      </c>
      <c r="AC86" s="102" t="str">
        <f>MID(VLOOKUP($A86,Seqs!$A:$B,2,FALSE),VLOOKUP($A86,'NonXtal_SegEnds_Prot#'!$A:$AL,28,FALSE),1)</f>
        <v>P</v>
      </c>
    </row>
    <row r="87" spans="1:29" s="2" customFormat="1" x14ac:dyDescent="0.2">
      <c r="A87" s="2" t="s">
        <v>400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71" t="str">
        <f>MID(VLOOKUP($A87,Seqs!$A:$B,2,FALSE),VLOOKUP($A87,'NonXtal_SegEnds_Prot#'!A:AL,10,FALSE),1)</f>
        <v>D</v>
      </c>
      <c r="S87" s="102" t="str">
        <f>MID(VLOOKUP($A87,Seqs!$A:$B,2,FALSE),VLOOKUP($A87,'NonXtal_SegEnds_Prot#'!A:AL,10,FALSE)+6,1)</f>
        <v>C</v>
      </c>
      <c r="T87" s="102" t="str">
        <f>MID(VLOOKUP($A87,Seqs!$A:$B,2,FALSE),VLOOKUP($A87,'NonXtal_SegEnds_Prot#'!A:AL,10,FALSE)+7,1)</f>
        <v>C</v>
      </c>
      <c r="U87" s="102" t="str">
        <f>MID(VLOOKUP($A87,Seqs!$A:$B,2,FALSE),VLOOKUP($A87,'NonXtal_SegEnds_Prot#'!A:AL,10,FALSE)+8,1)</f>
        <v>V</v>
      </c>
      <c r="V87" s="102" t="str">
        <f>MID(VLOOKUP($A87,Seqs!$A:$B,2,FALSE),VLOOKUP($A87,'NonXtal_SegEnds_Prot#'!A:AL,10,FALSE)+9,1)</f>
        <v>P</v>
      </c>
      <c r="W87" s="71" t="str">
        <f>MID(VLOOKUP($A87,Seqs!$A:$B,2,FALSE),VLOOKUP($A87,'NonXtal_SegEnds_Prot#'!$A:$AL,22,FALSE)+6,1)</f>
        <v>F</v>
      </c>
      <c r="X87" s="102" t="str">
        <f>MID(VLOOKUP($A87,Seqs!$A:$B,2,FALSE),VLOOKUP($A87,'NonXtal_SegEnds_Prot#'!$A:$AL,22,FALSE)+7,1)</f>
        <v>S</v>
      </c>
      <c r="Y87" s="102" t="str">
        <f>MID(VLOOKUP($A87,Seqs!$A:$B,2,FALSE),VLOOKUP($A87,'NonXtal_SegEnds_Prot#'!$A:$AL,22,FALSE)+8,1)</f>
        <v>G</v>
      </c>
      <c r="Z87" s="102" t="str">
        <f>MID(VLOOKUP($A87,Seqs!$A:$B,2,FALSE),VLOOKUP($A87,'NonXtal_SegEnds_Prot#'!$A:$AL,22,FALSE)+9,1)</f>
        <v>P</v>
      </c>
      <c r="AA87" s="102" t="str">
        <f>MID(VLOOKUP($A87,Seqs!$A:$B,2,FALSE),VLOOKUP($A87,'NonXtal_SegEnds_Prot#'!$A:$AL,22,FALSE)+10,1)</f>
        <v>Y</v>
      </c>
      <c r="AB87" s="71" t="str">
        <f>MID(VLOOKUP($A87,Seqs!$A:$B,2,FALSE),VLOOKUP($A87,'NonXtal_SegEnds_Prot#'!$A:$AL,28,FALSE)-4,1)</f>
        <v>S</v>
      </c>
      <c r="AC87" s="102" t="str">
        <f>MID(VLOOKUP($A87,Seqs!$A:$B,2,FALSE),VLOOKUP($A87,'NonXtal_SegEnds_Prot#'!$A:$AL,28,FALSE),1)</f>
        <v>P</v>
      </c>
    </row>
    <row r="88" spans="1:29" s="2" customFormat="1" x14ac:dyDescent="0.2">
      <c r="A88" s="2" t="s">
        <v>401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71" t="str">
        <f>MID(VLOOKUP($A88,Seqs!$A:$B,2,FALSE),VLOOKUP($A88,'NonXtal_SegEnds_Prot#'!A:AL,10,FALSE),1)</f>
        <v>D</v>
      </c>
      <c r="S88" s="102" t="str">
        <f>MID(VLOOKUP($A88,Seqs!$A:$B,2,FALSE),VLOOKUP($A88,'NonXtal_SegEnds_Prot#'!A:AL,10,FALSE)+6,1)</f>
        <v>C</v>
      </c>
      <c r="T88" s="102" t="str">
        <f>MID(VLOOKUP($A88,Seqs!$A:$B,2,FALSE),VLOOKUP($A88,'NonXtal_SegEnds_Prot#'!A:AL,10,FALSE)+7,1)</f>
        <v>C</v>
      </c>
      <c r="U88" s="102" t="str">
        <f>MID(VLOOKUP($A88,Seqs!$A:$B,2,FALSE),VLOOKUP($A88,'NonXtal_SegEnds_Prot#'!A:AL,10,FALSE)+8,1)</f>
        <v>V</v>
      </c>
      <c r="V88" s="102" t="str">
        <f>MID(VLOOKUP($A88,Seqs!$A:$B,2,FALSE),VLOOKUP($A88,'NonXtal_SegEnds_Prot#'!A:AL,10,FALSE)+9,1)</f>
        <v>P</v>
      </c>
      <c r="W88" s="71" t="str">
        <f>MID(VLOOKUP($A88,Seqs!$A:$B,2,FALSE),VLOOKUP($A88,'NonXtal_SegEnds_Prot#'!$A:$AL,22,FALSE)+6,1)</f>
        <v>F</v>
      </c>
      <c r="X88" s="102" t="str">
        <f>MID(VLOOKUP($A88,Seqs!$A:$B,2,FALSE),VLOOKUP($A88,'NonXtal_SegEnds_Prot#'!$A:$AL,22,FALSE)+7,1)</f>
        <v>S</v>
      </c>
      <c r="Y88" s="102" t="str">
        <f>MID(VLOOKUP($A88,Seqs!$A:$B,2,FALSE),VLOOKUP($A88,'NonXtal_SegEnds_Prot#'!$A:$AL,22,FALSE)+8,1)</f>
        <v>A</v>
      </c>
      <c r="Z88" s="102" t="str">
        <f>MID(VLOOKUP($A88,Seqs!$A:$B,2,FALSE),VLOOKUP($A88,'NonXtal_SegEnds_Prot#'!$A:$AL,22,FALSE)+9,1)</f>
        <v>P</v>
      </c>
      <c r="AA88" s="102" t="str">
        <f>MID(VLOOKUP($A88,Seqs!$A:$B,2,FALSE),VLOOKUP($A88,'NonXtal_SegEnds_Prot#'!$A:$AL,22,FALSE)+10,1)</f>
        <v>Y</v>
      </c>
      <c r="AB88" s="71" t="str">
        <f>MID(VLOOKUP($A88,Seqs!$A:$B,2,FALSE),VLOOKUP($A88,'NonXtal_SegEnds_Prot#'!$A:$AL,28,FALSE)-4,1)</f>
        <v>G</v>
      </c>
      <c r="AC88" s="102" t="str">
        <f>MID(VLOOKUP($A88,Seqs!$A:$B,2,FALSE),VLOOKUP($A88,'NonXtal_SegEnds_Prot#'!$A:$AL,28,FALSE),1)</f>
        <v>P</v>
      </c>
    </row>
    <row r="89" spans="1:29" s="2" customFormat="1" x14ac:dyDescent="0.2">
      <c r="A89" s="2" t="s">
        <v>409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71" t="str">
        <f>MID(VLOOKUP($A89,Seqs!$A:$B,2,FALSE),VLOOKUP($A89,'NonXtal_SegEnds_Prot#'!A:AL,10,FALSE),1)</f>
        <v>D</v>
      </c>
      <c r="S89" s="102" t="str">
        <f>MID(VLOOKUP($A89,Seqs!$A:$B,2,FALSE),VLOOKUP($A89,'NonXtal_SegEnds_Prot#'!A:AL,10,FALSE)+6,1)</f>
        <v>L</v>
      </c>
      <c r="T89" s="102" t="str">
        <f>MID(VLOOKUP($A89,Seqs!$A:$B,2,FALSE),VLOOKUP($A89,'NonXtal_SegEnds_Prot#'!A:AL,10,FALSE)+7,1)</f>
        <v>C</v>
      </c>
      <c r="U89" s="102" t="str">
        <f>MID(VLOOKUP($A89,Seqs!$A:$B,2,FALSE),VLOOKUP($A89,'NonXtal_SegEnds_Prot#'!A:AL,10,FALSE)+8,1)</f>
        <v>L</v>
      </c>
      <c r="V89" s="102" t="str">
        <f>MID(VLOOKUP($A89,Seqs!$A:$B,2,FALSE),VLOOKUP($A89,'NonXtal_SegEnds_Prot#'!A:AL,10,FALSE)+9,1)</f>
        <v>P</v>
      </c>
      <c r="W89" s="71" t="str">
        <f>MID(VLOOKUP($A89,Seqs!$A:$B,2,FALSE),VLOOKUP($A89,'NonXtal_SegEnds_Prot#'!$A:$AL,22,FALSE)+6,1)</f>
        <v>F</v>
      </c>
      <c r="X89" s="102" t="str">
        <f>MID(VLOOKUP($A89,Seqs!$A:$B,2,FALSE),VLOOKUP($A89,'NonXtal_SegEnds_Prot#'!$A:$AL,22,FALSE)+7,1)</f>
        <v>S</v>
      </c>
      <c r="Y89" s="102" t="str">
        <f>MID(VLOOKUP($A89,Seqs!$A:$B,2,FALSE),VLOOKUP($A89,'NonXtal_SegEnds_Prot#'!$A:$AL,22,FALSE)+8,1)</f>
        <v>L</v>
      </c>
      <c r="Z89" s="102" t="str">
        <f>MID(VLOOKUP($A89,Seqs!$A:$B,2,FALSE),VLOOKUP($A89,'NonXtal_SegEnds_Prot#'!$A:$AL,22,FALSE)+9,1)</f>
        <v>P</v>
      </c>
      <c r="AA89" s="102" t="str">
        <f>MID(VLOOKUP($A89,Seqs!$A:$B,2,FALSE),VLOOKUP($A89,'NonXtal_SegEnds_Prot#'!$A:$AL,22,FALSE)+10,1)</f>
        <v>W</v>
      </c>
      <c r="AB89" s="71" t="str">
        <f>MID(VLOOKUP($A89,Seqs!$A:$B,2,FALSE),VLOOKUP($A89,'NonXtal_SegEnds_Prot#'!$A:$AL,28,FALSE)-4,1)</f>
        <v>C</v>
      </c>
      <c r="AC89" s="102" t="str">
        <f>MID(VLOOKUP($A89,Seqs!$A:$B,2,FALSE),VLOOKUP($A89,'NonXtal_SegEnds_Prot#'!$A:$AL,28,FALSE),1)</f>
        <v>P</v>
      </c>
    </row>
    <row r="90" spans="1:29" s="2" customFormat="1" x14ac:dyDescent="0.2">
      <c r="A90" s="2" t="s">
        <v>418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71" t="str">
        <f>MID(VLOOKUP($A90,Seqs!$A:$B,2,FALSE),VLOOKUP($A90,'NonXtal_SegEnds_Prot#'!A:AL,10,FALSE),1)</f>
        <v>D</v>
      </c>
      <c r="S90" s="102" t="str">
        <f>MID(VLOOKUP($A90,Seqs!$A:$B,2,FALSE),VLOOKUP($A90,'NonXtal_SegEnds_Prot#'!A:AL,10,FALSE)+6,1)</f>
        <v>A</v>
      </c>
      <c r="T90" s="102" t="str">
        <f>MID(VLOOKUP($A90,Seqs!$A:$B,2,FALSE),VLOOKUP($A90,'NonXtal_SegEnds_Prot#'!A:AL,10,FALSE)+7,1)</f>
        <v>A</v>
      </c>
      <c r="U90" s="102" t="str">
        <f>MID(VLOOKUP($A90,Seqs!$A:$B,2,FALSE),VLOOKUP($A90,'NonXtal_SegEnds_Prot#'!A:AL,10,FALSE)+8,1)</f>
        <v>A</v>
      </c>
      <c r="V90" s="102" t="str">
        <f>MID(VLOOKUP($A90,Seqs!$A:$B,2,FALSE),VLOOKUP($A90,'NonXtal_SegEnds_Prot#'!A:AL,10,FALSE)+9,1)</f>
        <v>F</v>
      </c>
      <c r="W90" s="71" t="str">
        <f>MID(VLOOKUP($A90,Seqs!$A:$B,2,FALSE),VLOOKUP($A90,'NonXtal_SegEnds_Prot#'!$A:$AL,22,FALSE)+6,1)</f>
        <v>F</v>
      </c>
      <c r="X90" s="102" t="str">
        <f>MID(VLOOKUP($A90,Seqs!$A:$B,2,FALSE),VLOOKUP($A90,'NonXtal_SegEnds_Prot#'!$A:$AL,22,FALSE)+7,1)</f>
        <v>S</v>
      </c>
      <c r="Y90" s="102" t="str">
        <f>MID(VLOOKUP($A90,Seqs!$A:$B,2,FALSE),VLOOKUP($A90,'NonXtal_SegEnds_Prot#'!$A:$AL,22,FALSE)+8,1)</f>
        <v>V</v>
      </c>
      <c r="Z90" s="102" t="str">
        <f>MID(VLOOKUP($A90,Seqs!$A:$B,2,FALSE),VLOOKUP($A90,'NonXtal_SegEnds_Prot#'!$A:$AL,22,FALSE)+9,1)</f>
        <v>P</v>
      </c>
      <c r="AA90" s="102" t="str">
        <f>MID(VLOOKUP($A90,Seqs!$A:$B,2,FALSE),VLOOKUP($A90,'NonXtal_SegEnds_Prot#'!$A:$AL,22,FALSE)+10,1)</f>
        <v>W</v>
      </c>
      <c r="AB90" s="71" t="str">
        <f>MID(VLOOKUP($A90,Seqs!$A:$B,2,FALSE),VLOOKUP($A90,'NonXtal_SegEnds_Prot#'!$A:$AL,28,FALSE)-4,1)</f>
        <v>G</v>
      </c>
      <c r="AC90" s="102" t="str">
        <f>MID(VLOOKUP($A90,Seqs!$A:$B,2,FALSE),VLOOKUP($A90,'NonXtal_SegEnds_Prot#'!$A:$AL,28,FALSE),1)</f>
        <v>P</v>
      </c>
    </row>
    <row r="91" spans="1:29" s="2" customFormat="1" x14ac:dyDescent="0.2">
      <c r="A91" s="2" t="s">
        <v>426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71" t="str">
        <f>MID(VLOOKUP($A91,Seqs!$A:$B,2,FALSE),VLOOKUP($A91,'NonXtal_SegEnds_Prot#'!A:AL,10,FALSE),1)</f>
        <v>G</v>
      </c>
      <c r="S91" s="102" t="str">
        <f>MID(VLOOKUP($A91,Seqs!$A:$B,2,FALSE),VLOOKUP($A91,'NonXtal_SegEnds_Prot#'!A:AL,10,FALSE)+6,1)</f>
        <v>V</v>
      </c>
      <c r="T91" s="102" t="str">
        <f>MID(VLOOKUP($A91,Seqs!$A:$B,2,FALSE),VLOOKUP($A91,'NonXtal_SegEnds_Prot#'!A:AL,10,FALSE)+7,1)</f>
        <v>C</v>
      </c>
      <c r="U91" s="102" t="str">
        <f>MID(VLOOKUP($A91,Seqs!$A:$B,2,FALSE),VLOOKUP($A91,'NonXtal_SegEnds_Prot#'!A:AL,10,FALSE)+8,1)</f>
        <v>V</v>
      </c>
      <c r="V91" s="102" t="str">
        <f>MID(VLOOKUP($A91,Seqs!$A:$B,2,FALSE),VLOOKUP($A91,'NonXtal_SegEnds_Prot#'!A:AL,10,FALSE)+9,1)</f>
        <v>P</v>
      </c>
      <c r="W91" s="71" t="str">
        <f>MID(VLOOKUP($A91,Seqs!$A:$B,2,FALSE),VLOOKUP($A91,'NonXtal_SegEnds_Prot#'!$A:$AL,22,FALSE)+6,1)</f>
        <v>A</v>
      </c>
      <c r="X91" s="102" t="str">
        <f>MID(VLOOKUP($A91,Seqs!$A:$B,2,FALSE),VLOOKUP($A91,'NonXtal_SegEnds_Prot#'!$A:$AL,22,FALSE)+7,1)</f>
        <v>S</v>
      </c>
      <c r="Y91" s="102" t="str">
        <f>MID(VLOOKUP($A91,Seqs!$A:$B,2,FALSE),VLOOKUP($A91,'NonXtal_SegEnds_Prot#'!$A:$AL,22,FALSE)+8,1)</f>
        <v>V</v>
      </c>
      <c r="Z91" s="102" t="str">
        <f>MID(VLOOKUP($A91,Seqs!$A:$B,2,FALSE),VLOOKUP($A91,'NonXtal_SegEnds_Prot#'!$A:$AL,22,FALSE)+9,1)</f>
        <v>P</v>
      </c>
      <c r="AA91" s="102" t="str">
        <f>MID(VLOOKUP($A91,Seqs!$A:$B,2,FALSE),VLOOKUP($A91,'NonXtal_SegEnds_Prot#'!$A:$AL,22,FALSE)+10,1)</f>
        <v>V</v>
      </c>
      <c r="AB91" s="71" t="str">
        <f>MID(VLOOKUP($A91,Seqs!$A:$B,2,FALSE),VLOOKUP($A91,'NonXtal_SegEnds_Prot#'!$A:$AL,28,FALSE)-4,1)</f>
        <v>T</v>
      </c>
      <c r="AC91" s="102" t="str">
        <f>MID(VLOOKUP($A91,Seqs!$A:$B,2,FALSE),VLOOKUP($A91,'NonXtal_SegEnds_Prot#'!$A:$AL,28,FALSE),1)</f>
        <v>P</v>
      </c>
    </row>
    <row r="92" spans="1:29" s="2" customFormat="1" x14ac:dyDescent="0.2">
      <c r="A92" s="2" t="s">
        <v>446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71" t="str">
        <f>MID(VLOOKUP($A92,Seqs!$A:$B,2,FALSE),VLOOKUP($A92,'NonXtal_SegEnds_Prot#'!A:AL,10,FALSE),1)</f>
        <v>Y</v>
      </c>
      <c r="S92" s="102" t="str">
        <f>MID(VLOOKUP($A92,Seqs!$A:$B,2,FALSE),VLOOKUP($A92,'NonXtal_SegEnds_Prot#'!A:AL,10,FALSE)+6,1)</f>
        <v>I</v>
      </c>
      <c r="T92" s="102" t="str">
        <f>MID(VLOOKUP($A92,Seqs!$A:$B,2,FALSE),VLOOKUP($A92,'NonXtal_SegEnds_Prot#'!A:AL,10,FALSE)+7,1)</f>
        <v>L</v>
      </c>
      <c r="U92" s="102" t="str">
        <f>MID(VLOOKUP($A92,Seqs!$A:$B,2,FALSE),VLOOKUP($A92,'NonXtal_SegEnds_Prot#'!A:AL,10,FALSE)+8,1)</f>
        <v>P</v>
      </c>
      <c r="V92" s="102" t="str">
        <f>MID(VLOOKUP($A92,Seqs!$A:$B,2,FALSE),VLOOKUP($A92,'NonXtal_SegEnds_Prot#'!A:AL,10,FALSE)+9,1)</f>
        <v>F</v>
      </c>
      <c r="W92" s="71" t="str">
        <f>MID(VLOOKUP($A92,Seqs!$A:$B,2,FALSE),VLOOKUP($A92,'NonXtal_SegEnds_Prot#'!$A:$AL,22,FALSE)+6,1)</f>
        <v>L</v>
      </c>
      <c r="X92" s="102" t="str">
        <f>MID(VLOOKUP($A92,Seqs!$A:$B,2,FALSE),VLOOKUP($A92,'NonXtal_SegEnds_Prot#'!$A:$AL,22,FALSE)+7,1)</f>
        <v>S</v>
      </c>
      <c r="Y92" s="102" t="str">
        <f>MID(VLOOKUP($A92,Seqs!$A:$B,2,FALSE),VLOOKUP($A92,'NonXtal_SegEnds_Prot#'!$A:$AL,22,FALSE)+8,1)</f>
        <v>I</v>
      </c>
      <c r="Z92" s="102" t="str">
        <f>MID(VLOOKUP($A92,Seqs!$A:$B,2,FALSE),VLOOKUP($A92,'NonXtal_SegEnds_Prot#'!$A:$AL,22,FALSE)+9,1)</f>
        <v>P</v>
      </c>
      <c r="AA92" s="102" t="str">
        <f>MID(VLOOKUP($A92,Seqs!$A:$B,2,FALSE),VLOOKUP($A92,'NonXtal_SegEnds_Prot#'!$A:$AL,22,FALSE)+10,1)</f>
        <v>Y</v>
      </c>
      <c r="AB92" s="71" t="str">
        <f>MID(VLOOKUP($A92,Seqs!$A:$B,2,FALSE),VLOOKUP($A92,'NonXtal_SegEnds_Prot#'!$A:$AL,28,FALSE)-4,1)</f>
        <v>G</v>
      </c>
      <c r="AC92" s="102" t="str">
        <f>MID(VLOOKUP($A92,Seqs!$A:$B,2,FALSE),VLOOKUP($A92,'NonXtal_SegEnds_Prot#'!$A:$AL,28,FALSE),1)</f>
        <v>P</v>
      </c>
    </row>
    <row r="93" spans="1:29" s="2" customFormat="1" x14ac:dyDescent="0.2">
      <c r="A93" s="2" t="s">
        <v>455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71" t="str">
        <f>MID(VLOOKUP($A93,Seqs!$A:$B,2,FALSE),VLOOKUP($A93,'NonXtal_SegEnds_Prot#'!A:AL,10,FALSE),1)</f>
        <v>D</v>
      </c>
      <c r="S93" s="102" t="str">
        <f>MID(VLOOKUP($A93,Seqs!$A:$B,2,FALSE),VLOOKUP($A93,'NonXtal_SegEnds_Prot#'!A:AL,10,FALSE)+6,1)</f>
        <v>S</v>
      </c>
      <c r="T93" s="102" t="str">
        <f>MID(VLOOKUP($A93,Seqs!$A:$B,2,FALSE),VLOOKUP($A93,'NonXtal_SegEnds_Prot#'!A:AL,10,FALSE)+7,1)</f>
        <v>L</v>
      </c>
      <c r="U93" s="102" t="str">
        <f>MID(VLOOKUP($A93,Seqs!$A:$B,2,FALSE),VLOOKUP($A93,'NonXtal_SegEnds_Prot#'!A:AL,10,FALSE)+8,1)</f>
        <v>P</v>
      </c>
      <c r="V93" s="102" t="str">
        <f>MID(VLOOKUP($A93,Seqs!$A:$B,2,FALSE),VLOOKUP($A93,'NonXtal_SegEnds_Prot#'!A:AL,10,FALSE)+9,1)</f>
        <v>F</v>
      </c>
      <c r="W93" s="71" t="str">
        <f>MID(VLOOKUP($A93,Seqs!$A:$B,2,FALSE),VLOOKUP($A93,'NonXtal_SegEnds_Prot#'!$A:$AL,22,FALSE)+6,1)</f>
        <v>G</v>
      </c>
      <c r="X93" s="102" t="str">
        <f>MID(VLOOKUP($A93,Seqs!$A:$B,2,FALSE),VLOOKUP($A93,'NonXtal_SegEnds_Prot#'!$A:$AL,22,FALSE)+7,1)</f>
        <v>S</v>
      </c>
      <c r="Y93" s="102" t="str">
        <f>MID(VLOOKUP($A93,Seqs!$A:$B,2,FALSE),VLOOKUP($A93,'NonXtal_SegEnds_Prot#'!$A:$AL,22,FALSE)+8,1)</f>
        <v>I</v>
      </c>
      <c r="Z93" s="102" t="str">
        <f>MID(VLOOKUP($A93,Seqs!$A:$B,2,FALSE),VLOOKUP($A93,'NonXtal_SegEnds_Prot#'!$A:$AL,22,FALSE)+9,1)</f>
        <v>P</v>
      </c>
      <c r="AA93" s="102" t="str">
        <f>MID(VLOOKUP($A93,Seqs!$A:$B,2,FALSE),VLOOKUP($A93,'NonXtal_SegEnds_Prot#'!$A:$AL,22,FALSE)+10,1)</f>
        <v>I</v>
      </c>
      <c r="AB93" s="71" t="str">
        <f>MID(VLOOKUP($A93,Seqs!$A:$B,2,FALSE),VLOOKUP($A93,'NonXtal_SegEnds_Prot#'!$A:$AL,28,FALSE)-4,1)</f>
        <v>G</v>
      </c>
      <c r="AC93" s="102" t="str">
        <f>MID(VLOOKUP($A93,Seqs!$A:$B,2,FALSE),VLOOKUP($A93,'NonXtal_SegEnds_Prot#'!$A:$AL,28,FALSE),1)</f>
        <v>P</v>
      </c>
    </row>
    <row r="94" spans="1:29" s="2" customFormat="1" x14ac:dyDescent="0.2">
      <c r="A94" s="2" t="s">
        <v>463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71" t="str">
        <f>MID(VLOOKUP($A94,Seqs!$A:$B,2,FALSE),VLOOKUP($A94,'NonXtal_SegEnds_Prot#'!A:AL,10,FALSE),1)</f>
        <v>D</v>
      </c>
      <c r="S94" s="102" t="str">
        <f>MID(VLOOKUP($A94,Seqs!$A:$B,2,FALSE),VLOOKUP($A94,'NonXtal_SegEnds_Prot#'!A:AL,10,FALSE)+6,1)</f>
        <v>L</v>
      </c>
      <c r="T94" s="102" t="str">
        <f>MID(VLOOKUP($A94,Seqs!$A:$B,2,FALSE),VLOOKUP($A94,'NonXtal_SegEnds_Prot#'!A:AL,10,FALSE)+7,1)</f>
        <v>N</v>
      </c>
      <c r="U94" s="102" t="str">
        <f>MID(VLOOKUP($A94,Seqs!$A:$B,2,FALSE),VLOOKUP($A94,'NonXtal_SegEnds_Prot#'!A:AL,10,FALSE)+8,1)</f>
        <v>T</v>
      </c>
      <c r="V94" s="102" t="str">
        <f>MID(VLOOKUP($A94,Seqs!$A:$B,2,FALSE),VLOOKUP($A94,'NonXtal_SegEnds_Prot#'!A:AL,10,FALSE)+9,1)</f>
        <v>P</v>
      </c>
      <c r="W94" s="71" t="str">
        <f>MID(VLOOKUP($A94,Seqs!$A:$B,2,FALSE),VLOOKUP($A94,'NonXtal_SegEnds_Prot#'!$A:$AL,22,FALSE)+6,1)</f>
        <v>F</v>
      </c>
      <c r="X94" s="102" t="str">
        <f>MID(VLOOKUP($A94,Seqs!$A:$B,2,FALSE),VLOOKUP($A94,'NonXtal_SegEnds_Prot#'!$A:$AL,22,FALSE)+7,1)</f>
        <v>S</v>
      </c>
      <c r="Y94" s="102" t="str">
        <f>MID(VLOOKUP($A94,Seqs!$A:$B,2,FALSE),VLOOKUP($A94,'NonXtal_SegEnds_Prot#'!$A:$AL,22,FALSE)+8,1)</f>
        <v>L</v>
      </c>
      <c r="Z94" s="102" t="str">
        <f>MID(VLOOKUP($A94,Seqs!$A:$B,2,FALSE),VLOOKUP($A94,'NonXtal_SegEnds_Prot#'!$A:$AL,22,FALSE)+9,1)</f>
        <v>P</v>
      </c>
      <c r="AA94" s="102" t="str">
        <f>MID(VLOOKUP($A94,Seqs!$A:$B,2,FALSE),VLOOKUP($A94,'NonXtal_SegEnds_Prot#'!$A:$AL,22,FALSE)+10,1)</f>
        <v>H</v>
      </c>
      <c r="AB94" s="71" t="str">
        <f>MID(VLOOKUP($A94,Seqs!$A:$B,2,FALSE),VLOOKUP($A94,'NonXtal_SegEnds_Prot#'!$A:$AL,28,FALSE)-4,1)</f>
        <v>L</v>
      </c>
      <c r="AC94" s="102" t="str">
        <f>MID(VLOOKUP($A94,Seqs!$A:$B,2,FALSE),VLOOKUP($A94,'NonXtal_SegEnds_Prot#'!$A:$AL,28,FALSE),1)</f>
        <v>P</v>
      </c>
    </row>
    <row r="95" spans="1:29" s="2" customFormat="1" x14ac:dyDescent="0.2">
      <c r="A95" s="2" t="s">
        <v>466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71" t="str">
        <f>MID(VLOOKUP($A95,Seqs!$A:$B,2,FALSE),VLOOKUP($A95,'NonXtal_SegEnds_Prot#'!A:AL,10,FALSE),1)</f>
        <v>D</v>
      </c>
      <c r="S95" s="102" t="str">
        <f>MID(VLOOKUP($A95,Seqs!$A:$B,2,FALSE),VLOOKUP($A95,'NonXtal_SegEnds_Prot#'!A:AL,10,FALSE)+6,1)</f>
        <v>T</v>
      </c>
      <c r="T95" s="102" t="str">
        <f>MID(VLOOKUP($A95,Seqs!$A:$B,2,FALSE),VLOOKUP($A95,'NonXtal_SegEnds_Prot#'!A:AL,10,FALSE)+7,1)</f>
        <v>F</v>
      </c>
      <c r="U95" s="102" t="str">
        <f>MID(VLOOKUP($A95,Seqs!$A:$B,2,FALSE),VLOOKUP($A95,'NonXtal_SegEnds_Prot#'!A:AL,10,FALSE)+8,1)</f>
        <v>P</v>
      </c>
      <c r="V95" s="102" t="str">
        <f>MID(VLOOKUP($A95,Seqs!$A:$B,2,FALSE),VLOOKUP($A95,'NonXtal_SegEnds_Prot#'!A:AL,10,FALSE)+9,1)</f>
        <v>F</v>
      </c>
      <c r="W95" s="71" t="str">
        <f>MID(VLOOKUP($A95,Seqs!$A:$B,2,FALSE),VLOOKUP($A95,'NonXtal_SegEnds_Prot#'!$A:$AL,22,FALSE)+6,1)</f>
        <v>L</v>
      </c>
      <c r="X95" s="102" t="str">
        <f>MID(VLOOKUP($A95,Seqs!$A:$B,2,FALSE),VLOOKUP($A95,'NonXtal_SegEnds_Prot#'!$A:$AL,22,FALSE)+7,1)</f>
        <v>S</v>
      </c>
      <c r="Y95" s="102" t="str">
        <f>MID(VLOOKUP($A95,Seqs!$A:$B,2,FALSE),VLOOKUP($A95,'NonXtal_SegEnds_Prot#'!$A:$AL,22,FALSE)+8,1)</f>
        <v>L</v>
      </c>
      <c r="Z95" s="102" t="str">
        <f>MID(VLOOKUP($A95,Seqs!$A:$B,2,FALSE),VLOOKUP($A95,'NonXtal_SegEnds_Prot#'!$A:$AL,22,FALSE)+9,1)</f>
        <v>P</v>
      </c>
      <c r="AA95" s="102" t="str">
        <f>MID(VLOOKUP($A95,Seqs!$A:$B,2,FALSE),VLOOKUP($A95,'NonXtal_SegEnds_Prot#'!$A:$AL,22,FALSE)+10,1)</f>
        <v>N</v>
      </c>
      <c r="AB95" s="71" t="str">
        <f>MID(VLOOKUP($A95,Seqs!$A:$B,2,FALSE),VLOOKUP($A95,'NonXtal_SegEnds_Prot#'!$A:$AL,28,FALSE)-4,1)</f>
        <v>L</v>
      </c>
      <c r="AC95" s="102" t="str">
        <f>MID(VLOOKUP($A95,Seqs!$A:$B,2,FALSE),VLOOKUP($A95,'NonXtal_SegEnds_Prot#'!$A:$AL,28,FALSE),1)</f>
        <v>V</v>
      </c>
    </row>
    <row r="96" spans="1:29" s="2" customFormat="1" x14ac:dyDescent="0.2">
      <c r="A96" s="2" t="s">
        <v>476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71" t="str">
        <f>MID(VLOOKUP($A96,Seqs!$A:$B,2,FALSE),VLOOKUP($A96,'NonXtal_SegEnds_Prot#'!A:AL,10,FALSE),1)</f>
        <v>D</v>
      </c>
      <c r="S96" s="102" t="str">
        <f>MID(VLOOKUP($A96,Seqs!$A:$B,2,FALSE),VLOOKUP($A96,'NonXtal_SegEnds_Prot#'!A:AL,10,FALSE)+6,1)</f>
        <v>C</v>
      </c>
      <c r="T96" s="102" t="str">
        <f>MID(VLOOKUP($A96,Seqs!$A:$B,2,FALSE),VLOOKUP($A96,'NonXtal_SegEnds_Prot#'!A:AL,10,FALSE)+7,1)</f>
        <v>C</v>
      </c>
      <c r="U96" s="102" t="str">
        <f>MID(VLOOKUP($A96,Seqs!$A:$B,2,FALSE),VLOOKUP($A96,'NonXtal_SegEnds_Prot#'!A:AL,10,FALSE)+8,1)</f>
        <v>V</v>
      </c>
      <c r="V96" s="102" t="str">
        <f>MID(VLOOKUP($A96,Seqs!$A:$B,2,FALSE),VLOOKUP($A96,'NonXtal_SegEnds_Prot#'!A:AL,10,FALSE)+9,1)</f>
        <v>P</v>
      </c>
      <c r="W96" s="71" t="str">
        <f>MID(VLOOKUP($A96,Seqs!$A:$B,2,FALSE),VLOOKUP($A96,'NonXtal_SegEnds_Prot#'!$A:$AL,22,FALSE)+6,1)</f>
        <v>V</v>
      </c>
      <c r="X96" s="102" t="str">
        <f>MID(VLOOKUP($A96,Seqs!$A:$B,2,FALSE),VLOOKUP($A96,'NonXtal_SegEnds_Prot#'!$A:$AL,22,FALSE)+7,1)</f>
        <v>S</v>
      </c>
      <c r="Y96" s="102" t="str">
        <f>MID(VLOOKUP($A96,Seqs!$A:$B,2,FALSE),VLOOKUP($A96,'NonXtal_SegEnds_Prot#'!$A:$AL,22,FALSE)+8,1)</f>
        <v>A</v>
      </c>
      <c r="Z96" s="102" t="str">
        <f>MID(VLOOKUP($A96,Seqs!$A:$B,2,FALSE),VLOOKUP($A96,'NonXtal_SegEnds_Prot#'!$A:$AL,22,FALSE)+9,1)</f>
        <v>P</v>
      </c>
      <c r="AA96" s="102" t="str">
        <f>MID(VLOOKUP($A96,Seqs!$A:$B,2,FALSE),VLOOKUP($A96,'NonXtal_SegEnds_Prot#'!$A:$AL,22,FALSE)+10,1)</f>
        <v>V</v>
      </c>
      <c r="AB96" s="71" t="str">
        <f>MID(VLOOKUP($A96,Seqs!$A:$B,2,FALSE),VLOOKUP($A96,'NonXtal_SegEnds_Prot#'!$A:$AL,28,FALSE)-4,1)</f>
        <v>L</v>
      </c>
      <c r="AC96" s="102" t="str">
        <f>MID(VLOOKUP($A96,Seqs!$A:$B,2,FALSE),VLOOKUP($A96,'NonXtal_SegEnds_Prot#'!$A:$AL,28,FALSE),1)</f>
        <v>P</v>
      </c>
    </row>
    <row r="97" spans="1:29" s="2" customFormat="1" x14ac:dyDescent="0.2">
      <c r="A97" s="2" t="s">
        <v>484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71" t="str">
        <f>MID(VLOOKUP($A97,Seqs!$A:$B,2,FALSE),VLOOKUP($A97,'NonXtal_SegEnds_Prot#'!A:AL,10,FALSE),1)</f>
        <v>D</v>
      </c>
      <c r="S97" s="102" t="str">
        <f>MID(VLOOKUP($A97,Seqs!$A:$B,2,FALSE),VLOOKUP($A97,'NonXtal_SegEnds_Prot#'!A:AL,10,FALSE)+6,1)</f>
        <v>T</v>
      </c>
      <c r="T97" s="102" t="str">
        <f>MID(VLOOKUP($A97,Seqs!$A:$B,2,FALSE),VLOOKUP($A97,'NonXtal_SegEnds_Prot#'!A:AL,10,FALSE)+7,1)</f>
        <v>L</v>
      </c>
      <c r="U97" s="102" t="str">
        <f>MID(VLOOKUP($A97,Seqs!$A:$B,2,FALSE),VLOOKUP($A97,'NonXtal_SegEnds_Prot#'!A:AL,10,FALSE)+8,1)</f>
        <v>P</v>
      </c>
      <c r="V97" s="102" t="str">
        <f>MID(VLOOKUP($A97,Seqs!$A:$B,2,FALSE),VLOOKUP($A97,'NonXtal_SegEnds_Prot#'!A:AL,10,FALSE)+9,1)</f>
        <v>F</v>
      </c>
      <c r="W97" s="71" t="str">
        <f>MID(VLOOKUP($A97,Seqs!$A:$B,2,FALSE),VLOOKUP($A97,'NonXtal_SegEnds_Prot#'!$A:$AL,22,FALSE)+6,1)</f>
        <v>G</v>
      </c>
      <c r="X97" s="102" t="str">
        <f>MID(VLOOKUP($A97,Seqs!$A:$B,2,FALSE),VLOOKUP($A97,'NonXtal_SegEnds_Prot#'!$A:$AL,22,FALSE)+7,1)</f>
        <v>S</v>
      </c>
      <c r="Y97" s="102" t="str">
        <f>MID(VLOOKUP($A97,Seqs!$A:$B,2,FALSE),VLOOKUP($A97,'NonXtal_SegEnds_Prot#'!$A:$AL,22,FALSE)+8,1)</f>
        <v>A</v>
      </c>
      <c r="Z97" s="102" t="str">
        <f>MID(VLOOKUP($A97,Seqs!$A:$B,2,FALSE),VLOOKUP($A97,'NonXtal_SegEnds_Prot#'!$A:$AL,22,FALSE)+9,1)</f>
        <v>P</v>
      </c>
      <c r="AA97" s="102" t="str">
        <f>MID(VLOOKUP($A97,Seqs!$A:$B,2,FALSE),VLOOKUP($A97,'NonXtal_SegEnds_Prot#'!$A:$AL,22,FALSE)+10,1)</f>
        <v>A</v>
      </c>
      <c r="AB97" s="71" t="str">
        <f>MID(VLOOKUP($A97,Seqs!$A:$B,2,FALSE),VLOOKUP($A97,'NonXtal_SegEnds_Prot#'!$A:$AL,28,FALSE)-4,1)</f>
        <v>G</v>
      </c>
      <c r="AC97" s="102" t="str">
        <f>MID(VLOOKUP($A97,Seqs!$A:$B,2,FALSE),VLOOKUP($A97,'NonXtal_SegEnds_Prot#'!$A:$AL,28,FALSE),1)</f>
        <v>P</v>
      </c>
    </row>
    <row r="98" spans="1:29" s="2" customFormat="1" x14ac:dyDescent="0.2">
      <c r="A98" s="2" t="s">
        <v>512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71" t="str">
        <f>MID(VLOOKUP($A98,Seqs!$A:$B,2,FALSE),VLOOKUP($A98,'NonXtal_SegEnds_Prot#'!A:AL,10,FALSE),1)</f>
        <v>D</v>
      </c>
      <c r="S98" s="102" t="str">
        <f>MID(VLOOKUP($A98,Seqs!$A:$B,2,FALSE),VLOOKUP($A98,'NonXtal_SegEnds_Prot#'!A:AL,10,FALSE)+6,1)</f>
        <v>V</v>
      </c>
      <c r="T98" s="102" t="str">
        <f>MID(VLOOKUP($A98,Seqs!$A:$B,2,FALSE),VLOOKUP($A98,'NonXtal_SegEnds_Prot#'!A:AL,10,FALSE)+7,1)</f>
        <v>G</v>
      </c>
      <c r="U98" s="102" t="str">
        <f>MID(VLOOKUP($A98,Seqs!$A:$B,2,FALSE),VLOOKUP($A98,'NonXtal_SegEnds_Prot#'!A:AL,10,FALSE)+8,1)</f>
        <v>L</v>
      </c>
      <c r="V98" s="102" t="str">
        <f>MID(VLOOKUP($A98,Seqs!$A:$B,2,FALSE),VLOOKUP($A98,'NonXtal_SegEnds_Prot#'!A:AL,10,FALSE)+9,1)</f>
        <v>P</v>
      </c>
      <c r="W98" s="71" t="str">
        <f>MID(VLOOKUP($A98,Seqs!$A:$B,2,FALSE),VLOOKUP($A98,'NonXtal_SegEnds_Prot#'!$A:$AL,22,FALSE)+6,1)</f>
        <v>C</v>
      </c>
      <c r="X98" s="102" t="str">
        <f>MID(VLOOKUP($A98,Seqs!$A:$B,2,FALSE),VLOOKUP($A98,'NonXtal_SegEnds_Prot#'!$A:$AL,22,FALSE)+7,1)</f>
        <v>S</v>
      </c>
      <c r="Y98" s="102" t="str">
        <f>MID(VLOOKUP($A98,Seqs!$A:$B,2,FALSE),VLOOKUP($A98,'NonXtal_SegEnds_Prot#'!$A:$AL,22,FALSE)+8,1)</f>
        <v>L</v>
      </c>
      <c r="Z98" s="102" t="str">
        <f>MID(VLOOKUP($A98,Seqs!$A:$B,2,FALSE),VLOOKUP($A98,'NonXtal_SegEnds_Prot#'!$A:$AL,22,FALSE)+9,1)</f>
        <v>P</v>
      </c>
      <c r="AA98" s="102" t="str">
        <f>MID(VLOOKUP($A98,Seqs!$A:$B,2,FALSE),VLOOKUP($A98,'NonXtal_SegEnds_Prot#'!$A:$AL,22,FALSE)+10,1)</f>
        <v>N</v>
      </c>
      <c r="AB98" s="71" t="str">
        <f>MID(VLOOKUP($A98,Seqs!$A:$B,2,FALSE),VLOOKUP($A98,'NonXtal_SegEnds_Prot#'!$A:$AL,28,FALSE)-4,1)</f>
        <v>F</v>
      </c>
      <c r="AC98" s="102" t="str">
        <f>MID(VLOOKUP($A98,Seqs!$A:$B,2,FALSE),VLOOKUP($A98,'NonXtal_SegEnds_Prot#'!$A:$AL,28,FALSE),1)</f>
        <v>P</v>
      </c>
    </row>
    <row r="99" spans="1:29" s="2" customFormat="1" x14ac:dyDescent="0.2">
      <c r="A99" s="2" t="s">
        <v>513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71" t="str">
        <f>MID(VLOOKUP($A99,Seqs!$A:$B,2,FALSE),VLOOKUP($A99,'NonXtal_SegEnds_Prot#'!A:AL,10,FALSE),1)</f>
        <v>D</v>
      </c>
      <c r="S99" s="102" t="str">
        <f>MID(VLOOKUP($A99,Seqs!$A:$B,2,FALSE),VLOOKUP($A99,'NonXtal_SegEnds_Prot#'!A:AL,10,FALSE)+6,1)</f>
        <v>L</v>
      </c>
      <c r="T99" s="102" t="str">
        <f>MID(VLOOKUP($A99,Seqs!$A:$B,2,FALSE),VLOOKUP($A99,'NonXtal_SegEnds_Prot#'!A:AL,10,FALSE)+7,1)</f>
        <v>G</v>
      </c>
      <c r="U99" s="102" t="str">
        <f>MID(VLOOKUP($A99,Seqs!$A:$B,2,FALSE),VLOOKUP($A99,'NonXtal_SegEnds_Prot#'!A:AL,10,FALSE)+8,1)</f>
        <v>M</v>
      </c>
      <c r="V99" s="102" t="str">
        <f>MID(VLOOKUP($A99,Seqs!$A:$B,2,FALSE),VLOOKUP($A99,'NonXtal_SegEnds_Prot#'!A:AL,10,FALSE)+9,1)</f>
        <v>P</v>
      </c>
      <c r="W99" s="71" t="str">
        <f>MID(VLOOKUP($A99,Seqs!$A:$B,2,FALSE),VLOOKUP($A99,'NonXtal_SegEnds_Prot#'!$A:$AL,22,FALSE)+6,1)</f>
        <v>F</v>
      </c>
      <c r="X99" s="102" t="str">
        <f>MID(VLOOKUP($A99,Seqs!$A:$B,2,FALSE),VLOOKUP($A99,'NonXtal_SegEnds_Prot#'!$A:$AL,22,FALSE)+7,1)</f>
        <v>S</v>
      </c>
      <c r="Y99" s="102" t="str">
        <f>MID(VLOOKUP($A99,Seqs!$A:$B,2,FALSE),VLOOKUP($A99,'NonXtal_SegEnds_Prot#'!$A:$AL,22,FALSE)+8,1)</f>
        <v>L</v>
      </c>
      <c r="Z99" s="102" t="str">
        <f>MID(VLOOKUP($A99,Seqs!$A:$B,2,FALSE),VLOOKUP($A99,'NonXtal_SegEnds_Prot#'!$A:$AL,22,FALSE)+9,1)</f>
        <v>P</v>
      </c>
      <c r="AA99" s="102" t="str">
        <f>MID(VLOOKUP($A99,Seqs!$A:$B,2,FALSE),VLOOKUP($A99,'NonXtal_SegEnds_Prot#'!$A:$AL,22,FALSE)+10,1)</f>
        <v>N</v>
      </c>
      <c r="AB99" s="71" t="str">
        <f>MID(VLOOKUP($A99,Seqs!$A:$B,2,FALSE),VLOOKUP($A99,'NonXtal_SegEnds_Prot#'!$A:$AL,28,FALSE)-4,1)</f>
        <v>F</v>
      </c>
      <c r="AC99" s="102" t="str">
        <f>MID(VLOOKUP($A99,Seqs!$A:$B,2,FALSE),VLOOKUP($A99,'NonXtal_SegEnds_Prot#'!$A:$AL,28,FALSE),1)</f>
        <v>P</v>
      </c>
    </row>
    <row r="100" spans="1:29" s="2" customFormat="1" x14ac:dyDescent="0.2">
      <c r="A100" s="2" t="s">
        <v>518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71" t="str">
        <f>MID(VLOOKUP($A100,Seqs!$A:$B,2,FALSE),VLOOKUP($A100,'NonXtal_SegEnds_Prot#'!A:AL,10,FALSE),1)</f>
        <v>D</v>
      </c>
      <c r="S100" s="102" t="str">
        <f>MID(VLOOKUP($A100,Seqs!$A:$B,2,FALSE),VLOOKUP($A100,'NonXtal_SegEnds_Prot#'!A:AL,10,FALSE)+6,1)</f>
        <v>V</v>
      </c>
      <c r="T100" s="102" t="str">
        <f>MID(VLOOKUP($A100,Seqs!$A:$B,2,FALSE),VLOOKUP($A100,'NonXtal_SegEnds_Prot#'!A:AL,10,FALSE)+7,1)</f>
        <v>N</v>
      </c>
      <c r="U100" s="102" t="str">
        <f>MID(VLOOKUP($A100,Seqs!$A:$B,2,FALSE),VLOOKUP($A100,'NonXtal_SegEnds_Prot#'!A:AL,10,FALSE)+8,1)</f>
        <v>I</v>
      </c>
      <c r="V100" s="102" t="str">
        <f>MID(VLOOKUP($A100,Seqs!$A:$B,2,FALSE),VLOOKUP($A100,'NonXtal_SegEnds_Prot#'!A:AL,10,FALSE)+9,1)</f>
        <v>L</v>
      </c>
      <c r="W100" s="71" t="str">
        <f>MID(VLOOKUP($A100,Seqs!$A:$B,2,FALSE),VLOOKUP($A100,'NonXtal_SegEnds_Prot#'!$A:$AL,22,FALSE)+6,1)</f>
        <v>F</v>
      </c>
      <c r="X100" s="102" t="str">
        <f>MID(VLOOKUP($A100,Seqs!$A:$B,2,FALSE),VLOOKUP($A100,'NonXtal_SegEnds_Prot#'!$A:$AL,22,FALSE)+7,1)</f>
        <v>S</v>
      </c>
      <c r="Y100" s="102" t="str">
        <f>MID(VLOOKUP($A100,Seqs!$A:$B,2,FALSE),VLOOKUP($A100,'NonXtal_SegEnds_Prot#'!$A:$AL,22,FALSE)+8,1)</f>
        <v>I</v>
      </c>
      <c r="Z100" s="102" t="str">
        <f>MID(VLOOKUP($A100,Seqs!$A:$B,2,FALSE),VLOOKUP($A100,'NonXtal_SegEnds_Prot#'!$A:$AL,22,FALSE)+9,1)</f>
        <v>P</v>
      </c>
      <c r="AA100" s="102" t="str">
        <f>MID(VLOOKUP($A100,Seqs!$A:$B,2,FALSE),VLOOKUP($A100,'NonXtal_SegEnds_Prot#'!$A:$AL,22,FALSE)+10,1)</f>
        <v>T</v>
      </c>
      <c r="AB100" s="71" t="str">
        <f>MID(VLOOKUP($A100,Seqs!$A:$B,2,FALSE),VLOOKUP($A100,'NonXtal_SegEnds_Prot#'!$A:$AL,28,FALSE)-4,1)</f>
        <v>V</v>
      </c>
      <c r="AC100" s="102" t="str">
        <f>MID(VLOOKUP($A100,Seqs!$A:$B,2,FALSE),VLOOKUP($A100,'NonXtal_SegEnds_Prot#'!$A:$AL,28,FALSE),1)</f>
        <v>P</v>
      </c>
    </row>
    <row r="101" spans="1:29" s="2" customFormat="1" x14ac:dyDescent="0.2">
      <c r="A101" s="2" t="s">
        <v>519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71" t="str">
        <f>MID(VLOOKUP($A101,Seqs!$A:$B,2,FALSE),VLOOKUP($A101,'NonXtal_SegEnds_Prot#'!A:AL,10,FALSE),1)</f>
        <v>D</v>
      </c>
      <c r="S101" s="102" t="str">
        <f>MID(VLOOKUP($A101,Seqs!$A:$B,2,FALSE),VLOOKUP($A101,'NonXtal_SegEnds_Prot#'!A:AL,10,FALSE)+6,1)</f>
        <v>M</v>
      </c>
      <c r="T101" s="102" t="str">
        <f>MID(VLOOKUP($A101,Seqs!$A:$B,2,FALSE),VLOOKUP($A101,'NonXtal_SegEnds_Prot#'!A:AL,10,FALSE)+7,1)</f>
        <v>C</v>
      </c>
      <c r="U101" s="102" t="str">
        <f>MID(VLOOKUP($A101,Seqs!$A:$B,2,FALSE),VLOOKUP($A101,'NonXtal_SegEnds_Prot#'!A:AL,10,FALSE)+8,1)</f>
        <v>L</v>
      </c>
      <c r="V101" s="102" t="str">
        <f>MID(VLOOKUP($A101,Seqs!$A:$B,2,FALSE),VLOOKUP($A101,'NonXtal_SegEnds_Prot#'!A:AL,10,FALSE)+9,1)</f>
        <v>P</v>
      </c>
      <c r="W101" s="71" t="str">
        <f>MID(VLOOKUP($A101,Seqs!$A:$B,2,FALSE),VLOOKUP($A101,'NonXtal_SegEnds_Prot#'!$A:$AL,22,FALSE)+6,1)</f>
        <v>S</v>
      </c>
      <c r="X101" s="102" t="str">
        <f>MID(VLOOKUP($A101,Seqs!$A:$B,2,FALSE),VLOOKUP($A101,'NonXtal_SegEnds_Prot#'!$A:$AL,22,FALSE)+7,1)</f>
        <v>S</v>
      </c>
      <c r="Y101" s="102" t="str">
        <f>MID(VLOOKUP($A101,Seqs!$A:$B,2,FALSE),VLOOKUP($A101,'NonXtal_SegEnds_Prot#'!$A:$AL,22,FALSE)+8,1)</f>
        <v>L</v>
      </c>
      <c r="Z101" s="102" t="str">
        <f>MID(VLOOKUP($A101,Seqs!$A:$B,2,FALSE),VLOOKUP($A101,'NonXtal_SegEnds_Prot#'!$A:$AL,22,FALSE)+9,1)</f>
        <v>P</v>
      </c>
      <c r="AA101" s="102" t="str">
        <f>MID(VLOOKUP($A101,Seqs!$A:$B,2,FALSE),VLOOKUP($A101,'NonXtal_SegEnds_Prot#'!$A:$AL,22,FALSE)+10,1)</f>
        <v>F</v>
      </c>
      <c r="AB101" s="71" t="str">
        <f>MID(VLOOKUP($A101,Seqs!$A:$B,2,FALSE),VLOOKUP($A101,'NonXtal_SegEnds_Prot#'!$A:$AL,28,FALSE)-4,1)</f>
        <v>Q</v>
      </c>
      <c r="AC101" s="102" t="str">
        <f>MID(VLOOKUP($A101,Seqs!$A:$B,2,FALSE),VLOOKUP($A101,'NonXtal_SegEnds_Prot#'!$A:$AL,28,FALSE),1)</f>
        <v>P</v>
      </c>
    </row>
    <row r="102" spans="1:29" s="2" customFormat="1" x14ac:dyDescent="0.2">
      <c r="A102" s="2" t="s">
        <v>521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71" t="str">
        <f>MID(VLOOKUP($A102,Seqs!$A:$B,2,FALSE),VLOOKUP($A102,'NonXtal_SegEnds_Prot#'!A:AL,10,FALSE),1)</f>
        <v>D</v>
      </c>
      <c r="S102" s="102" t="str">
        <f>MID(VLOOKUP($A102,Seqs!$A:$B,2,FALSE),VLOOKUP($A102,'NonXtal_SegEnds_Prot#'!A:AL,10,FALSE)+6,1)</f>
        <v>L</v>
      </c>
      <c r="T102" s="102" t="str">
        <f>MID(VLOOKUP($A102,Seqs!$A:$B,2,FALSE),VLOOKUP($A102,'NonXtal_SegEnds_Prot#'!A:AL,10,FALSE)+7,1)</f>
        <v>C</v>
      </c>
      <c r="U102" s="102" t="str">
        <f>MID(VLOOKUP($A102,Seqs!$A:$B,2,FALSE),VLOOKUP($A102,'NonXtal_SegEnds_Prot#'!A:AL,10,FALSE)+8,1)</f>
        <v>Q</v>
      </c>
      <c r="V102" s="102" t="str">
        <f>MID(VLOOKUP($A102,Seqs!$A:$B,2,FALSE),VLOOKUP($A102,'NonXtal_SegEnds_Prot#'!A:AL,10,FALSE)+9,1)</f>
        <v>P</v>
      </c>
      <c r="W102" s="71" t="str">
        <f>MID(VLOOKUP($A102,Seqs!$A:$B,2,FALSE),VLOOKUP($A102,'NonXtal_SegEnds_Prot#'!$A:$AL,22,FALSE)+6,1)</f>
        <v>L</v>
      </c>
      <c r="X102" s="102" t="str">
        <f>MID(VLOOKUP($A102,Seqs!$A:$B,2,FALSE),VLOOKUP($A102,'NonXtal_SegEnds_Prot#'!$A:$AL,22,FALSE)+7,1)</f>
        <v>S</v>
      </c>
      <c r="Y102" s="102" t="str">
        <f>MID(VLOOKUP($A102,Seqs!$A:$B,2,FALSE),VLOOKUP($A102,'NonXtal_SegEnds_Prot#'!$A:$AL,22,FALSE)+8,1)</f>
        <v>L</v>
      </c>
      <c r="Z102" s="102" t="str">
        <f>MID(VLOOKUP($A102,Seqs!$A:$B,2,FALSE),VLOOKUP($A102,'NonXtal_SegEnds_Prot#'!$A:$AL,22,FALSE)+9,1)</f>
        <v>P</v>
      </c>
      <c r="AA102" s="102" t="str">
        <f>MID(VLOOKUP($A102,Seqs!$A:$B,2,FALSE),VLOOKUP($A102,'NonXtal_SegEnds_Prot#'!$A:$AL,22,FALSE)+10,1)</f>
        <v>F</v>
      </c>
      <c r="AB102" s="71" t="str">
        <f>MID(VLOOKUP($A102,Seqs!$A:$B,2,FALSE),VLOOKUP($A102,'NonXtal_SegEnds_Prot#'!$A:$AL,28,FALSE)-4,1)</f>
        <v>Q</v>
      </c>
      <c r="AC102" s="102" t="str">
        <f>MID(VLOOKUP($A102,Seqs!$A:$B,2,FALSE),VLOOKUP($A102,'NonXtal_SegEnds_Prot#'!$A:$AL,28,FALSE),1)</f>
        <v>P</v>
      </c>
    </row>
    <row r="103" spans="1:29" s="2" customFormat="1" x14ac:dyDescent="0.2">
      <c r="A103" s="2" t="s">
        <v>523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71" t="str">
        <f>MID(VLOOKUP($A103,Seqs!$A:$B,2,FALSE),VLOOKUP($A103,'NonXtal_SegEnds_Prot#'!A:AL,10,FALSE),1)</f>
        <v>D</v>
      </c>
      <c r="S103" s="102" t="str">
        <f>MID(VLOOKUP($A103,Seqs!$A:$B,2,FALSE),VLOOKUP($A103,'NonXtal_SegEnds_Prot#'!A:AL,10,FALSE)+6,1)</f>
        <v>M</v>
      </c>
      <c r="T103" s="102" t="str">
        <f>MID(VLOOKUP($A103,Seqs!$A:$B,2,FALSE),VLOOKUP($A103,'NonXtal_SegEnds_Prot#'!A:AL,10,FALSE)+7,1)</f>
        <v>C</v>
      </c>
      <c r="U103" s="102" t="str">
        <f>MID(VLOOKUP($A103,Seqs!$A:$B,2,FALSE),VLOOKUP($A103,'NonXtal_SegEnds_Prot#'!A:AL,10,FALSE)+8,1)</f>
        <v>I</v>
      </c>
      <c r="V103" s="102" t="str">
        <f>MID(VLOOKUP($A103,Seqs!$A:$B,2,FALSE),VLOOKUP($A103,'NonXtal_SegEnds_Prot#'!A:AL,10,FALSE)+9,1)</f>
        <v>H</v>
      </c>
      <c r="W103" s="71" t="str">
        <f>MID(VLOOKUP($A103,Seqs!$A:$B,2,FALSE),VLOOKUP($A103,'NonXtal_SegEnds_Prot#'!$A:$AL,22,FALSE)+6,1)</f>
        <v>L</v>
      </c>
      <c r="X103" s="102" t="str">
        <f>MID(VLOOKUP($A103,Seqs!$A:$B,2,FALSE),VLOOKUP($A103,'NonXtal_SegEnds_Prot#'!$A:$AL,22,FALSE)+7,1)</f>
        <v>S</v>
      </c>
      <c r="Y103" s="102" t="str">
        <f>MID(VLOOKUP($A103,Seqs!$A:$B,2,FALSE),VLOOKUP($A103,'NonXtal_SegEnds_Prot#'!$A:$AL,22,FALSE)+8,1)</f>
        <v>I</v>
      </c>
      <c r="Z103" s="102" t="str">
        <f>MID(VLOOKUP($A103,Seqs!$A:$B,2,FALSE),VLOOKUP($A103,'NonXtal_SegEnds_Prot#'!$A:$AL,22,FALSE)+9,1)</f>
        <v>P</v>
      </c>
      <c r="AA103" s="102" t="str">
        <f>MID(VLOOKUP($A103,Seqs!$A:$B,2,FALSE),VLOOKUP($A103,'NonXtal_SegEnds_Prot#'!$A:$AL,22,FALSE)+10,1)</f>
        <v>F</v>
      </c>
      <c r="AB103" s="71" t="str">
        <f>MID(VLOOKUP($A103,Seqs!$A:$B,2,FALSE),VLOOKUP($A103,'NonXtal_SegEnds_Prot#'!$A:$AL,28,FALSE)-4,1)</f>
        <v>Q</v>
      </c>
      <c r="AC103" s="102" t="str">
        <f>MID(VLOOKUP($A103,Seqs!$A:$B,2,FALSE),VLOOKUP($A103,'NonXtal_SegEnds_Prot#'!$A:$AL,28,FALSE),1)</f>
        <v>P</v>
      </c>
    </row>
    <row r="104" spans="1:29" s="2" customFormat="1" x14ac:dyDescent="0.2">
      <c r="A104" s="2" t="s">
        <v>538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71" t="str">
        <f>MID(VLOOKUP($A104,Seqs!$A:$B,2,FALSE),VLOOKUP($A104,'NonXtal_SegEnds_Prot#'!A:AL,10,FALSE),1)</f>
        <v>D</v>
      </c>
      <c r="S104" s="102" t="str">
        <f>MID(VLOOKUP($A104,Seqs!$A:$B,2,FALSE),VLOOKUP($A104,'NonXtal_SegEnds_Prot#'!A:AL,10,FALSE)+6,1)</f>
        <v>F</v>
      </c>
      <c r="T104" s="102" t="str">
        <f>MID(VLOOKUP($A104,Seqs!$A:$B,2,FALSE),VLOOKUP($A104,'NonXtal_SegEnds_Prot#'!A:AL,10,FALSE)+7,1)</f>
        <v>Q</v>
      </c>
      <c r="U104" s="102" t="str">
        <f>MID(VLOOKUP($A104,Seqs!$A:$B,2,FALSE),VLOOKUP($A104,'NonXtal_SegEnds_Prot#'!A:AL,10,FALSE)+8,1)</f>
        <v>V</v>
      </c>
      <c r="V104" s="102" t="str">
        <f>MID(VLOOKUP($A104,Seqs!$A:$B,2,FALSE),VLOOKUP($A104,'NonXtal_SegEnds_Prot#'!A:AL,10,FALSE)+9,1)</f>
        <v>L</v>
      </c>
      <c r="W104" s="71" t="str">
        <f>MID(VLOOKUP($A104,Seqs!$A:$B,2,FALSE),VLOOKUP($A104,'NonXtal_SegEnds_Prot#'!$A:$AL,22,FALSE)+6,1)</f>
        <v>A</v>
      </c>
      <c r="X104" s="102" t="str">
        <f>MID(VLOOKUP($A104,Seqs!$A:$B,2,FALSE),VLOOKUP($A104,'NonXtal_SegEnds_Prot#'!$A:$AL,22,FALSE)+7,1)</f>
        <v>S</v>
      </c>
      <c r="Y104" s="102" t="str">
        <f>MID(VLOOKUP($A104,Seqs!$A:$B,2,FALSE),VLOOKUP($A104,'NonXtal_SegEnds_Prot#'!$A:$AL,22,FALSE)+8,1)</f>
        <v>A</v>
      </c>
      <c r="Z104" s="102" t="str">
        <f>MID(VLOOKUP($A104,Seqs!$A:$B,2,FALSE),VLOOKUP($A104,'NonXtal_SegEnds_Prot#'!$A:$AL,22,FALSE)+9,1)</f>
        <v>P</v>
      </c>
      <c r="AA104" s="102" t="str">
        <f>MID(VLOOKUP($A104,Seqs!$A:$B,2,FALSE),VLOOKUP($A104,'NonXtal_SegEnds_Prot#'!$A:$AL,22,FALSE)+10,1)</f>
        <v>Q</v>
      </c>
      <c r="AB104" s="71" t="str">
        <f>MID(VLOOKUP($A104,Seqs!$A:$B,2,FALSE),VLOOKUP($A104,'NonXtal_SegEnds_Prot#'!$A:$AL,28,FALSE)-4,1)</f>
        <v>V</v>
      </c>
      <c r="AC104" s="102" t="str">
        <f>MID(VLOOKUP($A104,Seqs!$A:$B,2,FALSE),VLOOKUP($A104,'NonXtal_SegEnds_Prot#'!$A:$AL,28,FALSE),1)</f>
        <v>P</v>
      </c>
    </row>
    <row r="105" spans="1:29" s="2" customFormat="1" x14ac:dyDescent="0.2">
      <c r="A105" s="2" t="s">
        <v>567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71" t="str">
        <f>MID(VLOOKUP($A105,Seqs!$A:$B,2,FALSE),VLOOKUP($A105,'NonXtal_SegEnds_Prot#'!A:AL,10,FALSE),1)</f>
        <v>D</v>
      </c>
      <c r="S105" s="102" t="str">
        <f>MID(VLOOKUP($A105,Seqs!$A:$B,2,FALSE),VLOOKUP($A105,'NonXtal_SegEnds_Prot#'!A:AL,10,FALSE)+6,1)</f>
        <v>T</v>
      </c>
      <c r="T105" s="102" t="str">
        <f>MID(VLOOKUP($A105,Seqs!$A:$B,2,FALSE),VLOOKUP($A105,'NonXtal_SegEnds_Prot#'!A:AL,10,FALSE)+7,1)</f>
        <v>L</v>
      </c>
      <c r="U105" s="102" t="str">
        <f>MID(VLOOKUP($A105,Seqs!$A:$B,2,FALSE),VLOOKUP($A105,'NonXtal_SegEnds_Prot#'!A:AL,10,FALSE)+8,1)</f>
        <v>P</v>
      </c>
      <c r="V105" s="102" t="str">
        <f>MID(VLOOKUP($A105,Seqs!$A:$B,2,FALSE),VLOOKUP($A105,'NonXtal_SegEnds_Prot#'!A:AL,10,FALSE)+9,1)</f>
        <v>F</v>
      </c>
      <c r="W105" s="71" t="str">
        <f>MID(VLOOKUP($A105,Seqs!$A:$B,2,FALSE),VLOOKUP($A105,'NonXtal_SegEnds_Prot#'!$A:$AL,22,FALSE)+6,1)</f>
        <v>A</v>
      </c>
      <c r="X105" s="102" t="str">
        <f>MID(VLOOKUP($A105,Seqs!$A:$B,2,FALSE),VLOOKUP($A105,'NonXtal_SegEnds_Prot#'!$A:$AL,22,FALSE)+7,1)</f>
        <v>S</v>
      </c>
      <c r="Y105" s="102" t="str">
        <f>MID(VLOOKUP($A105,Seqs!$A:$B,2,FALSE),VLOOKUP($A105,'NonXtal_SegEnds_Prot#'!$A:$AL,22,FALSE)+8,1)</f>
        <v>L</v>
      </c>
      <c r="Z105" s="102" t="str">
        <f>MID(VLOOKUP($A105,Seqs!$A:$B,2,FALSE),VLOOKUP($A105,'NonXtal_SegEnds_Prot#'!$A:$AL,22,FALSE)+9,1)</f>
        <v>P</v>
      </c>
      <c r="AA105" s="102" t="str">
        <f>MID(VLOOKUP($A105,Seqs!$A:$B,2,FALSE),VLOOKUP($A105,'NonXtal_SegEnds_Prot#'!$A:$AL,22,FALSE)+10,1)</f>
        <v>S</v>
      </c>
      <c r="AB105" s="71" t="str">
        <f>MID(VLOOKUP($A105,Seqs!$A:$B,2,FALSE),VLOOKUP($A105,'NonXtal_SegEnds_Prot#'!$A:$AL,28,FALSE)-4,1)</f>
        <v>G</v>
      </c>
      <c r="AC105" s="102" t="str">
        <f>MID(VLOOKUP($A105,Seqs!$A:$B,2,FALSE),VLOOKUP($A105,'NonXtal_SegEnds_Prot#'!$A:$AL,28,FALSE),1)</f>
        <v>P</v>
      </c>
    </row>
    <row r="106" spans="1:29" s="2" customFormat="1" x14ac:dyDescent="0.2">
      <c r="A106" s="2" t="s">
        <v>579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71" t="str">
        <f>MID(VLOOKUP($A106,Seqs!$A:$B,2,FALSE),VLOOKUP($A106,'NonXtal_SegEnds_Prot#'!A:AL,10,FALSE),1)</f>
        <v>D</v>
      </c>
      <c r="S106" s="102" t="str">
        <f>MID(VLOOKUP($A106,Seqs!$A:$B,2,FALSE),VLOOKUP($A106,'NonXtal_SegEnds_Prot#'!A:AL,10,FALSE)+6,1)</f>
        <v>G</v>
      </c>
      <c r="T106" s="102" t="str">
        <f>MID(VLOOKUP($A106,Seqs!$A:$B,2,FALSE),VLOOKUP($A106,'NonXtal_SegEnds_Prot#'!A:AL,10,FALSE)+7,1)</f>
        <v>L</v>
      </c>
      <c r="U106" s="102" t="str">
        <f>MID(VLOOKUP($A106,Seqs!$A:$B,2,FALSE),VLOOKUP($A106,'NonXtal_SegEnds_Prot#'!A:AL,10,FALSE)+8,1)</f>
        <v>P</v>
      </c>
      <c r="V106" s="102" t="str">
        <f>MID(VLOOKUP($A106,Seqs!$A:$B,2,FALSE),VLOOKUP($A106,'NonXtal_SegEnds_Prot#'!A:AL,10,FALSE)+9,1)</f>
        <v>F</v>
      </c>
      <c r="W106" s="71" t="str">
        <f>MID(VLOOKUP($A106,Seqs!$A:$B,2,FALSE),VLOOKUP($A106,'NonXtal_SegEnds_Prot#'!$A:$AL,22,FALSE)+6,1)</f>
        <v>M</v>
      </c>
      <c r="X106" s="102" t="str">
        <f>MID(VLOOKUP($A106,Seqs!$A:$B,2,FALSE),VLOOKUP($A106,'NonXtal_SegEnds_Prot#'!$A:$AL,22,FALSE)+7,1)</f>
        <v>S</v>
      </c>
      <c r="Y106" s="102" t="str">
        <f>MID(VLOOKUP($A106,Seqs!$A:$B,2,FALSE),VLOOKUP($A106,'NonXtal_SegEnds_Prot#'!$A:$AL,22,FALSE)+8,1)</f>
        <v>L</v>
      </c>
      <c r="Z106" s="102" t="str">
        <f>MID(VLOOKUP($A106,Seqs!$A:$B,2,FALSE),VLOOKUP($A106,'NonXtal_SegEnds_Prot#'!$A:$AL,22,FALSE)+9,1)</f>
        <v>P</v>
      </c>
      <c r="AA106" s="102" t="str">
        <f>MID(VLOOKUP($A106,Seqs!$A:$B,2,FALSE),VLOOKUP($A106,'NonXtal_SegEnds_Prot#'!$A:$AL,22,FALSE)+10,1)</f>
        <v>L</v>
      </c>
      <c r="AB106" s="71" t="str">
        <f>MID(VLOOKUP($A106,Seqs!$A:$B,2,FALSE),VLOOKUP($A106,'NonXtal_SegEnds_Prot#'!$A:$AL,28,FALSE)-4,1)</f>
        <v>G</v>
      </c>
      <c r="AC106" s="102" t="str">
        <f>MID(VLOOKUP($A106,Seqs!$A:$B,2,FALSE),VLOOKUP($A106,'NonXtal_SegEnds_Prot#'!$A:$AL,28,FALSE),1)</f>
        <v>P</v>
      </c>
    </row>
    <row r="107" spans="1:29" s="2" customFormat="1" x14ac:dyDescent="0.2">
      <c r="A107" s="2" t="s">
        <v>591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71" t="str">
        <f>MID(VLOOKUP($A107,Seqs!$A:$B,2,FALSE),VLOOKUP($A107,'NonXtal_SegEnds_Prot#'!A:AL,10,FALSE),1)</f>
        <v>D</v>
      </c>
      <c r="S107" s="102" t="str">
        <f>MID(VLOOKUP($A107,Seqs!$A:$B,2,FALSE),VLOOKUP($A107,'NonXtal_SegEnds_Prot#'!A:AL,10,FALSE)+6,1)</f>
        <v>F</v>
      </c>
      <c r="T107" s="102" t="str">
        <f>MID(VLOOKUP($A107,Seqs!$A:$B,2,FALSE),VLOOKUP($A107,'NonXtal_SegEnds_Prot#'!A:AL,10,FALSE)+7,1)</f>
        <v>Q</v>
      </c>
      <c r="U107" s="102" t="str">
        <f>MID(VLOOKUP($A107,Seqs!$A:$B,2,FALSE),VLOOKUP($A107,'NonXtal_SegEnds_Prot#'!A:AL,10,FALSE)+8,1)</f>
        <v>V</v>
      </c>
      <c r="V107" s="102" t="str">
        <f>MID(VLOOKUP($A107,Seqs!$A:$B,2,FALSE),VLOOKUP($A107,'NonXtal_SegEnds_Prot#'!A:AL,10,FALSE)+9,1)</f>
        <v>L</v>
      </c>
      <c r="W107" s="71" t="str">
        <f>MID(VLOOKUP($A107,Seqs!$A:$B,2,FALSE),VLOOKUP($A107,'NonXtal_SegEnds_Prot#'!$A:$AL,22,FALSE)+6,1)</f>
        <v>L</v>
      </c>
      <c r="X107" s="102" t="str">
        <f>MID(VLOOKUP($A107,Seqs!$A:$B,2,FALSE),VLOOKUP($A107,'NonXtal_SegEnds_Prot#'!$A:$AL,22,FALSE)+7,1)</f>
        <v>S</v>
      </c>
      <c r="Y107" s="102" t="str">
        <f>MID(VLOOKUP($A107,Seqs!$A:$B,2,FALSE),VLOOKUP($A107,'NonXtal_SegEnds_Prot#'!$A:$AL,22,FALSE)+8,1)</f>
        <v>T</v>
      </c>
      <c r="Z107" s="102" t="str">
        <f>MID(VLOOKUP($A107,Seqs!$A:$B,2,FALSE),VLOOKUP($A107,'NonXtal_SegEnds_Prot#'!$A:$AL,22,FALSE)+9,1)</f>
        <v>P</v>
      </c>
      <c r="AA107" s="102" t="str">
        <f>MID(VLOOKUP($A107,Seqs!$A:$B,2,FALSE),VLOOKUP($A107,'NonXtal_SegEnds_Prot#'!$A:$AL,22,FALSE)+10,1)</f>
        <v>Q</v>
      </c>
      <c r="AB107" s="71" t="str">
        <f>MID(VLOOKUP($A107,Seqs!$A:$B,2,FALSE),VLOOKUP($A107,'NonXtal_SegEnds_Prot#'!$A:$AL,28,FALSE)-4,1)</f>
        <v>I</v>
      </c>
      <c r="AC107" s="102" t="str">
        <f>MID(VLOOKUP($A107,Seqs!$A:$B,2,FALSE),VLOOKUP($A107,'NonXtal_SegEnds_Prot#'!$A:$AL,28,FALSE),1)</f>
        <v>P</v>
      </c>
    </row>
    <row r="108" spans="1:29" s="2" customFormat="1" x14ac:dyDescent="0.2">
      <c r="A108" s="2" t="s">
        <v>592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71" t="str">
        <f>MID(VLOOKUP($A108,Seqs!$A:$B,2,FALSE),VLOOKUP($A108,'NonXtal_SegEnds_Prot#'!A:AL,10,FALSE),1)</f>
        <v>D</v>
      </c>
      <c r="S108" s="102" t="str">
        <f>MID(VLOOKUP($A108,Seqs!$A:$B,2,FALSE),VLOOKUP($A108,'NonXtal_SegEnds_Prot#'!A:AL,10,FALSE)+6,1)</f>
        <v>F</v>
      </c>
      <c r="T108" s="102" t="str">
        <f>MID(VLOOKUP($A108,Seqs!$A:$B,2,FALSE),VLOOKUP($A108,'NonXtal_SegEnds_Prot#'!A:AL,10,FALSE)+7,1)</f>
        <v>Q</v>
      </c>
      <c r="U108" s="102" t="str">
        <f>MID(VLOOKUP($A108,Seqs!$A:$B,2,FALSE),VLOOKUP($A108,'NonXtal_SegEnds_Prot#'!A:AL,10,FALSE)+8,1)</f>
        <v>V</v>
      </c>
      <c r="V108" s="102" t="str">
        <f>MID(VLOOKUP($A108,Seqs!$A:$B,2,FALSE),VLOOKUP($A108,'NonXtal_SegEnds_Prot#'!A:AL,10,FALSE)+9,1)</f>
        <v>L</v>
      </c>
      <c r="W108" s="71" t="str">
        <f>MID(VLOOKUP($A108,Seqs!$A:$B,2,FALSE),VLOOKUP($A108,'NonXtal_SegEnds_Prot#'!$A:$AL,22,FALSE)+6,1)</f>
        <v>F</v>
      </c>
      <c r="X108" s="102" t="str">
        <f>MID(VLOOKUP($A108,Seqs!$A:$B,2,FALSE),VLOOKUP($A108,'NonXtal_SegEnds_Prot#'!$A:$AL,22,FALSE)+7,1)</f>
        <v>S</v>
      </c>
      <c r="Y108" s="102" t="str">
        <f>MID(VLOOKUP($A108,Seqs!$A:$B,2,FALSE),VLOOKUP($A108,'NonXtal_SegEnds_Prot#'!$A:$AL,22,FALSE)+8,1)</f>
        <v>L</v>
      </c>
      <c r="Z108" s="102" t="str">
        <f>MID(VLOOKUP($A108,Seqs!$A:$B,2,FALSE),VLOOKUP($A108,'NonXtal_SegEnds_Prot#'!$A:$AL,22,FALSE)+9,1)</f>
        <v>P</v>
      </c>
      <c r="AA108" s="102" t="str">
        <f>MID(VLOOKUP($A108,Seqs!$A:$B,2,FALSE),VLOOKUP($A108,'NonXtal_SegEnds_Prot#'!$A:$AL,22,FALSE)+10,1)</f>
        <v>Q</v>
      </c>
      <c r="AB108" s="71" t="str">
        <f>MID(VLOOKUP($A108,Seqs!$A:$B,2,FALSE),VLOOKUP($A108,'NonXtal_SegEnds_Prot#'!$A:$AL,28,FALSE)-4,1)</f>
        <v>I</v>
      </c>
      <c r="AC108" s="102" t="str">
        <f>MID(VLOOKUP($A108,Seqs!$A:$B,2,FALSE),VLOOKUP($A108,'NonXtal_SegEnds_Prot#'!$A:$AL,28,FALSE),1)</f>
        <v>P</v>
      </c>
    </row>
    <row r="109" spans="1:29" s="2" customFormat="1" x14ac:dyDescent="0.2">
      <c r="A109" s="2" t="s">
        <v>593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71" t="str">
        <f>MID(VLOOKUP($A109,Seqs!$A:$B,2,FALSE),VLOOKUP($A109,'NonXtal_SegEnds_Prot#'!A:AL,10,FALSE),1)</f>
        <v>D</v>
      </c>
      <c r="S109" s="102" t="str">
        <f>MID(VLOOKUP($A109,Seqs!$A:$B,2,FALSE),VLOOKUP($A109,'NonXtal_SegEnds_Prot#'!A:AL,10,FALSE)+6,1)</f>
        <v>F</v>
      </c>
      <c r="T109" s="102" t="str">
        <f>MID(VLOOKUP($A109,Seqs!$A:$B,2,FALSE),VLOOKUP($A109,'NonXtal_SegEnds_Prot#'!A:AL,10,FALSE)+7,1)</f>
        <v>Q</v>
      </c>
      <c r="U109" s="102" t="str">
        <f>MID(VLOOKUP($A109,Seqs!$A:$B,2,FALSE),VLOOKUP($A109,'NonXtal_SegEnds_Prot#'!A:AL,10,FALSE)+8,1)</f>
        <v>V</v>
      </c>
      <c r="V109" s="102" t="str">
        <f>MID(VLOOKUP($A109,Seqs!$A:$B,2,FALSE),VLOOKUP($A109,'NonXtal_SegEnds_Prot#'!A:AL,10,FALSE)+9,1)</f>
        <v>L</v>
      </c>
      <c r="W109" s="71" t="str">
        <f>MID(VLOOKUP($A109,Seqs!$A:$B,2,FALSE),VLOOKUP($A109,'NonXtal_SegEnds_Prot#'!$A:$AL,22,FALSE)+6,1)</f>
        <v>L</v>
      </c>
      <c r="X109" s="102" t="str">
        <f>MID(VLOOKUP($A109,Seqs!$A:$B,2,FALSE),VLOOKUP($A109,'NonXtal_SegEnds_Prot#'!$A:$AL,22,FALSE)+7,1)</f>
        <v>S</v>
      </c>
      <c r="Y109" s="102" t="str">
        <f>MID(VLOOKUP($A109,Seqs!$A:$B,2,FALSE),VLOOKUP($A109,'NonXtal_SegEnds_Prot#'!$A:$AL,22,FALSE)+8,1)</f>
        <v>L</v>
      </c>
      <c r="Z109" s="102" t="str">
        <f>MID(VLOOKUP($A109,Seqs!$A:$B,2,FALSE),VLOOKUP($A109,'NonXtal_SegEnds_Prot#'!$A:$AL,22,FALSE)+9,1)</f>
        <v>P</v>
      </c>
      <c r="AA109" s="102" t="str">
        <f>MID(VLOOKUP($A109,Seqs!$A:$B,2,FALSE),VLOOKUP($A109,'NonXtal_SegEnds_Prot#'!$A:$AL,22,FALSE)+10,1)</f>
        <v>Q</v>
      </c>
      <c r="AB109" s="71" t="str">
        <f>MID(VLOOKUP($A109,Seqs!$A:$B,2,FALSE),VLOOKUP($A109,'NonXtal_SegEnds_Prot#'!$A:$AL,28,FALSE)-4,1)</f>
        <v>V</v>
      </c>
      <c r="AC109" s="102" t="str">
        <f>MID(VLOOKUP($A109,Seqs!$A:$B,2,FALSE),VLOOKUP($A109,'NonXtal_SegEnds_Prot#'!$A:$AL,28,FALSE),1)</f>
        <v>P</v>
      </c>
    </row>
    <row r="110" spans="1:29" s="2" customFormat="1" x14ac:dyDescent="0.2">
      <c r="A110" s="2" t="s">
        <v>336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71" t="str">
        <f>MID(VLOOKUP($A110,Seqs!$A:$B,2,FALSE),VLOOKUP($A110,'NonXtal_SegEnds_Prot#'!A:AL,10,FALSE),1)</f>
        <v>S</v>
      </c>
      <c r="S110" s="102" t="str">
        <f>MID(VLOOKUP($A110,Seqs!$A:$B,2,FALSE),VLOOKUP($A110,'NonXtal_SegEnds_Prot#'!A:AL,10,FALSE)+6,1)</f>
        <v>V</v>
      </c>
      <c r="T110" s="102" t="str">
        <f>MID(VLOOKUP($A110,Seqs!$A:$B,2,FALSE),VLOOKUP($A110,'NonXtal_SegEnds_Prot#'!A:AL,10,FALSE)+7,1)</f>
        <v>V</v>
      </c>
      <c r="U110" s="102" t="str">
        <f>MID(VLOOKUP($A110,Seqs!$A:$B,2,FALSE),VLOOKUP($A110,'NonXtal_SegEnds_Prot#'!A:AL,10,FALSE)+8,1)</f>
        <v>P</v>
      </c>
      <c r="V110" s="102" t="str">
        <f>MID(VLOOKUP($A110,Seqs!$A:$B,2,FALSE),VLOOKUP($A110,'NonXtal_SegEnds_Prot#'!A:AL,10,FALSE)+9,1)</f>
        <v>V</v>
      </c>
      <c r="W110" s="71" t="str">
        <f>MID(VLOOKUP($A110,Seqs!$A:$B,2,FALSE),VLOOKUP($A110,'NonXtal_SegEnds_Prot#'!$A:$AL,22,FALSE)+6,1)</f>
        <v>L</v>
      </c>
      <c r="X110" s="102" t="str">
        <f>MID(VLOOKUP($A110,Seqs!$A:$B,2,FALSE),VLOOKUP($A110,'NonXtal_SegEnds_Prot#'!$A:$AL,22,FALSE)+7,1)</f>
        <v>T</v>
      </c>
      <c r="Y110" s="102" t="str">
        <f>MID(VLOOKUP($A110,Seqs!$A:$B,2,FALSE),VLOOKUP($A110,'NonXtal_SegEnds_Prot#'!$A:$AL,22,FALSE)+8,1)</f>
        <v>L</v>
      </c>
      <c r="Z110" s="102" t="str">
        <f>MID(VLOOKUP($A110,Seqs!$A:$B,2,FALSE),VLOOKUP($A110,'NonXtal_SegEnds_Prot#'!$A:$AL,22,FALSE)+9,1)</f>
        <v>P</v>
      </c>
      <c r="AA110" s="102" t="str">
        <f>MID(VLOOKUP($A110,Seqs!$A:$B,2,FALSE),VLOOKUP($A110,'NonXtal_SegEnds_Prot#'!$A:$AL,22,FALSE)+10,1)</f>
        <v>V</v>
      </c>
      <c r="AB110" s="71" t="str">
        <f>MID(VLOOKUP($A110,Seqs!$A:$B,2,FALSE),VLOOKUP($A110,'NonXtal_SegEnds_Prot#'!$A:$AL,28,FALSE)-4,1)</f>
        <v>C</v>
      </c>
      <c r="AC110" s="102" t="str">
        <f>MID(VLOOKUP($A110,Seqs!$A:$B,2,FALSE),VLOOKUP($A110,'NonXtal_SegEnds_Prot#'!$A:$AL,28,FALSE),1)</f>
        <v>F</v>
      </c>
    </row>
    <row r="111" spans="1:29" s="2" customFormat="1" x14ac:dyDescent="0.2">
      <c r="A111" s="2" t="s">
        <v>359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71" t="str">
        <f>MID(VLOOKUP($A111,Seqs!$A:$B,2,FALSE),VLOOKUP($A111,'NonXtal_SegEnds_Prot#'!A:AL,10,FALSE),1)</f>
        <v>D</v>
      </c>
      <c r="S111" s="102" t="str">
        <f>MID(VLOOKUP($A111,Seqs!$A:$B,2,FALSE),VLOOKUP($A111,'NonXtal_SegEnds_Prot#'!A:AL,10,FALSE)+6,1)</f>
        <v>A</v>
      </c>
      <c r="T111" s="102" t="str">
        <f>MID(VLOOKUP($A111,Seqs!$A:$B,2,FALSE),VLOOKUP($A111,'NonXtal_SegEnds_Prot#'!A:AL,10,FALSE)+7,1)</f>
        <v>L</v>
      </c>
      <c r="U111" s="102" t="str">
        <f>MID(VLOOKUP($A111,Seqs!$A:$B,2,FALSE),VLOOKUP($A111,'NonXtal_SegEnds_Prot#'!A:AL,10,FALSE)+8,1)</f>
        <v>P</v>
      </c>
      <c r="V111" s="102" t="str">
        <f>MID(VLOOKUP($A111,Seqs!$A:$B,2,FALSE),VLOOKUP($A111,'NonXtal_SegEnds_Prot#'!A:AL,10,FALSE)+9,1)</f>
        <v>I</v>
      </c>
      <c r="W111" s="71" t="str">
        <f>MID(VLOOKUP($A111,Seqs!$A:$B,2,FALSE),VLOOKUP($A111,'NonXtal_SegEnds_Prot#'!$A:$AL,22,FALSE)+6,1)</f>
        <v>L</v>
      </c>
      <c r="X111" s="102" t="str">
        <f>MID(VLOOKUP($A111,Seqs!$A:$B,2,FALSE),VLOOKUP($A111,'NonXtal_SegEnds_Prot#'!$A:$AL,22,FALSE)+7,1)</f>
        <v>T</v>
      </c>
      <c r="Y111" s="102" t="str">
        <f>MID(VLOOKUP($A111,Seqs!$A:$B,2,FALSE),VLOOKUP($A111,'NonXtal_SegEnds_Prot#'!$A:$AL,22,FALSE)+8,1)</f>
        <v>I</v>
      </c>
      <c r="Z111" s="102" t="str">
        <f>MID(VLOOKUP($A111,Seqs!$A:$B,2,FALSE),VLOOKUP($A111,'NonXtal_SegEnds_Prot#'!$A:$AL,22,FALSE)+9,1)</f>
        <v>P</v>
      </c>
      <c r="AA111" s="102" t="str">
        <f>MID(VLOOKUP($A111,Seqs!$A:$B,2,FALSE),VLOOKUP($A111,'NonXtal_SegEnds_Prot#'!$A:$AL,22,FALSE)+10,1)</f>
        <v>S</v>
      </c>
      <c r="AB111" s="71" t="str">
        <f>MID(VLOOKUP($A111,Seqs!$A:$B,2,FALSE),VLOOKUP($A111,'NonXtal_SegEnds_Prot#'!$A:$AL,28,FALSE)-4,1)</f>
        <v>G</v>
      </c>
      <c r="AC111" s="102" t="str">
        <f>MID(VLOOKUP($A111,Seqs!$A:$B,2,FALSE),VLOOKUP($A111,'NonXtal_SegEnds_Prot#'!$A:$AL,28,FALSE),1)</f>
        <v>P</v>
      </c>
    </row>
    <row r="112" spans="1:29" s="2" customFormat="1" x14ac:dyDescent="0.2">
      <c r="A112" s="2" t="s">
        <v>360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71" t="str">
        <f>MID(VLOOKUP($A112,Seqs!$A:$B,2,FALSE),VLOOKUP($A112,'NonXtal_SegEnds_Prot#'!A:AL,10,FALSE),1)</f>
        <v>D</v>
      </c>
      <c r="S112" s="102" t="str">
        <f>MID(VLOOKUP($A112,Seqs!$A:$B,2,FALSE),VLOOKUP($A112,'NonXtal_SegEnds_Prot#'!A:AL,10,FALSE)+6,1)</f>
        <v>S</v>
      </c>
      <c r="T112" s="102" t="str">
        <f>MID(VLOOKUP($A112,Seqs!$A:$B,2,FALSE),VLOOKUP($A112,'NonXtal_SegEnds_Prot#'!A:AL,10,FALSE)+7,1)</f>
        <v>L</v>
      </c>
      <c r="U112" s="102" t="str">
        <f>MID(VLOOKUP($A112,Seqs!$A:$B,2,FALSE),VLOOKUP($A112,'NonXtal_SegEnds_Prot#'!A:AL,10,FALSE)+8,1)</f>
        <v>P</v>
      </c>
      <c r="V112" s="102" t="str">
        <f>MID(VLOOKUP($A112,Seqs!$A:$B,2,FALSE),VLOOKUP($A112,'NonXtal_SegEnds_Prot#'!A:AL,10,FALSE)+9,1)</f>
        <v>I</v>
      </c>
      <c r="W112" s="71" t="str">
        <f>MID(VLOOKUP($A112,Seqs!$A:$B,2,FALSE),VLOOKUP($A112,'NonXtal_SegEnds_Prot#'!$A:$AL,22,FALSE)+6,1)</f>
        <v>L</v>
      </c>
      <c r="X112" s="102" t="str">
        <f>MID(VLOOKUP($A112,Seqs!$A:$B,2,FALSE),VLOOKUP($A112,'NonXtal_SegEnds_Prot#'!$A:$AL,22,FALSE)+7,1)</f>
        <v>T</v>
      </c>
      <c r="Y112" s="102" t="str">
        <f>MID(VLOOKUP($A112,Seqs!$A:$B,2,FALSE),VLOOKUP($A112,'NonXtal_SegEnds_Prot#'!$A:$AL,22,FALSE)+8,1)</f>
        <v>V</v>
      </c>
      <c r="Z112" s="102" t="str">
        <f>MID(VLOOKUP($A112,Seqs!$A:$B,2,FALSE),VLOOKUP($A112,'NonXtal_SegEnds_Prot#'!$A:$AL,22,FALSE)+9,1)</f>
        <v>P</v>
      </c>
      <c r="AA112" s="102" t="str">
        <f>MID(VLOOKUP($A112,Seqs!$A:$B,2,FALSE),VLOOKUP($A112,'NonXtal_SegEnds_Prot#'!$A:$AL,22,FALSE)+10,1)</f>
        <v>S</v>
      </c>
      <c r="AB112" s="71" t="str">
        <f>MID(VLOOKUP($A112,Seqs!$A:$B,2,FALSE),VLOOKUP($A112,'NonXtal_SegEnds_Prot#'!$A:$AL,28,FALSE)-4,1)</f>
        <v>G</v>
      </c>
      <c r="AC112" s="102" t="str">
        <f>MID(VLOOKUP($A112,Seqs!$A:$B,2,FALSE),VLOOKUP($A112,'NonXtal_SegEnds_Prot#'!$A:$AL,28,FALSE),1)</f>
        <v>P</v>
      </c>
    </row>
    <row r="113" spans="1:29" s="2" customFormat="1" x14ac:dyDescent="0.2">
      <c r="A113" s="2" t="s">
        <v>370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71" t="str">
        <f>MID(VLOOKUP($A113,Seqs!$A:$B,2,FALSE),VLOOKUP($A113,'NonXtal_SegEnds_Prot#'!A:AL,10,FALSE),1)</f>
        <v>D</v>
      </c>
      <c r="S113" s="102" t="str">
        <f>MID(VLOOKUP($A113,Seqs!$A:$B,2,FALSE),VLOOKUP($A113,'NonXtal_SegEnds_Prot#'!A:AL,10,FALSE)+6,1)</f>
        <v>S</v>
      </c>
      <c r="T113" s="102" t="str">
        <f>MID(VLOOKUP($A113,Seqs!$A:$B,2,FALSE),VLOOKUP($A113,'NonXtal_SegEnds_Prot#'!A:AL,10,FALSE)+7,1)</f>
        <v>F</v>
      </c>
      <c r="U113" s="102" t="str">
        <f>MID(VLOOKUP($A113,Seqs!$A:$B,2,FALSE),VLOOKUP($A113,'NonXtal_SegEnds_Prot#'!A:AL,10,FALSE)+8,1)</f>
        <v>P</v>
      </c>
      <c r="V113" s="102" t="str">
        <f>MID(VLOOKUP($A113,Seqs!$A:$B,2,FALSE),VLOOKUP($A113,'NonXtal_SegEnds_Prot#'!A:AL,10,FALSE)+9,1)</f>
        <v>F</v>
      </c>
      <c r="W113" s="71" t="str">
        <f>MID(VLOOKUP($A113,Seqs!$A:$B,2,FALSE),VLOOKUP($A113,'NonXtal_SegEnds_Prot#'!$A:$AL,22,FALSE)+6,1)</f>
        <v>A</v>
      </c>
      <c r="X113" s="102" t="str">
        <f>MID(VLOOKUP($A113,Seqs!$A:$B,2,FALSE),VLOOKUP($A113,'NonXtal_SegEnds_Prot#'!$A:$AL,22,FALSE)+7,1)</f>
        <v>T</v>
      </c>
      <c r="Y113" s="102" t="str">
        <f>MID(VLOOKUP($A113,Seqs!$A:$B,2,FALSE),VLOOKUP($A113,'NonXtal_SegEnds_Prot#'!$A:$AL,22,FALSE)+8,1)</f>
        <v>I</v>
      </c>
      <c r="Z113" s="102" t="str">
        <f>MID(VLOOKUP($A113,Seqs!$A:$B,2,FALSE),VLOOKUP($A113,'NonXtal_SegEnds_Prot#'!$A:$AL,22,FALSE)+9,1)</f>
        <v>P</v>
      </c>
      <c r="AA113" s="102" t="str">
        <f>MID(VLOOKUP($A113,Seqs!$A:$B,2,FALSE),VLOOKUP($A113,'NonXtal_SegEnds_Prot#'!$A:$AL,22,FALSE)+10,1)</f>
        <v>L</v>
      </c>
      <c r="AB113" s="71" t="str">
        <f>MID(VLOOKUP($A113,Seqs!$A:$B,2,FALSE),VLOOKUP($A113,'NonXtal_SegEnds_Prot#'!$A:$AL,28,FALSE)-4,1)</f>
        <v>G</v>
      </c>
      <c r="AC113" s="102" t="str">
        <f>MID(VLOOKUP($A113,Seqs!$A:$B,2,FALSE),VLOOKUP($A113,'NonXtal_SegEnds_Prot#'!$A:$AL,28,FALSE),1)</f>
        <v>P</v>
      </c>
    </row>
    <row r="114" spans="1:29" s="2" customFormat="1" x14ac:dyDescent="0.2">
      <c r="A114" s="2" t="s">
        <v>372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71" t="str">
        <f>MID(VLOOKUP($A114,Seqs!$A:$B,2,FALSE),VLOOKUP($A114,'NonXtal_SegEnds_Prot#'!A:AL,10,FALSE),1)</f>
        <v>N</v>
      </c>
      <c r="S114" s="102" t="str">
        <f>MID(VLOOKUP($A114,Seqs!$A:$B,2,FALSE),VLOOKUP($A114,'NonXtal_SegEnds_Prot#'!A:AL,10,FALSE)+6,1)</f>
        <v>T</v>
      </c>
      <c r="T114" s="102" t="str">
        <f>MID(VLOOKUP($A114,Seqs!$A:$B,2,FALSE),VLOOKUP($A114,'NonXtal_SegEnds_Prot#'!A:AL,10,FALSE)+7,1)</f>
        <v>L</v>
      </c>
      <c r="U114" s="102" t="str">
        <f>MID(VLOOKUP($A114,Seqs!$A:$B,2,FALSE),VLOOKUP($A114,'NonXtal_SegEnds_Prot#'!A:AL,10,FALSE)+8,1)</f>
        <v>P</v>
      </c>
      <c r="V114" s="102" t="str">
        <f>MID(VLOOKUP($A114,Seqs!$A:$B,2,FALSE),VLOOKUP($A114,'NonXtal_SegEnds_Prot#'!A:AL,10,FALSE)+9,1)</f>
        <v>F</v>
      </c>
      <c r="W114" s="71" t="str">
        <f>MID(VLOOKUP($A114,Seqs!$A:$B,2,FALSE),VLOOKUP($A114,'NonXtal_SegEnds_Prot#'!$A:$AL,22,FALSE)+6,1)</f>
        <v>A</v>
      </c>
      <c r="X114" s="102" t="str">
        <f>MID(VLOOKUP($A114,Seqs!$A:$B,2,FALSE),VLOOKUP($A114,'NonXtal_SegEnds_Prot#'!$A:$AL,22,FALSE)+7,1)</f>
        <v>T</v>
      </c>
      <c r="Y114" s="102" t="str">
        <f>MID(VLOOKUP($A114,Seqs!$A:$B,2,FALSE),VLOOKUP($A114,'NonXtal_SegEnds_Prot#'!$A:$AL,22,FALSE)+8,1)</f>
        <v>L</v>
      </c>
      <c r="Z114" s="102" t="str">
        <f>MID(VLOOKUP($A114,Seqs!$A:$B,2,FALSE),VLOOKUP($A114,'NonXtal_SegEnds_Prot#'!$A:$AL,22,FALSE)+9,1)</f>
        <v>P</v>
      </c>
      <c r="AA114" s="102" t="str">
        <f>MID(VLOOKUP($A114,Seqs!$A:$B,2,FALSE),VLOOKUP($A114,'NonXtal_SegEnds_Prot#'!$A:$AL,22,FALSE)+10,1)</f>
        <v>E</v>
      </c>
      <c r="AB114" s="71" t="str">
        <f>MID(VLOOKUP($A114,Seqs!$A:$B,2,FALSE),VLOOKUP($A114,'NonXtal_SegEnds_Prot#'!$A:$AL,28,FALSE)-4,1)</f>
        <v>V</v>
      </c>
      <c r="AC114" s="102" t="str">
        <f>MID(VLOOKUP($A114,Seqs!$A:$B,2,FALSE),VLOOKUP($A114,'NonXtal_SegEnds_Prot#'!$A:$AL,28,FALSE),1)</f>
        <v>P</v>
      </c>
    </row>
    <row r="115" spans="1:29" s="2" customFormat="1" x14ac:dyDescent="0.2">
      <c r="A115" s="2" t="s">
        <v>1391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71" t="str">
        <f>MID(VLOOKUP($A115,Seqs!$A:$B,2,FALSE),VLOOKUP($A115,'NonXtal_SegEnds_Prot#'!A:AL,10,FALSE),1)</f>
        <v>D</v>
      </c>
      <c r="S115" s="102" t="str">
        <f>MID(VLOOKUP($A115,Seqs!$A:$B,2,FALSE),VLOOKUP($A115,'NonXtal_SegEnds_Prot#'!A:AL,10,FALSE)+6,1)</f>
        <v>T</v>
      </c>
      <c r="T115" s="102" t="str">
        <f>MID(VLOOKUP($A115,Seqs!$A:$B,2,FALSE),VLOOKUP($A115,'NonXtal_SegEnds_Prot#'!A:AL,10,FALSE)+7,1)</f>
        <v>L</v>
      </c>
      <c r="U115" s="102" t="str">
        <f>MID(VLOOKUP($A115,Seqs!$A:$B,2,FALSE),VLOOKUP($A115,'NonXtal_SegEnds_Prot#'!A:AL,10,FALSE)+8,1)</f>
        <v>P</v>
      </c>
      <c r="V115" s="102" t="str">
        <f>MID(VLOOKUP($A115,Seqs!$A:$B,2,FALSE),VLOOKUP($A115,'NonXtal_SegEnds_Prot#'!A:AL,10,FALSE)+9,1)</f>
        <v>F</v>
      </c>
      <c r="W115" s="71" t="str">
        <f>MID(VLOOKUP($A115,Seqs!$A:$B,2,FALSE),VLOOKUP($A115,'NonXtal_SegEnds_Prot#'!$A:$AL,22,FALSE)+6,1)</f>
        <v>L</v>
      </c>
      <c r="X115" s="102" t="str">
        <f>MID(VLOOKUP($A115,Seqs!$A:$B,2,FALSE),VLOOKUP($A115,'NonXtal_SegEnds_Prot#'!$A:$AL,22,FALSE)+7,1)</f>
        <v>T</v>
      </c>
      <c r="Y115" s="102" t="str">
        <f>MID(VLOOKUP($A115,Seqs!$A:$B,2,FALSE),VLOOKUP($A115,'NonXtal_SegEnds_Prot#'!$A:$AL,22,FALSE)+8,1)</f>
        <v>I</v>
      </c>
      <c r="Z115" s="102" t="str">
        <f>MID(VLOOKUP($A115,Seqs!$A:$B,2,FALSE),VLOOKUP($A115,'NonXtal_SegEnds_Prot#'!$A:$AL,22,FALSE)+9,1)</f>
        <v>P</v>
      </c>
      <c r="AA115" s="102" t="str">
        <f>MID(VLOOKUP($A115,Seqs!$A:$B,2,FALSE),VLOOKUP($A115,'NonXtal_SegEnds_Prot#'!$A:$AL,22,FALSE)+10,1)</f>
        <v>D</v>
      </c>
      <c r="AB115" s="71" t="str">
        <f>MID(VLOOKUP($A115,Seqs!$A:$B,2,FALSE),VLOOKUP($A115,'NonXtal_SegEnds_Prot#'!$A:$AL,28,FALSE)-4,1)</f>
        <v>G</v>
      </c>
      <c r="AC115" s="102" t="str">
        <f>MID(VLOOKUP($A115,Seqs!$A:$B,2,FALSE),VLOOKUP($A115,'NonXtal_SegEnds_Prot#'!$A:$AL,28,FALSE),1)</f>
        <v>P</v>
      </c>
    </row>
    <row r="116" spans="1:29" s="2" customFormat="1" x14ac:dyDescent="0.2">
      <c r="A116" s="2" t="s">
        <v>395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71" t="str">
        <f>MID(VLOOKUP($A116,Seqs!$A:$B,2,FALSE),VLOOKUP($A116,'NonXtal_SegEnds_Prot#'!A:AL,10,FALSE),1)</f>
        <v>D</v>
      </c>
      <c r="S116" s="102" t="str">
        <f>MID(VLOOKUP($A116,Seqs!$A:$B,2,FALSE),VLOOKUP($A116,'NonXtal_SegEnds_Prot#'!A:AL,10,FALSE)+6,1)</f>
        <v>T</v>
      </c>
      <c r="T116" s="102" t="str">
        <f>MID(VLOOKUP($A116,Seqs!$A:$B,2,FALSE),VLOOKUP($A116,'NonXtal_SegEnds_Prot#'!A:AL,10,FALSE)+7,1)</f>
        <v>L</v>
      </c>
      <c r="U116" s="102" t="str">
        <f>MID(VLOOKUP($A116,Seqs!$A:$B,2,FALSE),VLOOKUP($A116,'NonXtal_SegEnds_Prot#'!A:AL,10,FALSE)+8,1)</f>
        <v>P</v>
      </c>
      <c r="V116" s="102" t="str">
        <f>MID(VLOOKUP($A116,Seqs!$A:$B,2,FALSE),VLOOKUP($A116,'NonXtal_SegEnds_Prot#'!A:AL,10,FALSE)+9,1)</f>
        <v>F</v>
      </c>
      <c r="W116" s="71" t="str">
        <f>MID(VLOOKUP($A116,Seqs!$A:$B,2,FALSE),VLOOKUP($A116,'NonXtal_SegEnds_Prot#'!$A:$AL,22,FALSE)+6,1)</f>
        <v>L</v>
      </c>
      <c r="X116" s="102" t="str">
        <f>MID(VLOOKUP($A116,Seqs!$A:$B,2,FALSE),VLOOKUP($A116,'NonXtal_SegEnds_Prot#'!$A:$AL,22,FALSE)+7,1)</f>
        <v>T</v>
      </c>
      <c r="Y116" s="102" t="str">
        <f>MID(VLOOKUP($A116,Seqs!$A:$B,2,FALSE),VLOOKUP($A116,'NonXtal_SegEnds_Prot#'!$A:$AL,22,FALSE)+8,1)</f>
        <v>L</v>
      </c>
      <c r="Z116" s="102" t="str">
        <f>MID(VLOOKUP($A116,Seqs!$A:$B,2,FALSE),VLOOKUP($A116,'NonXtal_SegEnds_Prot#'!$A:$AL,22,FALSE)+9,1)</f>
        <v>P</v>
      </c>
      <c r="AA116" s="102" t="str">
        <f>MID(VLOOKUP($A116,Seqs!$A:$B,2,FALSE),VLOOKUP($A116,'NonXtal_SegEnds_Prot#'!$A:$AL,22,FALSE)+10,1)</f>
        <v>V</v>
      </c>
      <c r="AB116" s="71" t="str">
        <f>MID(VLOOKUP($A116,Seqs!$A:$B,2,FALSE),VLOOKUP($A116,'NonXtal_SegEnds_Prot#'!$A:$AL,28,FALSE)-4,1)</f>
        <v>G</v>
      </c>
      <c r="AC116" s="102" t="str">
        <f>MID(VLOOKUP($A116,Seqs!$A:$B,2,FALSE),VLOOKUP($A116,'NonXtal_SegEnds_Prot#'!$A:$AL,28,FALSE),1)</f>
        <v>P</v>
      </c>
    </row>
    <row r="117" spans="1:29" s="2" customFormat="1" x14ac:dyDescent="0.2">
      <c r="A117" s="2" t="s">
        <v>396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71" t="str">
        <f>MID(VLOOKUP($A117,Seqs!$A:$B,2,FALSE),VLOOKUP($A117,'NonXtal_SegEnds_Prot#'!A:AL,10,FALSE),1)</f>
        <v>D</v>
      </c>
      <c r="S117" s="102" t="str">
        <f>MID(VLOOKUP($A117,Seqs!$A:$B,2,FALSE),VLOOKUP($A117,'NonXtal_SegEnds_Prot#'!A:AL,10,FALSE)+6,1)</f>
        <v>T</v>
      </c>
      <c r="T117" s="102" t="str">
        <f>MID(VLOOKUP($A117,Seqs!$A:$B,2,FALSE),VLOOKUP($A117,'NonXtal_SegEnds_Prot#'!A:AL,10,FALSE)+7,1)</f>
        <v>L</v>
      </c>
      <c r="U117" s="102" t="str">
        <f>MID(VLOOKUP($A117,Seqs!$A:$B,2,FALSE),VLOOKUP($A117,'NonXtal_SegEnds_Prot#'!A:AL,10,FALSE)+8,1)</f>
        <v>P</v>
      </c>
      <c r="V117" s="102" t="str">
        <f>MID(VLOOKUP($A117,Seqs!$A:$B,2,FALSE),VLOOKUP($A117,'NonXtal_SegEnds_Prot#'!A:AL,10,FALSE)+9,1)</f>
        <v>F</v>
      </c>
      <c r="W117" s="71" t="str">
        <f>MID(VLOOKUP($A117,Seqs!$A:$B,2,FALSE),VLOOKUP($A117,'NonXtal_SegEnds_Prot#'!$A:$AL,22,FALSE)+6,1)</f>
        <v>L</v>
      </c>
      <c r="X117" s="102" t="str">
        <f>MID(VLOOKUP($A117,Seqs!$A:$B,2,FALSE),VLOOKUP($A117,'NonXtal_SegEnds_Prot#'!$A:$AL,22,FALSE)+7,1)</f>
        <v>T</v>
      </c>
      <c r="Y117" s="102" t="str">
        <f>MID(VLOOKUP($A117,Seqs!$A:$B,2,FALSE),VLOOKUP($A117,'NonXtal_SegEnds_Prot#'!$A:$AL,22,FALSE)+8,1)</f>
        <v>L</v>
      </c>
      <c r="Z117" s="102" t="str">
        <f>MID(VLOOKUP($A117,Seqs!$A:$B,2,FALSE),VLOOKUP($A117,'NonXtal_SegEnds_Prot#'!$A:$AL,22,FALSE)+9,1)</f>
        <v>P</v>
      </c>
      <c r="AA117" s="102" t="str">
        <f>MID(VLOOKUP($A117,Seqs!$A:$B,2,FALSE),VLOOKUP($A117,'NonXtal_SegEnds_Prot#'!$A:$AL,22,FALSE)+10,1)</f>
        <v>V</v>
      </c>
      <c r="AB117" s="71" t="str">
        <f>MID(VLOOKUP($A117,Seqs!$A:$B,2,FALSE),VLOOKUP($A117,'NonXtal_SegEnds_Prot#'!$A:$AL,28,FALSE)-4,1)</f>
        <v>G</v>
      </c>
      <c r="AC117" s="102" t="str">
        <f>MID(VLOOKUP($A117,Seqs!$A:$B,2,FALSE),VLOOKUP($A117,'NonXtal_SegEnds_Prot#'!$A:$AL,28,FALSE),1)</f>
        <v>P</v>
      </c>
    </row>
    <row r="118" spans="1:29" s="2" customFormat="1" x14ac:dyDescent="0.2">
      <c r="A118" s="2" t="s">
        <v>397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71" t="str">
        <f>MID(VLOOKUP($A118,Seqs!$A:$B,2,FALSE),VLOOKUP($A118,'NonXtal_SegEnds_Prot#'!A:AL,10,FALSE),1)</f>
        <v>D</v>
      </c>
      <c r="S118" s="102" t="str">
        <f>MID(VLOOKUP($A118,Seqs!$A:$B,2,FALSE),VLOOKUP($A118,'NonXtal_SegEnds_Prot#'!A:AL,10,FALSE)+6,1)</f>
        <v>I</v>
      </c>
      <c r="T118" s="102" t="str">
        <f>MID(VLOOKUP($A118,Seqs!$A:$B,2,FALSE),VLOOKUP($A118,'NonXtal_SegEnds_Prot#'!A:AL,10,FALSE)+7,1)</f>
        <v>L</v>
      </c>
      <c r="U118" s="102" t="str">
        <f>MID(VLOOKUP($A118,Seqs!$A:$B,2,FALSE),VLOOKUP($A118,'NonXtal_SegEnds_Prot#'!A:AL,10,FALSE)+8,1)</f>
        <v>P</v>
      </c>
      <c r="V118" s="102" t="str">
        <f>MID(VLOOKUP($A118,Seqs!$A:$B,2,FALSE),VLOOKUP($A118,'NonXtal_SegEnds_Prot#'!A:AL,10,FALSE)+9,1)</f>
        <v>F</v>
      </c>
      <c r="W118" s="71" t="str">
        <f>MID(VLOOKUP($A118,Seqs!$A:$B,2,FALSE),VLOOKUP($A118,'NonXtal_SegEnds_Prot#'!$A:$AL,22,FALSE)+6,1)</f>
        <v>L</v>
      </c>
      <c r="X118" s="102" t="str">
        <f>MID(VLOOKUP($A118,Seqs!$A:$B,2,FALSE),VLOOKUP($A118,'NonXtal_SegEnds_Prot#'!$A:$AL,22,FALSE)+7,1)</f>
        <v>T</v>
      </c>
      <c r="Y118" s="102" t="str">
        <f>MID(VLOOKUP($A118,Seqs!$A:$B,2,FALSE),VLOOKUP($A118,'NonXtal_SegEnds_Prot#'!$A:$AL,22,FALSE)+8,1)</f>
        <v>L</v>
      </c>
      <c r="Z118" s="102" t="str">
        <f>MID(VLOOKUP($A118,Seqs!$A:$B,2,FALSE),VLOOKUP($A118,'NonXtal_SegEnds_Prot#'!$A:$AL,22,FALSE)+9,1)</f>
        <v>P</v>
      </c>
      <c r="AA118" s="102" t="str">
        <f>MID(VLOOKUP($A118,Seqs!$A:$B,2,FALSE),VLOOKUP($A118,'NonXtal_SegEnds_Prot#'!$A:$AL,22,FALSE)+10,1)</f>
        <v>N</v>
      </c>
      <c r="AB118" s="71" t="str">
        <f>MID(VLOOKUP($A118,Seqs!$A:$B,2,FALSE),VLOOKUP($A118,'NonXtal_SegEnds_Prot#'!$A:$AL,28,FALSE)-4,1)</f>
        <v>G</v>
      </c>
      <c r="AC118" s="102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428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71" t="str">
        <f>MID(VLOOKUP($A119,Seqs!$A:$B,2,FALSE),VLOOKUP($A119,'NonXtal_SegEnds_Prot#'!A:AL,10,FALSE),1)</f>
        <v>D</v>
      </c>
      <c r="S119" s="102" t="str">
        <f>MID(VLOOKUP($A119,Seqs!$A:$B,2,FALSE),VLOOKUP($A119,'NonXtal_SegEnds_Prot#'!A:AL,10,FALSE)+6,1)</f>
        <v>A</v>
      </c>
      <c r="T119" s="102" t="str">
        <f>MID(VLOOKUP($A119,Seqs!$A:$B,2,FALSE),VLOOKUP($A119,'NonXtal_SegEnds_Prot#'!A:AL,10,FALSE)+7,1)</f>
        <v>L</v>
      </c>
      <c r="U119" s="102" t="str">
        <f>MID(VLOOKUP($A119,Seqs!$A:$B,2,FALSE),VLOOKUP($A119,'NonXtal_SegEnds_Prot#'!A:AL,10,FALSE)+8,1)</f>
        <v>P</v>
      </c>
      <c r="V119" s="102" t="str">
        <f>MID(VLOOKUP($A119,Seqs!$A:$B,2,FALSE),VLOOKUP($A119,'NonXtal_SegEnds_Prot#'!A:AL,10,FALSE)+9,1)</f>
        <v>T</v>
      </c>
      <c r="W119" s="71" t="str">
        <f>MID(VLOOKUP($A119,Seqs!$A:$B,2,FALSE),VLOOKUP($A119,'NonXtal_SegEnds_Prot#'!$A:$AL,22,FALSE)+6,1)</f>
        <v>Q</v>
      </c>
      <c r="X119" s="102" t="str">
        <f>MID(VLOOKUP($A119,Seqs!$A:$B,2,FALSE),VLOOKUP($A119,'NonXtal_SegEnds_Prot#'!$A:$AL,22,FALSE)+7,1)</f>
        <v>T</v>
      </c>
      <c r="Y119" s="102" t="str">
        <f>MID(VLOOKUP($A119,Seqs!$A:$B,2,FALSE),VLOOKUP($A119,'NonXtal_SegEnds_Prot#'!$A:$AL,22,FALSE)+8,1)</f>
        <v>L</v>
      </c>
      <c r="Z119" s="102" t="str">
        <f>MID(VLOOKUP($A119,Seqs!$A:$B,2,FALSE),VLOOKUP($A119,'NonXtal_SegEnds_Prot#'!$A:$AL,22,FALSE)+9,1)</f>
        <v>P</v>
      </c>
      <c r="AA119" s="102" t="str">
        <f>MID(VLOOKUP($A119,Seqs!$A:$B,2,FALSE),VLOOKUP($A119,'NonXtal_SegEnds_Prot#'!$A:$AL,22,FALSE)+10,1)</f>
        <v>L</v>
      </c>
      <c r="AB119" s="71" t="str">
        <f>MID(VLOOKUP($A119,Seqs!$A:$B,2,FALSE),VLOOKUP($A119,'NonXtal_SegEnds_Prot#'!$A:$AL,28,FALSE)-4,1)</f>
        <v>G</v>
      </c>
      <c r="AC119" s="102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435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71" t="str">
        <f>MID(VLOOKUP($A120,Seqs!$A:$B,2,FALSE),VLOOKUP($A120,'NonXtal_SegEnds_Prot#'!A:AL,10,FALSE),1)</f>
        <v>D</v>
      </c>
      <c r="S120" s="102" t="str">
        <f>MID(VLOOKUP($A120,Seqs!$A:$B,2,FALSE),VLOOKUP($A120,'NonXtal_SegEnds_Prot#'!A:AL,10,FALSE)+6,1)</f>
        <v>T</v>
      </c>
      <c r="T120" s="102" t="str">
        <f>MID(VLOOKUP($A120,Seqs!$A:$B,2,FALSE),VLOOKUP($A120,'NonXtal_SegEnds_Prot#'!A:AL,10,FALSE)+7,1)</f>
        <v>L</v>
      </c>
      <c r="U120" s="102" t="str">
        <f>MID(VLOOKUP($A120,Seqs!$A:$B,2,FALSE),VLOOKUP($A120,'NonXtal_SegEnds_Prot#'!A:AL,10,FALSE)+8,1)</f>
        <v>P</v>
      </c>
      <c r="V120" s="102" t="str">
        <f>MID(VLOOKUP($A120,Seqs!$A:$B,2,FALSE),VLOOKUP($A120,'NonXtal_SegEnds_Prot#'!A:AL,10,FALSE)+9,1)</f>
        <v>F</v>
      </c>
      <c r="W120" s="71" t="str">
        <f>MID(VLOOKUP($A120,Seqs!$A:$B,2,FALSE),VLOOKUP($A120,'NonXtal_SegEnds_Prot#'!$A:$AL,22,FALSE)+6,1)</f>
        <v>T</v>
      </c>
      <c r="X120" s="102" t="str">
        <f>MID(VLOOKUP($A120,Seqs!$A:$B,2,FALSE),VLOOKUP($A120,'NonXtal_SegEnds_Prot#'!$A:$AL,22,FALSE)+7,1)</f>
        <v>T</v>
      </c>
      <c r="Y120" s="102" t="str">
        <f>MID(VLOOKUP($A120,Seqs!$A:$B,2,FALSE),VLOOKUP($A120,'NonXtal_SegEnds_Prot#'!$A:$AL,22,FALSE)+8,1)</f>
        <v>T</v>
      </c>
      <c r="Z120" s="102" t="str">
        <f>MID(VLOOKUP($A120,Seqs!$A:$B,2,FALSE),VLOOKUP($A120,'NonXtal_SegEnds_Prot#'!$A:$AL,22,FALSE)+9,1)</f>
        <v>P</v>
      </c>
      <c r="AA120" s="102" t="str">
        <f>MID(VLOOKUP($A120,Seqs!$A:$B,2,FALSE),VLOOKUP($A120,'NonXtal_SegEnds_Prot#'!$A:$AL,22,FALSE)+10,1)</f>
        <v>L</v>
      </c>
      <c r="AB120" s="71" t="str">
        <f>MID(VLOOKUP($A120,Seqs!$A:$B,2,FALSE),VLOOKUP($A120,'NonXtal_SegEnds_Prot#'!$A:$AL,28,FALSE)-4,1)</f>
        <v>F</v>
      </c>
      <c r="AC120" s="102" t="str">
        <f>MID(VLOOKUP($A120,Seqs!$A:$B,2,FALSE),VLOOKUP($A120,'NonXtal_SegEnds_Prot#'!$A:$AL,28,FALSE),1)</f>
        <v>P</v>
      </c>
    </row>
    <row r="121" spans="1:29" s="2" customFormat="1" x14ac:dyDescent="0.2">
      <c r="A121" s="2" t="s">
        <v>444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71" t="str">
        <f>MID(VLOOKUP($A121,Seqs!$A:$B,2,FALSE),VLOOKUP($A121,'NonXtal_SegEnds_Prot#'!A:AL,10,FALSE),1)</f>
        <v>D</v>
      </c>
      <c r="S121" s="102" t="str">
        <f>MID(VLOOKUP($A121,Seqs!$A:$B,2,FALSE),VLOOKUP($A121,'NonXtal_SegEnds_Prot#'!A:AL,10,FALSE)+6,1)</f>
        <v>C</v>
      </c>
      <c r="T121" s="102" t="str">
        <f>MID(VLOOKUP($A121,Seqs!$A:$B,2,FALSE),VLOOKUP($A121,'NonXtal_SegEnds_Prot#'!A:AL,10,FALSE)+7,1)</f>
        <v>L</v>
      </c>
      <c r="U121" s="102" t="str">
        <f>MID(VLOOKUP($A121,Seqs!$A:$B,2,FALSE),VLOOKUP($A121,'NonXtal_SegEnds_Prot#'!A:AL,10,FALSE)+8,1)</f>
        <v>P</v>
      </c>
      <c r="V121" s="102" t="str">
        <f>MID(VLOOKUP($A121,Seqs!$A:$B,2,FALSE),VLOOKUP($A121,'NonXtal_SegEnds_Prot#'!A:AL,10,FALSE)+9,1)</f>
        <v>F</v>
      </c>
      <c r="W121" s="71" t="str">
        <f>MID(VLOOKUP($A121,Seqs!$A:$B,2,FALSE),VLOOKUP($A121,'NonXtal_SegEnds_Prot#'!$A:$AL,22,FALSE)+6,1)</f>
        <v>L</v>
      </c>
      <c r="X121" s="102" t="str">
        <f>MID(VLOOKUP($A121,Seqs!$A:$B,2,FALSE),VLOOKUP($A121,'NonXtal_SegEnds_Prot#'!$A:$AL,22,FALSE)+7,1)</f>
        <v>T</v>
      </c>
      <c r="Y121" s="102" t="str">
        <f>MID(VLOOKUP($A121,Seqs!$A:$B,2,FALSE),VLOOKUP($A121,'NonXtal_SegEnds_Prot#'!$A:$AL,22,FALSE)+8,1)</f>
        <v>C</v>
      </c>
      <c r="Z121" s="102" t="str">
        <f>MID(VLOOKUP($A121,Seqs!$A:$B,2,FALSE),VLOOKUP($A121,'NonXtal_SegEnds_Prot#'!$A:$AL,22,FALSE)+9,1)</f>
        <v>P</v>
      </c>
      <c r="AA121" s="102" t="str">
        <f>MID(VLOOKUP($A121,Seqs!$A:$B,2,FALSE),VLOOKUP($A121,'NonXtal_SegEnds_Prot#'!$A:$AL,22,FALSE)+10,1)</f>
        <v>G</v>
      </c>
      <c r="AB121" s="71" t="str">
        <f>MID(VLOOKUP($A121,Seqs!$A:$B,2,FALSE),VLOOKUP($A121,'NonXtal_SegEnds_Prot#'!$A:$AL,28,FALSE)-4,1)</f>
        <v>Q</v>
      </c>
      <c r="AC121" s="102" t="str">
        <f>MID(VLOOKUP($A121,Seqs!$A:$B,2,FALSE),VLOOKUP($A121,'NonXtal_SegEnds_Prot#'!$A:$AL,28,FALSE),1)</f>
        <v>P</v>
      </c>
    </row>
    <row r="122" spans="1:29" s="2" customFormat="1" x14ac:dyDescent="0.2">
      <c r="A122" s="2" t="s">
        <v>550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1554</v>
      </c>
      <c r="P122" s="4" t="s">
        <v>51</v>
      </c>
      <c r="R122" s="71" t="str">
        <f>MID(VLOOKUP($A122,Seqs!$A:$B,2,FALSE),VLOOKUP($A122,'NonXtal_SegEnds_Prot#'!A:AL,10,FALSE),1)</f>
        <v>D</v>
      </c>
      <c r="S122" s="102" t="str">
        <f>MID(VLOOKUP($A122,Seqs!$A:$B,2,FALSE),VLOOKUP($A122,'NonXtal_SegEnds_Prot#'!A:AL,10,FALSE)+6,1)</f>
        <v>W</v>
      </c>
      <c r="T122" s="102" t="str">
        <f>MID(VLOOKUP($A122,Seqs!$A:$B,2,FALSE),VLOOKUP($A122,'NonXtal_SegEnds_Prot#'!A:AL,10,FALSE)+7,1)</f>
        <v>F</v>
      </c>
      <c r="U122" s="102" t="str">
        <f>MID(VLOOKUP($A122,Seqs!$A:$B,2,FALSE),VLOOKUP($A122,'NonXtal_SegEnds_Prot#'!A:AL,10,FALSE)+8,1)</f>
        <v>P</v>
      </c>
      <c r="V122" s="102" t="str">
        <f>MID(VLOOKUP($A122,Seqs!$A:$B,2,FALSE),VLOOKUP($A122,'NonXtal_SegEnds_Prot#'!A:AL,10,FALSE)+9,1)</f>
        <v>L</v>
      </c>
      <c r="W122" s="71" t="str">
        <f>MID(VLOOKUP($A122,Seqs!$A:$B,2,FALSE),VLOOKUP($A122,'NonXtal_SegEnds_Prot#'!$A:$AL,22,FALSE)+6,1)</f>
        <v>V</v>
      </c>
      <c r="X122" s="102" t="str">
        <f>MID(VLOOKUP($A122,Seqs!$A:$B,2,FALSE),VLOOKUP($A122,'NonXtal_SegEnds_Prot#'!$A:$AL,22,FALSE)+7,1)</f>
        <v>T</v>
      </c>
      <c r="Y122" s="102" t="str">
        <f>MID(VLOOKUP($A122,Seqs!$A:$B,2,FALSE),VLOOKUP($A122,'NonXtal_SegEnds_Prot#'!$A:$AL,22,FALSE)+8,1)</f>
        <v>I</v>
      </c>
      <c r="Z122" s="102" t="str">
        <f>MID(VLOOKUP($A122,Seqs!$A:$B,2,FALSE),VLOOKUP($A122,'NonXtal_SegEnds_Prot#'!$A:$AL,22,FALSE)+9,1)</f>
        <v>P</v>
      </c>
      <c r="AA122" s="102" t="str">
        <f>MID(VLOOKUP($A122,Seqs!$A:$B,2,FALSE),VLOOKUP($A122,'NonXtal_SegEnds_Prot#'!$A:$AL,22,FALSE)+10,1)</f>
        <v>L</v>
      </c>
      <c r="AB122" s="71" t="str">
        <f>MID(VLOOKUP($A122,Seqs!$A:$B,2,FALSE),VLOOKUP($A122,'NonXtal_SegEnds_Prot#'!$A:$AL,28,FALSE)-4,1)</f>
        <v>V</v>
      </c>
      <c r="AC122" s="102" t="str">
        <f>MID(VLOOKUP($A122,Seqs!$A:$B,2,FALSE),VLOOKUP($A122,'NonXtal_SegEnds_Prot#'!$A:$AL,28,FALSE),1)</f>
        <v>P</v>
      </c>
    </row>
    <row r="123" spans="1:29" s="2" customFormat="1" x14ac:dyDescent="0.2">
      <c r="A123" s="2" t="s">
        <v>554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71" t="str">
        <f>MID(VLOOKUP($A123,Seqs!$A:$B,2,FALSE),VLOOKUP($A123,'NonXtal_SegEnds_Prot#'!A:AL,10,FALSE),1)</f>
        <v>D</v>
      </c>
      <c r="S123" s="102" t="str">
        <f>MID(VLOOKUP($A123,Seqs!$A:$B,2,FALSE),VLOOKUP($A123,'NonXtal_SegEnds_Prot#'!A:AL,10,FALSE)+6,1)</f>
        <v>S</v>
      </c>
      <c r="T123" s="102" t="str">
        <f>MID(VLOOKUP($A123,Seqs!$A:$B,2,FALSE),VLOOKUP($A123,'NonXtal_SegEnds_Prot#'!A:AL,10,FALSE)+7,1)</f>
        <v>L</v>
      </c>
      <c r="U123" s="102" t="str">
        <f>MID(VLOOKUP($A123,Seqs!$A:$B,2,FALSE),VLOOKUP($A123,'NonXtal_SegEnds_Prot#'!A:AL,10,FALSE)+8,1)</f>
        <v>P</v>
      </c>
      <c r="V123" s="102" t="str">
        <f>MID(VLOOKUP($A123,Seqs!$A:$B,2,FALSE),VLOOKUP($A123,'NonXtal_SegEnds_Prot#'!A:AL,10,FALSE)+9,1)</f>
        <v>F</v>
      </c>
      <c r="W123" s="71" t="str">
        <f>MID(VLOOKUP($A123,Seqs!$A:$B,2,FALSE),VLOOKUP($A123,'NonXtal_SegEnds_Prot#'!$A:$AL,22,FALSE)+6,1)</f>
        <v>N</v>
      </c>
      <c r="X123" s="102" t="str">
        <f>MID(VLOOKUP($A123,Seqs!$A:$B,2,FALSE),VLOOKUP($A123,'NonXtal_SegEnds_Prot#'!$A:$AL,22,FALSE)+7,1)</f>
        <v>T</v>
      </c>
      <c r="Y123" s="102" t="str">
        <f>MID(VLOOKUP($A123,Seqs!$A:$B,2,FALSE),VLOOKUP($A123,'NonXtal_SegEnds_Prot#'!$A:$AL,22,FALSE)+8,1)</f>
        <v>V</v>
      </c>
      <c r="Z123" s="102" t="str">
        <f>MID(VLOOKUP($A123,Seqs!$A:$B,2,FALSE),VLOOKUP($A123,'NonXtal_SegEnds_Prot#'!$A:$AL,22,FALSE)+9,1)</f>
        <v>P</v>
      </c>
      <c r="AA123" s="102" t="str">
        <f>MID(VLOOKUP($A123,Seqs!$A:$B,2,FALSE),VLOOKUP($A123,'NonXtal_SegEnds_Prot#'!$A:$AL,22,FALSE)+10,1)</f>
        <v>Y</v>
      </c>
      <c r="AB123" s="71" t="str">
        <f>MID(VLOOKUP($A123,Seqs!$A:$B,2,FALSE),VLOOKUP($A123,'NonXtal_SegEnds_Prot#'!$A:$AL,28,FALSE)-4,1)</f>
        <v>A</v>
      </c>
      <c r="AC123" s="102" t="str">
        <f>MID(VLOOKUP($A123,Seqs!$A:$B,2,FALSE),VLOOKUP($A123,'NonXtal_SegEnds_Prot#'!$A:$AL,28,FALSE),1)</f>
        <v>P</v>
      </c>
    </row>
    <row r="124" spans="1:29" s="2" customFormat="1" x14ac:dyDescent="0.2">
      <c r="A124" s="2" t="s">
        <v>568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71" t="str">
        <f>MID(VLOOKUP($A124,Seqs!$A:$B,2,FALSE),VLOOKUP($A124,'NonXtal_SegEnds_Prot#'!A:AL,10,FALSE),1)</f>
        <v>D</v>
      </c>
      <c r="S124" s="102" t="str">
        <f>MID(VLOOKUP($A124,Seqs!$A:$B,2,FALSE),VLOOKUP($A124,'NonXtal_SegEnds_Prot#'!A:AL,10,FALSE)+6,1)</f>
        <v>T</v>
      </c>
      <c r="T124" s="102" t="str">
        <f>MID(VLOOKUP($A124,Seqs!$A:$B,2,FALSE),VLOOKUP($A124,'NonXtal_SegEnds_Prot#'!A:AL,10,FALSE)+7,1)</f>
        <v>L</v>
      </c>
      <c r="U124" s="102" t="str">
        <f>MID(VLOOKUP($A124,Seqs!$A:$B,2,FALSE),VLOOKUP($A124,'NonXtal_SegEnds_Prot#'!A:AL,10,FALSE)+8,1)</f>
        <v>P</v>
      </c>
      <c r="V124" s="102" t="str">
        <f>MID(VLOOKUP($A124,Seqs!$A:$B,2,FALSE),VLOOKUP($A124,'NonXtal_SegEnds_Prot#'!A:AL,10,FALSE)+9,1)</f>
        <v>F</v>
      </c>
      <c r="W124" s="71" t="str">
        <f>MID(VLOOKUP($A124,Seqs!$A:$B,2,FALSE),VLOOKUP($A124,'NonXtal_SegEnds_Prot#'!$A:$AL,22,FALSE)+6,1)</f>
        <v>V</v>
      </c>
      <c r="X124" s="102" t="str">
        <f>MID(VLOOKUP($A124,Seqs!$A:$B,2,FALSE),VLOOKUP($A124,'NonXtal_SegEnds_Prot#'!$A:$AL,22,FALSE)+7,1)</f>
        <v>T</v>
      </c>
      <c r="Y124" s="102" t="str">
        <f>MID(VLOOKUP($A124,Seqs!$A:$B,2,FALSE),VLOOKUP($A124,'NonXtal_SegEnds_Prot#'!$A:$AL,22,FALSE)+8,1)</f>
        <v>V</v>
      </c>
      <c r="Z124" s="102" t="str">
        <f>MID(VLOOKUP($A124,Seqs!$A:$B,2,FALSE),VLOOKUP($A124,'NonXtal_SegEnds_Prot#'!$A:$AL,22,FALSE)+9,1)</f>
        <v>P</v>
      </c>
      <c r="AA124" s="102" t="str">
        <f>MID(VLOOKUP($A124,Seqs!$A:$B,2,FALSE),VLOOKUP($A124,'NonXtal_SegEnds_Prot#'!$A:$AL,22,FALSE)+10,1)</f>
        <v>T</v>
      </c>
      <c r="AB124" s="71" t="str">
        <f>MID(VLOOKUP($A124,Seqs!$A:$B,2,FALSE),VLOOKUP($A124,'NonXtal_SegEnds_Prot#'!$A:$AL,28,FALSE)-4,1)</f>
        <v>A</v>
      </c>
      <c r="AC124" s="102" t="str">
        <f>MID(VLOOKUP($A124,Seqs!$A:$B,2,FALSE),VLOOKUP($A124,'NonXtal_SegEnds_Prot#'!$A:$AL,28,FALSE),1)</f>
        <v>P</v>
      </c>
    </row>
    <row r="125" spans="1:29" s="2" customFormat="1" x14ac:dyDescent="0.2">
      <c r="A125" s="2" t="s">
        <v>578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71" t="str">
        <f>MID(VLOOKUP($A125,Seqs!$A:$B,2,FALSE),VLOOKUP($A125,'NonXtal_SegEnds_Prot#'!A:AL,10,FALSE),1)</f>
        <v>D</v>
      </c>
      <c r="S125" s="102" t="str">
        <f>MID(VLOOKUP($A125,Seqs!$A:$B,2,FALSE),VLOOKUP($A125,'NonXtal_SegEnds_Prot#'!A:AL,10,FALSE)+6,1)</f>
        <v>S</v>
      </c>
      <c r="T125" s="102" t="str">
        <f>MID(VLOOKUP($A125,Seqs!$A:$B,2,FALSE),VLOOKUP($A125,'NonXtal_SegEnds_Prot#'!A:AL,10,FALSE)+7,1)</f>
        <v>V</v>
      </c>
      <c r="U125" s="102" t="str">
        <f>MID(VLOOKUP($A125,Seqs!$A:$B,2,FALSE),VLOOKUP($A125,'NonXtal_SegEnds_Prot#'!A:AL,10,FALSE)+8,1)</f>
        <v>P</v>
      </c>
      <c r="V125" s="102" t="str">
        <f>MID(VLOOKUP($A125,Seqs!$A:$B,2,FALSE),VLOOKUP($A125,'NonXtal_SegEnds_Prot#'!A:AL,10,FALSE)+9,1)</f>
        <v>F</v>
      </c>
      <c r="W125" s="71" t="str">
        <f>MID(VLOOKUP($A125,Seqs!$A:$B,2,FALSE),VLOOKUP($A125,'NonXtal_SegEnds_Prot#'!$A:$AL,22,FALSE)+6,1)</f>
        <v>V</v>
      </c>
      <c r="X125" s="102" t="str">
        <f>MID(VLOOKUP($A125,Seqs!$A:$B,2,FALSE),VLOOKUP($A125,'NonXtal_SegEnds_Prot#'!$A:$AL,22,FALSE)+7,1)</f>
        <v>T</v>
      </c>
      <c r="Y125" s="102" t="str">
        <f>MID(VLOOKUP($A125,Seqs!$A:$B,2,FALSE),VLOOKUP($A125,'NonXtal_SegEnds_Prot#'!$A:$AL,22,FALSE)+8,1)</f>
        <v>L</v>
      </c>
      <c r="Z125" s="102" t="str">
        <f>MID(VLOOKUP($A125,Seqs!$A:$B,2,FALSE),VLOOKUP($A125,'NonXtal_SegEnds_Prot#'!$A:$AL,22,FALSE)+9,1)</f>
        <v>P</v>
      </c>
      <c r="AA125" s="102" t="str">
        <f>MID(VLOOKUP($A125,Seqs!$A:$B,2,FALSE),VLOOKUP($A125,'NonXtal_SegEnds_Prot#'!$A:$AL,22,FALSE)+10,1)</f>
        <v>I</v>
      </c>
      <c r="AB125" s="71" t="str">
        <f>MID(VLOOKUP($A125,Seqs!$A:$B,2,FALSE),VLOOKUP($A125,'NonXtal_SegEnds_Prot#'!$A:$AL,28,FALSE)-4,1)</f>
        <v>G</v>
      </c>
      <c r="AC125" s="102" t="str">
        <f>MID(VLOOKUP($A125,Seqs!$A:$B,2,FALSE),VLOOKUP($A125,'NonXtal_SegEnds_Prot#'!$A:$AL,28,FALSE),1)</f>
        <v>P</v>
      </c>
    </row>
    <row r="126" spans="1:29" s="2" customFormat="1" x14ac:dyDescent="0.2">
      <c r="A126" s="2" t="s">
        <v>590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71" t="str">
        <f>MID(VLOOKUP($A126,Seqs!$A:$B,2,FALSE),VLOOKUP($A126,'NonXtal_SegEnds_Prot#'!A:AL,10,FALSE),1)</f>
        <v>D</v>
      </c>
      <c r="S126" s="102" t="str">
        <f>MID(VLOOKUP($A126,Seqs!$A:$B,2,FALSE),VLOOKUP($A126,'NonXtal_SegEnds_Prot#'!A:AL,10,FALSE)+6,1)</f>
        <v>S</v>
      </c>
      <c r="T126" s="102" t="str">
        <f>MID(VLOOKUP($A126,Seqs!$A:$B,2,FALSE),VLOOKUP($A126,'NonXtal_SegEnds_Prot#'!A:AL,10,FALSE)+7,1)</f>
        <v>I</v>
      </c>
      <c r="U126" s="102" t="str">
        <f>MID(VLOOKUP($A126,Seqs!$A:$B,2,FALSE),VLOOKUP($A126,'NonXtal_SegEnds_Prot#'!A:AL,10,FALSE)+8,1)</f>
        <v>P</v>
      </c>
      <c r="V126" s="102" t="str">
        <f>MID(VLOOKUP($A126,Seqs!$A:$B,2,FALSE),VLOOKUP($A126,'NonXtal_SegEnds_Prot#'!A:AL,10,FALSE)+9,1)</f>
        <v>F</v>
      </c>
      <c r="W126" s="71" t="str">
        <f>MID(VLOOKUP($A126,Seqs!$A:$B,2,FALSE),VLOOKUP($A126,'NonXtal_SegEnds_Prot#'!$A:$AL,22,FALSE)+6,1)</f>
        <v>L</v>
      </c>
      <c r="X126" s="102" t="str">
        <f>MID(VLOOKUP($A126,Seqs!$A:$B,2,FALSE),VLOOKUP($A126,'NonXtal_SegEnds_Prot#'!$A:$AL,22,FALSE)+7,1)</f>
        <v>T</v>
      </c>
      <c r="Y126" s="102" t="str">
        <f>MID(VLOOKUP($A126,Seqs!$A:$B,2,FALSE),VLOOKUP($A126,'NonXtal_SegEnds_Prot#'!$A:$AL,22,FALSE)+8,1)</f>
        <v>L</v>
      </c>
      <c r="Z126" s="102" t="str">
        <f>MID(VLOOKUP($A126,Seqs!$A:$B,2,FALSE),VLOOKUP($A126,'NonXtal_SegEnds_Prot#'!$A:$AL,22,FALSE)+9,1)</f>
        <v>P</v>
      </c>
      <c r="AA126" s="102" t="str">
        <f>MID(VLOOKUP($A126,Seqs!$A:$B,2,FALSE),VLOOKUP($A126,'NonXtal_SegEnds_Prot#'!$A:$AL,22,FALSE)+10,1)</f>
        <v>V</v>
      </c>
      <c r="AB126" s="71" t="str">
        <f>MID(VLOOKUP($A126,Seqs!$A:$B,2,FALSE),VLOOKUP($A126,'NonXtal_SegEnds_Prot#'!$A:$AL,28,FALSE)-4,1)</f>
        <v>S</v>
      </c>
      <c r="AC126" s="102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411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71" t="str">
        <f>MID(VLOOKUP($A127,Seqs!$A:$B,2,FALSE),VLOOKUP($A127,'NonXtal_SegEnds_Prot#'!A:AL,10,FALSE),1)</f>
        <v>H</v>
      </c>
      <c r="S127" s="102" t="str">
        <f>MID(VLOOKUP($A127,Seqs!$A:$B,2,FALSE),VLOOKUP($A127,'NonXtal_SegEnds_Prot#'!A:AL,10,FALSE)+6,1)</f>
        <v>T</v>
      </c>
      <c r="T127" s="102" t="str">
        <f>MID(VLOOKUP($A127,Seqs!$A:$B,2,FALSE),VLOOKUP($A127,'NonXtal_SegEnds_Prot#'!A:AL,10,FALSE)+7,1)</f>
        <v>V</v>
      </c>
      <c r="U127" s="102" t="str">
        <f>MID(VLOOKUP($A127,Seqs!$A:$B,2,FALSE),VLOOKUP($A127,'NonXtal_SegEnds_Prot#'!A:AL,10,FALSE)+8,1)</f>
        <v>P</v>
      </c>
      <c r="V127" s="102" t="str">
        <f>MID(VLOOKUP($A127,Seqs!$A:$B,2,FALSE),VLOOKUP($A127,'NonXtal_SegEnds_Prot#'!A:AL,10,FALSE)+9,1)</f>
        <v>F</v>
      </c>
      <c r="W127" s="71" t="str">
        <f>MID(VLOOKUP($A127,Seqs!$A:$B,2,FALSE),VLOOKUP($A127,'NonXtal_SegEnds_Prot#'!$A:$AL,22,FALSE)+6,1)</f>
        <v>I</v>
      </c>
      <c r="X127" s="102" t="str">
        <f>MID(VLOOKUP($A127,Seqs!$A:$B,2,FALSE),VLOOKUP($A127,'NonXtal_SegEnds_Prot#'!$A:$AL,22,FALSE)+7,1)</f>
        <v>V</v>
      </c>
      <c r="Y127" s="102" t="str">
        <f>MID(VLOOKUP($A127,Seqs!$A:$B,2,FALSE),VLOOKUP($A127,'NonXtal_SegEnds_Prot#'!$A:$AL,22,FALSE)+8,1)</f>
        <v>V</v>
      </c>
      <c r="Z127" s="102" t="str">
        <f>MID(VLOOKUP($A127,Seqs!$A:$B,2,FALSE),VLOOKUP($A127,'NonXtal_SegEnds_Prot#'!$A:$AL,22,FALSE)+9,1)</f>
        <v>P</v>
      </c>
      <c r="AA127" s="102" t="str">
        <f>MID(VLOOKUP($A127,Seqs!$A:$B,2,FALSE),VLOOKUP($A127,'NonXtal_SegEnds_Prot#'!$A:$AL,22,FALSE)+10,1)</f>
        <v>L</v>
      </c>
      <c r="AB127" s="71" t="str">
        <f>MID(VLOOKUP($A127,Seqs!$A:$B,2,FALSE),VLOOKUP($A127,'NonXtal_SegEnds_Prot#'!$A:$AL,28,FALSE)-4,1)</f>
        <v>V</v>
      </c>
      <c r="AC127" s="102" t="str">
        <f>MID(VLOOKUP($A127,Seqs!$A:$B,2,FALSE),VLOOKUP($A127,'NonXtal_SegEnds_Prot#'!$A:$AL,28,FALSE),1)</f>
        <v>L</v>
      </c>
    </row>
    <row r="128" spans="1:29" s="2" customFormat="1" x14ac:dyDescent="0.2">
      <c r="A128" s="2" t="s">
        <v>436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71" t="str">
        <f>MID(VLOOKUP($A128,Seqs!$A:$B,2,FALSE),VLOOKUP($A128,'NonXtal_SegEnds_Prot#'!A:AL,10,FALSE),1)</f>
        <v>D</v>
      </c>
      <c r="S128" s="102" t="str">
        <f>MID(VLOOKUP($A128,Seqs!$A:$B,2,FALSE),VLOOKUP($A128,'NonXtal_SegEnds_Prot#'!A:AL,10,FALSE)+6,1)</f>
        <v>A</v>
      </c>
      <c r="T128" s="102" t="str">
        <f>MID(VLOOKUP($A128,Seqs!$A:$B,2,FALSE),VLOOKUP($A128,'NonXtal_SegEnds_Prot#'!A:AL,10,FALSE)+7,1)</f>
        <v>S</v>
      </c>
      <c r="U128" s="102" t="str">
        <f>MID(VLOOKUP($A128,Seqs!$A:$B,2,FALSE),VLOOKUP($A128,'NonXtal_SegEnds_Prot#'!A:AL,10,FALSE)+8,1)</f>
        <v>T</v>
      </c>
      <c r="V128" s="102" t="str">
        <f>MID(VLOOKUP($A128,Seqs!$A:$B,2,FALSE),VLOOKUP($A128,'NonXtal_SegEnds_Prot#'!A:AL,10,FALSE)+9,1)</f>
        <v>P</v>
      </c>
      <c r="W128" s="71" t="str">
        <f>MID(VLOOKUP($A128,Seqs!$A:$B,2,FALSE),VLOOKUP($A128,'NonXtal_SegEnds_Prot#'!$A:$AL,22,FALSE)+6,1)</f>
        <v>F</v>
      </c>
      <c r="X128" s="102" t="str">
        <f>MID(VLOOKUP($A128,Seqs!$A:$B,2,FALSE),VLOOKUP($A128,'NonXtal_SegEnds_Prot#'!$A:$AL,22,FALSE)+7,1)</f>
        <v>V</v>
      </c>
      <c r="Y128" s="102" t="str">
        <f>MID(VLOOKUP($A128,Seqs!$A:$B,2,FALSE),VLOOKUP($A128,'NonXtal_SegEnds_Prot#'!$A:$AL,22,FALSE)+8,1)</f>
        <v>T</v>
      </c>
      <c r="Z128" s="102" t="str">
        <f>MID(VLOOKUP($A128,Seqs!$A:$B,2,FALSE),VLOOKUP($A128,'NonXtal_SegEnds_Prot#'!$A:$AL,22,FALSE)+9,1)</f>
        <v>P</v>
      </c>
      <c r="AA128" s="102" t="str">
        <f>MID(VLOOKUP($A128,Seqs!$A:$B,2,FALSE),VLOOKUP($A128,'NonXtal_SegEnds_Prot#'!$A:$AL,22,FALSE)+10,1)</f>
        <v>V</v>
      </c>
      <c r="AB128" s="71" t="str">
        <f>MID(VLOOKUP($A128,Seqs!$A:$B,2,FALSE),VLOOKUP($A128,'NonXtal_SegEnds_Prot#'!$A:$AL,28,FALSE)-4,1)</f>
        <v>G</v>
      </c>
      <c r="AC128" s="102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472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71" t="str">
        <f>MID(VLOOKUP($A129,Seqs!$A:$B,2,FALSE),VLOOKUP($A129,'NonXtal_SegEnds_Prot#'!A:AL,10,FALSE),1)</f>
        <v>D</v>
      </c>
      <c r="S129" s="102" t="str">
        <f>MID(VLOOKUP($A129,Seqs!$A:$B,2,FALSE),VLOOKUP($A129,'NonXtal_SegEnds_Prot#'!A:AL,10,FALSE)+6,1)</f>
        <v>V</v>
      </c>
      <c r="T129" s="102" t="str">
        <f>MID(VLOOKUP($A129,Seqs!$A:$B,2,FALSE),VLOOKUP($A129,'NonXtal_SegEnds_Prot#'!A:AL,10,FALSE)+7,1)</f>
        <v>V</v>
      </c>
      <c r="U129" s="102" t="str">
        <f>MID(VLOOKUP($A129,Seqs!$A:$B,2,FALSE),VLOOKUP($A129,'NonXtal_SegEnds_Prot#'!A:AL,10,FALSE)+8,1)</f>
        <v>M</v>
      </c>
      <c r="V129" s="102" t="str">
        <f>MID(VLOOKUP($A129,Seqs!$A:$B,2,FALSE),VLOOKUP($A129,'NonXtal_SegEnds_Prot#'!A:AL,10,FALSE)+9,1)</f>
        <v>P</v>
      </c>
      <c r="W129" s="71" t="str">
        <f>MID(VLOOKUP($A129,Seqs!$A:$B,2,FALSE),VLOOKUP($A129,'NonXtal_SegEnds_Prot#'!$A:$AL,22,FALSE)+6,1)</f>
        <v>W</v>
      </c>
      <c r="X129" s="102" t="str">
        <f>MID(VLOOKUP($A129,Seqs!$A:$B,2,FALSE),VLOOKUP($A129,'NonXtal_SegEnds_Prot#'!$A:$AL,22,FALSE)+7,1)</f>
        <v>V</v>
      </c>
      <c r="Y129" s="102" t="str">
        <f>MID(VLOOKUP($A129,Seqs!$A:$B,2,FALSE),VLOOKUP($A129,'NonXtal_SegEnds_Prot#'!$A:$AL,22,FALSE)+8,1)</f>
        <v>I</v>
      </c>
      <c r="Z129" s="102" t="str">
        <f>MID(VLOOKUP($A129,Seqs!$A:$B,2,FALSE),VLOOKUP($A129,'NonXtal_SegEnds_Prot#'!$A:$AL,22,FALSE)+9,1)</f>
        <v>P</v>
      </c>
      <c r="AA129" s="102" t="str">
        <f>MID(VLOOKUP($A129,Seqs!$A:$B,2,FALSE),VLOOKUP($A129,'NonXtal_SegEnds_Prot#'!$A:$AL,22,FALSE)+10,1)</f>
        <v>I</v>
      </c>
      <c r="AB129" s="71" t="str">
        <f>MID(VLOOKUP($A129,Seqs!$A:$B,2,FALSE),VLOOKUP($A129,'NonXtal_SegEnds_Prot#'!$A:$AL,28,FALSE)-4,1)</f>
        <v>N</v>
      </c>
      <c r="AC129" s="102" t="str">
        <f>MID(VLOOKUP($A129,Seqs!$A:$B,2,FALSE),VLOOKUP($A129,'NonXtal_SegEnds_Prot#'!$A:$AL,28,FALSE),1)</f>
        <v>P</v>
      </c>
    </row>
    <row r="130" spans="1:29" s="2" customFormat="1" x14ac:dyDescent="0.2">
      <c r="A130" s="2" t="s">
        <v>505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71" t="str">
        <f>MID(VLOOKUP($A130,Seqs!$A:$B,2,FALSE),VLOOKUP($A130,'NonXtal_SegEnds_Prot#'!A:AL,10,FALSE),1)</f>
        <v>D</v>
      </c>
      <c r="S130" s="102" t="str">
        <f>MID(VLOOKUP($A130,Seqs!$A:$B,2,FALSE),VLOOKUP($A130,'NonXtal_SegEnds_Prot#'!A:AL,10,FALSE)+6,1)</f>
        <v>Y</v>
      </c>
      <c r="T130" s="102" t="str">
        <f>MID(VLOOKUP($A130,Seqs!$A:$B,2,FALSE),VLOOKUP($A130,'NonXtal_SegEnds_Prot#'!A:AL,10,FALSE)+7,1)</f>
        <v>P</v>
      </c>
      <c r="U130" s="102" t="str">
        <f>MID(VLOOKUP($A130,Seqs!$A:$B,2,FALSE),VLOOKUP($A130,'NonXtal_SegEnds_Prot#'!A:AL,10,FALSE)+8,1)</f>
        <v>Y</v>
      </c>
      <c r="V130" s="102" t="str">
        <f>MID(VLOOKUP($A130,Seqs!$A:$B,2,FALSE),VLOOKUP($A130,'NonXtal_SegEnds_Prot#'!A:AL,10,FALSE)+9,1)</f>
        <v>P</v>
      </c>
      <c r="W130" s="71" t="str">
        <f>MID(VLOOKUP($A130,Seqs!$A:$B,2,FALSE),VLOOKUP($A130,'NonXtal_SegEnds_Prot#'!$A:$AL,22,FALSE)+6,1)</f>
        <v>A</v>
      </c>
      <c r="X130" s="102" t="str">
        <f>MID(VLOOKUP($A130,Seqs!$A:$B,2,FALSE),VLOOKUP($A130,'NonXtal_SegEnds_Prot#'!$A:$AL,22,FALSE)+7,1)</f>
        <v>V</v>
      </c>
      <c r="Y130" s="102" t="str">
        <f>MID(VLOOKUP($A130,Seqs!$A:$B,2,FALSE),VLOOKUP($A130,'NonXtal_SegEnds_Prot#'!$A:$AL,22,FALSE)+8,1)</f>
        <v>L</v>
      </c>
      <c r="Z130" s="102" t="str">
        <f>MID(VLOOKUP($A130,Seqs!$A:$B,2,FALSE),VLOOKUP($A130,'NonXtal_SegEnds_Prot#'!$A:$AL,22,FALSE)+9,1)</f>
        <v>P</v>
      </c>
      <c r="AA130" s="102" t="str">
        <f>MID(VLOOKUP($A130,Seqs!$A:$B,2,FALSE),VLOOKUP($A130,'NonXtal_SegEnds_Prot#'!$A:$AL,22,FALSE)+10,1)</f>
        <v>N</v>
      </c>
      <c r="AB130" s="71" t="str">
        <f>MID(VLOOKUP($A130,Seqs!$A:$B,2,FALSE),VLOOKUP($A130,'NonXtal_SegEnds_Prot#'!$A:$AL,28,FALSE)-4,1)</f>
        <v>H</v>
      </c>
      <c r="AC130" s="102" t="str">
        <f>MID(VLOOKUP($A130,Seqs!$A:$B,2,FALSE),VLOOKUP($A130,'NonXtal_SegEnds_Prot#'!$A:$AL,28,FALSE),1)</f>
        <v>P</v>
      </c>
    </row>
    <row r="131" spans="1:29" s="2" customFormat="1" x14ac:dyDescent="0.2">
      <c r="A131" s="2" t="s">
        <v>507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71" t="str">
        <f>MID(VLOOKUP($A131,Seqs!$A:$B,2,FALSE),VLOOKUP($A131,'NonXtal_SegEnds_Prot#'!A:AL,10,FALSE),1)</f>
        <v>D</v>
      </c>
      <c r="S131" s="102" t="str">
        <f>MID(VLOOKUP($A131,Seqs!$A:$B,2,FALSE),VLOOKUP($A131,'NonXtal_SegEnds_Prot#'!A:AL,10,FALSE)+6,1)</f>
        <v>Y</v>
      </c>
      <c r="T131" s="102" t="str">
        <f>MID(VLOOKUP($A131,Seqs!$A:$B,2,FALSE),VLOOKUP($A131,'NonXtal_SegEnds_Prot#'!A:AL,10,FALSE)+7,1)</f>
        <v>P</v>
      </c>
      <c r="U131" s="102" t="str">
        <f>MID(VLOOKUP($A131,Seqs!$A:$B,2,FALSE),VLOOKUP($A131,'NonXtal_SegEnds_Prot#'!A:AL,10,FALSE)+8,1)</f>
        <v>Y</v>
      </c>
      <c r="V131" s="102" t="str">
        <f>MID(VLOOKUP($A131,Seqs!$A:$B,2,FALSE),VLOOKUP($A131,'NonXtal_SegEnds_Prot#'!A:AL,10,FALSE)+9,1)</f>
        <v>P</v>
      </c>
      <c r="W131" s="71" t="str">
        <f>MID(VLOOKUP($A131,Seqs!$A:$B,2,FALSE),VLOOKUP($A131,'NonXtal_SegEnds_Prot#'!$A:$AL,22,FALSE)+6,1)</f>
        <v>A</v>
      </c>
      <c r="X131" s="102" t="str">
        <f>MID(VLOOKUP($A131,Seqs!$A:$B,2,FALSE),VLOOKUP($A131,'NonXtal_SegEnds_Prot#'!$A:$AL,22,FALSE)+7,1)</f>
        <v>V</v>
      </c>
      <c r="Y131" s="102" t="str">
        <f>MID(VLOOKUP($A131,Seqs!$A:$B,2,FALSE),VLOOKUP($A131,'NonXtal_SegEnds_Prot#'!$A:$AL,22,FALSE)+8,1)</f>
        <v>L</v>
      </c>
      <c r="Z131" s="102" t="str">
        <f>MID(VLOOKUP($A131,Seqs!$A:$B,2,FALSE),VLOOKUP($A131,'NonXtal_SegEnds_Prot#'!$A:$AL,22,FALSE)+9,1)</f>
        <v>P</v>
      </c>
      <c r="AA131" s="102" t="str">
        <f>MID(VLOOKUP($A131,Seqs!$A:$B,2,FALSE),VLOOKUP($A131,'NonXtal_SegEnds_Prot#'!$A:$AL,22,FALSE)+10,1)</f>
        <v>N</v>
      </c>
      <c r="AB131" s="71" t="str">
        <f>MID(VLOOKUP($A131,Seqs!$A:$B,2,FALSE),VLOOKUP($A131,'NonXtal_SegEnds_Prot#'!$A:$AL,28,FALSE)-4,1)</f>
        <v>H</v>
      </c>
      <c r="AC131" s="102" t="str">
        <f>MID(VLOOKUP($A131,Seqs!$A:$B,2,FALSE),VLOOKUP($A131,'NonXtal_SegEnds_Prot#'!$A:$AL,28,FALSE),1)</f>
        <v>P</v>
      </c>
    </row>
    <row r="132" spans="1:29" s="2" customFormat="1" x14ac:dyDescent="0.2">
      <c r="A132" s="2" t="s">
        <v>514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71" t="str">
        <f>MID(VLOOKUP($A132,Seqs!$A:$B,2,FALSE),VLOOKUP($A132,'NonXtal_SegEnds_Prot#'!A:AL,10,FALSE),1)</f>
        <v>D</v>
      </c>
      <c r="S132" s="102" t="str">
        <f>MID(VLOOKUP($A132,Seqs!$A:$B,2,FALSE),VLOOKUP($A132,'NonXtal_SegEnds_Prot#'!A:AL,10,FALSE)+6,1)</f>
        <v>V</v>
      </c>
      <c r="T132" s="102" t="str">
        <f>MID(VLOOKUP($A132,Seqs!$A:$B,2,FALSE),VLOOKUP($A132,'NonXtal_SegEnds_Prot#'!A:AL,10,FALSE)+7,1)</f>
        <v>L</v>
      </c>
      <c r="U132" s="102" t="str">
        <f>MID(VLOOKUP($A132,Seqs!$A:$B,2,FALSE),VLOOKUP($A132,'NonXtal_SegEnds_Prot#'!A:AL,10,FALSE)+8,1)</f>
        <v>P</v>
      </c>
      <c r="V132" s="102" t="str">
        <f>MID(VLOOKUP($A132,Seqs!$A:$B,2,FALSE),VLOOKUP($A132,'NonXtal_SegEnds_Prot#'!A:AL,10,FALSE)+9,1)</f>
        <v>I</v>
      </c>
      <c r="W132" s="71" t="str">
        <f>MID(VLOOKUP($A132,Seqs!$A:$B,2,FALSE),VLOOKUP($A132,'NonXtal_SegEnds_Prot#'!$A:$AL,22,FALSE)+6,1)</f>
        <v>V</v>
      </c>
      <c r="X132" s="102" t="str">
        <f>MID(VLOOKUP($A132,Seqs!$A:$B,2,FALSE),VLOOKUP($A132,'NonXtal_SegEnds_Prot#'!$A:$AL,22,FALSE)+7,1)</f>
        <v>V</v>
      </c>
      <c r="Y132" s="102" t="str">
        <f>MID(VLOOKUP($A132,Seqs!$A:$B,2,FALSE),VLOOKUP($A132,'NonXtal_SegEnds_Prot#'!$A:$AL,22,FALSE)+8,1)</f>
        <v>L</v>
      </c>
      <c r="Z132" s="102" t="str">
        <f>MID(VLOOKUP($A132,Seqs!$A:$B,2,FALSE),VLOOKUP($A132,'NonXtal_SegEnds_Prot#'!$A:$AL,22,FALSE)+9,1)</f>
        <v>P</v>
      </c>
      <c r="AA132" s="102" t="str">
        <f>MID(VLOOKUP($A132,Seqs!$A:$B,2,FALSE),VLOOKUP($A132,'NonXtal_SegEnds_Prot#'!$A:$AL,22,FALSE)+10,1)</f>
        <v>F</v>
      </c>
      <c r="AB132" s="71" t="str">
        <f>MID(VLOOKUP($A132,Seqs!$A:$B,2,FALSE),VLOOKUP($A132,'NonXtal_SegEnds_Prot#'!$A:$AL,28,FALSE)-4,1)</f>
        <v>G</v>
      </c>
      <c r="AC132" s="102" t="str">
        <f>MID(VLOOKUP($A132,Seqs!$A:$B,2,FALSE),VLOOKUP($A132,'NonXtal_SegEnds_Prot#'!$A:$AL,28,FALSE),1)</f>
        <v>P</v>
      </c>
    </row>
    <row r="133" spans="1:29" s="2" customFormat="1" x14ac:dyDescent="0.2">
      <c r="A133" s="2" t="s">
        <v>515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71" t="str">
        <f>MID(VLOOKUP($A133,Seqs!$A:$B,2,FALSE),VLOOKUP($A133,'NonXtal_SegEnds_Prot#'!A:AL,10,FALSE),1)</f>
        <v>D</v>
      </c>
      <c r="S133" s="102" t="str">
        <f>MID(VLOOKUP($A133,Seqs!$A:$B,2,FALSE),VLOOKUP($A133,'NonXtal_SegEnds_Prot#'!A:AL,10,FALSE)+6,1)</f>
        <v>V</v>
      </c>
      <c r="T133" s="102" t="str">
        <f>MID(VLOOKUP($A133,Seqs!$A:$B,2,FALSE),VLOOKUP($A133,'NonXtal_SegEnds_Prot#'!A:AL,10,FALSE)+7,1)</f>
        <v>L</v>
      </c>
      <c r="U133" s="102" t="str">
        <f>MID(VLOOKUP($A133,Seqs!$A:$B,2,FALSE),VLOOKUP($A133,'NonXtal_SegEnds_Prot#'!A:AL,10,FALSE)+8,1)</f>
        <v>P</v>
      </c>
      <c r="V133" s="102" t="str">
        <f>MID(VLOOKUP($A133,Seqs!$A:$B,2,FALSE),VLOOKUP($A133,'NonXtal_SegEnds_Prot#'!A:AL,10,FALSE)+9,1)</f>
        <v>V</v>
      </c>
      <c r="W133" s="71" t="str">
        <f>MID(VLOOKUP($A133,Seqs!$A:$B,2,FALSE),VLOOKUP($A133,'NonXtal_SegEnds_Prot#'!$A:$AL,22,FALSE)+6,1)</f>
        <v>L</v>
      </c>
      <c r="X133" s="102" t="str">
        <f>MID(VLOOKUP($A133,Seqs!$A:$B,2,FALSE),VLOOKUP($A133,'NonXtal_SegEnds_Prot#'!$A:$AL,22,FALSE)+7,1)</f>
        <v>V</v>
      </c>
      <c r="Y133" s="102" t="str">
        <f>MID(VLOOKUP($A133,Seqs!$A:$B,2,FALSE),VLOOKUP($A133,'NonXtal_SegEnds_Prot#'!$A:$AL,22,FALSE)+8,1)</f>
        <v>L</v>
      </c>
      <c r="Z133" s="102" t="str">
        <f>MID(VLOOKUP($A133,Seqs!$A:$B,2,FALSE),VLOOKUP($A133,'NonXtal_SegEnds_Prot#'!$A:$AL,22,FALSE)+9,1)</f>
        <v>P</v>
      </c>
      <c r="AA133" s="102" t="str">
        <f>MID(VLOOKUP($A133,Seqs!$A:$B,2,FALSE),VLOOKUP($A133,'NonXtal_SegEnds_Prot#'!$A:$AL,22,FALSE)+10,1)</f>
        <v>F</v>
      </c>
      <c r="AB133" s="71" t="str">
        <f>MID(VLOOKUP($A133,Seqs!$A:$B,2,FALSE),VLOOKUP($A133,'NonXtal_SegEnds_Prot#'!$A:$AL,28,FALSE)-4,1)</f>
        <v>G</v>
      </c>
      <c r="AC133" s="102" t="str">
        <f>MID(VLOOKUP($A133,Seqs!$A:$B,2,FALSE),VLOOKUP($A133,'NonXtal_SegEnds_Prot#'!$A:$AL,28,FALSE),1)</f>
        <v>P</v>
      </c>
    </row>
    <row r="134" spans="1:29" s="2" customFormat="1" x14ac:dyDescent="0.2">
      <c r="A134" s="2" t="s">
        <v>537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71" t="str">
        <f>MID(VLOOKUP($A134,Seqs!$A:$B,2,FALSE),VLOOKUP($A134,'NonXtal_SegEnds_Prot#'!A:AL,10,FALSE),1)</f>
        <v>D</v>
      </c>
      <c r="S134" s="102" t="str">
        <f>MID(VLOOKUP($A134,Seqs!$A:$B,2,FALSE),VLOOKUP($A134,'NonXtal_SegEnds_Prot#'!A:AL,10,FALSE)+6,1)</f>
        <v>S</v>
      </c>
      <c r="T134" s="102" t="str">
        <f>MID(VLOOKUP($A134,Seqs!$A:$B,2,FALSE),VLOOKUP($A134,'NonXtal_SegEnds_Prot#'!A:AL,10,FALSE)+7,1)</f>
        <v>L</v>
      </c>
      <c r="U134" s="102" t="str">
        <f>MID(VLOOKUP($A134,Seqs!$A:$B,2,FALSE),VLOOKUP($A134,'NonXtal_SegEnds_Prot#'!A:AL,10,FALSE)+8,1)</f>
        <v>P</v>
      </c>
      <c r="V134" s="102" t="str">
        <f>MID(VLOOKUP($A134,Seqs!$A:$B,2,FALSE),VLOOKUP($A134,'NonXtal_SegEnds_Prot#'!A:AL,10,FALSE)+9,1)</f>
        <v>F</v>
      </c>
      <c r="W134" s="71" t="str">
        <f>MID(VLOOKUP($A134,Seqs!$A:$B,2,FALSE),VLOOKUP($A134,'NonXtal_SegEnds_Prot#'!$A:$AL,22,FALSE)+6,1)</f>
        <v>A</v>
      </c>
      <c r="X134" s="102" t="str">
        <f>MID(VLOOKUP($A134,Seqs!$A:$B,2,FALSE),VLOOKUP($A134,'NonXtal_SegEnds_Prot#'!$A:$AL,22,FALSE)+7,1)</f>
        <v>V</v>
      </c>
      <c r="Y134" s="102" t="str">
        <f>MID(VLOOKUP($A134,Seqs!$A:$B,2,FALSE),VLOOKUP($A134,'NonXtal_SegEnds_Prot#'!$A:$AL,22,FALSE)+8,1)</f>
        <v>I</v>
      </c>
      <c r="Z134" s="102" t="str">
        <f>MID(VLOOKUP($A134,Seqs!$A:$B,2,FALSE),VLOOKUP($A134,'NonXtal_SegEnds_Prot#'!$A:$AL,22,FALSE)+9,1)</f>
        <v>P</v>
      </c>
      <c r="AA134" s="102" t="str">
        <f>MID(VLOOKUP($A134,Seqs!$A:$B,2,FALSE),VLOOKUP($A134,'NonXtal_SegEnds_Prot#'!$A:$AL,22,FALSE)+10,1)</f>
        <v>M</v>
      </c>
      <c r="AB134" s="71" t="str">
        <f>MID(VLOOKUP($A134,Seqs!$A:$B,2,FALSE),VLOOKUP($A134,'NonXtal_SegEnds_Prot#'!$A:$AL,28,FALSE)-4,1)</f>
        <v>T</v>
      </c>
      <c r="AC134" s="102" t="str">
        <f>MID(VLOOKUP($A134,Seqs!$A:$B,2,FALSE),VLOOKUP($A134,'NonXtal_SegEnds_Prot#'!$A:$AL,28,FALSE),1)</f>
        <v>P</v>
      </c>
    </row>
    <row r="135" spans="1:29" s="2" customFormat="1" x14ac:dyDescent="0.2">
      <c r="A135" s="2" t="s">
        <v>549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1554</v>
      </c>
      <c r="P135" s="4" t="s">
        <v>51</v>
      </c>
      <c r="R135" s="71" t="str">
        <f>MID(VLOOKUP($A135,Seqs!$A:$B,2,FALSE),VLOOKUP($A135,'NonXtal_SegEnds_Prot#'!A:AL,10,FALSE),1)</f>
        <v>D</v>
      </c>
      <c r="S135" s="102" t="str">
        <f>MID(VLOOKUP($A135,Seqs!$A:$B,2,FALSE),VLOOKUP($A135,'NonXtal_SegEnds_Prot#'!A:AL,10,FALSE)+6,1)</f>
        <v>V</v>
      </c>
      <c r="T135" s="102" t="str">
        <f>MID(VLOOKUP($A135,Seqs!$A:$B,2,FALSE),VLOOKUP($A135,'NonXtal_SegEnds_Prot#'!A:AL,10,FALSE)+7,1)</f>
        <v>L</v>
      </c>
      <c r="U135" s="102" t="str">
        <f>MID(VLOOKUP($A135,Seqs!$A:$B,2,FALSE),VLOOKUP($A135,'NonXtal_SegEnds_Prot#'!A:AL,10,FALSE)+8,1)</f>
        <v>P</v>
      </c>
      <c r="V135" s="102" t="str">
        <f>MID(VLOOKUP($A135,Seqs!$A:$B,2,FALSE),VLOOKUP($A135,'NonXtal_SegEnds_Prot#'!A:AL,10,FALSE)+9,1)</f>
        <v>F</v>
      </c>
      <c r="W135" s="71" t="str">
        <f>MID(VLOOKUP($A135,Seqs!$A:$B,2,FALSE),VLOOKUP($A135,'NonXtal_SegEnds_Prot#'!$A:$AL,22,FALSE)+6,1)</f>
        <v>G</v>
      </c>
      <c r="X135" s="102" t="str">
        <f>MID(VLOOKUP($A135,Seqs!$A:$B,2,FALSE),VLOOKUP($A135,'NonXtal_SegEnds_Prot#'!$A:$AL,22,FALSE)+7,1)</f>
        <v>V</v>
      </c>
      <c r="Y135" s="102" t="str">
        <f>MID(VLOOKUP($A135,Seqs!$A:$B,2,FALSE),VLOOKUP($A135,'NonXtal_SegEnds_Prot#'!$A:$AL,22,FALSE)+8,1)</f>
        <v>V</v>
      </c>
      <c r="Z135" s="102" t="str">
        <f>MID(VLOOKUP($A135,Seqs!$A:$B,2,FALSE),VLOOKUP($A135,'NonXtal_SegEnds_Prot#'!$A:$AL,22,FALSE)+9,1)</f>
        <v>P</v>
      </c>
      <c r="AA135" s="102" t="str">
        <f>MID(VLOOKUP($A135,Seqs!$A:$B,2,FALSE),VLOOKUP($A135,'NonXtal_SegEnds_Prot#'!$A:$AL,22,FALSE)+10,1)</f>
        <v>L</v>
      </c>
      <c r="AB135" s="71" t="str">
        <f>MID(VLOOKUP($A135,Seqs!$A:$B,2,FALSE),VLOOKUP($A135,'NonXtal_SegEnds_Prot#'!$A:$AL,28,FALSE)-4,1)</f>
        <v>F</v>
      </c>
      <c r="AC135" s="102" t="str">
        <f>MID(VLOOKUP($A135,Seqs!$A:$B,2,FALSE),VLOOKUP($A135,'NonXtal_SegEnds_Prot#'!$A:$AL,28,FALSE),1)</f>
        <v>P</v>
      </c>
    </row>
    <row r="136" spans="1:29" s="2" customFormat="1" x14ac:dyDescent="0.2">
      <c r="A136" s="2" t="s">
        <v>577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71" t="str">
        <f>MID(VLOOKUP($A136,Seqs!$A:$B,2,FALSE),VLOOKUP($A136,'NonXtal_SegEnds_Prot#'!A:AL,10,FALSE),1)</f>
        <v>D</v>
      </c>
      <c r="S136" s="102" t="str">
        <f>MID(VLOOKUP($A136,Seqs!$A:$B,2,FALSE),VLOOKUP($A136,'NonXtal_SegEnds_Prot#'!A:AL,10,FALSE)+6,1)</f>
        <v>G</v>
      </c>
      <c r="T136" s="102" t="str">
        <f>MID(VLOOKUP($A136,Seqs!$A:$B,2,FALSE),VLOOKUP($A136,'NonXtal_SegEnds_Prot#'!A:AL,10,FALSE)+7,1)</f>
        <v>L</v>
      </c>
      <c r="U136" s="102" t="str">
        <f>MID(VLOOKUP($A136,Seqs!$A:$B,2,FALSE),VLOOKUP($A136,'NonXtal_SegEnds_Prot#'!A:AL,10,FALSE)+8,1)</f>
        <v>P</v>
      </c>
      <c r="V136" s="102" t="str">
        <f>MID(VLOOKUP($A136,Seqs!$A:$B,2,FALSE),VLOOKUP($A136,'NonXtal_SegEnds_Prot#'!A:AL,10,FALSE)+9,1)</f>
        <v>F</v>
      </c>
      <c r="W136" s="71" t="str">
        <f>MID(VLOOKUP($A136,Seqs!$A:$B,2,FALSE),VLOOKUP($A136,'NonXtal_SegEnds_Prot#'!$A:$AL,22,FALSE)+6,1)</f>
        <v>V</v>
      </c>
      <c r="X136" s="102" t="str">
        <f>MID(VLOOKUP($A136,Seqs!$A:$B,2,FALSE),VLOOKUP($A136,'NonXtal_SegEnds_Prot#'!$A:$AL,22,FALSE)+7,1)</f>
        <v>V</v>
      </c>
      <c r="Y136" s="102" t="str">
        <f>MID(VLOOKUP($A136,Seqs!$A:$B,2,FALSE),VLOOKUP($A136,'NonXtal_SegEnds_Prot#'!$A:$AL,22,FALSE)+8,1)</f>
        <v>L</v>
      </c>
      <c r="Z136" s="102" t="str">
        <f>MID(VLOOKUP($A136,Seqs!$A:$B,2,FALSE),VLOOKUP($A136,'NonXtal_SegEnds_Prot#'!$A:$AL,22,FALSE)+9,1)</f>
        <v>P</v>
      </c>
      <c r="AA136" s="102" t="str">
        <f>MID(VLOOKUP($A136,Seqs!$A:$B,2,FALSE),VLOOKUP($A136,'NonXtal_SegEnds_Prot#'!$A:$AL,22,FALSE)+10,1)</f>
        <v>V</v>
      </c>
      <c r="AB136" s="71" t="str">
        <f>MID(VLOOKUP($A136,Seqs!$A:$B,2,FALSE),VLOOKUP($A136,'NonXtal_SegEnds_Prot#'!$A:$AL,28,FALSE)-4,1)</f>
        <v>G</v>
      </c>
      <c r="AC136" s="102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474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71" t="str">
        <f>MID(VLOOKUP($A137,Seqs!$A:$B,2,FALSE),VLOOKUP($A137,'NonXtal_SegEnds_Prot#'!A:AL,10,FALSE),1)</f>
        <v>D</v>
      </c>
      <c r="S137" s="102" t="str">
        <f>MID(VLOOKUP($A137,Seqs!$A:$B,2,FALSE),VLOOKUP($A137,'NonXtal_SegEnds_Prot#'!A:AL,10,FALSE)+6,1)</f>
        <v>F</v>
      </c>
      <c r="T137" s="102" t="str">
        <f>MID(VLOOKUP($A137,Seqs!$A:$B,2,FALSE),VLOOKUP($A137,'NonXtal_SegEnds_Prot#'!A:AL,10,FALSE)+7,1)</f>
        <v>C</v>
      </c>
      <c r="U137" s="102" t="str">
        <f>MID(VLOOKUP($A137,Seqs!$A:$B,2,FALSE),VLOOKUP($A137,'NonXtal_SegEnds_Prot#'!A:AL,10,FALSE)+8,1)</f>
        <v>I</v>
      </c>
      <c r="V137" s="102" t="str">
        <f>MID(VLOOKUP($A137,Seqs!$A:$B,2,FALSE),VLOOKUP($A137,'NonXtal_SegEnds_Prot#'!A:AL,10,FALSE)+9,1)</f>
        <v>P</v>
      </c>
      <c r="W137" s="71" t="str">
        <f>MID(VLOOKUP($A137,Seqs!$A:$B,2,FALSE),VLOOKUP($A137,'NonXtal_SegEnds_Prot#'!$A:$AL,22,FALSE)+6,1)</f>
        <v>L</v>
      </c>
      <c r="X137" s="102" t="str">
        <f>MID(VLOOKUP($A137,Seqs!$A:$B,2,FALSE),VLOOKUP($A137,'NonXtal_SegEnds_Prot#'!$A:$AL,22,FALSE)+7,1)</f>
        <v>Y</v>
      </c>
      <c r="Y137" s="102" t="str">
        <f>MID(VLOOKUP($A137,Seqs!$A:$B,2,FALSE),VLOOKUP($A137,'NonXtal_SegEnds_Prot#'!$A:$AL,22,FALSE)+8,1)</f>
        <v>G</v>
      </c>
      <c r="Z137" s="102" t="str">
        <f>MID(VLOOKUP($A137,Seqs!$A:$B,2,FALSE),VLOOKUP($A137,'NonXtal_SegEnds_Prot#'!$A:$AL,22,FALSE)+9,1)</f>
        <v>P</v>
      </c>
      <c r="AA137" s="102" t="str">
        <f>MID(VLOOKUP($A137,Seqs!$A:$B,2,FALSE),VLOOKUP($A137,'NonXtal_SegEnds_Prot#'!$A:$AL,22,FALSE)+10,1)</f>
        <v>A</v>
      </c>
      <c r="AB137" s="71" t="str">
        <f>MID(VLOOKUP($A137,Seqs!$A:$B,2,FALSE),VLOOKUP($A137,'NonXtal_SegEnds_Prot#'!$A:$AL,28,FALSE)-4,1)</f>
        <v>E</v>
      </c>
      <c r="AC137" s="102" t="str">
        <f>MID(VLOOKUP($A137,Seqs!$A:$B,2,FALSE),VLOOKUP($A137,'NonXtal_SegEnds_Prot#'!$A:$AL,28,FALSE),1)</f>
        <v>P</v>
      </c>
    </row>
    <row r="138" spans="1:29" s="2" customFormat="1" x14ac:dyDescent="0.2">
      <c r="A138" s="2" t="s">
        <v>376</v>
      </c>
      <c r="B138" s="2" t="str">
        <f>LOWER(VLOOKUP(A138,Xtal_Templ!A:B,2,FALSE))</f>
        <v>lpar1_human</v>
      </c>
      <c r="C138" s="2" t="str">
        <f>VLOOKUP(A138,Classification!A:D,2,FALSE)</f>
        <v>A</v>
      </c>
      <c r="P138" s="4" t="s">
        <v>51</v>
      </c>
      <c r="R138" s="71" t="str">
        <f>MID(VLOOKUP($A138,Seqs!$A:$B,2,FALSE),VLOOKUP($A138,'NonXtal_SegEnds_Prot#'!A:AL,10,FALSE),1)</f>
        <v>D</v>
      </c>
      <c r="S138" s="102" t="str">
        <f>MID(VLOOKUP($A138,Seqs!$A:$B,2,FALSE),VLOOKUP($A138,'NonXtal_SegEnds_Prot#'!A:AL,10,FALSE)+6,1)</f>
        <v>I</v>
      </c>
      <c r="T138" s="102" t="str">
        <f>MID(VLOOKUP($A138,Seqs!$A:$B,2,FALSE),VLOOKUP($A138,'NonXtal_SegEnds_Prot#'!A:AL,10,FALSE)+7,1)</f>
        <v>F</v>
      </c>
      <c r="U138" s="102" t="str">
        <f>MID(VLOOKUP($A138,Seqs!$A:$B,2,FALSE),VLOOKUP($A138,'NonXtal_SegEnds_Prot#'!A:AL,10,FALSE)+8,1)</f>
        <v>V</v>
      </c>
      <c r="V138" s="102" t="str">
        <f>MID(VLOOKUP($A138,Seqs!$A:$B,2,FALSE),VLOOKUP($A138,'NonXtal_SegEnds_Prot#'!A:AL,10,FALSE)+9,1)</f>
        <v>Y</v>
      </c>
      <c r="W138" s="71" t="str">
        <f>MID(VLOOKUP($A138,Seqs!$A:$B,2,FALSE),VLOOKUP($A138,'NonXtal_SegEnds_Prot#'!$A:$AL,22,FALSE)+6,1)</f>
        <v>I</v>
      </c>
      <c r="X138" s="102" t="str">
        <f>MID(VLOOKUP($A138,Seqs!$A:$B,2,FALSE),VLOOKUP($A138,'NonXtal_SegEnds_Prot#'!$A:$AL,22,FALSE)+7,1)</f>
        <v>A</v>
      </c>
      <c r="Y138" s="102" t="str">
        <f>MID(VLOOKUP($A138,Seqs!$A:$B,2,FALSE),VLOOKUP($A138,'NonXtal_SegEnds_Prot#'!$A:$AL,22,FALSE)+8,1)</f>
        <v>V</v>
      </c>
      <c r="Z138" s="102" t="str">
        <f>MID(VLOOKUP($A138,Seqs!$A:$B,2,FALSE),VLOOKUP($A138,'NonXtal_SegEnds_Prot#'!$A:$AL,22,FALSE)+9,1)</f>
        <v>L</v>
      </c>
      <c r="AA138" s="102" t="str">
        <f>MID(VLOOKUP($A138,Seqs!$A:$B,2,FALSE),VLOOKUP($A138,'NonXtal_SegEnds_Prot#'!$A:$AL,22,FALSE)+10,1)</f>
        <v>P</v>
      </c>
      <c r="AB138" s="71" t="str">
        <f>MID(VLOOKUP($A138,Seqs!$A:$B,2,FALSE),VLOOKUP($A138,'NonXtal_SegEnds_Prot#'!$A:$AL,28,FALSE)-4,1)</f>
        <v>V</v>
      </c>
      <c r="AC138" s="102" t="str">
        <f>MID(VLOOKUP($A138,Seqs!$A:$B,2,FALSE),VLOOKUP($A138,'NonXtal_SegEnds_Prot#'!$A:$AL,28,FALSE),1)</f>
        <v>L</v>
      </c>
    </row>
    <row r="139" spans="1:29" s="2" customFormat="1" x14ac:dyDescent="0.2">
      <c r="A139" s="2" t="s">
        <v>398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71" t="str">
        <f>MID(VLOOKUP($A139,Seqs!$A:$B,2,FALSE),VLOOKUP($A139,'NonXtal_SegEnds_Prot#'!A:AL,10,FALSE),1)</f>
        <v>D</v>
      </c>
      <c r="S139" s="102" t="str">
        <f>MID(VLOOKUP($A139,Seqs!$A:$B,2,FALSE),VLOOKUP($A139,'NonXtal_SegEnds_Prot#'!A:AL,10,FALSE)+6,1)</f>
        <v>Y</v>
      </c>
      <c r="T139" s="102" t="str">
        <f>MID(VLOOKUP($A139,Seqs!$A:$B,2,FALSE),VLOOKUP($A139,'NonXtal_SegEnds_Prot#'!A:AL,10,FALSE)+7,1)</f>
        <v>L</v>
      </c>
      <c r="U139" s="102" t="str">
        <f>MID(VLOOKUP($A139,Seqs!$A:$B,2,FALSE),VLOOKUP($A139,'NonXtal_SegEnds_Prot#'!A:AL,10,FALSE)+8,1)</f>
        <v>L</v>
      </c>
      <c r="V139" s="102" t="str">
        <f>MID(VLOOKUP($A139,Seqs!$A:$B,2,FALSE),VLOOKUP($A139,'NonXtal_SegEnds_Prot#'!A:AL,10,FALSE)+9,1)</f>
        <v>L</v>
      </c>
      <c r="W139" s="71" t="str">
        <f>MID(VLOOKUP($A139,Seqs!$A:$B,2,FALSE),VLOOKUP($A139,'NonXtal_SegEnds_Prot#'!$A:$AL,22,FALSE)+6,1)</f>
        <v>A</v>
      </c>
      <c r="X139" s="102" t="str">
        <f>MID(VLOOKUP($A139,Seqs!$A:$B,2,FALSE),VLOOKUP($A139,'NonXtal_SegEnds_Prot#'!$A:$AL,22,FALSE)+7,1)</f>
        <v>A</v>
      </c>
      <c r="Y139" s="102" t="str">
        <f>MID(VLOOKUP($A139,Seqs!$A:$B,2,FALSE),VLOOKUP($A139,'NonXtal_SegEnds_Prot#'!$A:$AL,22,FALSE)+8,1)</f>
        <v>L</v>
      </c>
      <c r="Z139" s="102" t="str">
        <f>MID(VLOOKUP($A139,Seqs!$A:$B,2,FALSE),VLOOKUP($A139,'NonXtal_SegEnds_Prot#'!$A:$AL,22,FALSE)+9,1)</f>
        <v>F</v>
      </c>
      <c r="AA139" s="102" t="str">
        <f>MID(VLOOKUP($A139,Seqs!$A:$B,2,FALSE),VLOOKUP($A139,'NonXtal_SegEnds_Prot#'!$A:$AL,22,FALSE)+10,1)</f>
        <v>P</v>
      </c>
      <c r="AB139" s="71" t="str">
        <f>MID(VLOOKUP($A139,Seqs!$A:$B,2,FALSE),VLOOKUP($A139,'NonXtal_SegEnds_Prot#'!$A:$AL,28,FALSE)-4,1)</f>
        <v>L</v>
      </c>
      <c r="AC139" s="102" t="str">
        <f>MID(VLOOKUP($A139,Seqs!$A:$B,2,FALSE),VLOOKUP($A139,'NonXtal_SegEnds_Prot#'!$A:$AL,28,FALSE),1)</f>
        <v>A</v>
      </c>
    </row>
    <row r="140" spans="1:29" s="2" customFormat="1" x14ac:dyDescent="0.2">
      <c r="A140" s="2" t="s">
        <v>416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71" t="str">
        <f>MID(VLOOKUP($A140,Seqs!$A:$B,2,FALSE),VLOOKUP($A140,'NonXtal_SegEnds_Prot#'!A:AL,10,FALSE),1)</f>
        <v>D</v>
      </c>
      <c r="S140" s="102" t="str">
        <f>MID(VLOOKUP($A140,Seqs!$A:$B,2,FALSE),VLOOKUP($A140,'NonXtal_SegEnds_Prot#'!A:AL,10,FALSE)+6,1)</f>
        <v>G</v>
      </c>
      <c r="T140" s="102" t="str">
        <f>MID(VLOOKUP($A140,Seqs!$A:$B,2,FALSE),VLOOKUP($A140,'NonXtal_SegEnds_Prot#'!A:AL,10,FALSE)+7,1)</f>
        <v>T</v>
      </c>
      <c r="U140" s="102" t="str">
        <f>MID(VLOOKUP($A140,Seqs!$A:$B,2,FALSE),VLOOKUP($A140,'NonXtal_SegEnds_Prot#'!A:AL,10,FALSE)+8,1)</f>
        <v>A</v>
      </c>
      <c r="V140" s="102" t="str">
        <f>MID(VLOOKUP($A140,Seqs!$A:$B,2,FALSE),VLOOKUP($A140,'NonXtal_SegEnds_Prot#'!A:AL,10,FALSE)+9,1)</f>
        <v>L</v>
      </c>
      <c r="W140" s="71" t="str">
        <f>MID(VLOOKUP($A140,Seqs!$A:$B,2,FALSE),VLOOKUP($A140,'NonXtal_SegEnds_Prot#'!$A:$AL,22,FALSE)+6,1)</f>
        <v>L</v>
      </c>
      <c r="X140" s="102" t="str">
        <f>MID(VLOOKUP($A140,Seqs!$A:$B,2,FALSE),VLOOKUP($A140,'NonXtal_SegEnds_Prot#'!$A:$AL,22,FALSE)+7,1)</f>
        <v>A</v>
      </c>
      <c r="Y140" s="102" t="str">
        <f>MID(VLOOKUP($A140,Seqs!$A:$B,2,FALSE),VLOOKUP($A140,'NonXtal_SegEnds_Prot#'!$A:$AL,22,FALSE)+8,1)</f>
        <v>L</v>
      </c>
      <c r="Z140" s="102" t="str">
        <f>MID(VLOOKUP($A140,Seqs!$A:$B,2,FALSE),VLOOKUP($A140,'NonXtal_SegEnds_Prot#'!$A:$AL,22,FALSE)+9,1)</f>
        <v>P</v>
      </c>
      <c r="AA140" s="102" t="str">
        <f>MID(VLOOKUP($A140,Seqs!$A:$B,2,FALSE),VLOOKUP($A140,'NonXtal_SegEnds_Prot#'!$A:$AL,22,FALSE)+10,1)</f>
        <v>P</v>
      </c>
      <c r="AB140" s="71" t="str">
        <f>MID(VLOOKUP($A140,Seqs!$A:$B,2,FALSE),VLOOKUP($A140,'NonXtal_SegEnds_Prot#'!$A:$AL,28,FALSE)-4,1)</f>
        <v>G</v>
      </c>
      <c r="AC140" s="102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424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71" t="str">
        <f>MID(VLOOKUP($A141,Seqs!$A:$B,2,FALSE),VLOOKUP($A141,'NonXtal_SegEnds_Prot#'!A:AL,10,FALSE),1)</f>
        <v>D</v>
      </c>
      <c r="S141" s="102" t="str">
        <f>MID(VLOOKUP($A141,Seqs!$A:$B,2,FALSE),VLOOKUP($A141,'NonXtal_SegEnds_Prot#'!A:AL,10,FALSE)+6,1)</f>
        <v>V</v>
      </c>
      <c r="T141" s="102" t="str">
        <f>MID(VLOOKUP($A141,Seqs!$A:$B,2,FALSE),VLOOKUP($A141,'NonXtal_SegEnds_Prot#'!A:AL,10,FALSE)+7,1)</f>
        <v>C</v>
      </c>
      <c r="U141" s="102" t="str">
        <f>MID(VLOOKUP($A141,Seqs!$A:$B,2,FALSE),VLOOKUP($A141,'NonXtal_SegEnds_Prot#'!A:AL,10,FALSE)+8,1)</f>
        <v>F</v>
      </c>
      <c r="V141" s="102" t="str">
        <f>MID(VLOOKUP($A141,Seqs!$A:$B,2,FALSE),VLOOKUP($A141,'NonXtal_SegEnds_Prot#'!A:AL,10,FALSE)+9,1)</f>
        <v>P</v>
      </c>
      <c r="W141" s="71" t="str">
        <f>MID(VLOOKUP($A141,Seqs!$A:$B,2,FALSE),VLOOKUP($A141,'NonXtal_SegEnds_Prot#'!$A:$AL,22,FALSE)+6,1)</f>
        <v>M</v>
      </c>
      <c r="X141" s="102" t="str">
        <f>MID(VLOOKUP($A141,Seqs!$A:$B,2,FALSE),VLOOKUP($A141,'NonXtal_SegEnds_Prot#'!$A:$AL,22,FALSE)+7,1)</f>
        <v>A</v>
      </c>
      <c r="Y141" s="102" t="str">
        <f>MID(VLOOKUP($A141,Seqs!$A:$B,2,FALSE),VLOOKUP($A141,'NonXtal_SegEnds_Prot#'!$A:$AL,22,FALSE)+8,1)</f>
        <v>F</v>
      </c>
      <c r="Z141" s="102" t="str">
        <f>MID(VLOOKUP($A141,Seqs!$A:$B,2,FALSE),VLOOKUP($A141,'NonXtal_SegEnds_Prot#'!$A:$AL,22,FALSE)+9,1)</f>
        <v>P</v>
      </c>
      <c r="AA141" s="102" t="str">
        <f>MID(VLOOKUP($A141,Seqs!$A:$B,2,FALSE),VLOOKUP($A141,'NonXtal_SegEnds_Prot#'!$A:$AL,22,FALSE)+10,1)</f>
        <v>P</v>
      </c>
      <c r="AB141" s="71" t="str">
        <f>MID(VLOOKUP($A141,Seqs!$A:$B,2,FALSE),VLOOKUP($A141,'NonXtal_SegEnds_Prot#'!$A:$AL,28,FALSE)-4,1)</f>
        <v>T</v>
      </c>
      <c r="AC141" s="102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429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71" t="str">
        <f>MID(VLOOKUP($A142,Seqs!$A:$B,2,FALSE),VLOOKUP($A142,'NonXtal_SegEnds_Prot#'!A:AL,10,FALSE),1)</f>
        <v>G</v>
      </c>
      <c r="S142" s="102" t="str">
        <f>MID(VLOOKUP($A142,Seqs!$A:$B,2,FALSE),VLOOKUP($A142,'NonXtal_SegEnds_Prot#'!A:AL,10,FALSE)+6,1)</f>
        <v>A</v>
      </c>
      <c r="T142" s="102" t="str">
        <f>MID(VLOOKUP($A142,Seqs!$A:$B,2,FALSE),VLOOKUP($A142,'NonXtal_SegEnds_Prot#'!A:AL,10,FALSE)+7,1)</f>
        <v>L</v>
      </c>
      <c r="U142" s="102" t="str">
        <f>MID(VLOOKUP($A142,Seqs!$A:$B,2,FALSE),VLOOKUP($A142,'NonXtal_SegEnds_Prot#'!A:AL,10,FALSE)+8,1)</f>
        <v>P</v>
      </c>
      <c r="V142" s="102" t="str">
        <f>MID(VLOOKUP($A142,Seqs!$A:$B,2,FALSE),VLOOKUP($A142,'NonXtal_SegEnds_Prot#'!A:AL,10,FALSE)+9,1)</f>
        <v>T</v>
      </c>
      <c r="W142" s="71" t="str">
        <f>MID(VLOOKUP($A142,Seqs!$A:$B,2,FALSE),VLOOKUP($A142,'NonXtal_SegEnds_Prot#'!$A:$AL,22,FALSE)+6,1)</f>
        <v>F</v>
      </c>
      <c r="X142" s="102" t="str">
        <f>MID(VLOOKUP($A142,Seqs!$A:$B,2,FALSE),VLOOKUP($A142,'NonXtal_SegEnds_Prot#'!$A:$AL,22,FALSE)+7,1)</f>
        <v>A</v>
      </c>
      <c r="Y142" s="102" t="str">
        <f>MID(VLOOKUP($A142,Seqs!$A:$B,2,FALSE),VLOOKUP($A142,'NonXtal_SegEnds_Prot#'!$A:$AL,22,FALSE)+8,1)</f>
        <v>S</v>
      </c>
      <c r="Z142" s="102" t="str">
        <f>MID(VLOOKUP($A142,Seqs!$A:$B,2,FALSE),VLOOKUP($A142,'NonXtal_SegEnds_Prot#'!$A:$AL,22,FALSE)+9,1)</f>
        <v>L</v>
      </c>
      <c r="AA142" s="102" t="str">
        <f>MID(VLOOKUP($A142,Seqs!$A:$B,2,FALSE),VLOOKUP($A142,'NonXtal_SegEnds_Prot#'!$A:$AL,22,FALSE)+10,1)</f>
        <v>P</v>
      </c>
      <c r="AB142" s="71" t="str">
        <f>MID(VLOOKUP($A142,Seqs!$A:$B,2,FALSE),VLOOKUP($A142,'NonXtal_SegEnds_Prot#'!$A:$AL,28,FALSE)-4,1)</f>
        <v>G</v>
      </c>
      <c r="AC142" s="102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442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71" t="str">
        <f>MID(VLOOKUP($A143,Seqs!$A:$B,2,FALSE),VLOOKUP($A143,'NonXtal_SegEnds_Prot#'!A:AL,10,FALSE),1)</f>
        <v>D</v>
      </c>
      <c r="S143" s="102" t="str">
        <f>MID(VLOOKUP($A143,Seqs!$A:$B,2,FALSE),VLOOKUP($A143,'NonXtal_SegEnds_Prot#'!A:AL,10,FALSE)+6,1)</f>
        <v>A</v>
      </c>
      <c r="T143" s="102" t="str">
        <f>MID(VLOOKUP($A143,Seqs!$A:$B,2,FALSE),VLOOKUP($A143,'NonXtal_SegEnds_Prot#'!A:AL,10,FALSE)+7,1)</f>
        <v>C</v>
      </c>
      <c r="U143" s="102" t="str">
        <f>MID(VLOOKUP($A143,Seqs!$A:$B,2,FALSE),VLOOKUP($A143,'NonXtal_SegEnds_Prot#'!A:AL,10,FALSE)+8,1)</f>
        <v>L</v>
      </c>
      <c r="V143" s="102" t="str">
        <f>MID(VLOOKUP($A143,Seqs!$A:$B,2,FALSE),VLOOKUP($A143,'NonXtal_SegEnds_Prot#'!A:AL,10,FALSE)+9,1)</f>
        <v>P</v>
      </c>
      <c r="W143" s="71" t="str">
        <f>MID(VLOOKUP($A143,Seqs!$A:$B,2,FALSE),VLOOKUP($A143,'NonXtal_SegEnds_Prot#'!$A:$AL,22,FALSE)+6,1)</f>
        <v>A</v>
      </c>
      <c r="X143" s="102" t="str">
        <f>MID(VLOOKUP($A143,Seqs!$A:$B,2,FALSE),VLOOKUP($A143,'NonXtal_SegEnds_Prot#'!$A:$AL,22,FALSE)+7,1)</f>
        <v>A</v>
      </c>
      <c r="Y143" s="102" t="str">
        <f>MID(VLOOKUP($A143,Seqs!$A:$B,2,FALSE),VLOOKUP($A143,'NonXtal_SegEnds_Prot#'!$A:$AL,22,FALSE)+8,1)</f>
        <v>F</v>
      </c>
      <c r="Z143" s="102" t="str">
        <f>MID(VLOOKUP($A143,Seqs!$A:$B,2,FALSE),VLOOKUP($A143,'NonXtal_SegEnds_Prot#'!$A:$AL,22,FALSE)+9,1)</f>
        <v>P</v>
      </c>
      <c r="AA143" s="102" t="str">
        <f>MID(VLOOKUP($A143,Seqs!$A:$B,2,FALSE),VLOOKUP($A143,'NonXtal_SegEnds_Prot#'!$A:$AL,22,FALSE)+10,1)</f>
        <v>P</v>
      </c>
      <c r="AB143" s="71" t="str">
        <f>MID(VLOOKUP($A143,Seqs!$A:$B,2,FALSE),VLOOKUP($A143,'NonXtal_SegEnds_Prot#'!$A:$AL,28,FALSE)-4,1)</f>
        <v>G</v>
      </c>
      <c r="AC143" s="102" t="str">
        <f>MID(VLOOKUP($A143,Seqs!$A:$B,2,FALSE),VLOOKUP($A143,'NonXtal_SegEnds_Prot#'!$A:$AL,28,FALSE),1)</f>
        <v>L</v>
      </c>
    </row>
    <row r="144" spans="1:29" s="2" customFormat="1" x14ac:dyDescent="0.2">
      <c r="A144" s="2" t="s">
        <v>457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71" t="str">
        <f>MID(VLOOKUP($A144,Seqs!$A:$B,2,FALSE),VLOOKUP($A144,'NonXtal_SegEnds_Prot#'!A:AL,10,FALSE),1)</f>
        <v>D</v>
      </c>
      <c r="S144" s="102" t="str">
        <f>MID(VLOOKUP($A144,Seqs!$A:$B,2,FALSE),VLOOKUP($A144,'NonXtal_SegEnds_Prot#'!A:AL,10,FALSE)+6,1)</f>
        <v>T</v>
      </c>
      <c r="T144" s="102" t="str">
        <f>MID(VLOOKUP($A144,Seqs!$A:$B,2,FALSE),VLOOKUP($A144,'NonXtal_SegEnds_Prot#'!A:AL,10,FALSE)+7,1)</f>
        <v>L</v>
      </c>
      <c r="U144" s="102" t="str">
        <f>MID(VLOOKUP($A144,Seqs!$A:$B,2,FALSE),VLOOKUP($A144,'NonXtal_SegEnds_Prot#'!A:AL,10,FALSE)+8,1)</f>
        <v>M</v>
      </c>
      <c r="V144" s="102" t="str">
        <f>MID(VLOOKUP($A144,Seqs!$A:$B,2,FALSE),VLOOKUP($A144,'NonXtal_SegEnds_Prot#'!A:AL,10,FALSE)+9,1)</f>
        <v>P</v>
      </c>
      <c r="W144" s="71" t="str">
        <f>MID(VLOOKUP($A144,Seqs!$A:$B,2,FALSE),VLOOKUP($A144,'NonXtal_SegEnds_Prot#'!$A:$AL,22,FALSE)+6,1)</f>
        <v>M</v>
      </c>
      <c r="X144" s="102" t="str">
        <f>MID(VLOOKUP($A144,Seqs!$A:$B,2,FALSE),VLOOKUP($A144,'NonXtal_SegEnds_Prot#'!$A:$AL,22,FALSE)+7,1)</f>
        <v>A</v>
      </c>
      <c r="Y144" s="102" t="str">
        <f>MID(VLOOKUP($A144,Seqs!$A:$B,2,FALSE),VLOOKUP($A144,'NonXtal_SegEnds_Prot#'!$A:$AL,22,FALSE)+8,1)</f>
        <v>S</v>
      </c>
      <c r="Z144" s="102" t="str">
        <f>MID(VLOOKUP($A144,Seqs!$A:$B,2,FALSE),VLOOKUP($A144,'NonXtal_SegEnds_Prot#'!$A:$AL,22,FALSE)+9,1)</f>
        <v>V</v>
      </c>
      <c r="AA144" s="102" t="str">
        <f>MID(VLOOKUP($A144,Seqs!$A:$B,2,FALSE),VLOOKUP($A144,'NonXtal_SegEnds_Prot#'!$A:$AL,22,FALSE)+10,1)</f>
        <v>P</v>
      </c>
      <c r="AB144" s="71" t="str">
        <f>MID(VLOOKUP($A144,Seqs!$A:$B,2,FALSE),VLOOKUP($A144,'NonXtal_SegEnds_Prot#'!$A:$AL,28,FALSE)-4,1)</f>
        <v>Y</v>
      </c>
      <c r="AC144" s="102" t="str">
        <f>MID(VLOOKUP($A144,Seqs!$A:$B,2,FALSE),VLOOKUP($A144,'NonXtal_SegEnds_Prot#'!$A:$AL,28,FALSE),1)</f>
        <v>P</v>
      </c>
    </row>
    <row r="145" spans="1:29" s="2" customFormat="1" x14ac:dyDescent="0.2">
      <c r="A145" s="2" t="s">
        <v>460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71" t="str">
        <f>MID(VLOOKUP($A145,Seqs!$A:$B,2,FALSE),VLOOKUP($A145,'NonXtal_SegEnds_Prot#'!A:AL,10,FALSE),1)</f>
        <v>D</v>
      </c>
      <c r="S145" s="102" t="str">
        <f>MID(VLOOKUP($A145,Seqs!$A:$B,2,FALSE),VLOOKUP($A145,'NonXtal_SegEnds_Prot#'!A:AL,10,FALSE)+6,1)</f>
        <v>V</v>
      </c>
      <c r="T145" s="102" t="str">
        <f>MID(VLOOKUP($A145,Seqs!$A:$B,2,FALSE),VLOOKUP($A145,'NonXtal_SegEnds_Prot#'!A:AL,10,FALSE)+7,1)</f>
        <v>T</v>
      </c>
      <c r="U145" s="102" t="str">
        <f>MID(VLOOKUP($A145,Seqs!$A:$B,2,FALSE),VLOOKUP($A145,'NonXtal_SegEnds_Prot#'!A:AL,10,FALSE)+8,1)</f>
        <v>A</v>
      </c>
      <c r="V145" s="102" t="str">
        <f>MID(VLOOKUP($A145,Seqs!$A:$B,2,FALSE),VLOOKUP($A145,'NonXtal_SegEnds_Prot#'!A:AL,10,FALSE)+9,1)</f>
        <v>P</v>
      </c>
      <c r="W145" s="71" t="str">
        <f>MID(VLOOKUP($A145,Seqs!$A:$B,2,FALSE),VLOOKUP($A145,'NonXtal_SegEnds_Prot#'!$A:$AL,22,FALSE)+6,1)</f>
        <v>L</v>
      </c>
      <c r="X145" s="102" t="str">
        <f>MID(VLOOKUP($A145,Seqs!$A:$B,2,FALSE),VLOOKUP($A145,'NonXtal_SegEnds_Prot#'!$A:$AL,22,FALSE)+7,1)</f>
        <v>A</v>
      </c>
      <c r="Y145" s="102" t="str">
        <f>MID(VLOOKUP($A145,Seqs!$A:$B,2,FALSE),VLOOKUP($A145,'NonXtal_SegEnds_Prot#'!$A:$AL,22,FALSE)+8,1)</f>
        <v>T</v>
      </c>
      <c r="Z145" s="102" t="str">
        <f>MID(VLOOKUP($A145,Seqs!$A:$B,2,FALSE),VLOOKUP($A145,'NonXtal_SegEnds_Prot#'!$A:$AL,22,FALSE)+9,1)</f>
        <v>L</v>
      </c>
      <c r="AA145" s="102" t="str">
        <f>MID(VLOOKUP($A145,Seqs!$A:$B,2,FALSE),VLOOKUP($A145,'NonXtal_SegEnds_Prot#'!$A:$AL,22,FALSE)+10,1)</f>
        <v>A</v>
      </c>
      <c r="AB145" s="71" t="str">
        <f>MID(VLOOKUP($A145,Seqs!$A:$B,2,FALSE),VLOOKUP($A145,'NonXtal_SegEnds_Prot#'!$A:$AL,28,FALSE)-4,1)</f>
        <v>D</v>
      </c>
      <c r="AC145" s="102" t="str">
        <f>MID(VLOOKUP($A145,Seqs!$A:$B,2,FALSE),VLOOKUP($A145,'NonXtal_SegEnds_Prot#'!$A:$AL,28,FALSE),1)</f>
        <v>C</v>
      </c>
    </row>
    <row r="146" spans="1:29" s="2" customFormat="1" x14ac:dyDescent="0.2">
      <c r="A146" s="2" t="s">
        <v>465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71" t="str">
        <f>MID(VLOOKUP($A146,Seqs!$A:$B,2,FALSE),VLOOKUP($A146,'NonXtal_SegEnds_Prot#'!A:AL,10,FALSE),1)</f>
        <v>D</v>
      </c>
      <c r="S146" s="102" t="str">
        <f>MID(VLOOKUP($A146,Seqs!$A:$B,2,FALSE),VLOOKUP($A146,'NonXtal_SegEnds_Prot#'!A:AL,10,FALSE)+6,1)</f>
        <v>I</v>
      </c>
      <c r="T146" s="102" t="str">
        <f>MID(VLOOKUP($A146,Seqs!$A:$B,2,FALSE),VLOOKUP($A146,'NonXtal_SegEnds_Prot#'!A:AL,10,FALSE)+7,1)</f>
        <v>C</v>
      </c>
      <c r="U146" s="102" t="str">
        <f>MID(VLOOKUP($A146,Seqs!$A:$B,2,FALSE),VLOOKUP($A146,'NonXtal_SegEnds_Prot#'!A:AL,10,FALSE)+8,1)</f>
        <v>F</v>
      </c>
      <c r="V146" s="102" t="str">
        <f>MID(VLOOKUP($A146,Seqs!$A:$B,2,FALSE),VLOOKUP($A146,'NonXtal_SegEnds_Prot#'!A:AL,10,FALSE)+9,1)</f>
        <v>P</v>
      </c>
      <c r="W146" s="71" t="str">
        <f>MID(VLOOKUP($A146,Seqs!$A:$B,2,FALSE),VLOOKUP($A146,'NonXtal_SegEnds_Prot#'!$A:$AL,22,FALSE)+6,1)</f>
        <v>M</v>
      </c>
      <c r="X146" s="102" t="str">
        <f>MID(VLOOKUP($A146,Seqs!$A:$B,2,FALSE),VLOOKUP($A146,'NonXtal_SegEnds_Prot#'!$A:$AL,22,FALSE)+7,1)</f>
        <v>A</v>
      </c>
      <c r="Y146" s="102" t="str">
        <f>MID(VLOOKUP($A146,Seqs!$A:$B,2,FALSE),VLOOKUP($A146,'NonXtal_SegEnds_Prot#'!$A:$AL,22,FALSE)+8,1)</f>
        <v>F</v>
      </c>
      <c r="Z146" s="102" t="str">
        <f>MID(VLOOKUP($A146,Seqs!$A:$B,2,FALSE),VLOOKUP($A146,'NonXtal_SegEnds_Prot#'!$A:$AL,22,FALSE)+9,1)</f>
        <v>P</v>
      </c>
      <c r="AA146" s="102" t="str">
        <f>MID(VLOOKUP($A146,Seqs!$A:$B,2,FALSE),VLOOKUP($A146,'NonXtal_SegEnds_Prot#'!$A:$AL,22,FALSE)+10,1)</f>
        <v>P</v>
      </c>
      <c r="AB146" s="71" t="str">
        <f>MID(VLOOKUP($A146,Seqs!$A:$B,2,FALSE),VLOOKUP($A146,'NonXtal_SegEnds_Prot#'!$A:$AL,28,FALSE)-4,1)</f>
        <v>T</v>
      </c>
      <c r="AC146" s="102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478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71" t="str">
        <f>MID(VLOOKUP($A147,Seqs!$A:$B,2,FALSE),VLOOKUP($A147,'NonXtal_SegEnds_Prot#'!A:AL,10,FALSE),1)</f>
        <v>N</v>
      </c>
      <c r="S147" s="102" t="str">
        <f>MID(VLOOKUP($A147,Seqs!$A:$B,2,FALSE),VLOOKUP($A147,'NonXtal_SegEnds_Prot#'!A:AL,10,FALSE)+6,1)</f>
        <v>S</v>
      </c>
      <c r="T147" s="102" t="str">
        <f>MID(VLOOKUP($A147,Seqs!$A:$B,2,FALSE),VLOOKUP($A147,'NonXtal_SegEnds_Prot#'!A:AL,10,FALSE)+7,1)</f>
        <v>S</v>
      </c>
      <c r="U147" s="102" t="str">
        <f>MID(VLOOKUP($A147,Seqs!$A:$B,2,FALSE),VLOOKUP($A147,'NonXtal_SegEnds_Prot#'!A:AL,10,FALSE)+8,1)</f>
        <v>A</v>
      </c>
      <c r="V147" s="102" t="str">
        <f>MID(VLOOKUP($A147,Seqs!$A:$B,2,FALSE),VLOOKUP($A147,'NonXtal_SegEnds_Prot#'!A:AL,10,FALSE)+9,1)</f>
        <v>V</v>
      </c>
      <c r="W147" s="71" t="str">
        <f>MID(VLOOKUP($A147,Seqs!$A:$B,2,FALSE),VLOOKUP($A147,'NonXtal_SegEnds_Prot#'!$A:$AL,22,FALSE)+6,1)</f>
        <v>M</v>
      </c>
      <c r="X147" s="102" t="str">
        <f>MID(VLOOKUP($A147,Seqs!$A:$B,2,FALSE),VLOOKUP($A147,'NonXtal_SegEnds_Prot#'!$A:$AL,22,FALSE)+7,1)</f>
        <v>A</v>
      </c>
      <c r="Y147" s="102" t="str">
        <f>MID(VLOOKUP($A147,Seqs!$A:$B,2,FALSE),VLOOKUP($A147,'NonXtal_SegEnds_Prot#'!$A:$AL,22,FALSE)+8,1)</f>
        <v>A</v>
      </c>
      <c r="Z147" s="102" t="str">
        <f>MID(VLOOKUP($A147,Seqs!$A:$B,2,FALSE),VLOOKUP($A147,'NonXtal_SegEnds_Prot#'!$A:$AL,22,FALSE)+9,1)</f>
        <v>V</v>
      </c>
      <c r="AA147" s="102" t="str">
        <f>MID(VLOOKUP($A147,Seqs!$A:$B,2,FALSE),VLOOKUP($A147,'NonXtal_SegEnds_Prot#'!$A:$AL,22,FALSE)+10,1)</f>
        <v>P</v>
      </c>
      <c r="AB147" s="71" t="str">
        <f>MID(VLOOKUP($A147,Seqs!$A:$B,2,FALSE),VLOOKUP($A147,'NonXtal_SegEnds_Prot#'!$A:$AL,28,FALSE)-4,1)</f>
        <v>L</v>
      </c>
      <c r="AC147" s="102" t="str">
        <f>MID(VLOOKUP($A147,Seqs!$A:$B,2,FALSE),VLOOKUP($A147,'NonXtal_SegEnds_Prot#'!$A:$AL,28,FALSE),1)</f>
        <v>C</v>
      </c>
    </row>
    <row r="148" spans="1:29" s="2" customFormat="1" x14ac:dyDescent="0.2">
      <c r="A148" s="2" t="s">
        <v>479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71" t="str">
        <f>MID(VLOOKUP($A148,Seqs!$A:$B,2,FALSE),VLOOKUP($A148,'NonXtal_SegEnds_Prot#'!A:AL,10,FALSE),1)</f>
        <v>N</v>
      </c>
      <c r="S148" s="102" t="str">
        <f>MID(VLOOKUP($A148,Seqs!$A:$B,2,FALSE),VLOOKUP($A148,'NonXtal_SegEnds_Prot#'!A:AL,10,FALSE)+6,1)</f>
        <v>S</v>
      </c>
      <c r="T148" s="102" t="str">
        <f>MID(VLOOKUP($A148,Seqs!$A:$B,2,FALSE),VLOOKUP($A148,'NonXtal_SegEnds_Prot#'!A:AL,10,FALSE)+7,1)</f>
        <v>C</v>
      </c>
      <c r="U148" s="102" t="str">
        <f>MID(VLOOKUP($A148,Seqs!$A:$B,2,FALSE),VLOOKUP($A148,'NonXtal_SegEnds_Prot#'!A:AL,10,FALSE)+8,1)</f>
        <v>G</v>
      </c>
      <c r="V148" s="102" t="str">
        <f>MID(VLOOKUP($A148,Seqs!$A:$B,2,FALSE),VLOOKUP($A148,'NonXtal_SegEnds_Prot#'!A:AL,10,FALSE)+9,1)</f>
        <v>L</v>
      </c>
      <c r="W148" s="71" t="str">
        <f>MID(VLOOKUP($A148,Seqs!$A:$B,2,FALSE),VLOOKUP($A148,'NonXtal_SegEnds_Prot#'!$A:$AL,22,FALSE)+6,1)</f>
        <v>A</v>
      </c>
      <c r="X148" s="102" t="str">
        <f>MID(VLOOKUP($A148,Seqs!$A:$B,2,FALSE),VLOOKUP($A148,'NonXtal_SegEnds_Prot#'!$A:$AL,22,FALSE)+7,1)</f>
        <v>A</v>
      </c>
      <c r="Y148" s="102" t="str">
        <f>MID(VLOOKUP($A148,Seqs!$A:$B,2,FALSE),VLOOKUP($A148,'NonXtal_SegEnds_Prot#'!$A:$AL,22,FALSE)+8,1)</f>
        <v>A</v>
      </c>
      <c r="Z148" s="102" t="str">
        <f>MID(VLOOKUP($A148,Seqs!$A:$B,2,FALSE),VLOOKUP($A148,'NonXtal_SegEnds_Prot#'!$A:$AL,22,FALSE)+9,1)</f>
        <v>L</v>
      </c>
      <c r="AA148" s="102" t="str">
        <f>MID(VLOOKUP($A148,Seqs!$A:$B,2,FALSE),VLOOKUP($A148,'NonXtal_SegEnds_Prot#'!$A:$AL,22,FALSE)+10,1)</f>
        <v>P</v>
      </c>
      <c r="AB148" s="71" t="str">
        <f>MID(VLOOKUP($A148,Seqs!$A:$B,2,FALSE),VLOOKUP($A148,'NonXtal_SegEnds_Prot#'!$A:$AL,28,FALSE)-4,1)</f>
        <v>M</v>
      </c>
      <c r="AC148" s="102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485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71" t="str">
        <f>MID(VLOOKUP($A149,Seqs!$A:$B,2,FALSE),VLOOKUP($A149,'NonXtal_SegEnds_Prot#'!A:AL,10,FALSE),1)</f>
        <v>D</v>
      </c>
      <c r="S149" s="102" t="str">
        <f>MID(VLOOKUP($A149,Seqs!$A:$B,2,FALSE),VLOOKUP($A149,'NonXtal_SegEnds_Prot#'!A:AL,10,FALSE)+6,1)</f>
        <v>Y</v>
      </c>
      <c r="T149" s="102" t="str">
        <f>MID(VLOOKUP($A149,Seqs!$A:$B,2,FALSE),VLOOKUP($A149,'NonXtal_SegEnds_Prot#'!A:AL,10,FALSE)+7,1)</f>
        <v>L</v>
      </c>
      <c r="U149" s="102" t="str">
        <f>MID(VLOOKUP($A149,Seqs!$A:$B,2,FALSE),VLOOKUP($A149,'NonXtal_SegEnds_Prot#'!A:AL,10,FALSE)+8,1)</f>
        <v>L</v>
      </c>
      <c r="V149" s="102" t="str">
        <f>MID(VLOOKUP($A149,Seqs!$A:$B,2,FALSE),VLOOKUP($A149,'NonXtal_SegEnds_Prot#'!A:AL,10,FALSE)+9,1)</f>
        <v>L</v>
      </c>
      <c r="W149" s="71" t="str">
        <f>MID(VLOOKUP($A149,Seqs!$A:$B,2,FALSE),VLOOKUP($A149,'NonXtal_SegEnds_Prot#'!$A:$AL,22,FALSE)+6,1)</f>
        <v>I</v>
      </c>
      <c r="X149" s="102" t="str">
        <f>MID(VLOOKUP($A149,Seqs!$A:$B,2,FALSE),VLOOKUP($A149,'NonXtal_SegEnds_Prot#'!$A:$AL,22,FALSE)+7,1)</f>
        <v>A</v>
      </c>
      <c r="Y149" s="102" t="str">
        <f>MID(VLOOKUP($A149,Seqs!$A:$B,2,FALSE),VLOOKUP($A149,'NonXtal_SegEnds_Prot#'!$A:$AL,22,FALSE)+8,1)</f>
        <v>M</v>
      </c>
      <c r="Z149" s="102" t="str">
        <f>MID(VLOOKUP($A149,Seqs!$A:$B,2,FALSE),VLOOKUP($A149,'NonXtal_SegEnds_Prot#'!$A:$AL,22,FALSE)+9,1)</f>
        <v>L</v>
      </c>
      <c r="AA149" s="102" t="str">
        <f>MID(VLOOKUP($A149,Seqs!$A:$B,2,FALSE),VLOOKUP($A149,'NonXtal_SegEnds_Prot#'!$A:$AL,22,FALSE)+10,1)</f>
        <v>P</v>
      </c>
      <c r="AB149" s="71" t="str">
        <f>MID(VLOOKUP($A149,Seqs!$A:$B,2,FALSE),VLOOKUP($A149,'NonXtal_SegEnds_Prot#'!$A:$AL,28,FALSE)-4,1)</f>
        <v>L</v>
      </c>
      <c r="AC149" s="102" t="str">
        <f>MID(VLOOKUP($A149,Seqs!$A:$B,2,FALSE),VLOOKUP($A149,'NonXtal_SegEnds_Prot#'!$A:$AL,28,FALSE),1)</f>
        <v>A</v>
      </c>
    </row>
    <row r="150" spans="1:29" s="2" customFormat="1" x14ac:dyDescent="0.2">
      <c r="A150" s="2" t="s">
        <v>526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71" t="str">
        <f>MID(VLOOKUP($A150,Seqs!$A:$B,2,FALSE),VLOOKUP($A150,'NonXtal_SegEnds_Prot#'!A:AL,10,FALSE),1)</f>
        <v>D</v>
      </c>
      <c r="S150" s="102" t="str">
        <f>MID(VLOOKUP($A150,Seqs!$A:$B,2,FALSE),VLOOKUP($A150,'NonXtal_SegEnds_Prot#'!A:AL,10,FALSE)+6,1)</f>
        <v>F</v>
      </c>
      <c r="T150" s="102" t="str">
        <f>MID(VLOOKUP($A150,Seqs!$A:$B,2,FALSE),VLOOKUP($A150,'NonXtal_SegEnds_Prot#'!A:AL,10,FALSE)+7,1)</f>
        <v>G</v>
      </c>
      <c r="U150" s="102" t="str">
        <f>MID(VLOOKUP($A150,Seqs!$A:$B,2,FALSE),VLOOKUP($A150,'NonXtal_SegEnds_Prot#'!A:AL,10,FALSE)+8,1)</f>
        <v>V</v>
      </c>
      <c r="V150" s="102" t="str">
        <f>MID(VLOOKUP($A150,Seqs!$A:$B,2,FALSE),VLOOKUP($A150,'NonXtal_SegEnds_Prot#'!A:AL,10,FALSE)+9,1)</f>
        <v>T</v>
      </c>
      <c r="W150" s="71" t="str">
        <f>MID(VLOOKUP($A150,Seqs!$A:$B,2,FALSE),VLOOKUP($A150,'NonXtal_SegEnds_Prot#'!$A:$AL,22,FALSE)+6,1)</f>
        <v>W</v>
      </c>
      <c r="X150" s="102" t="str">
        <f>MID(VLOOKUP($A150,Seqs!$A:$B,2,FALSE),VLOOKUP($A150,'NonXtal_SegEnds_Prot#'!$A:$AL,22,FALSE)+7,1)</f>
        <v>A</v>
      </c>
      <c r="Y150" s="102" t="str">
        <f>MID(VLOOKUP($A150,Seqs!$A:$B,2,FALSE),VLOOKUP($A150,'NonXtal_SegEnds_Prot#'!$A:$AL,22,FALSE)+8,1)</f>
        <v>G</v>
      </c>
      <c r="Z150" s="102" t="str">
        <f>MID(VLOOKUP($A150,Seqs!$A:$B,2,FALSE),VLOOKUP($A150,'NonXtal_SegEnds_Prot#'!$A:$AL,22,FALSE)+9,1)</f>
        <v>A</v>
      </c>
      <c r="AA150" s="102" t="str">
        <f>MID(VLOOKUP($A150,Seqs!$A:$B,2,FALSE),VLOOKUP($A150,'NonXtal_SegEnds_Prot#'!$A:$AL,22,FALSE)+10,1)</f>
        <v>P</v>
      </c>
      <c r="AB150" s="71" t="str">
        <f>MID(VLOOKUP($A150,Seqs!$A:$B,2,FALSE),VLOOKUP($A150,'NonXtal_SegEnds_Prot#'!$A:$AL,28,FALSE)-4,1)</f>
        <v>C</v>
      </c>
      <c r="AC150" s="102" t="str">
        <f>MID(VLOOKUP($A150,Seqs!$A:$B,2,FALSE),VLOOKUP($A150,'NonXtal_SegEnds_Prot#'!$A:$AL,28,FALSE),1)</f>
        <v>P</v>
      </c>
    </row>
    <row r="151" spans="1:29" s="2" customFormat="1" x14ac:dyDescent="0.2">
      <c r="A151" s="2" t="s">
        <v>1116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71" t="str">
        <f>MID(VLOOKUP($A151,Seqs!$A:$B,2,FALSE),VLOOKUP($A151,'NonXtal_SegEnds_Prot#'!A:AL,10,FALSE),1)</f>
        <v>D</v>
      </c>
      <c r="S151" s="102" t="str">
        <f>MID(VLOOKUP($A151,Seqs!$A:$B,2,FALSE),VLOOKUP($A151,'NonXtal_SegEnds_Prot#'!A:AL,10,FALSE)+6,1)</f>
        <v>G</v>
      </c>
      <c r="T151" s="102" t="str">
        <f>MID(VLOOKUP($A151,Seqs!$A:$B,2,FALSE),VLOOKUP($A151,'NonXtal_SegEnds_Prot#'!A:AL,10,FALSE)+7,1)</f>
        <v>G</v>
      </c>
      <c r="U151" s="102" t="str">
        <f>MID(VLOOKUP($A151,Seqs!$A:$B,2,FALSE),VLOOKUP($A151,'NonXtal_SegEnds_Prot#'!A:AL,10,FALSE)+8,1)</f>
        <v>F</v>
      </c>
      <c r="V151" s="102" t="str">
        <f>MID(VLOOKUP($A151,Seqs!$A:$B,2,FALSE),VLOOKUP($A151,'NonXtal_SegEnds_Prot#'!A:AL,10,FALSE)+9,1)</f>
        <v>T</v>
      </c>
      <c r="W151" s="71" t="str">
        <f>MID(VLOOKUP($A151,Seqs!$A:$B,2,FALSE),VLOOKUP($A151,'NonXtal_SegEnds_Prot#'!$A:$AL,22,FALSE)+6,1)</f>
        <v>C</v>
      </c>
      <c r="X151" s="102" t="str">
        <f>MID(VLOOKUP($A151,Seqs!$A:$B,2,FALSE),VLOOKUP($A151,'NonXtal_SegEnds_Prot#'!$A:$AL,22,FALSE)+7,1)</f>
        <v>A</v>
      </c>
      <c r="Y151" s="102" t="str">
        <f>MID(VLOOKUP($A151,Seqs!$A:$B,2,FALSE),VLOOKUP($A151,'NonXtal_SegEnds_Prot#'!$A:$AL,22,FALSE)+8,1)</f>
        <v>A</v>
      </c>
      <c r="Z151" s="102" t="str">
        <f>MID(VLOOKUP($A151,Seqs!$A:$B,2,FALSE),VLOOKUP($A151,'NonXtal_SegEnds_Prot#'!$A:$AL,22,FALSE)+9,1)</f>
        <v>P</v>
      </c>
      <c r="AA151" s="102" t="str">
        <f>MID(VLOOKUP($A151,Seqs!$A:$B,2,FALSE),VLOOKUP($A151,'NonXtal_SegEnds_Prot#'!$A:$AL,22,FALSE)+10,1)</f>
        <v>P</v>
      </c>
      <c r="AB151" s="71" t="str">
        <f>MID(VLOOKUP($A151,Seqs!$A:$B,2,FALSE),VLOOKUP($A151,'NonXtal_SegEnds_Prot#'!$A:$AL,28,FALSE)-4,1)</f>
        <v>H</v>
      </c>
      <c r="AC151" s="102" t="str">
        <f>MID(VLOOKUP($A151,Seqs!$A:$B,2,FALSE),VLOOKUP($A151,'NonXtal_SegEnds_Prot#'!$A:$AL,28,FALSE),1)</f>
        <v>P</v>
      </c>
    </row>
    <row r="152" spans="1:29" s="2" customFormat="1" x14ac:dyDescent="0.2">
      <c r="A152" s="2" t="s">
        <v>533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71" t="str">
        <f>MID(VLOOKUP($A152,Seqs!$A:$B,2,FALSE),VLOOKUP($A152,'NonXtal_SegEnds_Prot#'!A:AL,10,FALSE),1)</f>
        <v>D</v>
      </c>
      <c r="S152" s="102" t="str">
        <f>MID(VLOOKUP($A152,Seqs!$A:$B,2,FALSE),VLOOKUP($A152,'NonXtal_SegEnds_Prot#'!A:AL,10,FALSE)+6,1)</f>
        <v>G</v>
      </c>
      <c r="T152" s="102" t="str">
        <f>MID(VLOOKUP($A152,Seqs!$A:$B,2,FALSE),VLOOKUP($A152,'NonXtal_SegEnds_Prot#'!A:AL,10,FALSE)+7,1)</f>
        <v>G</v>
      </c>
      <c r="U152" s="102" t="str">
        <f>MID(VLOOKUP($A152,Seqs!$A:$B,2,FALSE),VLOOKUP($A152,'NonXtal_SegEnds_Prot#'!A:AL,10,FALSE)+8,1)</f>
        <v>F</v>
      </c>
      <c r="V152" s="102" t="str">
        <f>MID(VLOOKUP($A152,Seqs!$A:$B,2,FALSE),VLOOKUP($A152,'NonXtal_SegEnds_Prot#'!A:AL,10,FALSE)+9,1)</f>
        <v>T</v>
      </c>
      <c r="W152" s="71" t="str">
        <f>MID(VLOOKUP($A152,Seqs!$A:$B,2,FALSE),VLOOKUP($A152,'NonXtal_SegEnds_Prot#'!$A:$AL,22,FALSE)+6,1)</f>
        <v>C</v>
      </c>
      <c r="X152" s="102" t="str">
        <f>MID(VLOOKUP($A152,Seqs!$A:$B,2,FALSE),VLOOKUP($A152,'NonXtal_SegEnds_Prot#'!$A:$AL,22,FALSE)+7,1)</f>
        <v>A</v>
      </c>
      <c r="Y152" s="102" t="str">
        <f>MID(VLOOKUP($A152,Seqs!$A:$B,2,FALSE),VLOOKUP($A152,'NonXtal_SegEnds_Prot#'!$A:$AL,22,FALSE)+8,1)</f>
        <v>A</v>
      </c>
      <c r="Z152" s="102" t="str">
        <f>MID(VLOOKUP($A152,Seqs!$A:$B,2,FALSE),VLOOKUP($A152,'NonXtal_SegEnds_Prot#'!$A:$AL,22,FALSE)+9,1)</f>
        <v>P</v>
      </c>
      <c r="AA152" s="102" t="str">
        <f>MID(VLOOKUP($A152,Seqs!$A:$B,2,FALSE),VLOOKUP($A152,'NonXtal_SegEnds_Prot#'!$A:$AL,22,FALSE)+10,1)</f>
        <v>P</v>
      </c>
      <c r="AB152" s="71" t="str">
        <f>MID(VLOOKUP($A152,Seqs!$A:$B,2,FALSE),VLOOKUP($A152,'NonXtal_SegEnds_Prot#'!$A:$AL,28,FALSE)-4,1)</f>
        <v>H</v>
      </c>
      <c r="AC152" s="102" t="str">
        <f>MID(VLOOKUP($A152,Seqs!$A:$B,2,FALSE),VLOOKUP($A152,'NonXtal_SegEnds_Prot#'!$A:$AL,28,FALSE),1)</f>
        <v>P</v>
      </c>
    </row>
    <row r="153" spans="1:29" s="2" customFormat="1" x14ac:dyDescent="0.2">
      <c r="A153" s="2" t="s">
        <v>1118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71" t="str">
        <f>MID(VLOOKUP($A153,Seqs!$A:$B,2,FALSE),VLOOKUP($A153,'NonXtal_SegEnds_Prot#'!A:AL,10,FALSE),1)</f>
        <v>D</v>
      </c>
      <c r="S153" s="102" t="str">
        <f>MID(VLOOKUP($A153,Seqs!$A:$B,2,FALSE),VLOOKUP($A153,'NonXtal_SegEnds_Prot#'!A:AL,10,FALSE)+6,1)</f>
        <v>V</v>
      </c>
      <c r="T153" s="102" t="str">
        <f>MID(VLOOKUP($A153,Seqs!$A:$B,2,FALSE),VLOOKUP($A153,'NonXtal_SegEnds_Prot#'!A:AL,10,FALSE)+7,1)</f>
        <v>N</v>
      </c>
      <c r="U153" s="102" t="str">
        <f>MID(VLOOKUP($A153,Seqs!$A:$B,2,FALSE),VLOOKUP($A153,'NonXtal_SegEnds_Prot#'!A:AL,10,FALSE)+8,1)</f>
        <v>G</v>
      </c>
      <c r="V153" s="102" t="str">
        <f>MID(VLOOKUP($A153,Seqs!$A:$B,2,FALSE),VLOOKUP($A153,'NonXtal_SegEnds_Prot#'!A:AL,10,FALSE)+9,1)</f>
        <v>F</v>
      </c>
      <c r="W153" s="71" t="str">
        <f>MID(VLOOKUP($A153,Seqs!$A:$B,2,FALSE),VLOOKUP($A153,'NonXtal_SegEnds_Prot#'!$A:$AL,22,FALSE)+6,1)</f>
        <v>W</v>
      </c>
      <c r="X153" s="102" t="str">
        <f>MID(VLOOKUP($A153,Seqs!$A:$B,2,FALSE),VLOOKUP($A153,'NonXtal_SegEnds_Prot#'!$A:$AL,22,FALSE)+7,1)</f>
        <v>A</v>
      </c>
      <c r="Y153" s="102" t="str">
        <f>MID(VLOOKUP($A153,Seqs!$A:$B,2,FALSE),VLOOKUP($A153,'NonXtal_SegEnds_Prot#'!$A:$AL,22,FALSE)+8,1)</f>
        <v>I</v>
      </c>
      <c r="Z153" s="102" t="str">
        <f>MID(VLOOKUP($A153,Seqs!$A:$B,2,FALSE),VLOOKUP($A153,'NonXtal_SegEnds_Prot#'!$A:$AL,22,FALSE)+9,1)</f>
        <v>G</v>
      </c>
      <c r="AA153" s="102" t="str">
        <f>MID(VLOOKUP($A153,Seqs!$A:$B,2,FALSE),VLOOKUP($A153,'NonXtal_SegEnds_Prot#'!$A:$AL,22,FALSE)+10,1)</f>
        <v>P</v>
      </c>
      <c r="AB153" s="71" t="str">
        <f>MID(VLOOKUP($A153,Seqs!$A:$B,2,FALSE),VLOOKUP($A153,'NonXtal_SegEnds_Prot#'!$A:$AL,28,FALSE)-4,1)</f>
        <v>G</v>
      </c>
      <c r="AC153" s="102" t="str">
        <f>MID(VLOOKUP($A153,Seqs!$A:$B,2,FALSE),VLOOKUP($A153,'NonXtal_SegEnds_Prot#'!$A:$AL,28,FALSE),1)</f>
        <v>P</v>
      </c>
    </row>
    <row r="154" spans="1:29" s="2" customFormat="1" x14ac:dyDescent="0.2">
      <c r="A154" s="2" t="s">
        <v>545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1554</v>
      </c>
      <c r="P154" s="4" t="s">
        <v>51</v>
      </c>
      <c r="R154" s="71" t="str">
        <f>MID(VLOOKUP($A154,Seqs!$A:$B,2,FALSE),VLOOKUP($A154,'NonXtal_SegEnds_Prot#'!A:AL,10,FALSE),1)</f>
        <v>D</v>
      </c>
      <c r="S154" s="102" t="str">
        <f>MID(VLOOKUP($A154,Seqs!$A:$B,2,FALSE),VLOOKUP($A154,'NonXtal_SegEnds_Prot#'!A:AL,10,FALSE)+6,1)</f>
        <v>T</v>
      </c>
      <c r="T154" s="102" t="str">
        <f>MID(VLOOKUP($A154,Seqs!$A:$B,2,FALSE),VLOOKUP($A154,'NonXtal_SegEnds_Prot#'!A:AL,10,FALSE)+7,1)</f>
        <v>L</v>
      </c>
      <c r="U154" s="102" t="str">
        <f>MID(VLOOKUP($A154,Seqs!$A:$B,2,FALSE),VLOOKUP($A154,'NonXtal_SegEnds_Prot#'!A:AL,10,FALSE)+8,1)</f>
        <v>P</v>
      </c>
      <c r="V154" s="102" t="str">
        <f>MID(VLOOKUP($A154,Seqs!$A:$B,2,FALSE),VLOOKUP($A154,'NonXtal_SegEnds_Prot#'!A:AL,10,FALSE)+9,1)</f>
        <v>P</v>
      </c>
      <c r="W154" s="71" t="str">
        <f>MID(VLOOKUP($A154,Seqs!$A:$B,2,FALSE),VLOOKUP($A154,'NonXtal_SegEnds_Prot#'!$A:$AL,22,FALSE)+6,1)</f>
        <v>L</v>
      </c>
      <c r="X154" s="102" t="str">
        <f>MID(VLOOKUP($A154,Seqs!$A:$B,2,FALSE),VLOOKUP($A154,'NonXtal_SegEnds_Prot#'!$A:$AL,22,FALSE)+7,1)</f>
        <v>A</v>
      </c>
      <c r="Y154" s="102" t="str">
        <f>MID(VLOOKUP($A154,Seqs!$A:$B,2,FALSE),VLOOKUP($A154,'NonXtal_SegEnds_Prot#'!$A:$AL,22,FALSE)+8,1)</f>
        <v>M</v>
      </c>
      <c r="Z154" s="102" t="str">
        <f>MID(VLOOKUP($A154,Seqs!$A:$B,2,FALSE),VLOOKUP($A154,'NonXtal_SegEnds_Prot#'!$A:$AL,22,FALSE)+9,1)</f>
        <v>P</v>
      </c>
      <c r="AA154" s="102" t="str">
        <f>MID(VLOOKUP($A154,Seqs!$A:$B,2,FALSE),VLOOKUP($A154,'NonXtal_SegEnds_Prot#'!$A:$AL,22,FALSE)+10,1)</f>
        <v>T</v>
      </c>
      <c r="AB154" s="71" t="str">
        <f>MID(VLOOKUP($A154,Seqs!$A:$B,2,FALSE),VLOOKUP($A154,'NonXtal_SegEnds_Prot#'!$A:$AL,28,FALSE)-4,1)</f>
        <v>G</v>
      </c>
      <c r="AC154" s="102" t="str">
        <f>MID(VLOOKUP($A154,Seqs!$A:$B,2,FALSE),VLOOKUP($A154,'NonXtal_SegEnds_Prot#'!$A:$AL,28,FALSE),1)</f>
        <v>P</v>
      </c>
    </row>
    <row r="155" spans="1:29" s="2" customFormat="1" x14ac:dyDescent="0.2">
      <c r="A155" s="2" t="s">
        <v>548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1554</v>
      </c>
      <c r="P155" s="4" t="s">
        <v>51</v>
      </c>
      <c r="R155" s="71" t="str">
        <f>MID(VLOOKUP($A155,Seqs!$A:$B,2,FALSE),VLOOKUP($A155,'NonXtal_SegEnds_Prot#'!A:AL,10,FALSE),1)</f>
        <v>D</v>
      </c>
      <c r="S155" s="102" t="str">
        <f>MID(VLOOKUP($A155,Seqs!$A:$B,2,FALSE),VLOOKUP($A155,'NonXtal_SegEnds_Prot#'!A:AL,10,FALSE)+6,1)</f>
        <v>T</v>
      </c>
      <c r="T155" s="102" t="str">
        <f>MID(VLOOKUP($A155,Seqs!$A:$B,2,FALSE),VLOOKUP($A155,'NonXtal_SegEnds_Prot#'!A:AL,10,FALSE)+7,1)</f>
        <v>F</v>
      </c>
      <c r="U155" s="102" t="str">
        <f>MID(VLOOKUP($A155,Seqs!$A:$B,2,FALSE),VLOOKUP($A155,'NonXtal_SegEnds_Prot#'!A:AL,10,FALSE)+8,1)</f>
        <v>P</v>
      </c>
      <c r="V155" s="102" t="str">
        <f>MID(VLOOKUP($A155,Seqs!$A:$B,2,FALSE),VLOOKUP($A155,'NonXtal_SegEnds_Prot#'!A:AL,10,FALSE)+9,1)</f>
        <v>F</v>
      </c>
      <c r="W155" s="71" t="str">
        <f>MID(VLOOKUP($A155,Seqs!$A:$B,2,FALSE),VLOOKUP($A155,'NonXtal_SegEnds_Prot#'!$A:$AL,22,FALSE)+6,1)</f>
        <v>L</v>
      </c>
      <c r="X155" s="102" t="str">
        <f>MID(VLOOKUP($A155,Seqs!$A:$B,2,FALSE),VLOOKUP($A155,'NonXtal_SegEnds_Prot#'!$A:$AL,22,FALSE)+7,1)</f>
        <v>A</v>
      </c>
      <c r="Y155" s="102" t="str">
        <f>MID(VLOOKUP($A155,Seqs!$A:$B,2,FALSE),VLOOKUP($A155,'NonXtal_SegEnds_Prot#'!$A:$AL,22,FALSE)+8,1)</f>
        <v>V</v>
      </c>
      <c r="Z155" s="102" t="str">
        <f>MID(VLOOKUP($A155,Seqs!$A:$B,2,FALSE),VLOOKUP($A155,'NonXtal_SegEnds_Prot#'!$A:$AL,22,FALSE)+9,1)</f>
        <v>P</v>
      </c>
      <c r="AA155" s="102" t="str">
        <f>MID(VLOOKUP($A155,Seqs!$A:$B,2,FALSE),VLOOKUP($A155,'NonXtal_SegEnds_Prot#'!$A:$AL,22,FALSE)+10,1)</f>
        <v>N</v>
      </c>
      <c r="AB155" s="71" t="str">
        <f>MID(VLOOKUP($A155,Seqs!$A:$B,2,FALSE),VLOOKUP($A155,'NonXtal_SegEnds_Prot#'!$A:$AL,28,FALSE)-4,1)</f>
        <v>I</v>
      </c>
      <c r="AC155" s="102" t="str">
        <f>MID(VLOOKUP($A155,Seqs!$A:$B,2,FALSE),VLOOKUP($A155,'NonXtal_SegEnds_Prot#'!$A:$AL,28,FALSE),1)</f>
        <v>V</v>
      </c>
    </row>
    <row r="156" spans="1:29" s="2" customFormat="1" x14ac:dyDescent="0.2">
      <c r="A156" s="2" t="s">
        <v>555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71" t="str">
        <f>MID(VLOOKUP($A156,Seqs!$A:$B,2,FALSE),VLOOKUP($A156,'NonXtal_SegEnds_Prot#'!A:AL,10,FALSE),1)</f>
        <v>D</v>
      </c>
      <c r="S156" s="102" t="str">
        <f>MID(VLOOKUP($A156,Seqs!$A:$B,2,FALSE),VLOOKUP($A156,'NonXtal_SegEnds_Prot#'!A:AL,10,FALSE)+6,1)</f>
        <v>I</v>
      </c>
      <c r="T156" s="102" t="str">
        <f>MID(VLOOKUP($A156,Seqs!$A:$B,2,FALSE),VLOOKUP($A156,'NonXtal_SegEnds_Prot#'!A:AL,10,FALSE)+7,1)</f>
        <v>P</v>
      </c>
      <c r="U156" s="102" t="str">
        <f>MID(VLOOKUP($A156,Seqs!$A:$B,2,FALSE),VLOOKUP($A156,'NonXtal_SegEnds_Prot#'!A:AL,10,FALSE)+8,1)</f>
        <v>G</v>
      </c>
      <c r="V156" s="102" t="str">
        <f>MID(VLOOKUP($A156,Seqs!$A:$B,2,FALSE),VLOOKUP($A156,'NonXtal_SegEnds_Prot#'!A:AL,10,FALSE)+9,1)</f>
        <v>A</v>
      </c>
      <c r="W156" s="71" t="str">
        <f>MID(VLOOKUP($A156,Seqs!$A:$B,2,FALSE),VLOOKUP($A156,'NonXtal_SegEnds_Prot#'!$A:$AL,22,FALSE)+6,1)</f>
        <v>V</v>
      </c>
      <c r="X156" s="102" t="str">
        <f>MID(VLOOKUP($A156,Seqs!$A:$B,2,FALSE),VLOOKUP($A156,'NonXtal_SegEnds_Prot#'!$A:$AL,22,FALSE)+7,1)</f>
        <v>A</v>
      </c>
      <c r="Y156" s="102" t="str">
        <f>MID(VLOOKUP($A156,Seqs!$A:$B,2,FALSE),VLOOKUP($A156,'NonXtal_SegEnds_Prot#'!$A:$AL,22,FALSE)+8,1)</f>
        <v>L</v>
      </c>
      <c r="Z156" s="102" t="str">
        <f>MID(VLOOKUP($A156,Seqs!$A:$B,2,FALSE),VLOOKUP($A156,'NonXtal_SegEnds_Prot#'!$A:$AL,22,FALSE)+9,1)</f>
        <v>L</v>
      </c>
      <c r="AA156" s="102" t="str">
        <f>MID(VLOOKUP($A156,Seqs!$A:$B,2,FALSE),VLOOKUP($A156,'NonXtal_SegEnds_Prot#'!$A:$AL,22,FALSE)+10,1)</f>
        <v>P</v>
      </c>
      <c r="AB156" s="71" t="str">
        <f>MID(VLOOKUP($A156,Seqs!$A:$B,2,FALSE),VLOOKUP($A156,'NonXtal_SegEnds_Prot#'!$A:$AL,28,FALSE)-4,1)</f>
        <v>L</v>
      </c>
      <c r="AC156" s="102" t="str">
        <f>MID(VLOOKUP($A156,Seqs!$A:$B,2,FALSE),VLOOKUP($A156,'NonXtal_SegEnds_Prot#'!$A:$AL,28,FALSE),1)</f>
        <v>L</v>
      </c>
    </row>
    <row r="157" spans="1:29" s="2" customFormat="1" x14ac:dyDescent="0.2">
      <c r="A157" s="2" t="s">
        <v>557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71" t="str">
        <f>MID(VLOOKUP($A157,Seqs!$A:$B,2,FALSE),VLOOKUP($A157,'NonXtal_SegEnds_Prot#'!A:AL,10,FALSE),1)</f>
        <v>D</v>
      </c>
      <c r="S157" s="102" t="str">
        <f>MID(VLOOKUP($A157,Seqs!$A:$B,2,FALSE),VLOOKUP($A157,'NonXtal_SegEnds_Prot#'!A:AL,10,FALSE)+6,1)</f>
        <v>L</v>
      </c>
      <c r="T157" s="102" t="str">
        <f>MID(VLOOKUP($A157,Seqs!$A:$B,2,FALSE),VLOOKUP($A157,'NonXtal_SegEnds_Prot#'!A:AL,10,FALSE)+7,1)</f>
        <v>T</v>
      </c>
      <c r="U157" s="102" t="str">
        <f>MID(VLOOKUP($A157,Seqs!$A:$B,2,FALSE),VLOOKUP($A157,'NonXtal_SegEnds_Prot#'!A:AL,10,FALSE)+8,1)</f>
        <v>T</v>
      </c>
      <c r="V157" s="102" t="str">
        <f>MID(VLOOKUP($A157,Seqs!$A:$B,2,FALSE),VLOOKUP($A157,'NonXtal_SegEnds_Prot#'!A:AL,10,FALSE)+9,1)</f>
        <v>P</v>
      </c>
      <c r="W157" s="71" t="str">
        <f>MID(VLOOKUP($A157,Seqs!$A:$B,2,FALSE),VLOOKUP($A157,'NonXtal_SegEnds_Prot#'!$A:$AL,22,FALSE)+6,1)</f>
        <v>F</v>
      </c>
      <c r="X157" s="102" t="str">
        <f>MID(VLOOKUP($A157,Seqs!$A:$B,2,FALSE),VLOOKUP($A157,'NonXtal_SegEnds_Prot#'!$A:$AL,22,FALSE)+7,1)</f>
        <v>A</v>
      </c>
      <c r="Y157" s="102" t="str">
        <f>MID(VLOOKUP($A157,Seqs!$A:$B,2,FALSE),VLOOKUP($A157,'NonXtal_SegEnds_Prot#'!$A:$AL,22,FALSE)+8,1)</f>
        <v>L</v>
      </c>
      <c r="Z157" s="102" t="str">
        <f>MID(VLOOKUP($A157,Seqs!$A:$B,2,FALSE),VLOOKUP($A157,'NonXtal_SegEnds_Prot#'!$A:$AL,22,FALSE)+9,1)</f>
        <v>L</v>
      </c>
      <c r="AA157" s="102" t="str">
        <f>MID(VLOOKUP($A157,Seqs!$A:$B,2,FALSE),VLOOKUP($A157,'NonXtal_SegEnds_Prot#'!$A:$AL,22,FALSE)+10,1)</f>
        <v>P</v>
      </c>
      <c r="AB157" s="71" t="str">
        <f>MID(VLOOKUP($A157,Seqs!$A:$B,2,FALSE),VLOOKUP($A157,'NonXtal_SegEnds_Prot#'!$A:$AL,28,FALSE)-4,1)</f>
        <v>L</v>
      </c>
      <c r="AC157" s="102" t="str">
        <f>MID(VLOOKUP($A157,Seqs!$A:$B,2,FALSE),VLOOKUP($A157,'NonXtal_SegEnds_Prot#'!$A:$AL,28,FALSE),1)</f>
        <v>T</v>
      </c>
    </row>
    <row r="158" spans="1:29" s="2" customFormat="1" x14ac:dyDescent="0.2">
      <c r="A158" s="2" t="s">
        <v>559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71" t="str">
        <f>MID(VLOOKUP($A158,Seqs!$A:$B,2,FALSE),VLOOKUP($A158,'NonXtal_SegEnds_Prot#'!A:AL,10,FALSE),1)</f>
        <v>D</v>
      </c>
      <c r="S158" s="102" t="str">
        <f>MID(VLOOKUP($A158,Seqs!$A:$B,2,FALSE),VLOOKUP($A158,'NonXtal_SegEnds_Prot#'!A:AL,10,FALSE)+6,1)</f>
        <v>I</v>
      </c>
      <c r="T158" s="102" t="str">
        <f>MID(VLOOKUP($A158,Seqs!$A:$B,2,FALSE),VLOOKUP($A158,'NonXtal_SegEnds_Prot#'!A:AL,10,FALSE)+7,1)</f>
        <v>N</v>
      </c>
      <c r="U158" s="102" t="str">
        <f>MID(VLOOKUP($A158,Seqs!$A:$B,2,FALSE),VLOOKUP($A158,'NonXtal_SegEnds_Prot#'!A:AL,10,FALSE)+8,1)</f>
        <v>G</v>
      </c>
      <c r="V158" s="102" t="str">
        <f>MID(VLOOKUP($A158,Seqs!$A:$B,2,FALSE),VLOOKUP($A158,'NonXtal_SegEnds_Prot#'!A:AL,10,FALSE)+9,1)</f>
        <v>A</v>
      </c>
      <c r="W158" s="71" t="str">
        <f>MID(VLOOKUP($A158,Seqs!$A:$B,2,FALSE),VLOOKUP($A158,'NonXtal_SegEnds_Prot#'!$A:$AL,22,FALSE)+6,1)</f>
        <v>I</v>
      </c>
      <c r="X158" s="102" t="str">
        <f>MID(VLOOKUP($A158,Seqs!$A:$B,2,FALSE),VLOOKUP($A158,'NonXtal_SegEnds_Prot#'!$A:$AL,22,FALSE)+7,1)</f>
        <v>A</v>
      </c>
      <c r="Y158" s="102" t="str">
        <f>MID(VLOOKUP($A158,Seqs!$A:$B,2,FALSE),VLOOKUP($A158,'NonXtal_SegEnds_Prot#'!$A:$AL,22,FALSE)+8,1)</f>
        <v>L</v>
      </c>
      <c r="Z158" s="102" t="str">
        <f>MID(VLOOKUP($A158,Seqs!$A:$B,2,FALSE),VLOOKUP($A158,'NonXtal_SegEnds_Prot#'!$A:$AL,22,FALSE)+9,1)</f>
        <v>L</v>
      </c>
      <c r="AA158" s="102" t="str">
        <f>MID(VLOOKUP($A158,Seqs!$A:$B,2,FALSE),VLOOKUP($A158,'NonXtal_SegEnds_Prot#'!$A:$AL,22,FALSE)+10,1)</f>
        <v>P</v>
      </c>
      <c r="AB158" s="71" t="str">
        <f>MID(VLOOKUP($A158,Seqs!$A:$B,2,FALSE),VLOOKUP($A158,'NonXtal_SegEnds_Prot#'!$A:$AL,28,FALSE)-4,1)</f>
        <v>L</v>
      </c>
      <c r="AC158" s="102" t="str">
        <f>MID(VLOOKUP($A158,Seqs!$A:$B,2,FALSE),VLOOKUP($A158,'NonXtal_SegEnds_Prot#'!$A:$AL,28,FALSE),1)</f>
        <v>G</v>
      </c>
    </row>
    <row r="159" spans="1:29" s="2" customFormat="1" x14ac:dyDescent="0.2">
      <c r="A159" s="2" t="s">
        <v>565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71" t="str">
        <f>MID(VLOOKUP($A159,Seqs!$A:$B,2,FALSE),VLOOKUP($A159,'NonXtal_SegEnds_Prot#'!A:AL,10,FALSE),1)</f>
        <v>D</v>
      </c>
      <c r="S159" s="102" t="str">
        <f>MID(VLOOKUP($A159,Seqs!$A:$B,2,FALSE),VLOOKUP($A159,'NonXtal_SegEnds_Prot#'!A:AL,10,FALSE)+6,1)</f>
        <v>T</v>
      </c>
      <c r="T159" s="102" t="str">
        <f>MID(VLOOKUP($A159,Seqs!$A:$B,2,FALSE),VLOOKUP($A159,'NonXtal_SegEnds_Prot#'!A:AL,10,FALSE)+7,1)</f>
        <v>L</v>
      </c>
      <c r="U159" s="102" t="str">
        <f>MID(VLOOKUP($A159,Seqs!$A:$B,2,FALSE),VLOOKUP($A159,'NonXtal_SegEnds_Prot#'!A:AL,10,FALSE)+8,1)</f>
        <v>P</v>
      </c>
      <c r="V159" s="102" t="str">
        <f>MID(VLOOKUP($A159,Seqs!$A:$B,2,FALSE),VLOOKUP($A159,'NonXtal_SegEnds_Prot#'!A:AL,10,FALSE)+9,1)</f>
        <v>L</v>
      </c>
      <c r="W159" s="71" t="str">
        <f>MID(VLOOKUP($A159,Seqs!$A:$B,2,FALSE),VLOOKUP($A159,'NonXtal_SegEnds_Prot#'!$A:$AL,22,FALSE)+6,1)</f>
        <v>A</v>
      </c>
      <c r="X159" s="102" t="str">
        <f>MID(VLOOKUP($A159,Seqs!$A:$B,2,FALSE),VLOOKUP($A159,'NonXtal_SegEnds_Prot#'!$A:$AL,22,FALSE)+7,1)</f>
        <v>A</v>
      </c>
      <c r="Y159" s="102" t="str">
        <f>MID(VLOOKUP($A159,Seqs!$A:$B,2,FALSE),VLOOKUP($A159,'NonXtal_SegEnds_Prot#'!$A:$AL,22,FALSE)+8,1)</f>
        <v>S</v>
      </c>
      <c r="Z159" s="102" t="str">
        <f>MID(VLOOKUP($A159,Seqs!$A:$B,2,FALSE),VLOOKUP($A159,'NonXtal_SegEnds_Prot#'!$A:$AL,22,FALSE)+9,1)</f>
        <v>Y</v>
      </c>
      <c r="AA159" s="102" t="str">
        <f>MID(VLOOKUP($A159,Seqs!$A:$B,2,FALSE),VLOOKUP($A159,'NonXtal_SegEnds_Prot#'!$A:$AL,22,FALSE)+10,1)</f>
        <v>F</v>
      </c>
      <c r="AB159" s="71" t="str">
        <f>MID(VLOOKUP($A159,Seqs!$A:$B,2,FALSE),VLOOKUP($A159,'NonXtal_SegEnds_Prot#'!$A:$AL,28,FALSE)-4,1)</f>
        <v>S</v>
      </c>
      <c r="AC159" s="102" t="str">
        <f>MID(VLOOKUP($A159,Seqs!$A:$B,2,FALSE),VLOOKUP($A159,'NonXtal_SegEnds_Prot#'!$A:$AL,28,FALSE),1)</f>
        <v>V</v>
      </c>
    </row>
    <row r="160" spans="1:29" s="2" customFormat="1" x14ac:dyDescent="0.2">
      <c r="A160" s="2" t="s">
        <v>569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71" t="str">
        <f>MID(VLOOKUP($A160,Seqs!$A:$B,2,FALSE),VLOOKUP($A160,'NonXtal_SegEnds_Prot#'!A:AL,10,FALSE),1)</f>
        <v>D</v>
      </c>
      <c r="S160" s="102" t="str">
        <f>MID(VLOOKUP($A160,Seqs!$A:$B,2,FALSE),VLOOKUP($A160,'NonXtal_SegEnds_Prot#'!A:AL,10,FALSE)+6,1)</f>
        <v>Y</v>
      </c>
      <c r="T160" s="102" t="str">
        <f>MID(VLOOKUP($A160,Seqs!$A:$B,2,FALSE),VLOOKUP($A160,'NonXtal_SegEnds_Prot#'!A:AL,10,FALSE)+7,1)</f>
        <v>L</v>
      </c>
      <c r="U160" s="102" t="str">
        <f>MID(VLOOKUP($A160,Seqs!$A:$B,2,FALSE),VLOOKUP($A160,'NonXtal_SegEnds_Prot#'!A:AL,10,FALSE)+8,1)</f>
        <v>F</v>
      </c>
      <c r="V160" s="102" t="str">
        <f>MID(VLOOKUP($A160,Seqs!$A:$B,2,FALSE),VLOOKUP($A160,'NonXtal_SegEnds_Prot#'!A:AL,10,FALSE)+9,1)</f>
        <v>V</v>
      </c>
      <c r="W160" s="71" t="str">
        <f>MID(VLOOKUP($A160,Seqs!$A:$B,2,FALSE),VLOOKUP($A160,'NonXtal_SegEnds_Prot#'!$A:$AL,22,FALSE)+6,1)</f>
        <v>V</v>
      </c>
      <c r="X160" s="102" t="str">
        <f>MID(VLOOKUP($A160,Seqs!$A:$B,2,FALSE),VLOOKUP($A160,'NonXtal_SegEnds_Prot#'!$A:$AL,22,FALSE)+7,1)</f>
        <v>A</v>
      </c>
      <c r="Y160" s="102" t="str">
        <f>MID(VLOOKUP($A160,Seqs!$A:$B,2,FALSE),VLOOKUP($A160,'NonXtal_SegEnds_Prot#'!$A:$AL,22,FALSE)+8,1)</f>
        <v>F</v>
      </c>
      <c r="Z160" s="102" t="str">
        <f>MID(VLOOKUP($A160,Seqs!$A:$B,2,FALSE),VLOOKUP($A160,'NonXtal_SegEnds_Prot#'!$A:$AL,22,FALSE)+9,1)</f>
        <v>I</v>
      </c>
      <c r="AA160" s="102" t="str">
        <f>MID(VLOOKUP($A160,Seqs!$A:$B,2,FALSE),VLOOKUP($A160,'NonXtal_SegEnds_Prot#'!$A:$AL,22,FALSE)+10,1)</f>
        <v>P</v>
      </c>
      <c r="AB160" s="71" t="str">
        <f>MID(VLOOKUP($A160,Seqs!$A:$B,2,FALSE),VLOOKUP($A160,'NonXtal_SegEnds_Prot#'!$A:$AL,28,FALSE)-4,1)</f>
        <v>I</v>
      </c>
      <c r="AC160" s="102" t="str">
        <f>MID(VLOOKUP($A160,Seqs!$A:$B,2,FALSE),VLOOKUP($A160,'NonXtal_SegEnds_Prot#'!$A:$AL,28,FALSE),1)</f>
        <v>A</v>
      </c>
    </row>
    <row r="161" spans="1:29" s="2" customFormat="1" x14ac:dyDescent="0.2">
      <c r="A161" s="2" t="s">
        <v>570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71" t="str">
        <f>MID(VLOOKUP($A161,Seqs!$A:$B,2,FALSE),VLOOKUP($A161,'NonXtal_SegEnds_Prot#'!A:AL,10,FALSE),1)</f>
        <v>D</v>
      </c>
      <c r="S161" s="102" t="str">
        <f>MID(VLOOKUP($A161,Seqs!$A:$B,2,FALSE),VLOOKUP($A161,'NonXtal_SegEnds_Prot#'!A:AL,10,FALSE)+6,1)</f>
        <v>Y</v>
      </c>
      <c r="T161" s="102" t="str">
        <f>MID(VLOOKUP($A161,Seqs!$A:$B,2,FALSE),VLOOKUP($A161,'NonXtal_SegEnds_Prot#'!A:AL,10,FALSE)+7,1)</f>
        <v>L</v>
      </c>
      <c r="U161" s="102" t="str">
        <f>MID(VLOOKUP($A161,Seqs!$A:$B,2,FALSE),VLOOKUP($A161,'NonXtal_SegEnds_Prot#'!A:AL,10,FALSE)+8,1)</f>
        <v>F</v>
      </c>
      <c r="V161" s="102" t="str">
        <f>MID(VLOOKUP($A161,Seqs!$A:$B,2,FALSE),VLOOKUP($A161,'NonXtal_SegEnds_Prot#'!A:AL,10,FALSE)+9,1)</f>
        <v>F</v>
      </c>
      <c r="W161" s="71" t="str">
        <f>MID(VLOOKUP($A161,Seqs!$A:$B,2,FALSE),VLOOKUP($A161,'NonXtal_SegEnds_Prot#'!$A:$AL,22,FALSE)+6,1)</f>
        <v>I</v>
      </c>
      <c r="X161" s="102" t="str">
        <f>MID(VLOOKUP($A161,Seqs!$A:$B,2,FALSE),VLOOKUP($A161,'NonXtal_SegEnds_Prot#'!$A:$AL,22,FALSE)+7,1)</f>
        <v>A</v>
      </c>
      <c r="Y161" s="102" t="str">
        <f>MID(VLOOKUP($A161,Seqs!$A:$B,2,FALSE),VLOOKUP($A161,'NonXtal_SegEnds_Prot#'!$A:$AL,22,FALSE)+8,1)</f>
        <v>V</v>
      </c>
      <c r="Z161" s="102" t="str">
        <f>MID(VLOOKUP($A161,Seqs!$A:$B,2,FALSE),VLOOKUP($A161,'NonXtal_SegEnds_Prot#'!$A:$AL,22,FALSE)+9,1)</f>
        <v>I</v>
      </c>
      <c r="AA161" s="102" t="str">
        <f>MID(VLOOKUP($A161,Seqs!$A:$B,2,FALSE),VLOOKUP($A161,'NonXtal_SegEnds_Prot#'!$A:$AL,22,FALSE)+10,1)</f>
        <v>P</v>
      </c>
      <c r="AB161" s="71" t="str">
        <f>MID(VLOOKUP($A161,Seqs!$A:$B,2,FALSE),VLOOKUP($A161,'NonXtal_SegEnds_Prot#'!$A:$AL,28,FALSE)-4,1)</f>
        <v>V</v>
      </c>
      <c r="AC161" s="102" t="str">
        <f>MID(VLOOKUP($A161,Seqs!$A:$B,2,FALSE),VLOOKUP($A161,'NonXtal_SegEnds_Prot#'!$A:$AL,28,FALSE),1)</f>
        <v>A</v>
      </c>
    </row>
    <row r="162" spans="1:29" s="2" customFormat="1" x14ac:dyDescent="0.2">
      <c r="A162" s="2" t="s">
        <v>581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71" t="str">
        <f>MID(VLOOKUP($A162,Seqs!$A:$B,2,FALSE),VLOOKUP($A162,'NonXtal_SegEnds_Prot#'!A:AL,10,FALSE),1)</f>
        <v>D</v>
      </c>
      <c r="S162" s="102" t="str">
        <f>MID(VLOOKUP($A162,Seqs!$A:$B,2,FALSE),VLOOKUP($A162,'NonXtal_SegEnds_Prot#'!A:AL,10,FALSE)+6,1)</f>
        <v>L</v>
      </c>
      <c r="T162" s="102" t="str">
        <f>MID(VLOOKUP($A162,Seqs!$A:$B,2,FALSE),VLOOKUP($A162,'NonXtal_SegEnds_Prot#'!A:AL,10,FALSE)+7,1)</f>
        <v>V</v>
      </c>
      <c r="U162" s="102" t="str">
        <f>MID(VLOOKUP($A162,Seqs!$A:$B,2,FALSE),VLOOKUP($A162,'NonXtal_SegEnds_Prot#'!A:AL,10,FALSE)+8,1)</f>
        <v>M</v>
      </c>
      <c r="V162" s="102" t="str">
        <f>MID(VLOOKUP($A162,Seqs!$A:$B,2,FALSE),VLOOKUP($A162,'NonXtal_SegEnds_Prot#'!A:AL,10,FALSE)+9,1)</f>
        <v>P</v>
      </c>
      <c r="W162" s="71" t="str">
        <f>MID(VLOOKUP($A162,Seqs!$A:$B,2,FALSE),VLOOKUP($A162,'NonXtal_SegEnds_Prot#'!$A:$AL,22,FALSE)+6,1)</f>
        <v>F</v>
      </c>
      <c r="X162" s="102" t="str">
        <f>MID(VLOOKUP($A162,Seqs!$A:$B,2,FALSE),VLOOKUP($A162,'NonXtal_SegEnds_Prot#'!$A:$AL,22,FALSE)+7,1)</f>
        <v>A</v>
      </c>
      <c r="Y162" s="102" t="str">
        <f>MID(VLOOKUP($A162,Seqs!$A:$B,2,FALSE),VLOOKUP($A162,'NonXtal_SegEnds_Prot#'!$A:$AL,22,FALSE)+8,1)</f>
        <v>F</v>
      </c>
      <c r="Z162" s="102" t="str">
        <f>MID(VLOOKUP($A162,Seqs!$A:$B,2,FALSE),VLOOKUP($A162,'NonXtal_SegEnds_Prot#'!$A:$AL,22,FALSE)+9,1)</f>
        <v>G</v>
      </c>
      <c r="AA162" s="102" t="str">
        <f>MID(VLOOKUP($A162,Seqs!$A:$B,2,FALSE),VLOOKUP($A162,'NonXtal_SegEnds_Prot#'!$A:$AL,22,FALSE)+10,1)</f>
        <v>M</v>
      </c>
      <c r="AB162" s="71" t="str">
        <f>MID(VLOOKUP($A162,Seqs!$A:$B,2,FALSE),VLOOKUP($A162,'NonXtal_SegEnds_Prot#'!$A:$AL,28,FALSE)-4,1)</f>
        <v>S</v>
      </c>
      <c r="AC162" s="102" t="str">
        <f>MID(VLOOKUP($A162,Seqs!$A:$B,2,FALSE),VLOOKUP($A162,'NonXtal_SegEnds_Prot#'!$A:$AL,28,FALSE),1)</f>
        <v>P</v>
      </c>
    </row>
    <row r="163" spans="1:29" s="2" customFormat="1" x14ac:dyDescent="0.2">
      <c r="A163" s="2" t="s">
        <v>582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71" t="str">
        <f>MID(VLOOKUP($A163,Seqs!$A:$B,2,FALSE),VLOOKUP($A163,'NonXtal_SegEnds_Prot#'!A:AL,10,FALSE),1)</f>
        <v>D</v>
      </c>
      <c r="S163" s="102" t="str">
        <f>MID(VLOOKUP($A163,Seqs!$A:$B,2,FALSE),VLOOKUP($A163,'NonXtal_SegEnds_Prot#'!A:AL,10,FALSE)+6,1)</f>
        <v>T</v>
      </c>
      <c r="T163" s="102" t="str">
        <f>MID(VLOOKUP($A163,Seqs!$A:$B,2,FALSE),VLOOKUP($A163,'NonXtal_SegEnds_Prot#'!A:AL,10,FALSE)+7,1)</f>
        <v>I</v>
      </c>
      <c r="U163" s="102" t="str">
        <f>MID(VLOOKUP($A163,Seqs!$A:$B,2,FALSE),VLOOKUP($A163,'NonXtal_SegEnds_Prot#'!A:AL,10,FALSE)+8,1)</f>
        <v>M</v>
      </c>
      <c r="V163" s="102" t="str">
        <f>MID(VLOOKUP($A163,Seqs!$A:$B,2,FALSE),VLOOKUP($A163,'NonXtal_SegEnds_Prot#'!A:AL,10,FALSE)+9,1)</f>
        <v>P</v>
      </c>
      <c r="W163" s="71" t="str">
        <f>MID(VLOOKUP($A163,Seqs!$A:$B,2,FALSE),VLOOKUP($A163,'NonXtal_SegEnds_Prot#'!$A:$AL,22,FALSE)+6,1)</f>
        <v>F</v>
      </c>
      <c r="X163" s="102" t="str">
        <f>MID(VLOOKUP($A163,Seqs!$A:$B,2,FALSE),VLOOKUP($A163,'NonXtal_SegEnds_Prot#'!$A:$AL,22,FALSE)+7,1)</f>
        <v>A</v>
      </c>
      <c r="Y163" s="102" t="str">
        <f>MID(VLOOKUP($A163,Seqs!$A:$B,2,FALSE),VLOOKUP($A163,'NonXtal_SegEnds_Prot#'!$A:$AL,22,FALSE)+8,1)</f>
        <v>F</v>
      </c>
      <c r="Z163" s="102" t="str">
        <f>MID(VLOOKUP($A163,Seqs!$A:$B,2,FALSE),VLOOKUP($A163,'NonXtal_SegEnds_Prot#'!$A:$AL,22,FALSE)+9,1)</f>
        <v>G</v>
      </c>
      <c r="AA163" s="102" t="str">
        <f>MID(VLOOKUP($A163,Seqs!$A:$B,2,FALSE),VLOOKUP($A163,'NonXtal_SegEnds_Prot#'!$A:$AL,22,FALSE)+10,1)</f>
        <v>V</v>
      </c>
      <c r="AB163" s="71" t="str">
        <f>MID(VLOOKUP($A163,Seqs!$A:$B,2,FALSE),VLOOKUP($A163,'NonXtal_SegEnds_Prot#'!$A:$AL,28,FALSE)-4,1)</f>
        <v>G</v>
      </c>
      <c r="AC163" s="102" t="str">
        <f>MID(VLOOKUP($A163,Seqs!$A:$B,2,FALSE),VLOOKUP($A163,'NonXtal_SegEnds_Prot#'!$A:$AL,28,FALSE),1)</f>
        <v>P</v>
      </c>
    </row>
    <row r="164" spans="1:29" s="2" customFormat="1" x14ac:dyDescent="0.2">
      <c r="A164" s="2" t="s">
        <v>589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71" t="str">
        <f>MID(VLOOKUP($A164,Seqs!$A:$B,2,FALSE),VLOOKUP($A164,'NonXtal_SegEnds_Prot#'!A:AL,10,FALSE),1)</f>
        <v>D</v>
      </c>
      <c r="S164" s="102" t="str">
        <f>MID(VLOOKUP($A164,Seqs!$A:$B,2,FALSE),VLOOKUP($A164,'NonXtal_SegEnds_Prot#'!A:AL,10,FALSE)+6,1)</f>
        <v>Y</v>
      </c>
      <c r="T164" s="102" t="str">
        <f>MID(VLOOKUP($A164,Seqs!$A:$B,2,FALSE),VLOOKUP($A164,'NonXtal_SegEnds_Prot#'!A:AL,10,FALSE)+7,1)</f>
        <v>L</v>
      </c>
      <c r="U164" s="102" t="str">
        <f>MID(VLOOKUP($A164,Seqs!$A:$B,2,FALSE),VLOOKUP($A164,'NonXtal_SegEnds_Prot#'!A:AL,10,FALSE)+8,1)</f>
        <v>L</v>
      </c>
      <c r="V164" s="102" t="str">
        <f>MID(VLOOKUP($A164,Seqs!$A:$B,2,FALSE),VLOOKUP($A164,'NonXtal_SegEnds_Prot#'!A:AL,10,FALSE)+9,1)</f>
        <v>L</v>
      </c>
      <c r="W164" s="71" t="str">
        <f>MID(VLOOKUP($A164,Seqs!$A:$B,2,FALSE),VLOOKUP($A164,'NonXtal_SegEnds_Prot#'!$A:$AL,22,FALSE)+6,1)</f>
        <v>L</v>
      </c>
      <c r="X164" s="102" t="str">
        <f>MID(VLOOKUP($A164,Seqs!$A:$B,2,FALSE),VLOOKUP($A164,'NonXtal_SegEnds_Prot#'!$A:$AL,22,FALSE)+7,1)</f>
        <v>A</v>
      </c>
      <c r="Y164" s="102" t="str">
        <f>MID(VLOOKUP($A164,Seqs!$A:$B,2,FALSE),VLOOKUP($A164,'NonXtal_SegEnds_Prot#'!$A:$AL,22,FALSE)+8,1)</f>
        <v>L</v>
      </c>
      <c r="Z164" s="102" t="str">
        <f>MID(VLOOKUP($A164,Seqs!$A:$B,2,FALSE),VLOOKUP($A164,'NonXtal_SegEnds_Prot#'!$A:$AL,22,FALSE)+9,1)</f>
        <v>L</v>
      </c>
      <c r="AA164" s="102" t="str">
        <f>MID(VLOOKUP($A164,Seqs!$A:$B,2,FALSE),VLOOKUP($A164,'NonXtal_SegEnds_Prot#'!$A:$AL,22,FALSE)+10,1)</f>
        <v>P</v>
      </c>
      <c r="AB164" s="71" t="str">
        <f>MID(VLOOKUP($A164,Seqs!$A:$B,2,FALSE),VLOOKUP($A164,'NonXtal_SegEnds_Prot#'!$A:$AL,28,FALSE)-4,1)</f>
        <v>L</v>
      </c>
      <c r="AC164" s="102" t="str">
        <f>MID(VLOOKUP($A164,Seqs!$A:$B,2,FALSE),VLOOKUP($A164,'NonXtal_SegEnds_Prot#'!$A:$AL,28,FALSE),1)</f>
        <v>A</v>
      </c>
    </row>
    <row r="165" spans="1:29" s="2" customFormat="1" x14ac:dyDescent="0.2">
      <c r="A165" s="2" t="s">
        <v>392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1554</v>
      </c>
      <c r="P165" s="4" t="s">
        <v>51</v>
      </c>
      <c r="R165" s="71" t="str">
        <f>MID(VLOOKUP($A165,Seqs!$A:$B,2,FALSE),VLOOKUP($A165,'NonXtal_SegEnds_Prot#'!A:AL,10,FALSE),1)</f>
        <v>D</v>
      </c>
      <c r="S165" s="102" t="str">
        <f>MID(VLOOKUP($A165,Seqs!$A:$B,2,FALSE),VLOOKUP($A165,'NonXtal_SegEnds_Prot#'!A:AL,10,FALSE)+6,1)</f>
        <v>L</v>
      </c>
      <c r="T165" s="102" t="str">
        <f>MID(VLOOKUP($A165,Seqs!$A:$B,2,FALSE),VLOOKUP($A165,'NonXtal_SegEnds_Prot#'!A:AL,10,FALSE)+7,1)</f>
        <v>L</v>
      </c>
      <c r="U165" s="102" t="str">
        <f>MID(VLOOKUP($A165,Seqs!$A:$B,2,FALSE),VLOOKUP($A165,'NonXtal_SegEnds_Prot#'!A:AL,10,FALSE)+8,1)</f>
        <v>P</v>
      </c>
      <c r="V165" s="102" t="str">
        <f>MID(VLOOKUP($A165,Seqs!$A:$B,2,FALSE),VLOOKUP($A165,'NonXtal_SegEnds_Prot#'!A:AL,10,FALSE)+9,1)</f>
        <v>F</v>
      </c>
      <c r="W165" s="71" t="str">
        <f>MID(VLOOKUP($A165,Seqs!$A:$B,2,FALSE),VLOOKUP($A165,'NonXtal_SegEnds_Prot#'!$A:$AL,22,FALSE)+6,1)</f>
        <v>H</v>
      </c>
      <c r="X165" s="102" t="str">
        <f>MID(VLOOKUP($A165,Seqs!$A:$B,2,FALSE),VLOOKUP($A165,'NonXtal_SegEnds_Prot#'!$A:$AL,22,FALSE)+7,1)</f>
        <v>C</v>
      </c>
      <c r="Y165" s="102" t="str">
        <f>MID(VLOOKUP($A165,Seqs!$A:$B,2,FALSE),VLOOKUP($A165,'NonXtal_SegEnds_Prot#'!$A:$AL,22,FALSE)+8,1)</f>
        <v>T</v>
      </c>
      <c r="Z165" s="102" t="str">
        <f>MID(VLOOKUP($A165,Seqs!$A:$B,2,FALSE),VLOOKUP($A165,'NonXtal_SegEnds_Prot#'!$A:$AL,22,FALSE)+9,1)</f>
        <v>I</v>
      </c>
      <c r="AA165" s="102" t="str">
        <f>MID(VLOOKUP($A165,Seqs!$A:$B,2,FALSE),VLOOKUP($A165,'NonXtal_SegEnds_Prot#'!$A:$AL,22,FALSE)+10,1)</f>
        <v>V</v>
      </c>
      <c r="AB165" s="71" t="str">
        <f>MID(VLOOKUP($A165,Seqs!$A:$B,2,FALSE),VLOOKUP($A165,'NonXtal_SegEnds_Prot#'!$A:$AL,28,FALSE)-4,1)</f>
        <v>L</v>
      </c>
      <c r="AC165" s="102" t="str">
        <f>MID(VLOOKUP($A165,Seqs!$A:$B,2,FALSE),VLOOKUP($A165,'NonXtal_SegEnds_Prot#'!$A:$AL,28,FALSE),1)</f>
        <v>P</v>
      </c>
    </row>
    <row r="166" spans="1:29" s="2" customFormat="1" x14ac:dyDescent="0.2">
      <c r="A166" s="2" t="s">
        <v>393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1554</v>
      </c>
      <c r="P166" s="4" t="s">
        <v>51</v>
      </c>
      <c r="R166" s="71" t="str">
        <f>MID(VLOOKUP($A166,Seqs!$A:$B,2,FALSE),VLOOKUP($A166,'NonXtal_SegEnds_Prot#'!A:AL,10,FALSE),1)</f>
        <v>D</v>
      </c>
      <c r="S166" s="102" t="str">
        <f>MID(VLOOKUP($A166,Seqs!$A:$B,2,FALSE),VLOOKUP($A166,'NonXtal_SegEnds_Prot#'!A:AL,10,FALSE)+6,1)</f>
        <v>F</v>
      </c>
      <c r="T166" s="102" t="str">
        <f>MID(VLOOKUP($A166,Seqs!$A:$B,2,FALSE),VLOOKUP($A166,'NonXtal_SegEnds_Prot#'!A:AL,10,FALSE)+7,1)</f>
        <v>L</v>
      </c>
      <c r="U166" s="102" t="str">
        <f>MID(VLOOKUP($A166,Seqs!$A:$B,2,FALSE),VLOOKUP($A166,'NonXtal_SegEnds_Prot#'!A:AL,10,FALSE)+8,1)</f>
        <v>P</v>
      </c>
      <c r="V166" s="102" t="str">
        <f>MID(VLOOKUP($A166,Seqs!$A:$B,2,FALSE),VLOOKUP($A166,'NonXtal_SegEnds_Prot#'!A:AL,10,FALSE)+9,1)</f>
        <v>F</v>
      </c>
      <c r="W166" s="71" t="str">
        <f>MID(VLOOKUP($A166,Seqs!$A:$B,2,FALSE),VLOOKUP($A166,'NonXtal_SegEnds_Prot#'!$A:$AL,22,FALSE)+6,1)</f>
        <v>H</v>
      </c>
      <c r="X166" s="102" t="str">
        <f>MID(VLOOKUP($A166,Seqs!$A:$B,2,FALSE),VLOOKUP($A166,'NonXtal_SegEnds_Prot#'!$A:$AL,22,FALSE)+7,1)</f>
        <v>C</v>
      </c>
      <c r="Y166" s="102" t="str">
        <f>MID(VLOOKUP($A166,Seqs!$A:$B,2,FALSE),VLOOKUP($A166,'NonXtal_SegEnds_Prot#'!$A:$AL,22,FALSE)+8,1)</f>
        <v>S</v>
      </c>
      <c r="Z166" s="102" t="str">
        <f>MID(VLOOKUP($A166,Seqs!$A:$B,2,FALSE),VLOOKUP($A166,'NonXtal_SegEnds_Prot#'!$A:$AL,22,FALSE)+9,1)</f>
        <v>V</v>
      </c>
      <c r="AA166" s="102" t="str">
        <f>MID(VLOOKUP($A166,Seqs!$A:$B,2,FALSE),VLOOKUP($A166,'NonXtal_SegEnds_Prot#'!$A:$AL,22,FALSE)+10,1)</f>
        <v>V</v>
      </c>
      <c r="AB166" s="71" t="str">
        <f>MID(VLOOKUP($A166,Seqs!$A:$B,2,FALSE),VLOOKUP($A166,'NonXtal_SegEnds_Prot#'!$A:$AL,28,FALSE)-4,1)</f>
        <v>L</v>
      </c>
      <c r="AC166" s="102" t="str">
        <f>MID(VLOOKUP($A166,Seqs!$A:$B,2,FALSE),VLOOKUP($A166,'NonXtal_SegEnds_Prot#'!$A:$AL,28,FALSE),1)</f>
        <v>P</v>
      </c>
    </row>
    <row r="167" spans="1:29" s="2" customFormat="1" x14ac:dyDescent="0.2">
      <c r="A167" s="2" t="s">
        <v>421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71" t="str">
        <f>MID(VLOOKUP($A167,Seqs!$A:$B,2,FALSE),VLOOKUP($A167,'NonXtal_SegEnds_Prot#'!A:AL,10,FALSE),1)</f>
        <v>N</v>
      </c>
      <c r="S167" s="102" t="str">
        <f>MID(VLOOKUP($A167,Seqs!$A:$B,2,FALSE),VLOOKUP($A167,'NonXtal_SegEnds_Prot#'!A:AL,10,FALSE)+6,1)</f>
        <v>L</v>
      </c>
      <c r="T167" s="102" t="str">
        <f>MID(VLOOKUP($A167,Seqs!$A:$B,2,FALSE),VLOOKUP($A167,'NonXtal_SegEnds_Prot#'!A:AL,10,FALSE)+7,1)</f>
        <v>V</v>
      </c>
      <c r="U167" s="102" t="str">
        <f>MID(VLOOKUP($A167,Seqs!$A:$B,2,FALSE),VLOOKUP($A167,'NonXtal_SegEnds_Prot#'!A:AL,10,FALSE)+8,1)</f>
        <v>L</v>
      </c>
      <c r="V167" s="102" t="str">
        <f>MID(VLOOKUP($A167,Seqs!$A:$B,2,FALSE),VLOOKUP($A167,'NonXtal_SegEnds_Prot#'!A:AL,10,FALSE)+9,1)</f>
        <v>P</v>
      </c>
      <c r="W167" s="71" t="str">
        <f>MID(VLOOKUP($A167,Seqs!$A:$B,2,FALSE),VLOOKUP($A167,'NonXtal_SegEnds_Prot#'!$A:$AL,22,FALSE)+6,1)</f>
        <v>G</v>
      </c>
      <c r="X167" s="102" t="str">
        <f>MID(VLOOKUP($A167,Seqs!$A:$B,2,FALSE),VLOOKUP($A167,'NonXtal_SegEnds_Prot#'!$A:$AL,22,FALSE)+7,1)</f>
        <v>C</v>
      </c>
      <c r="Y167" s="102" t="str">
        <f>MID(VLOOKUP($A167,Seqs!$A:$B,2,FALSE),VLOOKUP($A167,'NonXtal_SegEnds_Prot#'!$A:$AL,22,FALSE)+8,1)</f>
        <v>L</v>
      </c>
      <c r="Z167" s="102" t="str">
        <f>MID(VLOOKUP($A167,Seqs!$A:$B,2,FALSE),VLOOKUP($A167,'NonXtal_SegEnds_Prot#'!$A:$AL,22,FALSE)+9,1)</f>
        <v>P</v>
      </c>
      <c r="AA167" s="102" t="str">
        <f>MID(VLOOKUP($A167,Seqs!$A:$B,2,FALSE),VLOOKUP($A167,'NonXtal_SegEnds_Prot#'!$A:$AL,22,FALSE)+10,1)</f>
        <v>P</v>
      </c>
      <c r="AB167" s="71" t="str">
        <f>MID(VLOOKUP($A167,Seqs!$A:$B,2,FALSE),VLOOKUP($A167,'NonXtal_SegEnds_Prot#'!$A:$AL,28,FALSE)-4,1)</f>
        <v>C</v>
      </c>
      <c r="AC167" s="102" t="str">
        <f>MID(VLOOKUP($A167,Seqs!$A:$B,2,FALSE),VLOOKUP($A167,'NonXtal_SegEnds_Prot#'!$A:$AL,28,FALSE),1)</f>
        <v>P</v>
      </c>
    </row>
    <row r="168" spans="1:29" s="2" customFormat="1" x14ac:dyDescent="0.2">
      <c r="A168" s="2" t="s">
        <v>425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71" t="str">
        <f>MID(VLOOKUP($A168,Seqs!$A:$B,2,FALSE),VLOOKUP($A168,'NonXtal_SegEnds_Prot#'!A:AL,10,FALSE),1)</f>
        <v>D</v>
      </c>
      <c r="S168" s="102" t="str">
        <f>MID(VLOOKUP($A168,Seqs!$A:$B,2,FALSE),VLOOKUP($A168,'NonXtal_SegEnds_Prot#'!A:AL,10,FALSE)+6,1)</f>
        <v>S</v>
      </c>
      <c r="T168" s="102" t="str">
        <f>MID(VLOOKUP($A168,Seqs!$A:$B,2,FALSE),VLOOKUP($A168,'NonXtal_SegEnds_Prot#'!A:AL,10,FALSE)+7,1)</f>
        <v>L</v>
      </c>
      <c r="U168" s="102" t="str">
        <f>MID(VLOOKUP($A168,Seqs!$A:$B,2,FALSE),VLOOKUP($A168,'NonXtal_SegEnds_Prot#'!A:AL,10,FALSE)+8,1)</f>
        <v>P</v>
      </c>
      <c r="V168" s="102" t="str">
        <f>MID(VLOOKUP($A168,Seqs!$A:$B,2,FALSE),VLOOKUP($A168,'NonXtal_SegEnds_Prot#'!A:AL,10,FALSE)+9,1)</f>
        <v>L</v>
      </c>
      <c r="W168" s="71" t="str">
        <f>MID(VLOOKUP($A168,Seqs!$A:$B,2,FALSE),VLOOKUP($A168,'NonXtal_SegEnds_Prot#'!$A:$AL,22,FALSE)+6,1)</f>
        <v>A</v>
      </c>
      <c r="X168" s="102" t="str">
        <f>MID(VLOOKUP($A168,Seqs!$A:$B,2,FALSE),VLOOKUP($A168,'NonXtal_SegEnds_Prot#'!$A:$AL,22,FALSE)+7,1)</f>
        <v>C</v>
      </c>
      <c r="Y168" s="102" t="str">
        <f>MID(VLOOKUP($A168,Seqs!$A:$B,2,FALSE),VLOOKUP($A168,'NonXtal_SegEnds_Prot#'!$A:$AL,22,FALSE)+8,1)</f>
        <v>V</v>
      </c>
      <c r="Z168" s="102" t="str">
        <f>MID(VLOOKUP($A168,Seqs!$A:$B,2,FALSE),VLOOKUP($A168,'NonXtal_SegEnds_Prot#'!$A:$AL,22,FALSE)+9,1)</f>
        <v>L</v>
      </c>
      <c r="AA168" s="102" t="str">
        <f>MID(VLOOKUP($A168,Seqs!$A:$B,2,FALSE),VLOOKUP($A168,'NonXtal_SegEnds_Prot#'!$A:$AL,22,FALSE)+10,1)</f>
        <v>F</v>
      </c>
      <c r="AB168" s="71" t="str">
        <f>MID(VLOOKUP($A168,Seqs!$A:$B,2,FALSE),VLOOKUP($A168,'NonXtal_SegEnds_Prot#'!$A:$AL,28,FALSE)-4,1)</f>
        <v>G</v>
      </c>
      <c r="AC168" s="102" t="str">
        <f>MID(VLOOKUP($A168,Seqs!$A:$B,2,FALSE),VLOOKUP($A168,'NonXtal_SegEnds_Prot#'!$A:$AL,28,FALSE),1)</f>
        <v>P</v>
      </c>
    </row>
    <row r="169" spans="1:29" s="2" customFormat="1" x14ac:dyDescent="0.2">
      <c r="A169" s="2" t="s">
        <v>445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71" t="str">
        <f>MID(VLOOKUP($A169,Seqs!$A:$B,2,FALSE),VLOOKUP($A169,'NonXtal_SegEnds_Prot#'!A:AL,10,FALSE),1)</f>
        <v>D</v>
      </c>
      <c r="S169" s="102" t="str">
        <f>MID(VLOOKUP($A169,Seqs!$A:$B,2,FALSE),VLOOKUP($A169,'NonXtal_SegEnds_Prot#'!A:AL,10,FALSE)+6,1)</f>
        <v>S</v>
      </c>
      <c r="T169" s="102" t="str">
        <f>MID(VLOOKUP($A169,Seqs!$A:$B,2,FALSE),VLOOKUP($A169,'NonXtal_SegEnds_Prot#'!A:AL,10,FALSE)+7,1)</f>
        <v>L</v>
      </c>
      <c r="U169" s="102" t="str">
        <f>MID(VLOOKUP($A169,Seqs!$A:$B,2,FALSE),VLOOKUP($A169,'NonXtal_SegEnds_Prot#'!A:AL,10,FALSE)+8,1)</f>
        <v>P</v>
      </c>
      <c r="V169" s="102" t="str">
        <f>MID(VLOOKUP($A169,Seqs!$A:$B,2,FALSE),VLOOKUP($A169,'NonXtal_SegEnds_Prot#'!A:AL,10,FALSE)+9,1)</f>
        <v>I</v>
      </c>
      <c r="W169" s="71" t="str">
        <f>MID(VLOOKUP($A169,Seqs!$A:$B,2,FALSE),VLOOKUP($A169,'NonXtal_SegEnds_Prot#'!$A:$AL,22,FALSE)+6,1)</f>
        <v>L</v>
      </c>
      <c r="X169" s="102" t="str">
        <f>MID(VLOOKUP($A169,Seqs!$A:$B,2,FALSE),VLOOKUP($A169,'NonXtal_SegEnds_Prot#'!$A:$AL,22,FALSE)+7,1)</f>
        <v>C</v>
      </c>
      <c r="Y169" s="102" t="str">
        <f>MID(VLOOKUP($A169,Seqs!$A:$B,2,FALSE),VLOOKUP($A169,'NonXtal_SegEnds_Prot#'!$A:$AL,22,FALSE)+8,1)</f>
        <v>S</v>
      </c>
      <c r="Z169" s="102" t="str">
        <f>MID(VLOOKUP($A169,Seqs!$A:$B,2,FALSE),VLOOKUP($A169,'NonXtal_SegEnds_Prot#'!$A:$AL,22,FALSE)+9,1)</f>
        <v>A</v>
      </c>
      <c r="AA169" s="102" t="str">
        <f>MID(VLOOKUP($A169,Seqs!$A:$B,2,FALSE),VLOOKUP($A169,'NonXtal_SegEnds_Prot#'!$A:$AL,22,FALSE)+10,1)</f>
        <v>H</v>
      </c>
      <c r="AB169" s="71" t="str">
        <f>MID(VLOOKUP($A169,Seqs!$A:$B,2,FALSE),VLOOKUP($A169,'NonXtal_SegEnds_Prot#'!$A:$AL,28,FALSE)-4,1)</f>
        <v>G</v>
      </c>
      <c r="AC169" s="102" t="str">
        <f>MID(VLOOKUP($A169,Seqs!$A:$B,2,FALSE),VLOOKUP($A169,'NonXtal_SegEnds_Prot#'!$A:$AL,28,FALSE),1)</f>
        <v>P</v>
      </c>
    </row>
    <row r="170" spans="1:29" s="2" customFormat="1" x14ac:dyDescent="0.2">
      <c r="A170" s="2" t="s">
        <v>452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1554</v>
      </c>
      <c r="P170" s="4" t="s">
        <v>51</v>
      </c>
      <c r="R170" s="71" t="str">
        <f>MID(VLOOKUP($A170,Seqs!$A:$B,2,FALSE),VLOOKUP($A170,'NonXtal_SegEnds_Prot#'!A:AL,10,FALSE),1)</f>
        <v>D</v>
      </c>
      <c r="S170" s="102" t="str">
        <f>MID(VLOOKUP($A170,Seqs!$A:$B,2,FALSE),VLOOKUP($A170,'NonXtal_SegEnds_Prot#'!A:AL,10,FALSE)+6,1)</f>
        <v>F</v>
      </c>
      <c r="T170" s="102" t="str">
        <f>MID(VLOOKUP($A170,Seqs!$A:$B,2,FALSE),VLOOKUP($A170,'NonXtal_SegEnds_Prot#'!A:AL,10,FALSE)+7,1)</f>
        <v>L</v>
      </c>
      <c r="U170" s="102" t="str">
        <f>MID(VLOOKUP($A170,Seqs!$A:$B,2,FALSE),VLOOKUP($A170,'NonXtal_SegEnds_Prot#'!A:AL,10,FALSE)+8,1)</f>
        <v>P</v>
      </c>
      <c r="V170" s="102" t="str">
        <f>MID(VLOOKUP($A170,Seqs!$A:$B,2,FALSE),VLOOKUP($A170,'NonXtal_SegEnds_Prot#'!A:AL,10,FALSE)+9,1)</f>
        <v>F</v>
      </c>
      <c r="W170" s="71" t="str">
        <f>MID(VLOOKUP($A170,Seqs!$A:$B,2,FALSE),VLOOKUP($A170,'NonXtal_SegEnds_Prot#'!$A:$AL,22,FALSE)+6,1)</f>
        <v>H</v>
      </c>
      <c r="X170" s="102" t="str">
        <f>MID(VLOOKUP($A170,Seqs!$A:$B,2,FALSE),VLOOKUP($A170,'NonXtal_SegEnds_Prot#'!$A:$AL,22,FALSE)+7,1)</f>
        <v>C</v>
      </c>
      <c r="Y170" s="102" t="str">
        <f>MID(VLOOKUP($A170,Seqs!$A:$B,2,FALSE),VLOOKUP($A170,'NonXtal_SegEnds_Prot#'!$A:$AL,22,FALSE)+8,1)</f>
        <v>S</v>
      </c>
      <c r="Z170" s="102" t="str">
        <f>MID(VLOOKUP($A170,Seqs!$A:$B,2,FALSE),VLOOKUP($A170,'NonXtal_SegEnds_Prot#'!$A:$AL,22,FALSE)+9,1)</f>
        <v>V</v>
      </c>
      <c r="AA170" s="102" t="str">
        <f>MID(VLOOKUP($A170,Seqs!$A:$B,2,FALSE),VLOOKUP($A170,'NonXtal_SegEnds_Prot#'!$A:$AL,22,FALSE)+10,1)</f>
        <v>V</v>
      </c>
      <c r="AB170" s="71" t="str">
        <f>MID(VLOOKUP($A170,Seqs!$A:$B,2,FALSE),VLOOKUP($A170,'NonXtal_SegEnds_Prot#'!$A:$AL,28,FALSE)-4,1)</f>
        <v>L</v>
      </c>
      <c r="AC170" s="102" t="str">
        <f>MID(VLOOKUP($A170,Seqs!$A:$B,2,FALSE),VLOOKUP($A170,'NonXtal_SegEnds_Prot#'!$A:$AL,28,FALSE),1)</f>
        <v>P</v>
      </c>
    </row>
    <row r="171" spans="1:29" s="2" customFormat="1" x14ac:dyDescent="0.2">
      <c r="A171" s="2" t="s">
        <v>542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1554</v>
      </c>
      <c r="P171" s="4" t="s">
        <v>51</v>
      </c>
      <c r="R171" s="71" t="str">
        <f>MID(VLOOKUP($A171,Seqs!$A:$B,2,FALSE),VLOOKUP($A171,'NonXtal_SegEnds_Prot#'!A:AL,10,FALSE),1)</f>
        <v>D</v>
      </c>
      <c r="S171" s="102" t="str">
        <f>MID(VLOOKUP($A171,Seqs!$A:$B,2,FALSE),VLOOKUP($A171,'NonXtal_SegEnds_Prot#'!A:AL,10,FALSE)+6,1)</f>
        <v>S</v>
      </c>
      <c r="T171" s="102" t="str">
        <f>MID(VLOOKUP($A171,Seqs!$A:$B,2,FALSE),VLOOKUP($A171,'NonXtal_SegEnds_Prot#'!A:AL,10,FALSE)+7,1)</f>
        <v>L</v>
      </c>
      <c r="U171" s="102" t="str">
        <f>MID(VLOOKUP($A171,Seqs!$A:$B,2,FALSE),VLOOKUP($A171,'NonXtal_SegEnds_Prot#'!A:AL,10,FALSE)+8,1)</f>
        <v>P</v>
      </c>
      <c r="V171" s="102" t="str">
        <f>MID(VLOOKUP($A171,Seqs!$A:$B,2,FALSE),VLOOKUP($A171,'NonXtal_SegEnds_Prot#'!A:AL,10,FALSE)+9,1)</f>
        <v>L</v>
      </c>
      <c r="W171" s="71" t="str">
        <f>MID(VLOOKUP($A171,Seqs!$A:$B,2,FALSE),VLOOKUP($A171,'NonXtal_SegEnds_Prot#'!$A:$AL,22,FALSE)+6,1)</f>
        <v>Q</v>
      </c>
      <c r="X171" s="102" t="str">
        <f>MID(VLOOKUP($A171,Seqs!$A:$B,2,FALSE),VLOOKUP($A171,'NonXtal_SegEnds_Prot#'!$A:$AL,22,FALSE)+7,1)</f>
        <v>C</v>
      </c>
      <c r="Y171" s="102" t="str">
        <f>MID(VLOOKUP($A171,Seqs!$A:$B,2,FALSE),VLOOKUP($A171,'NonXtal_SegEnds_Prot#'!$A:$AL,22,FALSE)+8,1)</f>
        <v>L</v>
      </c>
      <c r="Z171" s="102" t="str">
        <f>MID(VLOOKUP($A171,Seqs!$A:$B,2,FALSE),VLOOKUP($A171,'NonXtal_SegEnds_Prot#'!$A:$AL,22,FALSE)+9,1)</f>
        <v>P</v>
      </c>
      <c r="AA171" s="102" t="str">
        <f>MID(VLOOKUP($A171,Seqs!$A:$B,2,FALSE),VLOOKUP($A171,'NonXtal_SegEnds_Prot#'!$A:$AL,22,FALSE)+10,1)</f>
        <v>T</v>
      </c>
      <c r="AB171" s="71" t="str">
        <f>MID(VLOOKUP($A171,Seqs!$A:$B,2,FALSE),VLOOKUP($A171,'NonXtal_SegEnds_Prot#'!$A:$AL,28,FALSE)-4,1)</f>
        <v>G</v>
      </c>
      <c r="AC171" s="102" t="str">
        <f>MID(VLOOKUP($A171,Seqs!$A:$B,2,FALSE),VLOOKUP($A171,'NonXtal_SegEnds_Prot#'!$A:$AL,28,FALSE),1)</f>
        <v>P</v>
      </c>
    </row>
    <row r="172" spans="1:29" s="2" customFormat="1" x14ac:dyDescent="0.2">
      <c r="A172" s="2" t="s">
        <v>544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1554</v>
      </c>
      <c r="P172" s="4" t="s">
        <v>51</v>
      </c>
      <c r="R172" s="71" t="str">
        <f>MID(VLOOKUP($A172,Seqs!$A:$B,2,FALSE),VLOOKUP($A172,'NonXtal_SegEnds_Prot#'!A:AL,10,FALSE),1)</f>
        <v>D</v>
      </c>
      <c r="S172" s="102" t="str">
        <f>MID(VLOOKUP($A172,Seqs!$A:$B,2,FALSE),VLOOKUP($A172,'NonXtal_SegEnds_Prot#'!A:AL,10,FALSE)+6,1)</f>
        <v>S</v>
      </c>
      <c r="T172" s="102" t="str">
        <f>MID(VLOOKUP($A172,Seqs!$A:$B,2,FALSE),VLOOKUP($A172,'NonXtal_SegEnds_Prot#'!A:AL,10,FALSE)+7,1)</f>
        <v>L</v>
      </c>
      <c r="U172" s="102" t="str">
        <f>MID(VLOOKUP($A172,Seqs!$A:$B,2,FALSE),VLOOKUP($A172,'NonXtal_SegEnds_Prot#'!A:AL,10,FALSE)+8,1)</f>
        <v>P</v>
      </c>
      <c r="V172" s="102" t="str">
        <f>MID(VLOOKUP($A172,Seqs!$A:$B,2,FALSE),VLOOKUP($A172,'NonXtal_SegEnds_Prot#'!A:AL,10,FALSE)+9,1)</f>
        <v>L</v>
      </c>
      <c r="W172" s="71" t="str">
        <f>MID(VLOOKUP($A172,Seqs!$A:$B,2,FALSE),VLOOKUP($A172,'NonXtal_SegEnds_Prot#'!$A:$AL,22,FALSE)+6,1)</f>
        <v>A</v>
      </c>
      <c r="X172" s="102" t="str">
        <f>MID(VLOOKUP($A172,Seqs!$A:$B,2,FALSE),VLOOKUP($A172,'NonXtal_SegEnds_Prot#'!$A:$AL,22,FALSE)+7,1)</f>
        <v>C</v>
      </c>
      <c r="Y172" s="102" t="str">
        <f>MID(VLOOKUP($A172,Seqs!$A:$B,2,FALSE),VLOOKUP($A172,'NonXtal_SegEnds_Prot#'!$A:$AL,22,FALSE)+8,1)</f>
        <v>L</v>
      </c>
      <c r="Z172" s="102" t="str">
        <f>MID(VLOOKUP($A172,Seqs!$A:$B,2,FALSE),VLOOKUP($A172,'NonXtal_SegEnds_Prot#'!$A:$AL,22,FALSE)+9,1)</f>
        <v>P</v>
      </c>
      <c r="AA172" s="102" t="str">
        <f>MID(VLOOKUP($A172,Seqs!$A:$B,2,FALSE),VLOOKUP($A172,'NonXtal_SegEnds_Prot#'!$A:$AL,22,FALSE)+10,1)</f>
        <v>F</v>
      </c>
      <c r="AB172" s="71" t="str">
        <f>MID(VLOOKUP($A172,Seqs!$A:$B,2,FALSE),VLOOKUP($A172,'NonXtal_SegEnds_Prot#'!$A:$AL,28,FALSE)-4,1)</f>
        <v>G</v>
      </c>
      <c r="AC172" s="102" t="str">
        <f>MID(VLOOKUP($A172,Seqs!$A:$B,2,FALSE),VLOOKUP($A172,'NonXtal_SegEnds_Prot#'!$A:$AL,28,FALSE),1)</f>
        <v>P</v>
      </c>
    </row>
    <row r="173" spans="1:29" s="2" customFormat="1" x14ac:dyDescent="0.2">
      <c r="A173" s="2" t="s">
        <v>553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71" t="str">
        <f>MID(VLOOKUP($A173,Seqs!$A:$B,2,FALSE),VLOOKUP($A173,'NonXtal_SegEnds_Prot#'!A:AL,10,FALSE),1)</f>
        <v>D</v>
      </c>
      <c r="S173" s="102" t="str">
        <f>MID(VLOOKUP($A173,Seqs!$A:$B,2,FALSE),VLOOKUP($A173,'NonXtal_SegEnds_Prot#'!A:AL,10,FALSE)+6,1)</f>
        <v>L</v>
      </c>
      <c r="T173" s="102" t="str">
        <f>MID(VLOOKUP($A173,Seqs!$A:$B,2,FALSE),VLOOKUP($A173,'NonXtal_SegEnds_Prot#'!A:AL,10,FALSE)+7,1)</f>
        <v>L</v>
      </c>
      <c r="U173" s="102" t="str">
        <f>MID(VLOOKUP($A173,Seqs!$A:$B,2,FALSE),VLOOKUP($A173,'NonXtal_SegEnds_Prot#'!A:AL,10,FALSE)+8,1)</f>
        <v>S</v>
      </c>
      <c r="V173" s="102" t="str">
        <f>MID(VLOOKUP($A173,Seqs!$A:$B,2,FALSE),VLOOKUP($A173,'NonXtal_SegEnds_Prot#'!A:AL,10,FALSE)+9,1)</f>
        <v>P</v>
      </c>
      <c r="W173" s="71" t="str">
        <f>MID(VLOOKUP($A173,Seqs!$A:$B,2,FALSE),VLOOKUP($A173,'NonXtal_SegEnds_Prot#'!$A:$AL,22,FALSE)+6,1)</f>
        <v>F</v>
      </c>
      <c r="X173" s="102" t="str">
        <f>MID(VLOOKUP($A173,Seqs!$A:$B,2,FALSE),VLOOKUP($A173,'NonXtal_SegEnds_Prot#'!$A:$AL,22,FALSE)+7,1)</f>
        <v>C</v>
      </c>
      <c r="Y173" s="102" t="str">
        <f>MID(VLOOKUP($A173,Seqs!$A:$B,2,FALSE),VLOOKUP($A173,'NonXtal_SegEnds_Prot#'!$A:$AL,22,FALSE)+8,1)</f>
        <v>A</v>
      </c>
      <c r="Z173" s="102" t="str">
        <f>MID(VLOOKUP($A173,Seqs!$A:$B,2,FALSE),VLOOKUP($A173,'NonXtal_SegEnds_Prot#'!$A:$AL,22,FALSE)+9,1)</f>
        <v>L</v>
      </c>
      <c r="AA173" s="102" t="str">
        <f>MID(VLOOKUP($A173,Seqs!$A:$B,2,FALSE),VLOOKUP($A173,'NonXtal_SegEnds_Prot#'!$A:$AL,22,FALSE)+10,1)</f>
        <v>P</v>
      </c>
      <c r="AB173" s="71" t="str">
        <f>MID(VLOOKUP($A173,Seqs!$A:$B,2,FALSE),VLOOKUP($A173,'NonXtal_SegEnds_Prot#'!$A:$AL,28,FALSE)-4,1)</f>
        <v>A</v>
      </c>
      <c r="AC173" s="102" t="str">
        <f>MID(VLOOKUP($A173,Seqs!$A:$B,2,FALSE),VLOOKUP($A173,'NonXtal_SegEnds_Prot#'!$A:$AL,28,FALSE),1)</f>
        <v>L</v>
      </c>
    </row>
    <row r="174" spans="1:29" s="2" customFormat="1" x14ac:dyDescent="0.2">
      <c r="A174" s="2" t="s">
        <v>556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71" t="str">
        <f>MID(VLOOKUP($A174,Seqs!$A:$B,2,FALSE),VLOOKUP($A174,'NonXtal_SegEnds_Prot#'!A:AL,10,FALSE),1)</f>
        <v>D</v>
      </c>
      <c r="S174" s="102" t="str">
        <f>MID(VLOOKUP($A174,Seqs!$A:$B,2,FALSE),VLOOKUP($A174,'NonXtal_SegEnds_Prot#'!A:AL,10,FALSE)+6,1)</f>
        <v>L</v>
      </c>
      <c r="T174" s="102" t="str">
        <f>MID(VLOOKUP($A174,Seqs!$A:$B,2,FALSE),VLOOKUP($A174,'NonXtal_SegEnds_Prot#'!A:AL,10,FALSE)+7,1)</f>
        <v>I</v>
      </c>
      <c r="U174" s="102" t="str">
        <f>MID(VLOOKUP($A174,Seqs!$A:$B,2,FALSE),VLOOKUP($A174,'NonXtal_SegEnds_Prot#'!A:AL,10,FALSE)+8,1)</f>
        <v>S</v>
      </c>
      <c r="V174" s="102" t="str">
        <f>MID(VLOOKUP($A174,Seqs!$A:$B,2,FALSE),VLOOKUP($A174,'NonXtal_SegEnds_Prot#'!A:AL,10,FALSE)+9,1)</f>
        <v>P</v>
      </c>
      <c r="W174" s="71" t="str">
        <f>MID(VLOOKUP($A174,Seqs!$A:$B,2,FALSE),VLOOKUP($A174,'NonXtal_SegEnds_Prot#'!$A:$AL,22,FALSE)+6,1)</f>
        <v>F</v>
      </c>
      <c r="X174" s="102" t="str">
        <f>MID(VLOOKUP($A174,Seqs!$A:$B,2,FALSE),VLOOKUP($A174,'NonXtal_SegEnds_Prot#'!$A:$AL,22,FALSE)+7,1)</f>
        <v>C</v>
      </c>
      <c r="Y174" s="102" t="str">
        <f>MID(VLOOKUP($A174,Seqs!$A:$B,2,FALSE),VLOOKUP($A174,'NonXtal_SegEnds_Prot#'!$A:$AL,22,FALSE)+8,1)</f>
        <v>S</v>
      </c>
      <c r="Z174" s="102" t="str">
        <f>MID(VLOOKUP($A174,Seqs!$A:$B,2,FALSE),VLOOKUP($A174,'NonXtal_SegEnds_Prot#'!$A:$AL,22,FALSE)+9,1)</f>
        <v>L</v>
      </c>
      <c r="AA174" s="102" t="str">
        <f>MID(VLOOKUP($A174,Seqs!$A:$B,2,FALSE),VLOOKUP($A174,'NonXtal_SegEnds_Prot#'!$A:$AL,22,FALSE)+10,1)</f>
        <v>P</v>
      </c>
      <c r="AB174" s="71" t="str">
        <f>MID(VLOOKUP($A174,Seqs!$A:$B,2,FALSE),VLOOKUP($A174,'NonXtal_SegEnds_Prot#'!$A:$AL,28,FALSE)-4,1)</f>
        <v>L</v>
      </c>
      <c r="AC174" s="102" t="str">
        <f>MID(VLOOKUP($A174,Seqs!$A:$B,2,FALSE),VLOOKUP($A174,'NonXtal_SegEnds_Prot#'!$A:$AL,28,FALSE),1)</f>
        <v>V</v>
      </c>
    </row>
    <row r="175" spans="1:29" s="2" customFormat="1" x14ac:dyDescent="0.2">
      <c r="A175" s="2" t="s">
        <v>558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71" t="str">
        <f>MID(VLOOKUP($A175,Seqs!$A:$B,2,FALSE),VLOOKUP($A175,'NonXtal_SegEnds_Prot#'!A:AL,10,FALSE),1)</f>
        <v>D</v>
      </c>
      <c r="S175" s="102" t="str">
        <f>MID(VLOOKUP($A175,Seqs!$A:$B,2,FALSE),VLOOKUP($A175,'NonXtal_SegEnds_Prot#'!A:AL,10,FALSE)+6,1)</f>
        <v>L</v>
      </c>
      <c r="T175" s="102" t="str">
        <f>MID(VLOOKUP($A175,Seqs!$A:$B,2,FALSE),VLOOKUP($A175,'NonXtal_SegEnds_Prot#'!A:AL,10,FALSE)+7,1)</f>
        <v>V</v>
      </c>
      <c r="U175" s="102" t="str">
        <f>MID(VLOOKUP($A175,Seqs!$A:$B,2,FALSE),VLOOKUP($A175,'NonXtal_SegEnds_Prot#'!A:AL,10,FALSE)+8,1)</f>
        <v>S</v>
      </c>
      <c r="V175" s="102" t="str">
        <f>MID(VLOOKUP($A175,Seqs!$A:$B,2,FALSE),VLOOKUP($A175,'NonXtal_SegEnds_Prot#'!A:AL,10,FALSE)+9,1)</f>
        <v>P</v>
      </c>
      <c r="W175" s="71" t="str">
        <f>MID(VLOOKUP($A175,Seqs!$A:$B,2,FALSE),VLOOKUP($A175,'NonXtal_SegEnds_Prot#'!$A:$AL,22,FALSE)+6,1)</f>
        <v>F</v>
      </c>
      <c r="X175" s="102" t="str">
        <f>MID(VLOOKUP($A175,Seqs!$A:$B,2,FALSE),VLOOKUP($A175,'NonXtal_SegEnds_Prot#'!$A:$AL,22,FALSE)+7,1)</f>
        <v>C</v>
      </c>
      <c r="Y175" s="102" t="str">
        <f>MID(VLOOKUP($A175,Seqs!$A:$B,2,FALSE),VLOOKUP($A175,'NonXtal_SegEnds_Prot#'!$A:$AL,22,FALSE)+8,1)</f>
        <v>A</v>
      </c>
      <c r="Z175" s="102" t="str">
        <f>MID(VLOOKUP($A175,Seqs!$A:$B,2,FALSE),VLOOKUP($A175,'NonXtal_SegEnds_Prot#'!$A:$AL,22,FALSE)+9,1)</f>
        <v>L</v>
      </c>
      <c r="AA175" s="102" t="str">
        <f>MID(VLOOKUP($A175,Seqs!$A:$B,2,FALSE),VLOOKUP($A175,'NonXtal_SegEnds_Prot#'!$A:$AL,22,FALSE)+10,1)</f>
        <v>P</v>
      </c>
      <c r="AB175" s="71" t="str">
        <f>MID(VLOOKUP($A175,Seqs!$A:$B,2,FALSE),VLOOKUP($A175,'NonXtal_SegEnds_Prot#'!$A:$AL,28,FALSE)-4,1)</f>
        <v>S</v>
      </c>
      <c r="AC175" s="102" t="str">
        <f>MID(VLOOKUP($A175,Seqs!$A:$B,2,FALSE),VLOOKUP($A175,'NonXtal_SegEnds_Prot#'!$A:$AL,28,FALSE),1)</f>
        <v>L</v>
      </c>
    </row>
    <row r="176" spans="1:29" s="2" customFormat="1" x14ac:dyDescent="0.2">
      <c r="A176" s="2" t="s">
        <v>560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71" t="str">
        <f>MID(VLOOKUP($A176,Seqs!$A:$B,2,FALSE),VLOOKUP($A176,'NonXtal_SegEnds_Prot#'!A:AL,10,FALSE),1)</f>
        <v>D</v>
      </c>
      <c r="S176" s="102" t="str">
        <f>MID(VLOOKUP($A176,Seqs!$A:$B,2,FALSE),VLOOKUP($A176,'NonXtal_SegEnds_Prot#'!A:AL,10,FALSE)+6,1)</f>
        <v>F</v>
      </c>
      <c r="T176" s="102" t="str">
        <f>MID(VLOOKUP($A176,Seqs!$A:$B,2,FALSE),VLOOKUP($A176,'NonXtal_SegEnds_Prot#'!A:AL,10,FALSE)+7,1)</f>
        <v>L</v>
      </c>
      <c r="U176" s="102" t="str">
        <f>MID(VLOOKUP($A176,Seqs!$A:$B,2,FALSE),VLOOKUP($A176,'NonXtal_SegEnds_Prot#'!A:AL,10,FALSE)+8,1)</f>
        <v>S</v>
      </c>
      <c r="V176" s="102" t="str">
        <f>MID(VLOOKUP($A176,Seqs!$A:$B,2,FALSE),VLOOKUP($A176,'NonXtal_SegEnds_Prot#'!A:AL,10,FALSE)+9,1)</f>
        <v>P</v>
      </c>
      <c r="W176" s="71" t="str">
        <f>MID(VLOOKUP($A176,Seqs!$A:$B,2,FALSE),VLOOKUP($A176,'NonXtal_SegEnds_Prot#'!$A:$AL,22,FALSE)+6,1)</f>
        <v>F</v>
      </c>
      <c r="X176" s="102" t="str">
        <f>MID(VLOOKUP($A176,Seqs!$A:$B,2,FALSE),VLOOKUP($A176,'NonXtal_SegEnds_Prot#'!$A:$AL,22,FALSE)+7,1)</f>
        <v>C</v>
      </c>
      <c r="Y176" s="102" t="str">
        <f>MID(VLOOKUP($A176,Seqs!$A:$B,2,FALSE),VLOOKUP($A176,'NonXtal_SegEnds_Prot#'!$A:$AL,22,FALSE)+8,1)</f>
        <v>A</v>
      </c>
      <c r="Z176" s="102" t="str">
        <f>MID(VLOOKUP($A176,Seqs!$A:$B,2,FALSE),VLOOKUP($A176,'NonXtal_SegEnds_Prot#'!$A:$AL,22,FALSE)+9,1)</f>
        <v>L</v>
      </c>
      <c r="AA176" s="102" t="str">
        <f>MID(VLOOKUP($A176,Seqs!$A:$B,2,FALSE),VLOOKUP($A176,'NonXtal_SegEnds_Prot#'!$A:$AL,22,FALSE)+10,1)</f>
        <v>P</v>
      </c>
      <c r="AB176" s="71" t="str">
        <f>MID(VLOOKUP($A176,Seqs!$A:$B,2,FALSE),VLOOKUP($A176,'NonXtal_SegEnds_Prot#'!$A:$AL,28,FALSE)-4,1)</f>
        <v>A</v>
      </c>
      <c r="AC176" s="102" t="str">
        <f>MID(VLOOKUP($A176,Seqs!$A:$B,2,FALSE),VLOOKUP($A176,'NonXtal_SegEnds_Prot#'!$A:$AL,28,FALSE),1)</f>
        <v>A</v>
      </c>
    </row>
    <row r="177" spans="1:29" s="2" customFormat="1" x14ac:dyDescent="0.2">
      <c r="A177" s="2" t="s">
        <v>588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71" t="str">
        <f>MID(VLOOKUP($A177,Seqs!$A:$B,2,FALSE),VLOOKUP($A177,'NonXtal_SegEnds_Prot#'!A:AL,10,FALSE),1)</f>
        <v>D</v>
      </c>
      <c r="S177" s="102" t="str">
        <f>MID(VLOOKUP($A177,Seqs!$A:$B,2,FALSE),VLOOKUP($A177,'NonXtal_SegEnds_Prot#'!A:AL,10,FALSE)+6,1)</f>
        <v>A</v>
      </c>
      <c r="T177" s="102" t="str">
        <f>MID(VLOOKUP($A177,Seqs!$A:$B,2,FALSE),VLOOKUP($A177,'NonXtal_SegEnds_Prot#'!A:AL,10,FALSE)+7,1)</f>
        <v>A</v>
      </c>
      <c r="U177" s="102" t="str">
        <f>MID(VLOOKUP($A177,Seqs!$A:$B,2,FALSE),VLOOKUP($A177,'NonXtal_SegEnds_Prot#'!A:AL,10,FALSE)+8,1)</f>
        <v>G</v>
      </c>
      <c r="V177" s="102" t="str">
        <f>MID(VLOOKUP($A177,Seqs!$A:$B,2,FALSE),VLOOKUP($A177,'NonXtal_SegEnds_Prot#'!A:AL,10,FALSE)+9,1)</f>
        <v>L</v>
      </c>
      <c r="W177" s="71" t="str">
        <f>MID(VLOOKUP($A177,Seqs!$A:$B,2,FALSE),VLOOKUP($A177,'NonXtal_SegEnds_Prot#'!$A:$AL,22,FALSE)+6,1)</f>
        <v>Y</v>
      </c>
      <c r="X177" s="102" t="str">
        <f>MID(VLOOKUP($A177,Seqs!$A:$B,2,FALSE),VLOOKUP($A177,'NonXtal_SegEnds_Prot#'!$A:$AL,22,FALSE)+7,1)</f>
        <v>C</v>
      </c>
      <c r="Y177" s="102" t="str">
        <f>MID(VLOOKUP($A177,Seqs!$A:$B,2,FALSE),VLOOKUP($A177,'NonXtal_SegEnds_Prot#'!$A:$AL,22,FALSE)+8,1)</f>
        <v>M</v>
      </c>
      <c r="Z177" s="102" t="str">
        <f>MID(VLOOKUP($A177,Seqs!$A:$B,2,FALSE),VLOOKUP($A177,'NonXtal_SegEnds_Prot#'!$A:$AL,22,FALSE)+9,1)</f>
        <v>L</v>
      </c>
      <c r="AA177" s="102" t="str">
        <f>MID(VLOOKUP($A177,Seqs!$A:$B,2,FALSE),VLOOKUP($A177,'NonXtal_SegEnds_Prot#'!$A:$AL,22,FALSE)+10,1)</f>
        <v>W</v>
      </c>
      <c r="AB177" s="71" t="str">
        <f>MID(VLOOKUP($A177,Seqs!$A:$B,2,FALSE),VLOOKUP($A177,'NonXtal_SegEnds_Prot#'!$A:$AL,28,FALSE)-4,1)</f>
        <v>F</v>
      </c>
      <c r="AC177" s="102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439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71" t="str">
        <f>MID(VLOOKUP($A178,Seqs!$A:$B,2,FALSE),VLOOKUP($A178,'NonXtal_SegEnds_Prot#'!A:AL,10,FALSE),1)</f>
        <v>D</v>
      </c>
      <c r="S178" s="102" t="str">
        <f>MID(VLOOKUP($A178,Seqs!$A:$B,2,FALSE),VLOOKUP($A178,'NonXtal_SegEnds_Prot#'!A:AL,10,FALSE)+6,1)</f>
        <v>G</v>
      </c>
      <c r="T178" s="102" t="str">
        <f>MID(VLOOKUP($A178,Seqs!$A:$B,2,FALSE),VLOOKUP($A178,'NonXtal_SegEnds_Prot#'!A:AL,10,FALSE)+7,1)</f>
        <v>C</v>
      </c>
      <c r="U178" s="102" t="str">
        <f>MID(VLOOKUP($A178,Seqs!$A:$B,2,FALSE),VLOOKUP($A178,'NonXtal_SegEnds_Prot#'!A:AL,10,FALSE)+8,1)</f>
        <v>I</v>
      </c>
      <c r="V178" s="102" t="str">
        <f>MID(VLOOKUP($A178,Seqs!$A:$B,2,FALSE),VLOOKUP($A178,'NonXtal_SegEnds_Prot#'!A:AL,10,FALSE)+9,1)</f>
        <v>P</v>
      </c>
      <c r="W178" s="71" t="str">
        <f>MID(VLOOKUP($A178,Seqs!$A:$B,2,FALSE),VLOOKUP($A178,'NonXtal_SegEnds_Prot#'!$A:$AL,22,FALSE)+6,1)</f>
        <v>S</v>
      </c>
      <c r="X178" s="102" t="str">
        <f>MID(VLOOKUP($A178,Seqs!$A:$B,2,FALSE),VLOOKUP($A178,'NonXtal_SegEnds_Prot#'!$A:$AL,22,FALSE)+7,1)</f>
        <v>F</v>
      </c>
      <c r="Y178" s="102" t="str">
        <f>MID(VLOOKUP($A178,Seqs!$A:$B,2,FALSE),VLOOKUP($A178,'NonXtal_SegEnds_Prot#'!$A:$AL,22,FALSE)+8,1)</f>
        <v>L</v>
      </c>
      <c r="Z178" s="102" t="str">
        <f>MID(VLOOKUP($A178,Seqs!$A:$B,2,FALSE),VLOOKUP($A178,'NonXtal_SegEnds_Prot#'!$A:$AL,22,FALSE)+9,1)</f>
        <v>I</v>
      </c>
      <c r="AA178" s="102" t="str">
        <f>MID(VLOOKUP($A178,Seqs!$A:$B,2,FALSE),VLOOKUP($A178,'NonXtal_SegEnds_Prot#'!$A:$AL,22,FALSE)+10,1)</f>
        <v>P</v>
      </c>
      <c r="AB178" s="71" t="str">
        <f>MID(VLOOKUP($A178,Seqs!$A:$B,2,FALSE),VLOOKUP($A178,'NonXtal_SegEnds_Prot#'!$A:$AL,28,FALSE)-4,1)</f>
        <v>I</v>
      </c>
      <c r="AC178" s="102" t="str">
        <f>MID(VLOOKUP($A178,Seqs!$A:$B,2,FALSE),VLOOKUP($A178,'NonXtal_SegEnds_Prot#'!$A:$AL,28,FALSE),1)</f>
        <v>T</v>
      </c>
    </row>
    <row r="179" spans="1:29" s="2" customFormat="1" x14ac:dyDescent="0.2">
      <c r="A179" s="2" t="s">
        <v>447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71" t="str">
        <f>MID(VLOOKUP($A179,Seqs!$A:$B,2,FALSE),VLOOKUP($A179,'NonXtal_SegEnds_Prot#'!A:AL,10,FALSE),1)</f>
        <v>D</v>
      </c>
      <c r="S179" s="102" t="str">
        <f>MID(VLOOKUP($A179,Seqs!$A:$B,2,FALSE),VLOOKUP($A179,'NonXtal_SegEnds_Prot#'!A:AL,10,FALSE)+6,1)</f>
        <v>C</v>
      </c>
      <c r="T179" s="102" t="str">
        <f>MID(VLOOKUP($A179,Seqs!$A:$B,2,FALSE),VLOOKUP($A179,'NonXtal_SegEnds_Prot#'!A:AL,10,FALSE)+7,1)</f>
        <v>L</v>
      </c>
      <c r="U179" s="102" t="str">
        <f>MID(VLOOKUP($A179,Seqs!$A:$B,2,FALSE),VLOOKUP($A179,'NonXtal_SegEnds_Prot#'!A:AL,10,FALSE)+8,1)</f>
        <v>P</v>
      </c>
      <c r="V179" s="102" t="str">
        <f>MID(VLOOKUP($A179,Seqs!$A:$B,2,FALSE),VLOOKUP($A179,'NonXtal_SegEnds_Prot#'!A:AL,10,FALSE)+9,1)</f>
        <v>F</v>
      </c>
      <c r="W179" s="71" t="str">
        <f>MID(VLOOKUP($A179,Seqs!$A:$B,2,FALSE),VLOOKUP($A179,'NonXtal_SegEnds_Prot#'!$A:$AL,22,FALSE)+6,1)</f>
        <v>G</v>
      </c>
      <c r="X179" s="102" t="str">
        <f>MID(VLOOKUP($A179,Seqs!$A:$B,2,FALSE),VLOOKUP($A179,'NonXtal_SegEnds_Prot#'!$A:$AL,22,FALSE)+7,1)</f>
        <v>F</v>
      </c>
      <c r="Y179" s="102" t="str">
        <f>MID(VLOOKUP($A179,Seqs!$A:$B,2,FALSE),VLOOKUP($A179,'NonXtal_SegEnds_Prot#'!$A:$AL,22,FALSE)+8,1)</f>
        <v>L</v>
      </c>
      <c r="Z179" s="102" t="str">
        <f>MID(VLOOKUP($A179,Seqs!$A:$B,2,FALSE),VLOOKUP($A179,'NonXtal_SegEnds_Prot#'!$A:$AL,22,FALSE)+9,1)</f>
        <v>T</v>
      </c>
      <c r="AA179" s="102" t="str">
        <f>MID(VLOOKUP($A179,Seqs!$A:$B,2,FALSE),VLOOKUP($A179,'NonXtal_SegEnds_Prot#'!$A:$AL,22,FALSE)+10,1)</f>
        <v>M</v>
      </c>
      <c r="AB179" s="71" t="str">
        <f>MID(VLOOKUP($A179,Seqs!$A:$B,2,FALSE),VLOOKUP($A179,'NonXtal_SegEnds_Prot#'!$A:$AL,28,FALSE)-4,1)</f>
        <v>M</v>
      </c>
      <c r="AC179" s="102" t="str">
        <f>MID(VLOOKUP($A179,Seqs!$A:$B,2,FALSE),VLOOKUP($A179,'NonXtal_SegEnds_Prot#'!$A:$AL,28,FALSE),1)</f>
        <v>I</v>
      </c>
    </row>
    <row r="180" spans="1:29" s="2" customFormat="1" x14ac:dyDescent="0.2">
      <c r="A180" s="2" t="s">
        <v>332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1551</v>
      </c>
      <c r="N180" s="2" t="s">
        <v>43</v>
      </c>
      <c r="P180" s="4" t="s">
        <v>51</v>
      </c>
      <c r="R180" s="71" t="str">
        <f>MID(VLOOKUP($A180,Seqs!$A:$B,2,FALSE),VLOOKUP($A180,'NonXtal_SegEnds_Prot#'!A:AL,10,FALSE),1)</f>
        <v>D</v>
      </c>
      <c r="S180" s="102" t="str">
        <f>MID(VLOOKUP($A180,Seqs!$A:$B,2,FALSE),VLOOKUP($A180,'NonXtal_SegEnds_Prot#'!A:AL,10,FALSE)+6,1)</f>
        <v>L</v>
      </c>
      <c r="T180" s="102" t="str">
        <f>MID(VLOOKUP($A180,Seqs!$A:$B,2,FALSE),VLOOKUP($A180,'NonXtal_SegEnds_Prot#'!A:AL,10,FALSE)+7,1)</f>
        <v>V</v>
      </c>
      <c r="U180" s="102" t="str">
        <f>MID(VLOOKUP($A180,Seqs!$A:$B,2,FALSE),VLOOKUP($A180,'NonXtal_SegEnds_Prot#'!A:AL,10,FALSE)+8,1)</f>
        <v>I</v>
      </c>
      <c r="V180" s="102" t="str">
        <f>MID(VLOOKUP($A180,Seqs!$A:$B,2,FALSE),VLOOKUP($A180,'NonXtal_SegEnds_Prot#'!A:AL,10,FALSE)+9,1)</f>
        <v>P</v>
      </c>
      <c r="W180" s="71" t="str">
        <f>MID(VLOOKUP($A180,Seqs!$A:$B,2,FALSE),VLOOKUP($A180,'NonXtal_SegEnds_Prot#'!$A:$AL,22,FALSE)+6,1)</f>
        <v>V</v>
      </c>
      <c r="X180" s="102" t="str">
        <f>MID(VLOOKUP($A180,Seqs!$A:$B,2,FALSE),VLOOKUP($A180,'NonXtal_SegEnds_Prot#'!$A:$AL,22,FALSE)+7,1)</f>
        <v>G</v>
      </c>
      <c r="Y180" s="102" t="str">
        <f>MID(VLOOKUP($A180,Seqs!$A:$B,2,FALSE),VLOOKUP($A180,'NonXtal_SegEnds_Prot#'!$A:$AL,22,FALSE)+8,1)</f>
        <v>L</v>
      </c>
      <c r="Z180" s="102" t="str">
        <f>MID(VLOOKUP($A180,Seqs!$A:$B,2,FALSE),VLOOKUP($A180,'NonXtal_SegEnds_Prot#'!$A:$AL,22,FALSE)+9,1)</f>
        <v>T</v>
      </c>
      <c r="AA180" s="102" t="str">
        <f>MID(VLOOKUP($A180,Seqs!$A:$B,2,FALSE),VLOOKUP($A180,'NonXtal_SegEnds_Prot#'!$A:$AL,22,FALSE)+10,1)</f>
        <v>P</v>
      </c>
      <c r="AB180" s="71" t="str">
        <f>MID(VLOOKUP($A180,Seqs!$A:$B,2,FALSE),VLOOKUP($A180,'NonXtal_SegEnds_Prot#'!$A:$AL,28,FALSE)-4,1)</f>
        <v>W</v>
      </c>
      <c r="AC180" s="102" t="str">
        <f>MID(VLOOKUP($A180,Seqs!$A:$B,2,FALSE),VLOOKUP($A180,'NonXtal_SegEnds_Prot#'!$A:$AL,28,FALSE),1)</f>
        <v>P</v>
      </c>
    </row>
    <row r="181" spans="1:29" s="2" customFormat="1" x14ac:dyDescent="0.2">
      <c r="A181" s="2" t="s">
        <v>333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1551</v>
      </c>
      <c r="N181" s="2" t="s">
        <v>43</v>
      </c>
      <c r="P181" s="4" t="s">
        <v>51</v>
      </c>
      <c r="R181" s="71" t="str">
        <f>MID(VLOOKUP($A181,Seqs!$A:$B,2,FALSE),VLOOKUP($A181,'NonXtal_SegEnds_Prot#'!A:AL,10,FALSE),1)</f>
        <v>D</v>
      </c>
      <c r="S181" s="102" t="str">
        <f>MID(VLOOKUP($A181,Seqs!$A:$B,2,FALSE),VLOOKUP($A181,'NonXtal_SegEnds_Prot#'!A:AL,10,FALSE)+6,1)</f>
        <v>L</v>
      </c>
      <c r="T181" s="102" t="str">
        <f>MID(VLOOKUP($A181,Seqs!$A:$B,2,FALSE),VLOOKUP($A181,'NonXtal_SegEnds_Prot#'!A:AL,10,FALSE)+7,1)</f>
        <v>A</v>
      </c>
      <c r="U181" s="102" t="str">
        <f>MID(VLOOKUP($A181,Seqs!$A:$B,2,FALSE),VLOOKUP($A181,'NonXtal_SegEnds_Prot#'!A:AL,10,FALSE)+8,1)</f>
        <v>I</v>
      </c>
      <c r="V181" s="102" t="str">
        <f>MID(VLOOKUP($A181,Seqs!$A:$B,2,FALSE),VLOOKUP($A181,'NonXtal_SegEnds_Prot#'!A:AL,10,FALSE)+9,1)</f>
        <v>P</v>
      </c>
      <c r="W181" s="71" t="str">
        <f>MID(VLOOKUP($A181,Seqs!$A:$B,2,FALSE),VLOOKUP($A181,'NonXtal_SegEnds_Prot#'!$A:$AL,22,FALSE)+6,1)</f>
        <v>I</v>
      </c>
      <c r="X181" s="102" t="str">
        <f>MID(VLOOKUP($A181,Seqs!$A:$B,2,FALSE),VLOOKUP($A181,'NonXtal_SegEnds_Prot#'!$A:$AL,22,FALSE)+7,1)</f>
        <v>G</v>
      </c>
      <c r="Y181" s="102" t="str">
        <f>MID(VLOOKUP($A181,Seqs!$A:$B,2,FALSE),VLOOKUP($A181,'NonXtal_SegEnds_Prot#'!$A:$AL,22,FALSE)+8,1)</f>
        <v>L</v>
      </c>
      <c r="Z181" s="102" t="str">
        <f>MID(VLOOKUP($A181,Seqs!$A:$B,2,FALSE),VLOOKUP($A181,'NonXtal_SegEnds_Prot#'!$A:$AL,22,FALSE)+9,1)</f>
        <v>T</v>
      </c>
      <c r="AA181" s="102" t="str">
        <f>MID(VLOOKUP($A181,Seqs!$A:$B,2,FALSE),VLOOKUP($A181,'NonXtal_SegEnds_Prot#'!$A:$AL,22,FALSE)+10,1)</f>
        <v>P</v>
      </c>
      <c r="AB181" s="71" t="str">
        <f>MID(VLOOKUP($A181,Seqs!$A:$B,2,FALSE),VLOOKUP($A181,'NonXtal_SegEnds_Prot#'!$A:$AL,28,FALSE)-4,1)</f>
        <v>C</v>
      </c>
      <c r="AC181" s="102" t="str">
        <f>MID(VLOOKUP($A181,Seqs!$A:$B,2,FALSE),VLOOKUP($A181,'NonXtal_SegEnds_Prot#'!$A:$AL,28,FALSE),1)</f>
        <v>P</v>
      </c>
    </row>
    <row r="182" spans="1:29" s="2" customFormat="1" x14ac:dyDescent="0.2">
      <c r="A182" s="2" t="s">
        <v>334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1551</v>
      </c>
      <c r="N182" s="2" t="s">
        <v>43</v>
      </c>
      <c r="P182" s="4" t="s">
        <v>51</v>
      </c>
      <c r="R182" s="71" t="str">
        <f>MID(VLOOKUP($A182,Seqs!$A:$B,2,FALSE),VLOOKUP($A182,'NonXtal_SegEnds_Prot#'!A:AL,10,FALSE),1)</f>
        <v>D</v>
      </c>
      <c r="S182" s="102" t="str">
        <f>MID(VLOOKUP($A182,Seqs!$A:$B,2,FALSE),VLOOKUP($A182,'NonXtal_SegEnds_Prot#'!A:AL,10,FALSE)+6,1)</f>
        <v>F</v>
      </c>
      <c r="T182" s="102" t="str">
        <f>MID(VLOOKUP($A182,Seqs!$A:$B,2,FALSE),VLOOKUP($A182,'NonXtal_SegEnds_Prot#'!A:AL,10,FALSE)+7,1)</f>
        <v>A</v>
      </c>
      <c r="U182" s="102" t="str">
        <f>MID(VLOOKUP($A182,Seqs!$A:$B,2,FALSE),VLOOKUP($A182,'NonXtal_SegEnds_Prot#'!A:AL,10,FALSE)+8,1)</f>
        <v>I</v>
      </c>
      <c r="V182" s="102" t="str">
        <f>MID(VLOOKUP($A182,Seqs!$A:$B,2,FALSE),VLOOKUP($A182,'NonXtal_SegEnds_Prot#'!A:AL,10,FALSE)+9,1)</f>
        <v>P</v>
      </c>
      <c r="W182" s="71" t="str">
        <f>MID(VLOOKUP($A182,Seqs!$A:$B,2,FALSE),VLOOKUP($A182,'NonXtal_SegEnds_Prot#'!$A:$AL,22,FALSE)+6,1)</f>
        <v>I</v>
      </c>
      <c r="X182" s="102" t="str">
        <f>MID(VLOOKUP($A182,Seqs!$A:$B,2,FALSE),VLOOKUP($A182,'NonXtal_SegEnds_Prot#'!$A:$AL,22,FALSE)+7,1)</f>
        <v>G</v>
      </c>
      <c r="Y182" s="102" t="str">
        <f>MID(VLOOKUP($A182,Seqs!$A:$B,2,FALSE),VLOOKUP($A182,'NonXtal_SegEnds_Prot#'!$A:$AL,22,FALSE)+8,1)</f>
        <v>L</v>
      </c>
      <c r="Z182" s="102" t="str">
        <f>MID(VLOOKUP($A182,Seqs!$A:$B,2,FALSE),VLOOKUP($A182,'NonXtal_SegEnds_Prot#'!$A:$AL,22,FALSE)+9,1)</f>
        <v>T</v>
      </c>
      <c r="AA182" s="102" t="str">
        <f>MID(VLOOKUP($A182,Seqs!$A:$B,2,FALSE),VLOOKUP($A182,'NonXtal_SegEnds_Prot#'!$A:$AL,22,FALSE)+10,1)</f>
        <v>P</v>
      </c>
      <c r="AB182" s="71" t="str">
        <f>MID(VLOOKUP($A182,Seqs!$A:$B,2,FALSE),VLOOKUP($A182,'NonXtal_SegEnds_Prot#'!$A:$AL,28,FALSE)-4,1)</f>
        <v>C</v>
      </c>
      <c r="AC182" s="102" t="str">
        <f>MID(VLOOKUP($A182,Seqs!$A:$B,2,FALSE),VLOOKUP($A182,'NonXtal_SegEnds_Prot#'!$A:$AL,28,FALSE),1)</f>
        <v>P</v>
      </c>
    </row>
    <row r="183" spans="1:29" s="2" customFormat="1" x14ac:dyDescent="0.2">
      <c r="A183" s="2" t="s">
        <v>335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1551</v>
      </c>
      <c r="N183" s="2" t="s">
        <v>43</v>
      </c>
      <c r="P183" s="4" t="s">
        <v>51</v>
      </c>
      <c r="R183" s="71" t="str">
        <f>MID(VLOOKUP($A183,Seqs!$A:$B,2,FALSE),VLOOKUP($A183,'NonXtal_SegEnds_Prot#'!A:AL,10,FALSE),1)</f>
        <v>D</v>
      </c>
      <c r="S183" s="102" t="str">
        <f>MID(VLOOKUP($A183,Seqs!$A:$B,2,FALSE),VLOOKUP($A183,'NonXtal_SegEnds_Prot#'!A:AL,10,FALSE)+6,1)</f>
        <v>L</v>
      </c>
      <c r="T183" s="102" t="str">
        <f>MID(VLOOKUP($A183,Seqs!$A:$B,2,FALSE),VLOOKUP($A183,'NonXtal_SegEnds_Prot#'!A:AL,10,FALSE)+7,1)</f>
        <v>V</v>
      </c>
      <c r="U183" s="102" t="str">
        <f>MID(VLOOKUP($A183,Seqs!$A:$B,2,FALSE),VLOOKUP($A183,'NonXtal_SegEnds_Prot#'!A:AL,10,FALSE)+8,1)</f>
        <v>M</v>
      </c>
      <c r="V183" s="102" t="str">
        <f>MID(VLOOKUP($A183,Seqs!$A:$B,2,FALSE),VLOOKUP($A183,'NonXtal_SegEnds_Prot#'!A:AL,10,FALSE)+9,1)</f>
        <v>P</v>
      </c>
      <c r="W183" s="71" t="str">
        <f>MID(VLOOKUP($A183,Seqs!$A:$B,2,FALSE),VLOOKUP($A183,'NonXtal_SegEnds_Prot#'!$A:$AL,22,FALSE)+6,1)</f>
        <v>V</v>
      </c>
      <c r="X183" s="102" t="str">
        <f>MID(VLOOKUP($A183,Seqs!$A:$B,2,FALSE),VLOOKUP($A183,'NonXtal_SegEnds_Prot#'!$A:$AL,22,FALSE)+7,1)</f>
        <v>G</v>
      </c>
      <c r="Y183" s="102" t="str">
        <f>MID(VLOOKUP($A183,Seqs!$A:$B,2,FALSE),VLOOKUP($A183,'NonXtal_SegEnds_Prot#'!$A:$AL,22,FALSE)+8,1)</f>
        <v>L</v>
      </c>
      <c r="Z183" s="102" t="str">
        <f>MID(VLOOKUP($A183,Seqs!$A:$B,2,FALSE),VLOOKUP($A183,'NonXtal_SegEnds_Prot#'!$A:$AL,22,FALSE)+9,1)</f>
        <v>T</v>
      </c>
      <c r="AA183" s="102" t="str">
        <f>MID(VLOOKUP($A183,Seqs!$A:$B,2,FALSE),VLOOKUP($A183,'NonXtal_SegEnds_Prot#'!$A:$AL,22,FALSE)+10,1)</f>
        <v>P</v>
      </c>
      <c r="AB183" s="71" t="str">
        <f>MID(VLOOKUP($A183,Seqs!$A:$B,2,FALSE),VLOOKUP($A183,'NonXtal_SegEnds_Prot#'!$A:$AL,28,FALSE)-4,1)</f>
        <v>W</v>
      </c>
      <c r="AC183" s="102" t="str">
        <f>MID(VLOOKUP($A183,Seqs!$A:$B,2,FALSE),VLOOKUP($A183,'NonXtal_SegEnds_Prot#'!$A:$AL,28,FALSE),1)</f>
        <v>P</v>
      </c>
    </row>
    <row r="184" spans="1:29" s="2" customFormat="1" x14ac:dyDescent="0.2">
      <c r="A184" s="2" t="s">
        <v>345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71" t="str">
        <f>MID(VLOOKUP($A184,Seqs!$A:$B,2,FALSE),VLOOKUP($A184,'NonXtal_SegEnds_Prot#'!A:AL,10,FALSE),1)</f>
        <v>D</v>
      </c>
      <c r="S184" s="102" t="str">
        <f>MID(VLOOKUP($A184,Seqs!$A:$B,2,FALSE),VLOOKUP($A184,'NonXtal_SegEnds_Prot#'!A:AL,10,FALSE)+6,1)</f>
        <v>Y</v>
      </c>
      <c r="T184" s="102" t="str">
        <f>MID(VLOOKUP($A184,Seqs!$A:$B,2,FALSE),VLOOKUP($A184,'NonXtal_SegEnds_Prot#'!A:AL,10,FALSE)+7,1)</f>
        <v>K</v>
      </c>
      <c r="U184" s="102" t="str">
        <f>MID(VLOOKUP($A184,Seqs!$A:$B,2,FALSE),VLOOKUP($A184,'NonXtal_SegEnds_Prot#'!A:AL,10,FALSE)+8,1)</f>
        <v>I</v>
      </c>
      <c r="V184" s="102" t="str">
        <f>MID(VLOOKUP($A184,Seqs!$A:$B,2,FALSE),VLOOKUP($A184,'NonXtal_SegEnds_Prot#'!A:AL,10,FALSE)+9,1)</f>
        <v>L</v>
      </c>
      <c r="W184" s="71" t="str">
        <f>MID(VLOOKUP($A184,Seqs!$A:$B,2,FALSE),VLOOKUP($A184,'NonXtal_SegEnds_Prot#'!$A:$AL,22,FALSE)+6,1)</f>
        <v>T</v>
      </c>
      <c r="X184" s="102" t="str">
        <f>MID(VLOOKUP($A184,Seqs!$A:$B,2,FALSE),VLOOKUP($A184,'NonXtal_SegEnds_Prot#'!$A:$AL,22,FALSE)+7,1)</f>
        <v>G</v>
      </c>
      <c r="Y184" s="102" t="str">
        <f>MID(VLOOKUP($A184,Seqs!$A:$B,2,FALSE),VLOOKUP($A184,'NonXtal_SegEnds_Prot#'!$A:$AL,22,FALSE)+8,1)</f>
        <v>I</v>
      </c>
      <c r="Z184" s="102" t="str">
        <f>MID(VLOOKUP($A184,Seqs!$A:$B,2,FALSE),VLOOKUP($A184,'NonXtal_SegEnds_Prot#'!$A:$AL,22,FALSE)+9,1)</f>
        <v>T</v>
      </c>
      <c r="AA184" s="102" t="str">
        <f>MID(VLOOKUP($A184,Seqs!$A:$B,2,FALSE),VLOOKUP($A184,'NonXtal_SegEnds_Prot#'!$A:$AL,22,FALSE)+10,1)</f>
        <v>M</v>
      </c>
      <c r="AB184" s="71" t="str">
        <f>MID(VLOOKUP($A184,Seqs!$A:$B,2,FALSE),VLOOKUP($A184,'NonXtal_SegEnds_Prot#'!$A:$AL,28,FALSE)-4,1)</f>
        <v>L</v>
      </c>
      <c r="AC184" s="102" t="str">
        <f>MID(VLOOKUP($A184,Seqs!$A:$B,2,FALSE),VLOOKUP($A184,'NonXtal_SegEnds_Prot#'!$A:$AL,28,FALSE),1)</f>
        <v>M</v>
      </c>
    </row>
    <row r="185" spans="1:29" s="2" customFormat="1" x14ac:dyDescent="0.2">
      <c r="A185" s="2" t="s">
        <v>407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71" t="str">
        <f>MID(VLOOKUP($A185,Seqs!$A:$B,2,FALSE),VLOOKUP($A185,'NonXtal_SegEnds_Prot#'!A:AL,10,FALSE),1)</f>
        <v>D</v>
      </c>
      <c r="S185" s="102" t="str">
        <f>MID(VLOOKUP($A185,Seqs!$A:$B,2,FALSE),VLOOKUP($A185,'NonXtal_SegEnds_Prot#'!A:AL,10,FALSE)+6,1)</f>
        <v>A</v>
      </c>
      <c r="T185" s="102" t="str">
        <f>MID(VLOOKUP($A185,Seqs!$A:$B,2,FALSE),VLOOKUP($A185,'NonXtal_SegEnds_Prot#'!A:AL,10,FALSE)+7,1)</f>
        <v>I</v>
      </c>
      <c r="U185" s="102" t="str">
        <f>MID(VLOOKUP($A185,Seqs!$A:$B,2,FALSE),VLOOKUP($A185,'NonXtal_SegEnds_Prot#'!A:AL,10,FALSE)+8,1)</f>
        <v>S</v>
      </c>
      <c r="V185" s="102" t="str">
        <f>MID(VLOOKUP($A185,Seqs!$A:$B,2,FALSE),VLOOKUP($A185,'NonXtal_SegEnds_Prot#'!A:AL,10,FALSE)+9,1)</f>
        <v>G</v>
      </c>
      <c r="W185" s="71" t="str">
        <f>MID(VLOOKUP($A185,Seqs!$A:$B,2,FALSE),VLOOKUP($A185,'NonXtal_SegEnds_Prot#'!$A:$AL,22,FALSE)+6,1)</f>
        <v>I</v>
      </c>
      <c r="X185" s="102" t="str">
        <f>MID(VLOOKUP($A185,Seqs!$A:$B,2,FALSE),VLOOKUP($A185,'NonXtal_SegEnds_Prot#'!$A:$AL,22,FALSE)+7,1)</f>
        <v>G</v>
      </c>
      <c r="Y185" s="102" t="str">
        <f>MID(VLOOKUP($A185,Seqs!$A:$B,2,FALSE),VLOOKUP($A185,'NonXtal_SegEnds_Prot#'!$A:$AL,22,FALSE)+8,1)</f>
        <v>F</v>
      </c>
      <c r="Z185" s="102" t="str">
        <f>MID(VLOOKUP($A185,Seqs!$A:$B,2,FALSE),VLOOKUP($A185,'NonXtal_SegEnds_Prot#'!$A:$AL,22,FALSE)+9,1)</f>
        <v>L</v>
      </c>
      <c r="AA185" s="102" t="str">
        <f>MID(VLOOKUP($A185,Seqs!$A:$B,2,FALSE),VLOOKUP($A185,'NonXtal_SegEnds_Prot#'!$A:$AL,22,FALSE)+10,1)</f>
        <v>P</v>
      </c>
      <c r="AB185" s="71" t="str">
        <f>MID(VLOOKUP($A185,Seqs!$A:$B,2,FALSE),VLOOKUP($A185,'NonXtal_SegEnds_Prot#'!$A:$AL,28,FALSE)-4,1)</f>
        <v>V</v>
      </c>
      <c r="AC185" s="102" t="str">
        <f>MID(VLOOKUP($A185,Seqs!$A:$B,2,FALSE),VLOOKUP($A185,'NonXtal_SegEnds_Prot#'!$A:$AL,28,FALSE),1)</f>
        <v>P</v>
      </c>
    </row>
    <row r="186" spans="1:29" s="2" customFormat="1" x14ac:dyDescent="0.2">
      <c r="A186" s="2" t="s">
        <v>431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71" t="str">
        <f>MID(VLOOKUP($A186,Seqs!$A:$B,2,FALSE),VLOOKUP($A186,'NonXtal_SegEnds_Prot#'!A:AL,10,FALSE),1)</f>
        <v>D</v>
      </c>
      <c r="S186" s="102" t="str">
        <f>MID(VLOOKUP($A186,Seqs!$A:$B,2,FALSE),VLOOKUP($A186,'NonXtal_SegEnds_Prot#'!A:AL,10,FALSE)+6,1)</f>
        <v>F</v>
      </c>
      <c r="T186" s="102" t="str">
        <f>MID(VLOOKUP($A186,Seqs!$A:$B,2,FALSE),VLOOKUP($A186,'NonXtal_SegEnds_Prot#'!A:AL,10,FALSE)+7,1)</f>
        <v>L</v>
      </c>
      <c r="U186" s="102" t="str">
        <f>MID(VLOOKUP($A186,Seqs!$A:$B,2,FALSE),VLOOKUP($A186,'NonXtal_SegEnds_Prot#'!A:AL,10,FALSE)+8,1)</f>
        <v>P</v>
      </c>
      <c r="V186" s="102" t="str">
        <f>MID(VLOOKUP($A186,Seqs!$A:$B,2,FALSE),VLOOKUP($A186,'NonXtal_SegEnds_Prot#'!A:AL,10,FALSE)+9,1)</f>
        <v>L</v>
      </c>
      <c r="W186" s="71" t="str">
        <f>MID(VLOOKUP($A186,Seqs!$A:$B,2,FALSE),VLOOKUP($A186,'NonXtal_SegEnds_Prot#'!$A:$AL,22,FALSE)+6,1)</f>
        <v>I</v>
      </c>
      <c r="X186" s="102" t="str">
        <f>MID(VLOOKUP($A186,Seqs!$A:$B,2,FALSE),VLOOKUP($A186,'NonXtal_SegEnds_Prot#'!$A:$AL,22,FALSE)+7,1)</f>
        <v>G</v>
      </c>
      <c r="Y186" s="102" t="str">
        <f>MID(VLOOKUP($A186,Seqs!$A:$B,2,FALSE),VLOOKUP($A186,'NonXtal_SegEnds_Prot#'!$A:$AL,22,FALSE)+8,1)</f>
        <v>G</v>
      </c>
      <c r="Z186" s="102" t="str">
        <f>MID(VLOOKUP($A186,Seqs!$A:$B,2,FALSE),VLOOKUP($A186,'NonXtal_SegEnds_Prot#'!$A:$AL,22,FALSE)+9,1)</f>
        <v>P</v>
      </c>
      <c r="AA186" s="102" t="str">
        <f>MID(VLOOKUP($A186,Seqs!$A:$B,2,FALSE),VLOOKUP($A186,'NonXtal_SegEnds_Prot#'!$A:$AL,22,FALSE)+10,1)</f>
        <v>A</v>
      </c>
      <c r="AB186" s="71" t="str">
        <f>MID(VLOOKUP($A186,Seqs!$A:$B,2,FALSE),VLOOKUP($A186,'NonXtal_SegEnds_Prot#'!$A:$AL,28,FALSE)-4,1)</f>
        <v>G</v>
      </c>
      <c r="AC186" s="102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432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71" t="str">
        <f>MID(VLOOKUP($A187,Seqs!$A:$B,2,FALSE),VLOOKUP($A187,'NonXtal_SegEnds_Prot#'!A:AL,10,FALSE),1)</f>
        <v>D</v>
      </c>
      <c r="S187" s="102" t="str">
        <f>MID(VLOOKUP($A187,Seqs!$A:$B,2,FALSE),VLOOKUP($A187,'NonXtal_SegEnds_Prot#'!A:AL,10,FALSE)+6,1)</f>
        <v>G</v>
      </c>
      <c r="T187" s="102" t="str">
        <f>MID(VLOOKUP($A187,Seqs!$A:$B,2,FALSE),VLOOKUP($A187,'NonXtal_SegEnds_Prot#'!A:AL,10,FALSE)+7,1)</f>
        <v>L</v>
      </c>
      <c r="U187" s="102" t="str">
        <f>MID(VLOOKUP($A187,Seqs!$A:$B,2,FALSE),VLOOKUP($A187,'NonXtal_SegEnds_Prot#'!A:AL,10,FALSE)+8,1)</f>
        <v>I</v>
      </c>
      <c r="V187" s="102" t="str">
        <f>MID(VLOOKUP($A187,Seqs!$A:$B,2,FALSE),VLOOKUP($A187,'NonXtal_SegEnds_Prot#'!A:AL,10,FALSE)+9,1)</f>
        <v>T</v>
      </c>
      <c r="W187" s="71" t="str">
        <f>MID(VLOOKUP($A187,Seqs!$A:$B,2,FALSE),VLOOKUP($A187,'NonXtal_SegEnds_Prot#'!$A:$AL,22,FALSE)+6,1)</f>
        <v>L</v>
      </c>
      <c r="X187" s="102" t="str">
        <f>MID(VLOOKUP($A187,Seqs!$A:$B,2,FALSE),VLOOKUP($A187,'NonXtal_SegEnds_Prot#'!$A:$AL,22,FALSE)+7,1)</f>
        <v>G</v>
      </c>
      <c r="Y187" s="102" t="str">
        <f>MID(VLOOKUP($A187,Seqs!$A:$B,2,FALSE),VLOOKUP($A187,'NonXtal_SegEnds_Prot#'!$A:$AL,22,FALSE)+8,1)</f>
        <v>L</v>
      </c>
      <c r="Z187" s="102" t="str">
        <f>MID(VLOOKUP($A187,Seqs!$A:$B,2,FALSE),VLOOKUP($A187,'NonXtal_SegEnds_Prot#'!$A:$AL,22,FALSE)+9,1)</f>
        <v>L</v>
      </c>
      <c r="AA187" s="102" t="str">
        <f>MID(VLOOKUP($A187,Seqs!$A:$B,2,FALSE),VLOOKUP($A187,'NonXtal_SegEnds_Prot#'!$A:$AL,22,FALSE)+10,1)</f>
        <v>P</v>
      </c>
      <c r="AB187" s="71" t="str">
        <f>MID(VLOOKUP($A187,Seqs!$A:$B,2,FALSE),VLOOKUP($A187,'NonXtal_SegEnds_Prot#'!$A:$AL,28,FALSE)-4,1)</f>
        <v>S</v>
      </c>
      <c r="AC187" s="102" t="str">
        <f>MID(VLOOKUP($A187,Seqs!$A:$B,2,FALSE),VLOOKUP($A187,'NonXtal_SegEnds_Prot#'!$A:$AL,28,FALSE),1)</f>
        <v>M</v>
      </c>
    </row>
    <row r="188" spans="1:29" s="2" customFormat="1" x14ac:dyDescent="0.2">
      <c r="A188" s="2" t="s">
        <v>433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71" t="str">
        <f>MID(VLOOKUP($A188,Seqs!$A:$B,2,FALSE),VLOOKUP($A188,'NonXtal_SegEnds_Prot#'!A:AL,10,FALSE),1)</f>
        <v>D</v>
      </c>
      <c r="S188" s="102" t="str">
        <f>MID(VLOOKUP($A188,Seqs!$A:$B,2,FALSE),VLOOKUP($A188,'NonXtal_SegEnds_Prot#'!A:AL,10,FALSE)+6,1)</f>
        <v>T</v>
      </c>
      <c r="T188" s="102" t="str">
        <f>MID(VLOOKUP($A188,Seqs!$A:$B,2,FALSE),VLOOKUP($A188,'NonXtal_SegEnds_Prot#'!A:AL,10,FALSE)+7,1)</f>
        <v>L</v>
      </c>
      <c r="U188" s="102" t="str">
        <f>MID(VLOOKUP($A188,Seqs!$A:$B,2,FALSE),VLOOKUP($A188,'NonXtal_SegEnds_Prot#'!A:AL,10,FALSE)+8,1)</f>
        <v>P</v>
      </c>
      <c r="V188" s="102" t="str">
        <f>MID(VLOOKUP($A188,Seqs!$A:$B,2,FALSE),VLOOKUP($A188,'NonXtal_SegEnds_Prot#'!A:AL,10,FALSE)+9,1)</f>
        <v>L</v>
      </c>
      <c r="W188" s="71" t="str">
        <f>MID(VLOOKUP($A188,Seqs!$A:$B,2,FALSE),VLOOKUP($A188,'NonXtal_SegEnds_Prot#'!$A:$AL,22,FALSE)+6,1)</f>
        <v>L</v>
      </c>
      <c r="X188" s="102" t="str">
        <f>MID(VLOOKUP($A188,Seqs!$A:$B,2,FALSE),VLOOKUP($A188,'NonXtal_SegEnds_Prot#'!$A:$AL,22,FALSE)+7,1)</f>
        <v>G</v>
      </c>
      <c r="Y188" s="102" t="str">
        <f>MID(VLOOKUP($A188,Seqs!$A:$B,2,FALSE),VLOOKUP($A188,'NonXtal_SegEnds_Prot#'!$A:$AL,22,FALSE)+8,1)</f>
        <v>L</v>
      </c>
      <c r="Z188" s="102" t="str">
        <f>MID(VLOOKUP($A188,Seqs!$A:$B,2,FALSE),VLOOKUP($A188,'NonXtal_SegEnds_Prot#'!$A:$AL,22,FALSE)+9,1)</f>
        <v>P</v>
      </c>
      <c r="AA188" s="102" t="str">
        <f>MID(VLOOKUP($A188,Seqs!$A:$B,2,FALSE),VLOOKUP($A188,'NonXtal_SegEnds_Prot#'!$A:$AL,22,FALSE)+10,1)</f>
        <v>T</v>
      </c>
      <c r="AB188" s="71" t="str">
        <f>MID(VLOOKUP($A188,Seqs!$A:$B,2,FALSE),VLOOKUP($A188,'NonXtal_SegEnds_Prot#'!$A:$AL,28,FALSE)-4,1)</f>
        <v>T</v>
      </c>
      <c r="AC188" s="102" t="str">
        <f>MID(VLOOKUP($A188,Seqs!$A:$B,2,FALSE),VLOOKUP($A188,'NonXtal_SegEnds_Prot#'!$A:$AL,28,FALSE),1)</f>
        <v>P</v>
      </c>
    </row>
    <row r="189" spans="1:29" s="2" customFormat="1" x14ac:dyDescent="0.2">
      <c r="A189" s="2" t="s">
        <v>440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71" t="str">
        <f>MID(VLOOKUP($A189,Seqs!$A:$B,2,FALSE),VLOOKUP($A189,'NonXtal_SegEnds_Prot#'!A:AL,10,FALSE),1)</f>
        <v>D</v>
      </c>
      <c r="S189" s="102" t="str">
        <f>MID(VLOOKUP($A189,Seqs!$A:$B,2,FALSE),VLOOKUP($A189,'NonXtal_SegEnds_Prot#'!A:AL,10,FALSE)+6,1)</f>
        <v>T</v>
      </c>
      <c r="T189" s="102" t="str">
        <f>MID(VLOOKUP($A189,Seqs!$A:$B,2,FALSE),VLOOKUP($A189,'NonXtal_SegEnds_Prot#'!A:AL,10,FALSE)+7,1)</f>
        <v>L</v>
      </c>
      <c r="U189" s="102" t="str">
        <f>MID(VLOOKUP($A189,Seqs!$A:$B,2,FALSE),VLOOKUP($A189,'NonXtal_SegEnds_Prot#'!A:AL,10,FALSE)+8,1)</f>
        <v>P</v>
      </c>
      <c r="V189" s="102" t="str">
        <f>MID(VLOOKUP($A189,Seqs!$A:$B,2,FALSE),VLOOKUP($A189,'NonXtal_SegEnds_Prot#'!A:AL,10,FALSE)+9,1)</f>
        <v>L</v>
      </c>
      <c r="W189" s="71" t="str">
        <f>MID(VLOOKUP($A189,Seqs!$A:$B,2,FALSE),VLOOKUP($A189,'NonXtal_SegEnds_Prot#'!$A:$AL,22,FALSE)+6,1)</f>
        <v>A</v>
      </c>
      <c r="X189" s="102" t="str">
        <f>MID(VLOOKUP($A189,Seqs!$A:$B,2,FALSE),VLOOKUP($A189,'NonXtal_SegEnds_Prot#'!$A:$AL,22,FALSE)+7,1)</f>
        <v>G</v>
      </c>
      <c r="Y189" s="102" t="str">
        <f>MID(VLOOKUP($A189,Seqs!$A:$B,2,FALSE),VLOOKUP($A189,'NonXtal_SegEnds_Prot#'!$A:$AL,22,FALSE)+8,1)</f>
        <v>L</v>
      </c>
      <c r="Z189" s="102" t="str">
        <f>MID(VLOOKUP($A189,Seqs!$A:$B,2,FALSE),VLOOKUP($A189,'NonXtal_SegEnds_Prot#'!$A:$AL,22,FALSE)+9,1)</f>
        <v>P</v>
      </c>
      <c r="AA189" s="102" t="str">
        <f>MID(VLOOKUP($A189,Seqs!$A:$B,2,FALSE),VLOOKUP($A189,'NonXtal_SegEnds_Prot#'!$A:$AL,22,FALSE)+10,1)</f>
        <v>S</v>
      </c>
      <c r="AB189" s="71" t="str">
        <f>MID(VLOOKUP($A189,Seqs!$A:$B,2,FALSE),VLOOKUP($A189,'NonXtal_SegEnds_Prot#'!$A:$AL,28,FALSE)-4,1)</f>
        <v>T</v>
      </c>
      <c r="AC189" s="102" t="str">
        <f>MID(VLOOKUP($A189,Seqs!$A:$B,2,FALSE),VLOOKUP($A189,'NonXtal_SegEnds_Prot#'!$A:$AL,28,FALSE),1)</f>
        <v>P</v>
      </c>
    </row>
    <row r="190" spans="1:29" s="2" customFormat="1" x14ac:dyDescent="0.2">
      <c r="A190" s="2" t="s">
        <v>443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71" t="str">
        <f>MID(VLOOKUP($A190,Seqs!$A:$B,2,FALSE),VLOOKUP($A190,'NonXtal_SegEnds_Prot#'!A:AL,10,FALSE),1)</f>
        <v>D</v>
      </c>
      <c r="S190" s="102" t="str">
        <f>MID(VLOOKUP($A190,Seqs!$A:$B,2,FALSE),VLOOKUP($A190,'NonXtal_SegEnds_Prot#'!A:AL,10,FALSE)+6,1)</f>
        <v>G</v>
      </c>
      <c r="T190" s="102" t="str">
        <f>MID(VLOOKUP($A190,Seqs!$A:$B,2,FALSE),VLOOKUP($A190,'NonXtal_SegEnds_Prot#'!A:AL,10,FALSE)+7,1)</f>
        <v>L</v>
      </c>
      <c r="U190" s="102" t="str">
        <f>MID(VLOOKUP($A190,Seqs!$A:$B,2,FALSE),VLOOKUP($A190,'NonXtal_SegEnds_Prot#'!A:AL,10,FALSE)+8,1)</f>
        <v>V</v>
      </c>
      <c r="V190" s="102" t="str">
        <f>MID(VLOOKUP($A190,Seqs!$A:$B,2,FALSE),VLOOKUP($A190,'NonXtal_SegEnds_Prot#'!A:AL,10,FALSE)+9,1)</f>
        <v>L</v>
      </c>
      <c r="W190" s="71" t="str">
        <f>MID(VLOOKUP($A190,Seqs!$A:$B,2,FALSE),VLOOKUP($A190,'NonXtal_SegEnds_Prot#'!$A:$AL,22,FALSE)+6,1)</f>
        <v>L</v>
      </c>
      <c r="X190" s="102" t="str">
        <f>MID(VLOOKUP($A190,Seqs!$A:$B,2,FALSE),VLOOKUP($A190,'NonXtal_SegEnds_Prot#'!$A:$AL,22,FALSE)+7,1)</f>
        <v>G</v>
      </c>
      <c r="Y190" s="102" t="str">
        <f>MID(VLOOKUP($A190,Seqs!$A:$B,2,FALSE),VLOOKUP($A190,'NonXtal_SegEnds_Prot#'!$A:$AL,22,FALSE)+8,1)</f>
        <v>L</v>
      </c>
      <c r="Z190" s="102" t="str">
        <f>MID(VLOOKUP($A190,Seqs!$A:$B,2,FALSE),VLOOKUP($A190,'NonXtal_SegEnds_Prot#'!$A:$AL,22,FALSE)+9,1)</f>
        <v>L</v>
      </c>
      <c r="AA190" s="102" t="str">
        <f>MID(VLOOKUP($A190,Seqs!$A:$B,2,FALSE),VLOOKUP($A190,'NonXtal_SegEnds_Prot#'!$A:$AL,22,FALSE)+10,1)</f>
        <v>P</v>
      </c>
      <c r="AB190" s="71" t="str">
        <f>MID(VLOOKUP($A190,Seqs!$A:$B,2,FALSE),VLOOKUP($A190,'NonXtal_SegEnds_Prot#'!$A:$AL,28,FALSE)-4,1)</f>
        <v>A</v>
      </c>
      <c r="AC190" s="102" t="str">
        <f>MID(VLOOKUP($A190,Seqs!$A:$B,2,FALSE),VLOOKUP($A190,'NonXtal_SegEnds_Prot#'!$A:$AL,28,FALSE),1)</f>
        <v>V</v>
      </c>
    </row>
    <row r="191" spans="1:29" s="2" customFormat="1" x14ac:dyDescent="0.2">
      <c r="A191" s="2" t="s">
        <v>456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71" t="str">
        <f>MID(VLOOKUP($A191,Seqs!$A:$B,2,FALSE),VLOOKUP($A191,'NonXtal_SegEnds_Prot#'!A:AL,10,FALSE),1)</f>
        <v>D</v>
      </c>
      <c r="S191" s="102" t="str">
        <f>MID(VLOOKUP($A191,Seqs!$A:$B,2,FALSE),VLOOKUP($A191,'NonXtal_SegEnds_Prot#'!A:AL,10,FALSE)+6,1)</f>
        <v>G</v>
      </c>
      <c r="T191" s="102" t="str">
        <f>MID(VLOOKUP($A191,Seqs!$A:$B,2,FALSE),VLOOKUP($A191,'NonXtal_SegEnds_Prot#'!A:AL,10,FALSE)+7,1)</f>
        <v>L</v>
      </c>
      <c r="U191" s="102" t="str">
        <f>MID(VLOOKUP($A191,Seqs!$A:$B,2,FALSE),VLOOKUP($A191,'NonXtal_SegEnds_Prot#'!A:AL,10,FALSE)+8,1)</f>
        <v>I</v>
      </c>
      <c r="V191" s="102" t="str">
        <f>MID(VLOOKUP($A191,Seqs!$A:$B,2,FALSE),VLOOKUP($A191,'NonXtal_SegEnds_Prot#'!A:AL,10,FALSE)+9,1)</f>
        <v>L</v>
      </c>
      <c r="W191" s="71" t="str">
        <f>MID(VLOOKUP($A191,Seqs!$A:$B,2,FALSE),VLOOKUP($A191,'NonXtal_SegEnds_Prot#'!$A:$AL,22,FALSE)+6,1)</f>
        <v>L</v>
      </c>
      <c r="X191" s="102" t="str">
        <f>MID(VLOOKUP($A191,Seqs!$A:$B,2,FALSE),VLOOKUP($A191,'NonXtal_SegEnds_Prot#'!$A:$AL,22,FALSE)+7,1)</f>
        <v>G</v>
      </c>
      <c r="Y191" s="102" t="str">
        <f>MID(VLOOKUP($A191,Seqs!$A:$B,2,FALSE),VLOOKUP($A191,'NonXtal_SegEnds_Prot#'!$A:$AL,22,FALSE)+8,1)</f>
        <v>L</v>
      </c>
      <c r="Z191" s="102" t="str">
        <f>MID(VLOOKUP($A191,Seqs!$A:$B,2,FALSE),VLOOKUP($A191,'NonXtal_SegEnds_Prot#'!$A:$AL,22,FALSE)+9,1)</f>
        <v>L</v>
      </c>
      <c r="AA191" s="102" t="str">
        <f>MID(VLOOKUP($A191,Seqs!$A:$B,2,FALSE),VLOOKUP($A191,'NonXtal_SegEnds_Prot#'!$A:$AL,22,FALSE)+10,1)</f>
        <v>P</v>
      </c>
      <c r="AB191" s="71" t="str">
        <f>MID(VLOOKUP($A191,Seqs!$A:$B,2,FALSE),VLOOKUP($A191,'NonXtal_SegEnds_Prot#'!$A:$AL,28,FALSE)-4,1)</f>
        <v>A</v>
      </c>
      <c r="AC191" s="102" t="str">
        <f>MID(VLOOKUP($A191,Seqs!$A:$B,2,FALSE),VLOOKUP($A191,'NonXtal_SegEnds_Prot#'!$A:$AL,28,FALSE),1)</f>
        <v>V</v>
      </c>
    </row>
    <row r="192" spans="1:29" s="2" customFormat="1" x14ac:dyDescent="0.2">
      <c r="A192" s="2" t="s">
        <v>458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71" t="str">
        <f>MID(VLOOKUP($A192,Seqs!$A:$B,2,FALSE),VLOOKUP($A192,'NonXtal_SegEnds_Prot#'!A:AL,10,FALSE),1)</f>
        <v>D</v>
      </c>
      <c r="S192" s="102" t="str">
        <f>MID(VLOOKUP($A192,Seqs!$A:$B,2,FALSE),VLOOKUP($A192,'NonXtal_SegEnds_Prot#'!A:AL,10,FALSE)+6,1)</f>
        <v>S</v>
      </c>
      <c r="T192" s="102" t="str">
        <f>MID(VLOOKUP($A192,Seqs!$A:$B,2,FALSE),VLOOKUP($A192,'NonXtal_SegEnds_Prot#'!A:AL,10,FALSE)+7,1)</f>
        <v>I</v>
      </c>
      <c r="U192" s="102" t="str">
        <f>MID(VLOOKUP($A192,Seqs!$A:$B,2,FALSE),VLOOKUP($A192,'NonXtal_SegEnds_Prot#'!A:AL,10,FALSE)+8,1)</f>
        <v>M</v>
      </c>
      <c r="V192" s="102" t="str">
        <f>MID(VLOOKUP($A192,Seqs!$A:$B,2,FALSE),VLOOKUP($A192,'NonXtal_SegEnds_Prot#'!A:AL,10,FALSE)+9,1)</f>
        <v>P</v>
      </c>
      <c r="W192" s="71" t="str">
        <f>MID(VLOOKUP($A192,Seqs!$A:$B,2,FALSE),VLOOKUP($A192,'NonXtal_SegEnds_Prot#'!$A:$AL,22,FALSE)+6,1)</f>
        <v>L</v>
      </c>
      <c r="X192" s="102" t="str">
        <f>MID(VLOOKUP($A192,Seqs!$A:$B,2,FALSE),VLOOKUP($A192,'NonXtal_SegEnds_Prot#'!$A:$AL,22,FALSE)+7,1)</f>
        <v>G</v>
      </c>
      <c r="Y192" s="102" t="str">
        <f>MID(VLOOKUP($A192,Seqs!$A:$B,2,FALSE),VLOOKUP($A192,'NonXtal_SegEnds_Prot#'!$A:$AL,22,FALSE)+8,1)</f>
        <v>A</v>
      </c>
      <c r="Z192" s="102" t="str">
        <f>MID(VLOOKUP($A192,Seqs!$A:$B,2,FALSE),VLOOKUP($A192,'NonXtal_SegEnds_Prot#'!$A:$AL,22,FALSE)+9,1)</f>
        <v>L</v>
      </c>
      <c r="AA192" s="102" t="str">
        <f>MID(VLOOKUP($A192,Seqs!$A:$B,2,FALSE),VLOOKUP($A192,'NonXtal_SegEnds_Prot#'!$A:$AL,22,FALSE)+10,1)</f>
        <v>S</v>
      </c>
      <c r="AB192" s="71" t="str">
        <f>MID(VLOOKUP($A192,Seqs!$A:$B,2,FALSE),VLOOKUP($A192,'NonXtal_SegEnds_Prot#'!$A:$AL,28,FALSE)-4,1)</f>
        <v>A</v>
      </c>
      <c r="AC192" s="102" t="str">
        <f>MID(VLOOKUP($A192,Seqs!$A:$B,2,FALSE),VLOOKUP($A192,'NonXtal_SegEnds_Prot#'!$A:$AL,28,FALSE),1)</f>
        <v>P</v>
      </c>
    </row>
    <row r="193" spans="1:29" s="2" customFormat="1" x14ac:dyDescent="0.2">
      <c r="A193" s="2" t="s">
        <v>477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71" t="str">
        <f>MID(VLOOKUP($A193,Seqs!$A:$B,2,FALSE),VLOOKUP($A193,'NonXtal_SegEnds_Prot#'!A:AL,10,FALSE),1)</f>
        <v>N</v>
      </c>
      <c r="S193" s="102" t="str">
        <f>MID(VLOOKUP($A193,Seqs!$A:$B,2,FALSE),VLOOKUP($A193,'NonXtal_SegEnds_Prot#'!A:AL,10,FALSE)+6,1)</f>
        <v>Y</v>
      </c>
      <c r="T193" s="102" t="str">
        <f>MID(VLOOKUP($A193,Seqs!$A:$B,2,FALSE),VLOOKUP($A193,'NonXtal_SegEnds_Prot#'!A:AL,10,FALSE)+7,1)</f>
        <v>T</v>
      </c>
      <c r="U193" s="102" t="str">
        <f>MID(VLOOKUP($A193,Seqs!$A:$B,2,FALSE),VLOOKUP($A193,'NonXtal_SegEnds_Prot#'!A:AL,10,FALSE)+8,1)</f>
        <v>G</v>
      </c>
      <c r="V193" s="102" t="str">
        <f>MID(VLOOKUP($A193,Seqs!$A:$B,2,FALSE),VLOOKUP($A193,'NonXtal_SegEnds_Prot#'!A:AL,10,FALSE)+9,1)</f>
        <v>I</v>
      </c>
      <c r="W193" s="71" t="str">
        <f>MID(VLOOKUP($A193,Seqs!$A:$B,2,FALSE),VLOOKUP($A193,'NonXtal_SegEnds_Prot#'!$A:$AL,22,FALSE)+6,1)</f>
        <v>A</v>
      </c>
      <c r="X193" s="102" t="str">
        <f>MID(VLOOKUP($A193,Seqs!$A:$B,2,FALSE),VLOOKUP($A193,'NonXtal_SegEnds_Prot#'!$A:$AL,22,FALSE)+7,1)</f>
        <v>G</v>
      </c>
      <c r="Y193" s="102" t="str">
        <f>MID(VLOOKUP($A193,Seqs!$A:$B,2,FALSE),VLOOKUP($A193,'NonXtal_SegEnds_Prot#'!$A:$AL,22,FALSE)+8,1)</f>
        <v>C</v>
      </c>
      <c r="Z193" s="102" t="str">
        <f>MID(VLOOKUP($A193,Seqs!$A:$B,2,FALSE),VLOOKUP($A193,'NonXtal_SegEnds_Prot#'!$A:$AL,22,FALSE)+9,1)</f>
        <v>F</v>
      </c>
      <c r="AA193" s="102" t="str">
        <f>MID(VLOOKUP($A193,Seqs!$A:$B,2,FALSE),VLOOKUP($A193,'NonXtal_SegEnds_Prot#'!$A:$AL,22,FALSE)+10,1)</f>
        <v>P</v>
      </c>
      <c r="AB193" s="71" t="str">
        <f>MID(VLOOKUP($A193,Seqs!$A:$B,2,FALSE),VLOOKUP($A193,'NonXtal_SegEnds_Prot#'!$A:$AL,28,FALSE)-4,1)</f>
        <v>L</v>
      </c>
      <c r="AC193" s="102" t="str">
        <f>MID(VLOOKUP($A193,Seqs!$A:$B,2,FALSE),VLOOKUP($A193,'NonXtal_SegEnds_Prot#'!$A:$AL,28,FALSE),1)</f>
        <v>A</v>
      </c>
    </row>
    <row r="194" spans="1:29" s="2" customFormat="1" x14ac:dyDescent="0.2">
      <c r="A194" s="2" t="s">
        <v>297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71" t="str">
        <f>MID(VLOOKUP($A194,Seqs!$A:$B,2,FALSE),VLOOKUP($A194,'NonXtal_SegEnds_Prot#'!A:AL,10,FALSE),1)</f>
        <v>D</v>
      </c>
      <c r="S194" s="102" t="str">
        <f>MID(VLOOKUP($A194,Seqs!$A:$B,2,FALSE),VLOOKUP($A194,'NonXtal_SegEnds_Prot#'!A:AL,10,FALSE)+6,1)</f>
        <v>A</v>
      </c>
      <c r="T194" s="102" t="str">
        <f>MID(VLOOKUP($A194,Seqs!$A:$B,2,FALSE),VLOOKUP($A194,'NonXtal_SegEnds_Prot#'!A:AL,10,FALSE)+7,1)</f>
        <v>Y</v>
      </c>
      <c r="U194" s="102" t="str">
        <f>MID(VLOOKUP($A194,Seqs!$A:$B,2,FALSE),VLOOKUP($A194,'NonXtal_SegEnds_Prot#'!A:AL,10,FALSE)+8,1)</f>
        <v>F</v>
      </c>
      <c r="V194" s="102" t="str">
        <f>MID(VLOOKUP($A194,Seqs!$A:$B,2,FALSE),VLOOKUP($A194,'NonXtal_SegEnds_Prot#'!A:AL,10,FALSE)+9,1)</f>
        <v>Y</v>
      </c>
      <c r="W194" s="71" t="str">
        <f>MID(VLOOKUP($A194,Seqs!$A:$B,2,FALSE),VLOOKUP($A194,'NonXtal_SegEnds_Prot#'!$A:$AL,22,FALSE)+6,1)</f>
        <v>M</v>
      </c>
      <c r="X194" s="102" t="str">
        <f>MID(VLOOKUP($A194,Seqs!$A:$B,2,FALSE),VLOOKUP($A194,'NonXtal_SegEnds_Prot#'!$A:$AL,22,FALSE)+7,1)</f>
        <v>G</v>
      </c>
      <c r="Y194" s="102" t="str">
        <f>MID(VLOOKUP($A194,Seqs!$A:$B,2,FALSE),VLOOKUP($A194,'NonXtal_SegEnds_Prot#'!$A:$AL,22,FALSE)+8,1)</f>
        <v>A</v>
      </c>
      <c r="Z194" s="102" t="str">
        <f>MID(VLOOKUP($A194,Seqs!$A:$B,2,FALSE),VLOOKUP($A194,'NonXtal_SegEnds_Prot#'!$A:$AL,22,FALSE)+9,1)</f>
        <v>I</v>
      </c>
      <c r="AA194" s="102" t="str">
        <f>MID(VLOOKUP($A194,Seqs!$A:$B,2,FALSE),VLOOKUP($A194,'NonXtal_SegEnds_Prot#'!$A:$AL,22,FALSE)+10,1)</f>
        <v>P</v>
      </c>
      <c r="AB194" s="71" t="str">
        <f>MID(VLOOKUP($A194,Seqs!$A:$B,2,FALSE),VLOOKUP($A194,'NonXtal_SegEnds_Prot#'!$A:$AL,28,FALSE)-4,1)</f>
        <v>F</v>
      </c>
      <c r="AC194" s="102" t="str">
        <f>MID(VLOOKUP($A194,Seqs!$A:$B,2,FALSE),VLOOKUP($A194,'NonXtal_SegEnds_Prot#'!$A:$AL,28,FALSE),1)</f>
        <v>T</v>
      </c>
    </row>
    <row r="195" spans="1:29" s="2" customFormat="1" x14ac:dyDescent="0.2">
      <c r="A195" s="2" t="s">
        <v>480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71" t="str">
        <f>MID(VLOOKUP($A195,Seqs!$A:$B,2,FALSE),VLOOKUP($A195,'NonXtal_SegEnds_Prot#'!A:AL,10,FALSE),1)</f>
        <v>D</v>
      </c>
      <c r="S195" s="102" t="str">
        <f>MID(VLOOKUP($A195,Seqs!$A:$B,2,FALSE),VLOOKUP($A195,'NonXtal_SegEnds_Prot#'!A:AL,10,FALSE)+6,1)</f>
        <v>A</v>
      </c>
      <c r="T195" s="102" t="str">
        <f>MID(VLOOKUP($A195,Seqs!$A:$B,2,FALSE),VLOOKUP($A195,'NonXtal_SegEnds_Prot#'!A:AL,10,FALSE)+7,1)</f>
        <v>Y</v>
      </c>
      <c r="U195" s="102" t="str">
        <f>MID(VLOOKUP($A195,Seqs!$A:$B,2,FALSE),VLOOKUP($A195,'NonXtal_SegEnds_Prot#'!A:AL,10,FALSE)+8,1)</f>
        <v>L</v>
      </c>
      <c r="V195" s="102" t="str">
        <f>MID(VLOOKUP($A195,Seqs!$A:$B,2,FALSE),VLOOKUP($A195,'NonXtal_SegEnds_Prot#'!A:AL,10,FALSE)+9,1)</f>
        <v>F</v>
      </c>
      <c r="W195" s="71" t="str">
        <f>MID(VLOOKUP($A195,Seqs!$A:$B,2,FALSE),VLOOKUP($A195,'NonXtal_SegEnds_Prot#'!$A:$AL,22,FALSE)+6,1)</f>
        <v>L</v>
      </c>
      <c r="X195" s="102" t="str">
        <f>MID(VLOOKUP($A195,Seqs!$A:$B,2,FALSE),VLOOKUP($A195,'NonXtal_SegEnds_Prot#'!$A:$AL,22,FALSE)+7,1)</f>
        <v>G</v>
      </c>
      <c r="Y195" s="102" t="str">
        <f>MID(VLOOKUP($A195,Seqs!$A:$B,2,FALSE),VLOOKUP($A195,'NonXtal_SegEnds_Prot#'!$A:$AL,22,FALSE)+8,1)</f>
        <v>L</v>
      </c>
      <c r="Z195" s="102" t="str">
        <f>MID(VLOOKUP($A195,Seqs!$A:$B,2,FALSE),VLOOKUP($A195,'NonXtal_SegEnds_Prot#'!$A:$AL,22,FALSE)+9,1)</f>
        <v>L</v>
      </c>
      <c r="AA195" s="102" t="str">
        <f>MID(VLOOKUP($A195,Seqs!$A:$B,2,FALSE),VLOOKUP($A195,'NonXtal_SegEnds_Prot#'!$A:$AL,22,FALSE)+10,1)</f>
        <v>P</v>
      </c>
      <c r="AB195" s="71" t="str">
        <f>MID(VLOOKUP($A195,Seqs!$A:$B,2,FALSE),VLOOKUP($A195,'NonXtal_SegEnds_Prot#'!$A:$AL,28,FALSE)-4,1)</f>
        <v>S</v>
      </c>
      <c r="AC195" s="102" t="str">
        <f>MID(VLOOKUP($A195,Seqs!$A:$B,2,FALSE),VLOOKUP($A195,'NonXtal_SegEnds_Prot#'!$A:$AL,28,FALSE),1)</f>
        <v>V</v>
      </c>
    </row>
    <row r="196" spans="1:29" s="2" customFormat="1" x14ac:dyDescent="0.2">
      <c r="A196" s="2" t="s">
        <v>481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71" t="str">
        <f>MID(VLOOKUP($A196,Seqs!$A:$B,2,FALSE),VLOOKUP($A196,'NonXtal_SegEnds_Prot#'!A:AL,10,FALSE),1)</f>
        <v>D</v>
      </c>
      <c r="S196" s="102" t="str">
        <f>MID(VLOOKUP($A196,Seqs!$A:$B,2,FALSE),VLOOKUP($A196,'NonXtal_SegEnds_Prot#'!A:AL,10,FALSE)+6,1)</f>
        <v>A</v>
      </c>
      <c r="T196" s="102" t="str">
        <f>MID(VLOOKUP($A196,Seqs!$A:$B,2,FALSE),VLOOKUP($A196,'NonXtal_SegEnds_Prot#'!A:AL,10,FALSE)+7,1)</f>
        <v>Y</v>
      </c>
      <c r="U196" s="102" t="str">
        <f>MID(VLOOKUP($A196,Seqs!$A:$B,2,FALSE),VLOOKUP($A196,'NonXtal_SegEnds_Prot#'!A:AL,10,FALSE)+8,1)</f>
        <v>V</v>
      </c>
      <c r="V196" s="102" t="str">
        <f>MID(VLOOKUP($A196,Seqs!$A:$B,2,FALSE),VLOOKUP($A196,'NonXtal_SegEnds_Prot#'!A:AL,10,FALSE)+9,1)</f>
        <v>F</v>
      </c>
      <c r="W196" s="71" t="str">
        <f>MID(VLOOKUP($A196,Seqs!$A:$B,2,FALSE),VLOOKUP($A196,'NonXtal_SegEnds_Prot#'!$A:$AL,22,FALSE)+6,1)</f>
        <v>M</v>
      </c>
      <c r="X196" s="102" t="str">
        <f>MID(VLOOKUP($A196,Seqs!$A:$B,2,FALSE),VLOOKUP($A196,'NonXtal_SegEnds_Prot#'!$A:$AL,22,FALSE)+7,1)</f>
        <v>G</v>
      </c>
      <c r="Y196" s="102" t="str">
        <f>MID(VLOOKUP($A196,Seqs!$A:$B,2,FALSE),VLOOKUP($A196,'NonXtal_SegEnds_Prot#'!$A:$AL,22,FALSE)+8,1)</f>
        <v>A</v>
      </c>
      <c r="Z196" s="102" t="str">
        <f>MID(VLOOKUP($A196,Seqs!$A:$B,2,FALSE),VLOOKUP($A196,'NonXtal_SegEnds_Prot#'!$A:$AL,22,FALSE)+9,1)</f>
        <v>V</v>
      </c>
      <c r="AA196" s="102" t="str">
        <f>MID(VLOOKUP($A196,Seqs!$A:$B,2,FALSE),VLOOKUP($A196,'NonXtal_SegEnds_Prot#'!$A:$AL,22,FALSE)+10,1)</f>
        <v>P</v>
      </c>
      <c r="AB196" s="71" t="str">
        <f>MID(VLOOKUP($A196,Seqs!$A:$B,2,FALSE),VLOOKUP($A196,'NonXtal_SegEnds_Prot#'!$A:$AL,28,FALSE)-4,1)</f>
        <v>S</v>
      </c>
      <c r="AC196" s="102" t="str">
        <f>MID(VLOOKUP($A196,Seqs!$A:$B,2,FALSE),VLOOKUP($A196,'NonXtal_SegEnds_Prot#'!$A:$AL,28,FALSE),1)</f>
        <v>A</v>
      </c>
    </row>
    <row r="197" spans="1:29" s="2" customFormat="1" x14ac:dyDescent="0.2">
      <c r="A197" s="2" t="s">
        <v>482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71" t="str">
        <f>MID(VLOOKUP($A197,Seqs!$A:$B,2,FALSE),VLOOKUP($A197,'NonXtal_SegEnds_Prot#'!A:AL,10,FALSE),1)</f>
        <v>D</v>
      </c>
      <c r="S197" s="102" t="str">
        <f>MID(VLOOKUP($A197,Seqs!$A:$B,2,FALSE),VLOOKUP($A197,'NonXtal_SegEnds_Prot#'!A:AL,10,FALSE)+6,1)</f>
        <v>T</v>
      </c>
      <c r="T197" s="102" t="str">
        <f>MID(VLOOKUP($A197,Seqs!$A:$B,2,FALSE),VLOOKUP($A197,'NonXtal_SegEnds_Prot#'!A:AL,10,FALSE)+7,1)</f>
        <v>L</v>
      </c>
      <c r="U197" s="102" t="str">
        <f>MID(VLOOKUP($A197,Seqs!$A:$B,2,FALSE),VLOOKUP($A197,'NonXtal_SegEnds_Prot#'!A:AL,10,FALSE)+8,1)</f>
        <v>P</v>
      </c>
      <c r="V197" s="102" t="str">
        <f>MID(VLOOKUP($A197,Seqs!$A:$B,2,FALSE),VLOOKUP($A197,'NonXtal_SegEnds_Prot#'!A:AL,10,FALSE)+9,1)</f>
        <v>F</v>
      </c>
      <c r="W197" s="71" t="str">
        <f>MID(VLOOKUP($A197,Seqs!$A:$B,2,FALSE),VLOOKUP($A197,'NonXtal_SegEnds_Prot#'!$A:$AL,22,FALSE)+6,1)</f>
        <v>G</v>
      </c>
      <c r="X197" s="102" t="str">
        <f>MID(VLOOKUP($A197,Seqs!$A:$B,2,FALSE),VLOOKUP($A197,'NonXtal_SegEnds_Prot#'!$A:$AL,22,FALSE)+7,1)</f>
        <v>G</v>
      </c>
      <c r="Y197" s="102" t="str">
        <f>MID(VLOOKUP($A197,Seqs!$A:$B,2,FALSE),VLOOKUP($A197,'NonXtal_SegEnds_Prot#'!$A:$AL,22,FALSE)+8,1)</f>
        <v>I</v>
      </c>
      <c r="Z197" s="102" t="str">
        <f>MID(VLOOKUP($A197,Seqs!$A:$B,2,FALSE),VLOOKUP($A197,'NonXtal_SegEnds_Prot#'!$A:$AL,22,FALSE)+9,1)</f>
        <v>S</v>
      </c>
      <c r="AA197" s="102" t="str">
        <f>MID(VLOOKUP($A197,Seqs!$A:$B,2,FALSE),VLOOKUP($A197,'NonXtal_SegEnds_Prot#'!$A:$AL,22,FALSE)+10,1)</f>
        <v>A</v>
      </c>
      <c r="AB197" s="71" t="str">
        <f>MID(VLOOKUP($A197,Seqs!$A:$B,2,FALSE),VLOOKUP($A197,'NonXtal_SegEnds_Prot#'!$A:$AL,28,FALSE)-4,1)</f>
        <v>G</v>
      </c>
      <c r="AC197" s="102" t="str">
        <f>MID(VLOOKUP($A197,Seqs!$A:$B,2,FALSE),VLOOKUP($A197,'NonXtal_SegEnds_Prot#'!$A:$AL,28,FALSE),1)</f>
        <v>P</v>
      </c>
    </row>
    <row r="198" spans="1:29" s="2" customFormat="1" x14ac:dyDescent="0.2">
      <c r="A198" s="2" t="s">
        <v>490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71" t="str">
        <f>MID(VLOOKUP($A198,Seqs!$A:$B,2,FALSE),VLOOKUP($A198,'NonXtal_SegEnds_Prot#'!A:AL,10,FALSE),1)</f>
        <v>D</v>
      </c>
      <c r="S198" s="102" t="str">
        <f>MID(VLOOKUP($A198,Seqs!$A:$B,2,FALSE),VLOOKUP($A198,'NonXtal_SegEnds_Prot#'!A:AL,10,FALSE)+6,1)</f>
        <v>S</v>
      </c>
      <c r="T198" s="102" t="str">
        <f>MID(VLOOKUP($A198,Seqs!$A:$B,2,FALSE),VLOOKUP($A198,'NonXtal_SegEnds_Prot#'!A:AL,10,FALSE)+7,1)</f>
        <v>N</v>
      </c>
      <c r="U198" s="102" t="str">
        <f>MID(VLOOKUP($A198,Seqs!$A:$B,2,FALSE),VLOOKUP($A198,'NonXtal_SegEnds_Prot#'!A:AL,10,FALSE)+8,1)</f>
        <v>A</v>
      </c>
      <c r="V198" s="102" t="str">
        <f>MID(VLOOKUP($A198,Seqs!$A:$B,2,FALSE),VLOOKUP($A198,'NonXtal_SegEnds_Prot#'!A:AL,10,FALSE)+9,1)</f>
        <v>L</v>
      </c>
      <c r="W198" s="71" t="str">
        <f>MID(VLOOKUP($A198,Seqs!$A:$B,2,FALSE),VLOOKUP($A198,'NonXtal_SegEnds_Prot#'!$A:$AL,22,FALSE)+6,1)</f>
        <v>C</v>
      </c>
      <c r="X198" s="102" t="str">
        <f>MID(VLOOKUP($A198,Seqs!$A:$B,2,FALSE),VLOOKUP($A198,'NonXtal_SegEnds_Prot#'!$A:$AL,22,FALSE)+7,1)</f>
        <v>G</v>
      </c>
      <c r="Y198" s="102" t="str">
        <f>MID(VLOOKUP($A198,Seqs!$A:$B,2,FALSE),VLOOKUP($A198,'NonXtal_SegEnds_Prot#'!$A:$AL,22,FALSE)+8,1)</f>
        <v>V</v>
      </c>
      <c r="Z198" s="102" t="str">
        <f>MID(VLOOKUP($A198,Seqs!$A:$B,2,FALSE),VLOOKUP($A198,'NonXtal_SegEnds_Prot#'!$A:$AL,22,FALSE)+9,1)</f>
        <v>V</v>
      </c>
      <c r="AA198" s="102" t="str">
        <f>MID(VLOOKUP($A198,Seqs!$A:$B,2,FALSE),VLOOKUP($A198,'NonXtal_SegEnds_Prot#'!$A:$AL,22,FALSE)+10,1)</f>
        <v>F</v>
      </c>
      <c r="AB198" s="71" t="str">
        <f>MID(VLOOKUP($A198,Seqs!$A:$B,2,FALSE),VLOOKUP($A198,'NonXtal_SegEnds_Prot#'!$A:$AL,28,FALSE)-4,1)</f>
        <v>M</v>
      </c>
      <c r="AC198" s="102" t="str">
        <f>MID(VLOOKUP($A198,Seqs!$A:$B,2,FALSE),VLOOKUP($A198,'NonXtal_SegEnds_Prot#'!$A:$AL,28,FALSE),1)</f>
        <v>M</v>
      </c>
    </row>
    <row r="199" spans="1:29" s="2" customFormat="1" x14ac:dyDescent="0.2">
      <c r="A199" s="2" t="s">
        <v>491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71" t="str">
        <f>MID(VLOOKUP($A199,Seqs!$A:$B,2,FALSE),VLOOKUP($A199,'NonXtal_SegEnds_Prot#'!A:AL,10,FALSE),1)</f>
        <v>D</v>
      </c>
      <c r="S199" s="102" t="str">
        <f>MID(VLOOKUP($A199,Seqs!$A:$B,2,FALSE),VLOOKUP($A199,'NonXtal_SegEnds_Prot#'!A:AL,10,FALSE)+6,1)</f>
        <v>S</v>
      </c>
      <c r="T199" s="102" t="str">
        <f>MID(VLOOKUP($A199,Seqs!$A:$B,2,FALSE),VLOOKUP($A199,'NonXtal_SegEnds_Prot#'!A:AL,10,FALSE)+7,1)</f>
        <v>N</v>
      </c>
      <c r="U199" s="102" t="str">
        <f>MID(VLOOKUP($A199,Seqs!$A:$B,2,FALSE),VLOOKUP($A199,'NonXtal_SegEnds_Prot#'!A:AL,10,FALSE)+8,1)</f>
        <v>G</v>
      </c>
      <c r="V199" s="102" t="str">
        <f>MID(VLOOKUP($A199,Seqs!$A:$B,2,FALSE),VLOOKUP($A199,'NonXtal_SegEnds_Prot#'!A:AL,10,FALSE)+9,1)</f>
        <v>S</v>
      </c>
      <c r="W199" s="71" t="str">
        <f>MID(VLOOKUP($A199,Seqs!$A:$B,2,FALSE),VLOOKUP($A199,'NonXtal_SegEnds_Prot#'!$A:$AL,22,FALSE)+6,1)</f>
        <v>S</v>
      </c>
      <c r="X199" s="102" t="str">
        <f>MID(VLOOKUP($A199,Seqs!$A:$B,2,FALSE),VLOOKUP($A199,'NonXtal_SegEnds_Prot#'!$A:$AL,22,FALSE)+7,1)</f>
        <v>G</v>
      </c>
      <c r="Y199" s="102" t="str">
        <f>MID(VLOOKUP($A199,Seqs!$A:$B,2,FALSE),VLOOKUP($A199,'NonXtal_SegEnds_Prot#'!$A:$AL,22,FALSE)+8,1)</f>
        <v>I</v>
      </c>
      <c r="Z199" s="102" t="str">
        <f>MID(VLOOKUP($A199,Seqs!$A:$B,2,FALSE),VLOOKUP($A199,'NonXtal_SegEnds_Prot#'!$A:$AL,22,FALSE)+9,1)</f>
        <v>L</v>
      </c>
      <c r="AA199" s="102" t="str">
        <f>MID(VLOOKUP($A199,Seqs!$A:$B,2,FALSE),VLOOKUP($A199,'NonXtal_SegEnds_Prot#'!$A:$AL,22,FALSE)+10,1)</f>
        <v>F</v>
      </c>
      <c r="AB199" s="71" t="str">
        <f>MID(VLOOKUP($A199,Seqs!$A:$B,2,FALSE),VLOOKUP($A199,'NonXtal_SegEnds_Prot#'!$A:$AL,28,FALSE)-4,1)</f>
        <v>M</v>
      </c>
      <c r="AC199" s="102" t="str">
        <f>MID(VLOOKUP($A199,Seqs!$A:$B,2,FALSE),VLOOKUP($A199,'NonXtal_SegEnds_Prot#'!$A:$AL,28,FALSE),1)</f>
        <v>M</v>
      </c>
    </row>
    <row r="200" spans="1:29" s="2" customFormat="1" x14ac:dyDescent="0.2">
      <c r="A200" s="2" t="s">
        <v>492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71" t="str">
        <f>MID(VLOOKUP($A200,Seqs!$A:$B,2,FALSE),VLOOKUP($A200,'NonXtal_SegEnds_Prot#'!A:AL,10,FALSE),1)</f>
        <v>D</v>
      </c>
      <c r="S200" s="102" t="str">
        <f>MID(VLOOKUP($A200,Seqs!$A:$B,2,FALSE),VLOOKUP($A200,'NonXtal_SegEnds_Prot#'!A:AL,10,FALSE)+6,1)</f>
        <v>S</v>
      </c>
      <c r="T200" s="102" t="str">
        <f>MID(VLOOKUP($A200,Seqs!$A:$B,2,FALSE),VLOOKUP($A200,'NonXtal_SegEnds_Prot#'!A:AL,10,FALSE)+7,1)</f>
        <v>S</v>
      </c>
      <c r="U200" s="102" t="str">
        <f>MID(VLOOKUP($A200,Seqs!$A:$B,2,FALSE),VLOOKUP($A200,'NonXtal_SegEnds_Prot#'!A:AL,10,FALSE)+8,1)</f>
        <v>A</v>
      </c>
      <c r="V200" s="102" t="str">
        <f>MID(VLOOKUP($A200,Seqs!$A:$B,2,FALSE),VLOOKUP($A200,'NonXtal_SegEnds_Prot#'!A:AL,10,FALSE)+9,1)</f>
        <v>W</v>
      </c>
      <c r="W200" s="71" t="str">
        <f>MID(VLOOKUP($A200,Seqs!$A:$B,2,FALSE),VLOOKUP($A200,'NonXtal_SegEnds_Prot#'!$A:$AL,22,FALSE)+6,1)</f>
        <v>C</v>
      </c>
      <c r="X200" s="102" t="str">
        <f>MID(VLOOKUP($A200,Seqs!$A:$B,2,FALSE),VLOOKUP($A200,'NonXtal_SegEnds_Prot#'!$A:$AL,22,FALSE)+7,1)</f>
        <v>G</v>
      </c>
      <c r="Y200" s="102" t="str">
        <f>MID(VLOOKUP($A200,Seqs!$A:$B,2,FALSE),VLOOKUP($A200,'NonXtal_SegEnds_Prot#'!$A:$AL,22,FALSE)+8,1)</f>
        <v>I</v>
      </c>
      <c r="Z200" s="102" t="str">
        <f>MID(VLOOKUP($A200,Seqs!$A:$B,2,FALSE),VLOOKUP($A200,'NonXtal_SegEnds_Prot#'!$A:$AL,22,FALSE)+9,1)</f>
        <v>V</v>
      </c>
      <c r="AA200" s="102" t="str">
        <f>MID(VLOOKUP($A200,Seqs!$A:$B,2,FALSE),VLOOKUP($A200,'NonXtal_SegEnds_Prot#'!$A:$AL,22,FALSE)+10,1)</f>
        <v>F</v>
      </c>
      <c r="AB200" s="71" t="str">
        <f>MID(VLOOKUP($A200,Seqs!$A:$B,2,FALSE),VLOOKUP($A200,'NonXtal_SegEnds_Prot#'!$A:$AL,28,FALSE)-4,1)</f>
        <v>M</v>
      </c>
      <c r="AC200" s="102" t="str">
        <f>MID(VLOOKUP($A200,Seqs!$A:$B,2,FALSE),VLOOKUP($A200,'NonXtal_SegEnds_Prot#'!$A:$AL,28,FALSE),1)</f>
        <v>M</v>
      </c>
    </row>
    <row r="201" spans="1:29" s="2" customFormat="1" x14ac:dyDescent="0.2">
      <c r="A201" s="2" t="s">
        <v>529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71" t="str">
        <f>MID(VLOOKUP($A201,Seqs!$A:$B,2,FALSE),VLOOKUP($A201,'NonXtal_SegEnds_Prot#'!A:AL,10,FALSE),1)</f>
        <v>D</v>
      </c>
      <c r="S201" s="102" t="str">
        <f>MID(VLOOKUP($A201,Seqs!$A:$B,2,FALSE),VLOOKUP($A201,'NonXtal_SegEnds_Prot#'!A:AL,10,FALSE)+6,1)</f>
        <v>T</v>
      </c>
      <c r="T201" s="102" t="str">
        <f>MID(VLOOKUP($A201,Seqs!$A:$B,2,FALSE),VLOOKUP($A201,'NonXtal_SegEnds_Prot#'!A:AL,10,FALSE)+7,1)</f>
        <v>L</v>
      </c>
      <c r="U201" s="102" t="str">
        <f>MID(VLOOKUP($A201,Seqs!$A:$B,2,FALSE),VLOOKUP($A201,'NonXtal_SegEnds_Prot#'!A:AL,10,FALSE)+8,1)</f>
        <v>P</v>
      </c>
      <c r="V201" s="102" t="str">
        <f>MID(VLOOKUP($A201,Seqs!$A:$B,2,FALSE),VLOOKUP($A201,'NonXtal_SegEnds_Prot#'!A:AL,10,FALSE)+9,1)</f>
        <v>F</v>
      </c>
      <c r="W201" s="71" t="str">
        <f>MID(VLOOKUP($A201,Seqs!$A:$B,2,FALSE),VLOOKUP($A201,'NonXtal_SegEnds_Prot#'!$A:$AL,22,FALSE)+6,1)</f>
        <v>V</v>
      </c>
      <c r="X201" s="102" t="str">
        <f>MID(VLOOKUP($A201,Seqs!$A:$B,2,FALSE),VLOOKUP($A201,'NonXtal_SegEnds_Prot#'!$A:$AL,22,FALSE)+7,1)</f>
        <v>G</v>
      </c>
      <c r="Y201" s="102" t="str">
        <f>MID(VLOOKUP($A201,Seqs!$A:$B,2,FALSE),VLOOKUP($A201,'NonXtal_SegEnds_Prot#'!$A:$AL,22,FALSE)+8,1)</f>
        <v>V</v>
      </c>
      <c r="Z201" s="102" t="str">
        <f>MID(VLOOKUP($A201,Seqs!$A:$B,2,FALSE),VLOOKUP($A201,'NonXtal_SegEnds_Prot#'!$A:$AL,22,FALSE)+9,1)</f>
        <v>P</v>
      </c>
      <c r="AA201" s="102" t="str">
        <f>MID(VLOOKUP($A201,Seqs!$A:$B,2,FALSE),VLOOKUP($A201,'NonXtal_SegEnds_Prot#'!$A:$AL,22,FALSE)+10,1)</f>
        <v>I</v>
      </c>
      <c r="AB201" s="71" t="str">
        <f>MID(VLOOKUP($A201,Seqs!$A:$B,2,FALSE),VLOOKUP($A201,'NonXtal_SegEnds_Prot#'!$A:$AL,28,FALSE)-4,1)</f>
        <v>A</v>
      </c>
      <c r="AC201" s="102" t="str">
        <f>MID(VLOOKUP($A201,Seqs!$A:$B,2,FALSE),VLOOKUP($A201,'NonXtal_SegEnds_Prot#'!$A:$AL,28,FALSE),1)</f>
        <v>P</v>
      </c>
    </row>
    <row r="202" spans="1:29" s="2" customFormat="1" x14ac:dyDescent="0.2">
      <c r="A202" s="2" t="s">
        <v>1112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71" t="str">
        <f>MID(VLOOKUP($A202,Seqs!$A:$B,2,FALSE),VLOOKUP($A202,'NonXtal_SegEnds_Prot#'!A:AL,10,FALSE),1)</f>
        <v>D</v>
      </c>
      <c r="S202" s="102" t="str">
        <f>MID(VLOOKUP($A202,Seqs!$A:$B,2,FALSE),VLOOKUP($A202,'NonXtal_SegEnds_Prot#'!A:AL,10,FALSE)+6,1)</f>
        <v>T</v>
      </c>
      <c r="T202" s="102" t="str">
        <f>MID(VLOOKUP($A202,Seqs!$A:$B,2,FALSE),VLOOKUP($A202,'NonXtal_SegEnds_Prot#'!A:AL,10,FALSE)+7,1)</f>
        <v>L</v>
      </c>
      <c r="U202" s="102" t="str">
        <f>MID(VLOOKUP($A202,Seqs!$A:$B,2,FALSE),VLOOKUP($A202,'NonXtal_SegEnds_Prot#'!A:AL,10,FALSE)+8,1)</f>
        <v>P</v>
      </c>
      <c r="V202" s="102" t="str">
        <f>MID(VLOOKUP($A202,Seqs!$A:$B,2,FALSE),VLOOKUP($A202,'NonXtal_SegEnds_Prot#'!A:AL,10,FALSE)+9,1)</f>
        <v>F</v>
      </c>
      <c r="W202" s="71" t="str">
        <f>MID(VLOOKUP($A202,Seqs!$A:$B,2,FALSE),VLOOKUP($A202,'NonXtal_SegEnds_Prot#'!$A:$AL,22,FALSE)+6,1)</f>
        <v>V</v>
      </c>
      <c r="X202" s="102" t="str">
        <f>MID(VLOOKUP($A202,Seqs!$A:$B,2,FALSE),VLOOKUP($A202,'NonXtal_SegEnds_Prot#'!$A:$AL,22,FALSE)+7,1)</f>
        <v>G</v>
      </c>
      <c r="Y202" s="102" t="str">
        <f>MID(VLOOKUP($A202,Seqs!$A:$B,2,FALSE),VLOOKUP($A202,'NonXtal_SegEnds_Prot#'!$A:$AL,22,FALSE)+8,1)</f>
        <v>V</v>
      </c>
      <c r="Z202" s="102" t="str">
        <f>MID(VLOOKUP($A202,Seqs!$A:$B,2,FALSE),VLOOKUP($A202,'NonXtal_SegEnds_Prot#'!$A:$AL,22,FALSE)+9,1)</f>
        <v>P</v>
      </c>
      <c r="AA202" s="102" t="str">
        <f>MID(VLOOKUP($A202,Seqs!$A:$B,2,FALSE),VLOOKUP($A202,'NonXtal_SegEnds_Prot#'!$A:$AL,22,FALSE)+10,1)</f>
        <v>I</v>
      </c>
      <c r="AB202" s="71" t="str">
        <f>MID(VLOOKUP($A202,Seqs!$A:$B,2,FALSE),VLOOKUP($A202,'NonXtal_SegEnds_Prot#'!$A:$AL,28,FALSE)-4,1)</f>
        <v>A</v>
      </c>
      <c r="AC202" s="102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530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71" t="str">
        <f>MID(VLOOKUP($A203,Seqs!$A:$B,2,FALSE),VLOOKUP($A203,'NonXtal_SegEnds_Prot#'!A:AL,10,FALSE),1)</f>
        <v>D</v>
      </c>
      <c r="S203" s="102" t="str">
        <f>MID(VLOOKUP($A203,Seqs!$A:$B,2,FALSE),VLOOKUP($A203,'NonXtal_SegEnds_Prot#'!A:AL,10,FALSE)+6,1)</f>
        <v>T</v>
      </c>
      <c r="T203" s="102" t="str">
        <f>MID(VLOOKUP($A203,Seqs!$A:$B,2,FALSE),VLOOKUP($A203,'NonXtal_SegEnds_Prot#'!A:AL,10,FALSE)+7,1)</f>
        <v>M</v>
      </c>
      <c r="U203" s="102" t="str">
        <f>MID(VLOOKUP($A203,Seqs!$A:$B,2,FALSE),VLOOKUP($A203,'NonXtal_SegEnds_Prot#'!A:AL,10,FALSE)+8,1)</f>
        <v>P</v>
      </c>
      <c r="V203" s="102" t="str">
        <f>MID(VLOOKUP($A203,Seqs!$A:$B,2,FALSE),VLOOKUP($A203,'NonXtal_SegEnds_Prot#'!A:AL,10,FALSE)+9,1)</f>
        <v>F</v>
      </c>
      <c r="W203" s="71" t="str">
        <f>MID(VLOOKUP($A203,Seqs!$A:$B,2,FALSE),VLOOKUP($A203,'NonXtal_SegEnds_Prot#'!$A:$AL,22,FALSE)+6,1)</f>
        <v>V</v>
      </c>
      <c r="X203" s="102" t="str">
        <f>MID(VLOOKUP($A203,Seqs!$A:$B,2,FALSE),VLOOKUP($A203,'NonXtal_SegEnds_Prot#'!$A:$AL,22,FALSE)+7,1)</f>
        <v>G</v>
      </c>
      <c r="Y203" s="102" t="str">
        <f>MID(VLOOKUP($A203,Seqs!$A:$B,2,FALSE),VLOOKUP($A203,'NonXtal_SegEnds_Prot#'!$A:$AL,22,FALSE)+8,1)</f>
        <v>I</v>
      </c>
      <c r="Z203" s="102" t="str">
        <f>MID(VLOOKUP($A203,Seqs!$A:$B,2,FALSE),VLOOKUP($A203,'NonXtal_SegEnds_Prot#'!$A:$AL,22,FALSE)+9,1)</f>
        <v>S</v>
      </c>
      <c r="AA203" s="102" t="str">
        <f>MID(VLOOKUP($A203,Seqs!$A:$B,2,FALSE),VLOOKUP($A203,'NonXtal_SegEnds_Prot#'!$A:$AL,22,FALSE)+10,1)</f>
        <v>A</v>
      </c>
      <c r="AB203" s="71" t="str">
        <f>MID(VLOOKUP($A203,Seqs!$A:$B,2,FALSE),VLOOKUP($A203,'NonXtal_SegEnds_Prot#'!$A:$AL,28,FALSE)-4,1)</f>
        <v>A</v>
      </c>
      <c r="AC203" s="102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531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71" t="str">
        <f>MID(VLOOKUP($A204,Seqs!$A:$B,2,FALSE),VLOOKUP($A204,'NonXtal_SegEnds_Prot#'!A:AL,10,FALSE),1)</f>
        <v>D</v>
      </c>
      <c r="S204" s="102" t="str">
        <f>MID(VLOOKUP($A204,Seqs!$A:$B,2,FALSE),VLOOKUP($A204,'NonXtal_SegEnds_Prot#'!A:AL,10,FALSE)+6,1)</f>
        <v>T</v>
      </c>
      <c r="T204" s="102" t="str">
        <f>MID(VLOOKUP($A204,Seqs!$A:$B,2,FALSE),VLOOKUP($A204,'NonXtal_SegEnds_Prot#'!A:AL,10,FALSE)+7,1)</f>
        <v>L</v>
      </c>
      <c r="U204" s="102" t="str">
        <f>MID(VLOOKUP($A204,Seqs!$A:$B,2,FALSE),VLOOKUP($A204,'NonXtal_SegEnds_Prot#'!A:AL,10,FALSE)+8,1)</f>
        <v>P</v>
      </c>
      <c r="V204" s="102" t="str">
        <f>MID(VLOOKUP($A204,Seqs!$A:$B,2,FALSE),VLOOKUP($A204,'NonXtal_SegEnds_Prot#'!A:AL,10,FALSE)+9,1)</f>
        <v>F</v>
      </c>
      <c r="W204" s="71" t="str">
        <f>MID(VLOOKUP($A204,Seqs!$A:$B,2,FALSE),VLOOKUP($A204,'NonXtal_SegEnds_Prot#'!$A:$AL,22,FALSE)+6,1)</f>
        <v>I</v>
      </c>
      <c r="X204" s="102" t="str">
        <f>MID(VLOOKUP($A204,Seqs!$A:$B,2,FALSE),VLOOKUP($A204,'NonXtal_SegEnds_Prot#'!$A:$AL,22,FALSE)+7,1)</f>
        <v>G</v>
      </c>
      <c r="Y204" s="102" t="str">
        <f>MID(VLOOKUP($A204,Seqs!$A:$B,2,FALSE),VLOOKUP($A204,'NonXtal_SegEnds_Prot#'!$A:$AL,22,FALSE)+8,1)</f>
        <v>L</v>
      </c>
      <c r="Z204" s="102" t="str">
        <f>MID(VLOOKUP($A204,Seqs!$A:$B,2,FALSE),VLOOKUP($A204,'NonXtal_SegEnds_Prot#'!$A:$AL,22,FALSE)+9,1)</f>
        <v>P</v>
      </c>
      <c r="AA204" s="102" t="str">
        <f>MID(VLOOKUP($A204,Seqs!$A:$B,2,FALSE),VLOOKUP($A204,'NonXtal_SegEnds_Prot#'!$A:$AL,22,FALSE)+10,1)</f>
        <v>V</v>
      </c>
      <c r="AB204" s="71" t="str">
        <f>MID(VLOOKUP($A204,Seqs!$A:$B,2,FALSE),VLOOKUP($A204,'NonXtal_SegEnds_Prot#'!$A:$AL,28,FALSE)-4,1)</f>
        <v>A</v>
      </c>
      <c r="AC204" s="102" t="str">
        <f>MID(VLOOKUP($A204,Seqs!$A:$B,2,FALSE),VLOOKUP($A204,'NonXtal_SegEnds_Prot#'!$A:$AL,28,FALSE),1)</f>
        <v>P</v>
      </c>
    </row>
    <row r="205" spans="1:29" s="2" customFormat="1" x14ac:dyDescent="0.2">
      <c r="A205" s="89" t="s">
        <v>1114</v>
      </c>
      <c r="B205" s="89" t="str">
        <f>LOWER(VLOOKUP(A205,Xtal_Templ!A:B,2,FALSE))</f>
        <v>oprm_mouse</v>
      </c>
      <c r="C205" s="89" t="str">
        <f>VLOOKUP(A205,Classification!A:D,2,FALSE)</f>
        <v>A</v>
      </c>
      <c r="D205" s="89"/>
      <c r="E205" s="89"/>
      <c r="F205" s="89"/>
      <c r="G205" s="89"/>
      <c r="H205" s="89"/>
      <c r="I205" s="89"/>
      <c r="J205" s="89"/>
      <c r="L205" s="89"/>
      <c r="M205" s="89"/>
      <c r="N205" s="89" t="s">
        <v>43</v>
      </c>
      <c r="O205" s="89"/>
      <c r="P205" s="21" t="s">
        <v>51</v>
      </c>
      <c r="Q205" s="89"/>
      <c r="R205" s="123" t="str">
        <f>MID(VLOOKUP($A205,Seqs!$A:$B,2,FALSE),VLOOKUP($A205,'NonXtal_SegEnds_Prot#'!A:AL,10,FALSE),1)</f>
        <v>D</v>
      </c>
      <c r="S205" s="104" t="str">
        <f>MID(VLOOKUP($A205,Seqs!$A:$B,2,FALSE),VLOOKUP($A205,'NonXtal_SegEnds_Prot#'!A:AL,10,FALSE)+6,1)</f>
        <v>T</v>
      </c>
      <c r="T205" s="104" t="str">
        <f>MID(VLOOKUP($A205,Seqs!$A:$B,2,FALSE),VLOOKUP($A205,'NonXtal_SegEnds_Prot#'!A:AL,10,FALSE)+7,1)</f>
        <v>L</v>
      </c>
      <c r="U205" s="104" t="str">
        <f>MID(VLOOKUP($A205,Seqs!$A:$B,2,FALSE),VLOOKUP($A205,'NonXtal_SegEnds_Prot#'!A:AL,10,FALSE)+8,1)</f>
        <v>P</v>
      </c>
      <c r="V205" s="104" t="str">
        <f>MID(VLOOKUP($A205,Seqs!$A:$B,2,FALSE),VLOOKUP($A205,'NonXtal_SegEnds_Prot#'!A:AL,10,FALSE)+9,1)</f>
        <v>F</v>
      </c>
      <c r="W205" s="123" t="str">
        <f>MID(VLOOKUP($A205,Seqs!$A:$B,2,FALSE),VLOOKUP($A205,'NonXtal_SegEnds_Prot#'!$A:$AL,22,FALSE)+6,1)</f>
        <v>I</v>
      </c>
      <c r="X205" s="104" t="str">
        <f>MID(VLOOKUP($A205,Seqs!$A:$B,2,FALSE),VLOOKUP($A205,'NonXtal_SegEnds_Prot#'!$A:$AL,22,FALSE)+7,1)</f>
        <v>G</v>
      </c>
      <c r="Y205" s="104" t="str">
        <f>MID(VLOOKUP($A205,Seqs!$A:$B,2,FALSE),VLOOKUP($A205,'NonXtal_SegEnds_Prot#'!$A:$AL,22,FALSE)+8,1)</f>
        <v>L</v>
      </c>
      <c r="Z205" s="104" t="str">
        <f>MID(VLOOKUP($A205,Seqs!$A:$B,2,FALSE),VLOOKUP($A205,'NonXtal_SegEnds_Prot#'!$A:$AL,22,FALSE)+9,1)</f>
        <v>P</v>
      </c>
      <c r="AA205" s="104" t="str">
        <f>MID(VLOOKUP($A205,Seqs!$A:$B,2,FALSE),VLOOKUP($A205,'NonXtal_SegEnds_Prot#'!$A:$AL,22,FALSE)+10,1)</f>
        <v>V</v>
      </c>
      <c r="AB205" s="123" t="str">
        <f>MID(VLOOKUP($A205,Seqs!$A:$B,2,FALSE),VLOOKUP($A205,'NonXtal_SegEnds_Prot#'!$A:$AL,28,FALSE)-4,1)</f>
        <v>A</v>
      </c>
      <c r="AC205" s="104" t="str">
        <f>MID(VLOOKUP($A205,Seqs!$A:$B,2,FALSE),VLOOKUP($A205,'NonXtal_SegEnds_Prot#'!$A:$AL,28,FALSE),1)</f>
        <v>P</v>
      </c>
    </row>
    <row r="206" spans="1:29" s="2" customFormat="1" x14ac:dyDescent="0.2">
      <c r="A206" s="2" t="s">
        <v>1393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71" t="str">
        <f>MID(VLOOKUP($A206,Seqs!$A:$B,2,FALSE),VLOOKUP($A206,'NonXtal_SegEnds_Prot#'!A:AL,10,FALSE),1)</f>
        <v>D</v>
      </c>
      <c r="S206" s="102" t="str">
        <f>MID(VLOOKUP($A206,Seqs!$A:$B,2,FALSE),VLOOKUP($A206,'NonXtal_SegEnds_Prot#'!A:AL,10,FALSE)+6,1)</f>
        <v>T</v>
      </c>
      <c r="T206" s="102" t="str">
        <f>MID(VLOOKUP($A206,Seqs!$A:$B,2,FALSE),VLOOKUP($A206,'NonXtal_SegEnds_Prot#'!A:AL,10,FALSE)+7,1)</f>
        <v>L</v>
      </c>
      <c r="U206" s="102" t="str">
        <f>MID(VLOOKUP($A206,Seqs!$A:$B,2,FALSE),VLOOKUP($A206,'NonXtal_SegEnds_Prot#'!A:AL,10,FALSE)+8,1)</f>
        <v>P</v>
      </c>
      <c r="V206" s="102" t="str">
        <f>MID(VLOOKUP($A206,Seqs!$A:$B,2,FALSE),VLOOKUP($A206,'NonXtal_SegEnds_Prot#'!A:AL,10,FALSE)+9,1)</f>
        <v>F</v>
      </c>
      <c r="W206" s="71" t="str">
        <f>MID(VLOOKUP($A206,Seqs!$A:$B,2,FALSE),VLOOKUP($A206,'NonXtal_SegEnds_Prot#'!$A:$AL,22,FALSE)+6,1)</f>
        <v>V</v>
      </c>
      <c r="X206" s="102" t="str">
        <f>MID(VLOOKUP($A206,Seqs!$A:$B,2,FALSE),VLOOKUP($A206,'NonXtal_SegEnds_Prot#'!$A:$AL,22,FALSE)+7,1)</f>
        <v>G</v>
      </c>
      <c r="Y206" s="102" t="str">
        <f>MID(VLOOKUP($A206,Seqs!$A:$B,2,FALSE),VLOOKUP($A206,'NonXtal_SegEnds_Prot#'!$A:$AL,22,FALSE)+8,1)</f>
        <v>V</v>
      </c>
      <c r="Z206" s="102" t="str">
        <f>MID(VLOOKUP($A206,Seqs!$A:$B,2,FALSE),VLOOKUP($A206,'NonXtal_SegEnds_Prot#'!$A:$AL,22,FALSE)+9,1)</f>
        <v>P</v>
      </c>
      <c r="AA206" s="102" t="str">
        <f>MID(VLOOKUP($A206,Seqs!$A:$B,2,FALSE),VLOOKUP($A206,'NonXtal_SegEnds_Prot#'!$A:$AL,22,FALSE)+10,1)</f>
        <v>V</v>
      </c>
      <c r="AB206" s="71" t="str">
        <f>MID(VLOOKUP($A206,Seqs!$A:$B,2,FALSE),VLOOKUP($A206,'NonXtal_SegEnds_Prot#'!$A:$AL,28,FALSE)-4,1)</f>
        <v>S</v>
      </c>
      <c r="AC206" s="102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566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71" t="str">
        <f>MID(VLOOKUP($A207,Seqs!$A:$B,2,FALSE),VLOOKUP($A207,'NonXtal_SegEnds_Prot#'!A:AL,10,FALSE),1)</f>
        <v>D</v>
      </c>
      <c r="S207" s="102" t="str">
        <f>MID(VLOOKUP($A207,Seqs!$A:$B,2,FALSE),VLOOKUP($A207,'NonXtal_SegEnds_Prot#'!A:AL,10,FALSE)+6,1)</f>
        <v>F</v>
      </c>
      <c r="T207" s="102" t="str">
        <f>MID(VLOOKUP($A207,Seqs!$A:$B,2,FALSE),VLOOKUP($A207,'NonXtal_SegEnds_Prot#'!A:AL,10,FALSE)+7,1)</f>
        <v>C</v>
      </c>
      <c r="U207" s="102" t="str">
        <f>MID(VLOOKUP($A207,Seqs!$A:$B,2,FALSE),VLOOKUP($A207,'NonXtal_SegEnds_Prot#'!A:AL,10,FALSE)+8,1)</f>
        <v>I</v>
      </c>
      <c r="V207" s="102" t="str">
        <f>MID(VLOOKUP($A207,Seqs!$A:$B,2,FALSE),VLOOKUP($A207,'NonXtal_SegEnds_Prot#'!A:AL,10,FALSE)+9,1)</f>
        <v>P</v>
      </c>
      <c r="W207" s="71" t="str">
        <f>MID(VLOOKUP($A207,Seqs!$A:$B,2,FALSE),VLOOKUP($A207,'NonXtal_SegEnds_Prot#'!$A:$AL,22,FALSE)+6,1)</f>
        <v>V</v>
      </c>
      <c r="X207" s="102" t="str">
        <f>MID(VLOOKUP($A207,Seqs!$A:$B,2,FALSE),VLOOKUP($A207,'NonXtal_SegEnds_Prot#'!$A:$AL,22,FALSE)+7,1)</f>
        <v>G</v>
      </c>
      <c r="Y207" s="102" t="str">
        <f>MID(VLOOKUP($A207,Seqs!$A:$B,2,FALSE),VLOOKUP($A207,'NonXtal_SegEnds_Prot#'!$A:$AL,22,FALSE)+8,1)</f>
        <v>S</v>
      </c>
      <c r="Z207" s="102" t="str">
        <f>MID(VLOOKUP($A207,Seqs!$A:$B,2,FALSE),VLOOKUP($A207,'NonXtal_SegEnds_Prot#'!$A:$AL,22,FALSE)+9,1)</f>
        <v>P</v>
      </c>
      <c r="AA207" s="102" t="str">
        <f>MID(VLOOKUP($A207,Seqs!$A:$B,2,FALSE),VLOOKUP($A207,'NonXtal_SegEnds_Prot#'!$A:$AL,22,FALSE)+10,1)</f>
        <v>M</v>
      </c>
      <c r="AB207" s="71" t="str">
        <f>MID(VLOOKUP($A207,Seqs!$A:$B,2,FALSE),VLOOKUP($A207,'NonXtal_SegEnds_Prot#'!$A:$AL,28,FALSE)-4,1)</f>
        <v>L</v>
      </c>
      <c r="AC207" s="102" t="str">
        <f>MID(VLOOKUP($A207,Seqs!$A:$B,2,FALSE),VLOOKUP($A207,'NonXtal_SegEnds_Prot#'!$A:$AL,28,FALSE),1)</f>
        <v>P</v>
      </c>
    </row>
    <row r="208" spans="1:29" s="2" customFormat="1" x14ac:dyDescent="0.2">
      <c r="A208" s="2" t="s">
        <v>298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71" t="str">
        <f>MID(VLOOKUP($A208,Seqs!$A:$B,2,FALSE),VLOOKUP($A208,'NonXtal_SegEnds_Prot#'!A:AL,10,FALSE),1)</f>
        <v>D</v>
      </c>
      <c r="S208" s="102" t="str">
        <f>MID(VLOOKUP($A208,Seqs!$A:$B,2,FALSE),VLOOKUP($A208,'NonXtal_SegEnds_Prot#'!A:AL,10,FALSE)+6,1)</f>
        <v>A</v>
      </c>
      <c r="T208" s="102" t="str">
        <f>MID(VLOOKUP($A208,Seqs!$A:$B,2,FALSE),VLOOKUP($A208,'NonXtal_SegEnds_Prot#'!A:AL,10,FALSE)+7,1)</f>
        <v>Y</v>
      </c>
      <c r="U208" s="102" t="str">
        <f>MID(VLOOKUP($A208,Seqs!$A:$B,2,FALSE),VLOOKUP($A208,'NonXtal_SegEnds_Prot#'!A:AL,10,FALSE)+8,1)</f>
        <v>T</v>
      </c>
      <c r="V208" s="102" t="str">
        <f>MID(VLOOKUP($A208,Seqs!$A:$B,2,FALSE),VLOOKUP($A208,'NonXtal_SegEnds_Prot#'!A:AL,10,FALSE)+9,1)</f>
        <v>A</v>
      </c>
      <c r="W208" s="71" t="str">
        <f>MID(VLOOKUP($A208,Seqs!$A:$B,2,FALSE),VLOOKUP($A208,'NonXtal_SegEnds_Prot#'!$A:$AL,22,FALSE)+6,1)</f>
        <v>L</v>
      </c>
      <c r="X208" s="102" t="str">
        <f>MID(VLOOKUP($A208,Seqs!$A:$B,2,FALSE),VLOOKUP($A208,'NonXtal_SegEnds_Prot#'!$A:$AL,22,FALSE)+7,1)</f>
        <v>G</v>
      </c>
      <c r="Y208" s="102" t="str">
        <f>MID(VLOOKUP($A208,Seqs!$A:$B,2,FALSE),VLOOKUP($A208,'NonXtal_SegEnds_Prot#'!$A:$AL,22,FALSE)+8,1)</f>
        <v>G</v>
      </c>
      <c r="Z208" s="102" t="str">
        <f>MID(VLOOKUP($A208,Seqs!$A:$B,2,FALSE),VLOOKUP($A208,'NonXtal_SegEnds_Prot#'!$A:$AL,22,FALSE)+9,1)</f>
        <v>L</v>
      </c>
      <c r="AA208" s="102" t="str">
        <f>MID(VLOOKUP($A208,Seqs!$A:$B,2,FALSE),VLOOKUP($A208,'NonXtal_SegEnds_Prot#'!$A:$AL,22,FALSE)+10,1)</f>
        <v>P</v>
      </c>
      <c r="AB208" s="71" t="str">
        <f>MID(VLOOKUP($A208,Seqs!$A:$B,2,FALSE),VLOOKUP($A208,'NonXtal_SegEnds_Prot#'!$A:$AL,28,FALSE)-4,1)</f>
        <v>V</v>
      </c>
      <c r="AC208" s="102" t="str">
        <f>MID(VLOOKUP($A208,Seqs!$A:$B,2,FALSE),VLOOKUP($A208,'NonXtal_SegEnds_Prot#'!$A:$AL,28,FALSE),1)</f>
        <v>L</v>
      </c>
    </row>
    <row r="209" spans="1:29" s="2" customFormat="1" x14ac:dyDescent="0.2">
      <c r="A209" s="2" t="s">
        <v>571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71" t="str">
        <f>MID(VLOOKUP($A209,Seqs!$A:$B,2,FALSE),VLOOKUP($A209,'NonXtal_SegEnds_Prot#'!A:AL,10,FALSE),1)</f>
        <v>D</v>
      </c>
      <c r="S209" s="102" t="str">
        <f>MID(VLOOKUP($A209,Seqs!$A:$B,2,FALSE),VLOOKUP($A209,'NonXtal_SegEnds_Prot#'!A:AL,10,FALSE)+6,1)</f>
        <v>A</v>
      </c>
      <c r="T209" s="102" t="str">
        <f>MID(VLOOKUP($A209,Seqs!$A:$B,2,FALSE),VLOOKUP($A209,'NonXtal_SegEnds_Prot#'!A:AL,10,FALSE)+7,1)</f>
        <v>F</v>
      </c>
      <c r="U209" s="102" t="str">
        <f>MID(VLOOKUP($A209,Seqs!$A:$B,2,FALSE),VLOOKUP($A209,'NonXtal_SegEnds_Prot#'!A:AL,10,FALSE)+8,1)</f>
        <v>V</v>
      </c>
      <c r="V209" s="102" t="str">
        <f>MID(VLOOKUP($A209,Seqs!$A:$B,2,FALSE),VLOOKUP($A209,'NonXtal_SegEnds_Prot#'!A:AL,10,FALSE)+9,1)</f>
        <v>A</v>
      </c>
      <c r="W209" s="71" t="str">
        <f>MID(VLOOKUP($A209,Seqs!$A:$B,2,FALSE),VLOOKUP($A209,'NonXtal_SegEnds_Prot#'!$A:$AL,22,FALSE)+6,1)</f>
        <v>L</v>
      </c>
      <c r="X209" s="102" t="str">
        <f>MID(VLOOKUP($A209,Seqs!$A:$B,2,FALSE),VLOOKUP($A209,'NonXtal_SegEnds_Prot#'!$A:$AL,22,FALSE)+7,1)</f>
        <v>G</v>
      </c>
      <c r="Y209" s="102" t="str">
        <f>MID(VLOOKUP($A209,Seqs!$A:$B,2,FALSE),VLOOKUP($A209,'NonXtal_SegEnds_Prot#'!$A:$AL,22,FALSE)+8,1)</f>
        <v>G</v>
      </c>
      <c r="Z209" s="102" t="str">
        <f>MID(VLOOKUP($A209,Seqs!$A:$B,2,FALSE),VLOOKUP($A209,'NonXtal_SegEnds_Prot#'!$A:$AL,22,FALSE)+9,1)</f>
        <v>L</v>
      </c>
      <c r="AA209" s="102" t="str">
        <f>MID(VLOOKUP($A209,Seqs!$A:$B,2,FALSE),VLOOKUP($A209,'NonXtal_SegEnds_Prot#'!$A:$AL,22,FALSE)+10,1)</f>
        <v>P</v>
      </c>
      <c r="AB209" s="71" t="str">
        <f>MID(VLOOKUP($A209,Seqs!$A:$B,2,FALSE),VLOOKUP($A209,'NonXtal_SegEnds_Prot#'!$A:$AL,28,FALSE)-4,1)</f>
        <v>I</v>
      </c>
      <c r="AC209" s="102" t="str">
        <f>MID(VLOOKUP($A209,Seqs!$A:$B,2,FALSE),VLOOKUP($A209,'NonXtal_SegEnds_Prot#'!$A:$AL,28,FALSE),1)</f>
        <v>I</v>
      </c>
    </row>
    <row r="210" spans="1:29" s="2" customFormat="1" x14ac:dyDescent="0.2">
      <c r="A210" s="2" t="s">
        <v>572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71" t="str">
        <f>MID(VLOOKUP($A210,Seqs!$A:$B,2,FALSE),VLOOKUP($A210,'NonXtal_SegEnds_Prot#'!A:AL,10,FALSE),1)</f>
        <v>D</v>
      </c>
      <c r="S210" s="102" t="str">
        <f>MID(VLOOKUP($A210,Seqs!$A:$B,2,FALSE),VLOOKUP($A210,'NonXtal_SegEnds_Prot#'!A:AL,10,FALSE)+6,1)</f>
        <v>A</v>
      </c>
      <c r="T210" s="102" t="str">
        <f>MID(VLOOKUP($A210,Seqs!$A:$B,2,FALSE),VLOOKUP($A210,'NonXtal_SegEnds_Prot#'!A:AL,10,FALSE)+7,1)</f>
        <v>Y</v>
      </c>
      <c r="U210" s="102" t="str">
        <f>MID(VLOOKUP($A210,Seqs!$A:$B,2,FALSE),VLOOKUP($A210,'NonXtal_SegEnds_Prot#'!A:AL,10,FALSE)+8,1)</f>
        <v>K</v>
      </c>
      <c r="V210" s="102" t="str">
        <f>MID(VLOOKUP($A210,Seqs!$A:$B,2,FALSE),VLOOKUP($A210,'NonXtal_SegEnds_Prot#'!A:AL,10,FALSE)+9,1)</f>
        <v>V</v>
      </c>
      <c r="W210" s="71" t="str">
        <f>MID(VLOOKUP($A210,Seqs!$A:$B,2,FALSE),VLOOKUP($A210,'NonXtal_SegEnds_Prot#'!$A:$AL,22,FALSE)+6,1)</f>
        <v>L</v>
      </c>
      <c r="X210" s="102" t="str">
        <f>MID(VLOOKUP($A210,Seqs!$A:$B,2,FALSE),VLOOKUP($A210,'NonXtal_SegEnds_Prot#'!$A:$AL,22,FALSE)+7,1)</f>
        <v>G</v>
      </c>
      <c r="Y210" s="102" t="str">
        <f>MID(VLOOKUP($A210,Seqs!$A:$B,2,FALSE),VLOOKUP($A210,'NonXtal_SegEnds_Prot#'!$A:$AL,22,FALSE)+8,1)</f>
        <v>A</v>
      </c>
      <c r="Z210" s="102" t="str">
        <f>MID(VLOOKUP($A210,Seqs!$A:$B,2,FALSE),VLOOKUP($A210,'NonXtal_SegEnds_Prot#'!$A:$AL,22,FALSE)+9,1)</f>
        <v>L</v>
      </c>
      <c r="AA210" s="102" t="str">
        <f>MID(VLOOKUP($A210,Seqs!$A:$B,2,FALSE),VLOOKUP($A210,'NonXtal_SegEnds_Prot#'!$A:$AL,22,FALSE)+10,1)</f>
        <v>P</v>
      </c>
      <c r="AB210" s="71" t="str">
        <f>MID(VLOOKUP($A210,Seqs!$A:$B,2,FALSE),VLOOKUP($A210,'NonXtal_SegEnds_Prot#'!$A:$AL,28,FALSE)-4,1)</f>
        <v>I</v>
      </c>
      <c r="AC210" s="102" t="str">
        <f>MID(VLOOKUP($A210,Seqs!$A:$B,2,FALSE),VLOOKUP($A210,'NonXtal_SegEnds_Prot#'!$A:$AL,28,FALSE),1)</f>
        <v>I</v>
      </c>
    </row>
    <row r="211" spans="1:29" s="2" customFormat="1" x14ac:dyDescent="0.2">
      <c r="A211" s="2" t="s">
        <v>573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71" t="str">
        <f>MID(VLOOKUP($A211,Seqs!$A:$B,2,FALSE),VLOOKUP($A211,'NonXtal_SegEnds_Prot#'!A:AL,10,FALSE),1)</f>
        <v>D</v>
      </c>
      <c r="S211" s="102" t="str">
        <f>MID(VLOOKUP($A211,Seqs!$A:$B,2,FALSE),VLOOKUP($A211,'NonXtal_SegEnds_Prot#'!A:AL,10,FALSE)+6,1)</f>
        <v>A</v>
      </c>
      <c r="T211" s="102" t="str">
        <f>MID(VLOOKUP($A211,Seqs!$A:$B,2,FALSE),VLOOKUP($A211,'NonXtal_SegEnds_Prot#'!A:AL,10,FALSE)+7,1)</f>
        <v>Y</v>
      </c>
      <c r="U211" s="102" t="str">
        <f>MID(VLOOKUP($A211,Seqs!$A:$B,2,FALSE),VLOOKUP($A211,'NonXtal_SegEnds_Prot#'!A:AL,10,FALSE)+8,1)</f>
        <v>L</v>
      </c>
      <c r="V211" s="102" t="str">
        <f>MID(VLOOKUP($A211,Seqs!$A:$B,2,FALSE),VLOOKUP($A211,'NonXtal_SegEnds_Prot#'!A:AL,10,FALSE)+9,1)</f>
        <v>A</v>
      </c>
      <c r="W211" s="71" t="str">
        <f>MID(VLOOKUP($A211,Seqs!$A:$B,2,FALSE),VLOOKUP($A211,'NonXtal_SegEnds_Prot#'!$A:$AL,22,FALSE)+6,1)</f>
        <v>L</v>
      </c>
      <c r="X211" s="102" t="str">
        <f>MID(VLOOKUP($A211,Seqs!$A:$B,2,FALSE),VLOOKUP($A211,'NonXtal_SegEnds_Prot#'!$A:$AL,22,FALSE)+7,1)</f>
        <v>G</v>
      </c>
      <c r="Y211" s="102" t="str">
        <f>MID(VLOOKUP($A211,Seqs!$A:$B,2,FALSE),VLOOKUP($A211,'NonXtal_SegEnds_Prot#'!$A:$AL,22,FALSE)+8,1)</f>
        <v>M</v>
      </c>
      <c r="Z211" s="102" t="str">
        <f>MID(VLOOKUP($A211,Seqs!$A:$B,2,FALSE),VLOOKUP($A211,'NonXtal_SegEnds_Prot#'!$A:$AL,22,FALSE)+9,1)</f>
        <v>L</v>
      </c>
      <c r="AA211" s="102" t="str">
        <f>MID(VLOOKUP($A211,Seqs!$A:$B,2,FALSE),VLOOKUP($A211,'NonXtal_SegEnds_Prot#'!$A:$AL,22,FALSE)+10,1)</f>
        <v>P</v>
      </c>
      <c r="AB211" s="71" t="str">
        <f>MID(VLOOKUP($A211,Seqs!$A:$B,2,FALSE),VLOOKUP($A211,'NonXtal_SegEnds_Prot#'!$A:$AL,28,FALSE)-4,1)</f>
        <v>I</v>
      </c>
      <c r="AC211" s="102" t="str">
        <f>MID(VLOOKUP($A211,Seqs!$A:$B,2,FALSE),VLOOKUP($A211,'NonXtal_SegEnds_Prot#'!$A:$AL,28,FALSE),1)</f>
        <v>V</v>
      </c>
    </row>
    <row r="212" spans="1:29" s="2" customFormat="1" x14ac:dyDescent="0.2">
      <c r="A212" s="2" t="s">
        <v>574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71" t="str">
        <f>MID(VLOOKUP($A212,Seqs!$A:$B,2,FALSE),VLOOKUP($A212,'NonXtal_SegEnds_Prot#'!A:AL,10,FALSE),1)</f>
        <v>D</v>
      </c>
      <c r="S212" s="102" t="str">
        <f>MID(VLOOKUP($A212,Seqs!$A:$B,2,FALSE),VLOOKUP($A212,'NonXtal_SegEnds_Prot#'!A:AL,10,FALSE)+6,1)</f>
        <v>A</v>
      </c>
      <c r="T212" s="102" t="str">
        <f>MID(VLOOKUP($A212,Seqs!$A:$B,2,FALSE),VLOOKUP($A212,'NonXtal_SegEnds_Prot#'!A:AL,10,FALSE)+7,1)</f>
        <v>Y</v>
      </c>
      <c r="U212" s="102" t="str">
        <f>MID(VLOOKUP($A212,Seqs!$A:$B,2,FALSE),VLOOKUP($A212,'NonXtal_SegEnds_Prot#'!A:AL,10,FALSE)+8,1)</f>
        <v>A</v>
      </c>
      <c r="V212" s="102" t="str">
        <f>MID(VLOOKUP($A212,Seqs!$A:$B,2,FALSE),VLOOKUP($A212,'NonXtal_SegEnds_Prot#'!A:AL,10,FALSE)+9,1)</f>
        <v>A</v>
      </c>
      <c r="W212" s="71" t="str">
        <f>MID(VLOOKUP($A212,Seqs!$A:$B,2,FALSE),VLOOKUP($A212,'NonXtal_SegEnds_Prot#'!$A:$AL,22,FALSE)+6,1)</f>
        <v>L</v>
      </c>
      <c r="X212" s="102" t="str">
        <f>MID(VLOOKUP($A212,Seqs!$A:$B,2,FALSE),VLOOKUP($A212,'NonXtal_SegEnds_Prot#'!$A:$AL,22,FALSE)+7,1)</f>
        <v>G</v>
      </c>
      <c r="Y212" s="102" t="str">
        <f>MID(VLOOKUP($A212,Seqs!$A:$B,2,FALSE),VLOOKUP($A212,'NonXtal_SegEnds_Prot#'!$A:$AL,22,FALSE)+8,1)</f>
        <v>L</v>
      </c>
      <c r="Z212" s="102" t="str">
        <f>MID(VLOOKUP($A212,Seqs!$A:$B,2,FALSE),VLOOKUP($A212,'NonXtal_SegEnds_Prot#'!$A:$AL,22,FALSE)+9,1)</f>
        <v>L</v>
      </c>
      <c r="AA212" s="102" t="str">
        <f>MID(VLOOKUP($A212,Seqs!$A:$B,2,FALSE),VLOOKUP($A212,'NonXtal_SegEnds_Prot#'!$A:$AL,22,FALSE)+10,1)</f>
        <v>P</v>
      </c>
      <c r="AB212" s="71" t="str">
        <f>MID(VLOOKUP($A212,Seqs!$A:$B,2,FALSE),VLOOKUP($A212,'NonXtal_SegEnds_Prot#'!$A:$AL,28,FALSE)-4,1)</f>
        <v>A</v>
      </c>
      <c r="AC212" s="102" t="str">
        <f>MID(VLOOKUP($A212,Seqs!$A:$B,2,FALSE),VLOOKUP($A212,'NonXtal_SegEnds_Prot#'!$A:$AL,28,FALSE),1)</f>
        <v>I</v>
      </c>
    </row>
    <row r="213" spans="1:29" s="2" customFormat="1" x14ac:dyDescent="0.2">
      <c r="A213" s="2" t="s">
        <v>668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71" t="str">
        <f>MID(VLOOKUP($A213,Seqs!$A:$B,2,FALSE),VLOOKUP($A213,'NonXtal_SegEnds_Prot#'!A:AL,10,FALSE),1)</f>
        <v>D</v>
      </c>
      <c r="S213" s="102" t="str">
        <f>MID(VLOOKUP($A213,Seqs!$A:$B,2,FALSE),VLOOKUP($A213,'NonXtal_SegEnds_Prot#'!A:AL,10,FALSE)+6,1)</f>
        <v>V</v>
      </c>
      <c r="T213" s="102" t="str">
        <f>MID(VLOOKUP($A213,Seqs!$A:$B,2,FALSE),VLOOKUP($A213,'NonXtal_SegEnds_Prot#'!A:AL,10,FALSE)+7,1)</f>
        <v>T</v>
      </c>
      <c r="U213" s="102" t="str">
        <f>MID(VLOOKUP($A213,Seqs!$A:$B,2,FALSE),VLOOKUP($A213,'NonXtal_SegEnds_Prot#'!A:AL,10,FALSE)+8,1)</f>
        <v>G</v>
      </c>
      <c r="V213" s="102" t="str">
        <f>MID(VLOOKUP($A213,Seqs!$A:$B,2,FALSE),VLOOKUP($A213,'NonXtal_SegEnds_Prot#'!A:AL,10,FALSE)+9,1)</f>
        <v>T</v>
      </c>
      <c r="W213" s="71" t="str">
        <f>MID(VLOOKUP($A213,Seqs!$A:$B,2,FALSE),VLOOKUP($A213,'NonXtal_SegEnds_Prot#'!$A:$AL,22,FALSE)+6,1)</f>
        <v>L</v>
      </c>
      <c r="X213" s="102" t="str">
        <f>MID(VLOOKUP($A213,Seqs!$A:$B,2,FALSE),VLOOKUP($A213,'NonXtal_SegEnds_Prot#'!$A:$AL,22,FALSE)+7,1)</f>
        <v>G</v>
      </c>
      <c r="Y213" s="102" t="str">
        <f>MID(VLOOKUP($A213,Seqs!$A:$B,2,FALSE),VLOOKUP($A213,'NonXtal_SegEnds_Prot#'!$A:$AL,22,FALSE)+8,1)</f>
        <v>L</v>
      </c>
      <c r="Z213" s="102" t="str">
        <f>MID(VLOOKUP($A213,Seqs!$A:$B,2,FALSE),VLOOKUP($A213,'NonXtal_SegEnds_Prot#'!$A:$AL,22,FALSE)+9,1)</f>
        <v>L</v>
      </c>
      <c r="AA213" s="102" t="str">
        <f>MID(VLOOKUP($A213,Seqs!$A:$B,2,FALSE),VLOOKUP($A213,'NonXtal_SegEnds_Prot#'!$A:$AL,22,FALSE)+10,1)</f>
        <v>P</v>
      </c>
      <c r="AB213" s="71" t="str">
        <f>MID(VLOOKUP($A213,Seqs!$A:$B,2,FALSE),VLOOKUP($A213,'NonXtal_SegEnds_Prot#'!$A:$AL,28,FALSE)-4,1)</f>
        <v>L</v>
      </c>
      <c r="AC213" s="102" t="str">
        <f>MID(VLOOKUP($A213,Seqs!$A:$B,2,FALSE),VLOOKUP($A213,'NonXtal_SegEnds_Prot#'!$A:$AL,28,FALSE),1)</f>
        <v>S</v>
      </c>
    </row>
    <row r="214" spans="1:29" s="2" customFormat="1" x14ac:dyDescent="0.2">
      <c r="A214" s="2" t="s">
        <v>496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71" t="str">
        <f>MID(VLOOKUP($A214,Seqs!$A:$B,2,FALSE),VLOOKUP($A214,'NonXtal_SegEnds_Prot#'!A:AL,10,FALSE),1)</f>
        <v>D</v>
      </c>
      <c r="S214" s="102" t="str">
        <f>MID(VLOOKUP($A214,Seqs!$A:$B,2,FALSE),VLOOKUP($A214,'NonXtal_SegEnds_Prot#'!A:AL,10,FALSE)+6,1)</f>
        <v>C</v>
      </c>
      <c r="T214" s="102" t="str">
        <f>MID(VLOOKUP($A214,Seqs!$A:$B,2,FALSE),VLOOKUP($A214,'NonXtal_SegEnds_Prot#'!A:AL,10,FALSE)+7,1)</f>
        <v>H</v>
      </c>
      <c r="U214" s="102" t="str">
        <f>MID(VLOOKUP($A214,Seqs!$A:$B,2,FALSE),VLOOKUP($A214,'NonXtal_SegEnds_Prot#'!A:AL,10,FALSE)+8,1)</f>
        <v>M</v>
      </c>
      <c r="V214" s="102" t="str">
        <f>MID(VLOOKUP($A214,Seqs!$A:$B,2,FALSE),VLOOKUP($A214,'NonXtal_SegEnds_Prot#'!A:AL,10,FALSE)+9,1)</f>
        <v>V</v>
      </c>
      <c r="W214" s="71" t="str">
        <f>MID(VLOOKUP($A214,Seqs!$A:$B,2,FALSE),VLOOKUP($A214,'NonXtal_SegEnds_Prot#'!$A:$AL,22,FALSE)+6,1)</f>
        <v>L</v>
      </c>
      <c r="X214" s="102" t="str">
        <f>MID(VLOOKUP($A214,Seqs!$A:$B,2,FALSE),VLOOKUP($A214,'NonXtal_SegEnds_Prot#'!$A:$AL,22,FALSE)+7,1)</f>
        <v>H</v>
      </c>
      <c r="Y214" s="102" t="str">
        <f>MID(VLOOKUP($A214,Seqs!$A:$B,2,FALSE),VLOOKUP($A214,'NonXtal_SegEnds_Prot#'!$A:$AL,22,FALSE)+8,1)</f>
        <v>L</v>
      </c>
      <c r="Z214" s="102" t="str">
        <f>MID(VLOOKUP($A214,Seqs!$A:$B,2,FALSE),VLOOKUP($A214,'NonXtal_SegEnds_Prot#'!$A:$AL,22,FALSE)+9,1)</f>
        <v>L</v>
      </c>
      <c r="AA214" s="102" t="str">
        <f>MID(VLOOKUP($A214,Seqs!$A:$B,2,FALSE),VLOOKUP($A214,'NonXtal_SegEnds_Prot#'!$A:$AL,22,FALSE)+10,1)</f>
        <v>L</v>
      </c>
      <c r="AB214" s="71" t="str">
        <f>MID(VLOOKUP($A214,Seqs!$A:$B,2,FALSE),VLOOKUP($A214,'NonXtal_SegEnds_Prot#'!$A:$AL,28,FALSE)-4,1)</f>
        <v>A</v>
      </c>
      <c r="AC214" s="102" t="str">
        <f>MID(VLOOKUP($A214,Seqs!$A:$B,2,FALSE),VLOOKUP($A214,'NonXtal_SegEnds_Prot#'!$A:$AL,28,FALSE),1)</f>
        <v>C</v>
      </c>
    </row>
    <row r="215" spans="1:29" s="2" customFormat="1" x14ac:dyDescent="0.2">
      <c r="A215" s="2" t="s">
        <v>539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1554</v>
      </c>
      <c r="P215" s="4" t="s">
        <v>51</v>
      </c>
      <c r="R215" s="71" t="str">
        <f>MID(VLOOKUP($A215,Seqs!$A:$B,2,FALSE),VLOOKUP($A215,'NonXtal_SegEnds_Prot#'!A:AL,10,FALSE),1)</f>
        <v>D</v>
      </c>
      <c r="S215" s="102" t="str">
        <f>MID(VLOOKUP($A215,Seqs!$A:$B,2,FALSE),VLOOKUP($A215,'NonXtal_SegEnds_Prot#'!A:AL,10,FALSE)+6,1)</f>
        <v>T</v>
      </c>
      <c r="T215" s="102" t="str">
        <f>MID(VLOOKUP($A215,Seqs!$A:$B,2,FALSE),VLOOKUP($A215,'NonXtal_SegEnds_Prot#'!A:AL,10,FALSE)+7,1)</f>
        <v>L</v>
      </c>
      <c r="U215" s="102" t="str">
        <f>MID(VLOOKUP($A215,Seqs!$A:$B,2,FALSE),VLOOKUP($A215,'NonXtal_SegEnds_Prot#'!A:AL,10,FALSE)+8,1)</f>
        <v>P</v>
      </c>
      <c r="V215" s="102" t="str">
        <f>MID(VLOOKUP($A215,Seqs!$A:$B,2,FALSE),VLOOKUP($A215,'NonXtal_SegEnds_Prot#'!A:AL,10,FALSE)+9,1)</f>
        <v>A</v>
      </c>
      <c r="W215" s="71" t="str">
        <f>MID(VLOOKUP($A215,Seqs!$A:$B,2,FALSE),VLOOKUP($A215,'NonXtal_SegEnds_Prot#'!$A:$AL,22,FALSE)+6,1)</f>
        <v>A</v>
      </c>
      <c r="X215" s="102" t="str">
        <f>MID(VLOOKUP($A215,Seqs!$A:$B,2,FALSE),VLOOKUP($A215,'NonXtal_SegEnds_Prot#'!$A:$AL,22,FALSE)+7,1)</f>
        <v>I</v>
      </c>
      <c r="Y215" s="102" t="str">
        <f>MID(VLOOKUP($A215,Seqs!$A:$B,2,FALSE),VLOOKUP($A215,'NonXtal_SegEnds_Prot#'!$A:$AL,22,FALSE)+8,1)</f>
        <v>S</v>
      </c>
      <c r="Z215" s="102" t="str">
        <f>MID(VLOOKUP($A215,Seqs!$A:$B,2,FALSE),VLOOKUP($A215,'NonXtal_SegEnds_Prot#'!$A:$AL,22,FALSE)+9,1)</f>
        <v>P</v>
      </c>
      <c r="AA215" s="102" t="str">
        <f>MID(VLOOKUP($A215,Seqs!$A:$B,2,FALSE),VLOOKUP($A215,'NonXtal_SegEnds_Prot#'!$A:$AL,22,FALSE)+10,1)</f>
        <v>I</v>
      </c>
      <c r="AB215" s="71" t="str">
        <f>MID(VLOOKUP($A215,Seqs!$A:$B,2,FALSE),VLOOKUP($A215,'NonXtal_SegEnds_Prot#'!$A:$AL,28,FALSE)-4,1)</f>
        <v>M</v>
      </c>
      <c r="AC215" s="102" t="str">
        <f>MID(VLOOKUP($A215,Seqs!$A:$B,2,FALSE),VLOOKUP($A215,'NonXtal_SegEnds_Prot#'!$A:$AL,28,FALSE),1)</f>
        <v>P</v>
      </c>
    </row>
    <row r="216" spans="1:29" s="2" customFormat="1" x14ac:dyDescent="0.2">
      <c r="A216" s="2" t="s">
        <v>1392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1554</v>
      </c>
      <c r="P216" s="4" t="s">
        <v>51</v>
      </c>
      <c r="R216" s="71" t="str">
        <f>MID(VLOOKUP($A216,Seqs!$A:$B,2,FALSE),VLOOKUP($A216,'NonXtal_SegEnds_Prot#'!A:AL,10,FALSE),1)</f>
        <v>D</v>
      </c>
      <c r="S216" s="102" t="str">
        <f>MID(VLOOKUP($A216,Seqs!$A:$B,2,FALSE),VLOOKUP($A216,'NonXtal_SegEnds_Prot#'!A:AL,10,FALSE)+6,1)</f>
        <v>S</v>
      </c>
      <c r="T216" s="102" t="str">
        <f>MID(VLOOKUP($A216,Seqs!$A:$B,2,FALSE),VLOOKUP($A216,'NonXtal_SegEnds_Prot#'!A:AL,10,FALSE)+7,1)</f>
        <v>L</v>
      </c>
      <c r="U216" s="102" t="str">
        <f>MID(VLOOKUP($A216,Seqs!$A:$B,2,FALSE),VLOOKUP($A216,'NonXtal_SegEnds_Prot#'!A:AL,10,FALSE)+8,1)</f>
        <v>P</v>
      </c>
      <c r="V216" s="102" t="str">
        <f>MID(VLOOKUP($A216,Seqs!$A:$B,2,FALSE),VLOOKUP($A216,'NonXtal_SegEnds_Prot#'!A:AL,10,FALSE)+9,1)</f>
        <v>L</v>
      </c>
      <c r="W216" s="71" t="str">
        <f>MID(VLOOKUP($A216,Seqs!$A:$B,2,FALSE),VLOOKUP($A216,'NonXtal_SegEnds_Prot#'!$A:$AL,22,FALSE)+6,1)</f>
        <v>H</v>
      </c>
      <c r="X216" s="102" t="str">
        <f>MID(VLOOKUP($A216,Seqs!$A:$B,2,FALSE),VLOOKUP($A216,'NonXtal_SegEnds_Prot#'!$A:$AL,22,FALSE)+7,1)</f>
        <v>L</v>
      </c>
      <c r="Y216" s="102" t="str">
        <f>MID(VLOOKUP($A216,Seqs!$A:$B,2,FALSE),VLOOKUP($A216,'NonXtal_SegEnds_Prot#'!$A:$AL,22,FALSE)+8,1)</f>
        <v>G</v>
      </c>
      <c r="Z216" s="102" t="str">
        <f>MID(VLOOKUP($A216,Seqs!$A:$B,2,FALSE),VLOOKUP($A216,'NonXtal_SegEnds_Prot#'!$A:$AL,22,FALSE)+9,1)</f>
        <v>L</v>
      </c>
      <c r="AA216" s="102" t="str">
        <f>MID(VLOOKUP($A216,Seqs!$A:$B,2,FALSE),VLOOKUP($A216,'NonXtal_SegEnds_Prot#'!$A:$AL,22,FALSE)+10,1)</f>
        <v>V</v>
      </c>
      <c r="AB216" s="71" t="str">
        <f>MID(VLOOKUP($A216,Seqs!$A:$B,2,FALSE),VLOOKUP($A216,'NonXtal_SegEnds_Prot#'!$A:$AL,28,FALSE)-4,1)</f>
        <v>L</v>
      </c>
      <c r="AC216" s="102" t="str">
        <f>MID(VLOOKUP($A216,Seqs!$A:$B,2,FALSE),VLOOKUP($A216,'NonXtal_SegEnds_Prot#'!$A:$AL,28,FALSE),1)</f>
        <v>P</v>
      </c>
    </row>
    <row r="217" spans="1:29" s="2" customFormat="1" x14ac:dyDescent="0.2">
      <c r="A217" s="2" t="s">
        <v>448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71" t="str">
        <f>MID(VLOOKUP($A217,Seqs!$A:$B,2,FALSE),VLOOKUP($A217,'NonXtal_SegEnds_Prot#'!A:AL,10,FALSE),1)</f>
        <v>D</v>
      </c>
      <c r="S217" s="102" t="str">
        <f>MID(VLOOKUP($A217,Seqs!$A:$B,2,FALSE),VLOOKUP($A217,'NonXtal_SegEnds_Prot#'!A:AL,10,FALSE)+6,1)</f>
        <v>T</v>
      </c>
      <c r="T217" s="102" t="str">
        <f>MID(VLOOKUP($A217,Seqs!$A:$B,2,FALSE),VLOOKUP($A217,'NonXtal_SegEnds_Prot#'!A:AL,10,FALSE)+7,1)</f>
        <v>L</v>
      </c>
      <c r="U217" s="102" t="str">
        <f>MID(VLOOKUP($A217,Seqs!$A:$B,2,FALSE),VLOOKUP($A217,'NonXtal_SegEnds_Prot#'!A:AL,10,FALSE)+8,1)</f>
        <v>P</v>
      </c>
      <c r="V217" s="102" t="str">
        <f>MID(VLOOKUP($A217,Seqs!$A:$B,2,FALSE),VLOOKUP($A217,'NonXtal_SegEnds_Prot#'!A:AL,10,FALSE)+9,1)</f>
        <v>F</v>
      </c>
      <c r="W217" s="71" t="str">
        <f>MID(VLOOKUP($A217,Seqs!$A:$B,2,FALSE),VLOOKUP($A217,'NonXtal_SegEnds_Prot#'!$A:$AL,22,FALSE)+6,1)</f>
        <v>S</v>
      </c>
      <c r="X217" s="102" t="str">
        <f>MID(VLOOKUP($A217,Seqs!$A:$B,2,FALSE),VLOOKUP($A217,'NonXtal_SegEnds_Prot#'!$A:$AL,22,FALSE)+7,1)</f>
        <v>L</v>
      </c>
      <c r="Y217" s="102" t="str">
        <f>MID(VLOOKUP($A217,Seqs!$A:$B,2,FALSE),VLOOKUP($A217,'NonXtal_SegEnds_Prot#'!$A:$AL,22,FALSE)+8,1)</f>
        <v>V</v>
      </c>
      <c r="Z217" s="102" t="str">
        <f>MID(VLOOKUP($A217,Seqs!$A:$B,2,FALSE),VLOOKUP($A217,'NonXtal_SegEnds_Prot#'!$A:$AL,22,FALSE)+9,1)</f>
        <v>A</v>
      </c>
      <c r="AA217" s="102" t="str">
        <f>MID(VLOOKUP($A217,Seqs!$A:$B,2,FALSE),VLOOKUP($A217,'NonXtal_SegEnds_Prot#'!$A:$AL,22,FALSE)+10,1)</f>
        <v>R</v>
      </c>
      <c r="AB217" s="71" t="str">
        <f>MID(VLOOKUP($A217,Seqs!$A:$B,2,FALSE),VLOOKUP($A217,'NonXtal_SegEnds_Prot#'!$A:$AL,28,FALSE)-4,1)</f>
        <v>G</v>
      </c>
      <c r="AC217" s="102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541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1554</v>
      </c>
      <c r="P218" s="4" t="s">
        <v>51</v>
      </c>
      <c r="R218" s="71" t="str">
        <f>MID(VLOOKUP($A218,Seqs!$A:$B,2,FALSE),VLOOKUP($A218,'NonXtal_SegEnds_Prot#'!A:AL,10,FALSE),1)</f>
        <v>D</v>
      </c>
      <c r="S218" s="102" t="str">
        <f>MID(VLOOKUP($A218,Seqs!$A:$B,2,FALSE),VLOOKUP($A218,'NonXtal_SegEnds_Prot#'!A:AL,10,FALSE)+6,1)</f>
        <v>S</v>
      </c>
      <c r="T218" s="102" t="str">
        <f>MID(VLOOKUP($A218,Seqs!$A:$B,2,FALSE),VLOOKUP($A218,'NonXtal_SegEnds_Prot#'!A:AL,10,FALSE)+7,1)</f>
        <v>L</v>
      </c>
      <c r="U218" s="102" t="str">
        <f>MID(VLOOKUP($A218,Seqs!$A:$B,2,FALSE),VLOOKUP($A218,'NonXtal_SegEnds_Prot#'!A:AL,10,FALSE)+8,1)</f>
        <v>P</v>
      </c>
      <c r="V218" s="102" t="str">
        <f>MID(VLOOKUP($A218,Seqs!$A:$B,2,FALSE),VLOOKUP($A218,'NonXtal_SegEnds_Prot#'!A:AL,10,FALSE)+9,1)</f>
        <v>T</v>
      </c>
      <c r="W218" s="71" t="str">
        <f>MID(VLOOKUP($A218,Seqs!$A:$B,2,FALSE),VLOOKUP($A218,'NonXtal_SegEnds_Prot#'!$A:$AL,22,FALSE)+6,1)</f>
        <v>C</v>
      </c>
      <c r="X218" s="102" t="str">
        <f>MID(VLOOKUP($A218,Seqs!$A:$B,2,FALSE),VLOOKUP($A218,'NonXtal_SegEnds_Prot#'!$A:$AL,22,FALSE)+7,1)</f>
        <v>L</v>
      </c>
      <c r="Y218" s="102" t="str">
        <f>MID(VLOOKUP($A218,Seqs!$A:$B,2,FALSE),VLOOKUP($A218,'NonXtal_SegEnds_Prot#'!$A:$AL,22,FALSE)+8,1)</f>
        <v>V</v>
      </c>
      <c r="Z218" s="102" t="str">
        <f>MID(VLOOKUP($A218,Seqs!$A:$B,2,FALSE),VLOOKUP($A218,'NonXtal_SegEnds_Prot#'!$A:$AL,22,FALSE)+9,1)</f>
        <v>P</v>
      </c>
      <c r="AA218" s="102" t="str">
        <f>MID(VLOOKUP($A218,Seqs!$A:$B,2,FALSE),VLOOKUP($A218,'NonXtal_SegEnds_Prot#'!$A:$AL,22,FALSE)+10,1)</f>
        <v>N</v>
      </c>
      <c r="AB218" s="71" t="str">
        <f>MID(VLOOKUP($A218,Seqs!$A:$B,2,FALSE),VLOOKUP($A218,'NonXtal_SegEnds_Prot#'!$A:$AL,28,FALSE)-4,1)</f>
        <v>L</v>
      </c>
      <c r="AC218" s="102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543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1554</v>
      </c>
      <c r="P219" s="4" t="s">
        <v>51</v>
      </c>
      <c r="R219" s="71" t="str">
        <f>MID(VLOOKUP($A219,Seqs!$A:$B,2,FALSE),VLOOKUP($A219,'NonXtal_SegEnds_Prot#'!A:AL,10,FALSE),1)</f>
        <v>D</v>
      </c>
      <c r="S219" s="102" t="str">
        <f>MID(VLOOKUP($A219,Seqs!$A:$B,2,FALSE),VLOOKUP($A219,'NonXtal_SegEnds_Prot#'!A:AL,10,FALSE)+6,1)</f>
        <v>V</v>
      </c>
      <c r="T219" s="102" t="str">
        <f>MID(VLOOKUP($A219,Seqs!$A:$B,2,FALSE),VLOOKUP($A219,'NonXtal_SegEnds_Prot#'!A:AL,10,FALSE)+7,1)</f>
        <v>L</v>
      </c>
      <c r="U219" s="102" t="str">
        <f>MID(VLOOKUP($A219,Seqs!$A:$B,2,FALSE),VLOOKUP($A219,'NonXtal_SegEnds_Prot#'!A:AL,10,FALSE)+8,1)</f>
        <v>P</v>
      </c>
      <c r="V219" s="102" t="str">
        <f>MID(VLOOKUP($A219,Seqs!$A:$B,2,FALSE),VLOOKUP($A219,'NonXtal_SegEnds_Prot#'!A:AL,10,FALSE)+9,1)</f>
        <v>F</v>
      </c>
      <c r="W219" s="71" t="str">
        <f>MID(VLOOKUP($A219,Seqs!$A:$B,2,FALSE),VLOOKUP($A219,'NonXtal_SegEnds_Prot#'!$A:$AL,22,FALSE)+6,1)</f>
        <v>A</v>
      </c>
      <c r="X219" s="102" t="str">
        <f>MID(VLOOKUP($A219,Seqs!$A:$B,2,FALSE),VLOOKUP($A219,'NonXtal_SegEnds_Prot#'!$A:$AL,22,FALSE)+7,1)</f>
        <v>L</v>
      </c>
      <c r="Y219" s="102" t="str">
        <f>MID(VLOOKUP($A219,Seqs!$A:$B,2,FALSE),VLOOKUP($A219,'NonXtal_SegEnds_Prot#'!$A:$AL,22,FALSE)+8,1)</f>
        <v>S</v>
      </c>
      <c r="Z219" s="102" t="str">
        <f>MID(VLOOKUP($A219,Seqs!$A:$B,2,FALSE),VLOOKUP($A219,'NonXtal_SegEnds_Prot#'!$A:$AL,22,FALSE)+9,1)</f>
        <v>P</v>
      </c>
      <c r="AA219" s="102" t="str">
        <f>MID(VLOOKUP($A219,Seqs!$A:$B,2,FALSE),VLOOKUP($A219,'NonXtal_SegEnds_Prot#'!$A:$AL,22,FALSE)+10,1)</f>
        <v>L</v>
      </c>
      <c r="AB219" s="71" t="str">
        <f>MID(VLOOKUP($A219,Seqs!$A:$B,2,FALSE),VLOOKUP($A219,'NonXtal_SegEnds_Prot#'!$A:$AL,28,FALSE)-4,1)</f>
        <v>L</v>
      </c>
      <c r="AC219" s="102" t="str">
        <f>MID(VLOOKUP($A219,Seqs!$A:$B,2,FALSE),VLOOKUP($A219,'NonXtal_SegEnds_Prot#'!$A:$AL,28,FALSE),1)</f>
        <v>P</v>
      </c>
    </row>
    <row r="220" spans="1:29" s="2" customFormat="1" x14ac:dyDescent="0.2">
      <c r="A220" s="2" t="s">
        <v>451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71" t="str">
        <f>MID(VLOOKUP($A220,Seqs!$A:$B,2,FALSE),VLOOKUP($A220,'NonXtal_SegEnds_Prot#'!A:AL,10,FALSE),1)</f>
        <v>D</v>
      </c>
      <c r="S220" s="102" t="str">
        <f>MID(VLOOKUP($A220,Seqs!$A:$B,2,FALSE),VLOOKUP($A220,'NonXtal_SegEnds_Prot#'!A:AL,10,FALSE)+6,1)</f>
        <v>T</v>
      </c>
      <c r="T220" s="102" t="str">
        <f>MID(VLOOKUP($A220,Seqs!$A:$B,2,FALSE),VLOOKUP($A220,'NonXtal_SegEnds_Prot#'!A:AL,10,FALSE)+7,1)</f>
        <v>L</v>
      </c>
      <c r="U220" s="102" t="str">
        <f>MID(VLOOKUP($A220,Seqs!$A:$B,2,FALSE),VLOOKUP($A220,'NonXtal_SegEnds_Prot#'!A:AL,10,FALSE)+8,1)</f>
        <v>P</v>
      </c>
      <c r="V220" s="102" t="str">
        <f>MID(VLOOKUP($A220,Seqs!$A:$B,2,FALSE),VLOOKUP($A220,'NonXtal_SegEnds_Prot#'!A:AL,10,FALSE)+9,1)</f>
        <v>L</v>
      </c>
      <c r="W220" s="71" t="str">
        <f>MID(VLOOKUP($A220,Seqs!$A:$B,2,FALSE),VLOOKUP($A220,'NonXtal_SegEnds_Prot#'!$A:$AL,22,FALSE)+6,1)</f>
        <v>A</v>
      </c>
      <c r="X220" s="102" t="str">
        <f>MID(VLOOKUP($A220,Seqs!$A:$B,2,FALSE),VLOOKUP($A220,'NonXtal_SegEnds_Prot#'!$A:$AL,22,FALSE)+7,1)</f>
        <v>N</v>
      </c>
      <c r="Y220" s="102" t="str">
        <f>MID(VLOOKUP($A220,Seqs!$A:$B,2,FALSE),VLOOKUP($A220,'NonXtal_SegEnds_Prot#'!$A:$AL,22,FALSE)+8,1)</f>
        <v>S</v>
      </c>
      <c r="Z220" s="102" t="str">
        <f>MID(VLOOKUP($A220,Seqs!$A:$B,2,FALSE),VLOOKUP($A220,'NonXtal_SegEnds_Prot#'!$A:$AL,22,FALSE)+9,1)</f>
        <v>A</v>
      </c>
      <c r="AA220" s="102" t="str">
        <f>MID(VLOOKUP($A220,Seqs!$A:$B,2,FALSE),VLOOKUP($A220,'NonXtal_SegEnds_Prot#'!$A:$AL,22,FALSE)+10,1)</f>
        <v>P</v>
      </c>
      <c r="AB220" s="71" t="str">
        <f>MID(VLOOKUP($A220,Seqs!$A:$B,2,FALSE),VLOOKUP($A220,'NonXtal_SegEnds_Prot#'!$A:$AL,28,FALSE)-4,1)</f>
        <v>G</v>
      </c>
      <c r="AC220" s="102" t="str">
        <f>MID(VLOOKUP($A220,Seqs!$A:$B,2,FALSE),VLOOKUP($A220,'NonXtal_SegEnds_Prot#'!$A:$AL,28,FALSE),1)</f>
        <v>P</v>
      </c>
    </row>
    <row r="221" spans="1:29" s="2" customFormat="1" x14ac:dyDescent="0.2">
      <c r="A221" s="2" t="s">
        <v>489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71" t="str">
        <f>MID(VLOOKUP($A221,Seqs!$A:$B,2,FALSE),VLOOKUP($A221,'NonXtal_SegEnds_Prot#'!A:AL,10,FALSE),1)</f>
        <v>D</v>
      </c>
      <c r="S221" s="102" t="str">
        <f>MID(VLOOKUP($A221,Seqs!$A:$B,2,FALSE),VLOOKUP($A221,'NonXtal_SegEnds_Prot#'!A:AL,10,FALSE)+6,1)</f>
        <v>C</v>
      </c>
      <c r="T221" s="102" t="str">
        <f>MID(VLOOKUP($A221,Seqs!$A:$B,2,FALSE),VLOOKUP($A221,'NonXtal_SegEnds_Prot#'!A:AL,10,FALSE)+7,1)</f>
        <v>S</v>
      </c>
      <c r="U221" s="102" t="str">
        <f>MID(VLOOKUP($A221,Seqs!$A:$B,2,FALSE),VLOOKUP($A221,'NonXtal_SegEnds_Prot#'!A:AL,10,FALSE)+8,1)</f>
        <v>A</v>
      </c>
      <c r="V221" s="102" t="str">
        <f>MID(VLOOKUP($A221,Seqs!$A:$B,2,FALSE),VLOOKUP($A221,'NonXtal_SegEnds_Prot#'!A:AL,10,FALSE)+9,1)</f>
        <v>V</v>
      </c>
      <c r="W221" s="71" t="str">
        <f>MID(VLOOKUP($A221,Seqs!$A:$B,2,FALSE),VLOOKUP($A221,'NonXtal_SegEnds_Prot#'!$A:$AL,22,FALSE)+6,1)</f>
        <v>I</v>
      </c>
      <c r="X221" s="102" t="str">
        <f>MID(VLOOKUP($A221,Seqs!$A:$B,2,FALSE),VLOOKUP($A221,'NonXtal_SegEnds_Prot#'!$A:$AL,22,FALSE)+7,1)</f>
        <v>N</v>
      </c>
      <c r="Y221" s="102" t="str">
        <f>MID(VLOOKUP($A221,Seqs!$A:$B,2,FALSE),VLOOKUP($A221,'NonXtal_SegEnds_Prot#'!$A:$AL,22,FALSE)+8,1)</f>
        <v>I</v>
      </c>
      <c r="Z221" s="102" t="str">
        <f>MID(VLOOKUP($A221,Seqs!$A:$B,2,FALSE),VLOOKUP($A221,'NonXtal_SegEnds_Prot#'!$A:$AL,22,FALSE)+9,1)</f>
        <v>V</v>
      </c>
      <c r="AA221" s="102" t="str">
        <f>MID(VLOOKUP($A221,Seqs!$A:$B,2,FALSE),VLOOKUP($A221,'NonXtal_SegEnds_Prot#'!$A:$AL,22,FALSE)+10,1)</f>
        <v>K</v>
      </c>
      <c r="AB221" s="71" t="str">
        <f>MID(VLOOKUP($A221,Seqs!$A:$B,2,FALSE),VLOOKUP($A221,'NonXtal_SegEnds_Prot#'!$A:$AL,28,FALSE)-4,1)</f>
        <v>A</v>
      </c>
      <c r="AC221" s="102" t="str">
        <f>MID(VLOOKUP($A221,Seqs!$A:$B,2,FALSE),VLOOKUP($A221,'NonXtal_SegEnds_Prot#'!$A:$AL,28,FALSE),1)</f>
        <v>L</v>
      </c>
    </row>
    <row r="222" spans="1:29" s="2" customFormat="1" x14ac:dyDescent="0.2">
      <c r="A222" s="2" t="s">
        <v>495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71" t="str">
        <f>MID(VLOOKUP($A222,Seqs!$A:$B,2,FALSE),VLOOKUP($A222,'NonXtal_SegEnds_Prot#'!A:AL,10,FALSE),1)</f>
        <v>D</v>
      </c>
      <c r="S222" s="102" t="str">
        <f>MID(VLOOKUP($A222,Seqs!$A:$B,2,FALSE),VLOOKUP($A222,'NonXtal_SegEnds_Prot#'!A:AL,10,FALSE)+6,1)</f>
        <v>S</v>
      </c>
      <c r="T222" s="102" t="str">
        <f>MID(VLOOKUP($A222,Seqs!$A:$B,2,FALSE),VLOOKUP($A222,'NonXtal_SegEnds_Prot#'!A:AL,10,FALSE)+7,1)</f>
        <v>M</v>
      </c>
      <c r="U222" s="102" t="str">
        <f>MID(VLOOKUP($A222,Seqs!$A:$B,2,FALSE),VLOOKUP($A222,'NonXtal_SegEnds_Prot#'!A:AL,10,FALSE)+8,1)</f>
        <v>A</v>
      </c>
      <c r="V222" s="102" t="str">
        <f>MID(VLOOKUP($A222,Seqs!$A:$B,2,FALSE),VLOOKUP($A222,'NonXtal_SegEnds_Prot#'!A:AL,10,FALSE)+9,1)</f>
        <v>S</v>
      </c>
      <c r="W222" s="71" t="str">
        <f>MID(VLOOKUP($A222,Seqs!$A:$B,2,FALSE),VLOOKUP($A222,'NonXtal_SegEnds_Prot#'!$A:$AL,22,FALSE)+6,1)</f>
        <v>M</v>
      </c>
      <c r="X222" s="102" t="str">
        <f>MID(VLOOKUP($A222,Seqs!$A:$B,2,FALSE),VLOOKUP($A222,'NonXtal_SegEnds_Prot#'!$A:$AL,22,FALSE)+7,1)</f>
        <v>N</v>
      </c>
      <c r="Y222" s="102" t="str">
        <f>MID(VLOOKUP($A222,Seqs!$A:$B,2,FALSE),VLOOKUP($A222,'NonXtal_SegEnds_Prot#'!$A:$AL,22,FALSE)+8,1)</f>
        <v>G</v>
      </c>
      <c r="Z222" s="102" t="str">
        <f>MID(VLOOKUP($A222,Seqs!$A:$B,2,FALSE),VLOOKUP($A222,'NonXtal_SegEnds_Prot#'!$A:$AL,22,FALSE)+9,1)</f>
        <v>L</v>
      </c>
      <c r="AA222" s="102" t="str">
        <f>MID(VLOOKUP($A222,Seqs!$A:$B,2,FALSE),VLOOKUP($A222,'NonXtal_SegEnds_Prot#'!$A:$AL,22,FALSE)+10,1)</f>
        <v>T</v>
      </c>
      <c r="AB222" s="71" t="str">
        <f>MID(VLOOKUP($A222,Seqs!$A:$B,2,FALSE),VLOOKUP($A222,'NonXtal_SegEnds_Prot#'!$A:$AL,28,FALSE)-4,1)</f>
        <v>G</v>
      </c>
      <c r="AC222" s="102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536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71" t="str">
        <f>MID(VLOOKUP($A223,Seqs!$A:$B,2,FALSE),VLOOKUP($A223,'NonXtal_SegEnds_Prot#'!A:AL,10,FALSE),1)</f>
        <v>D</v>
      </c>
      <c r="S223" s="102" t="str">
        <f>MID(VLOOKUP($A223,Seqs!$A:$B,2,FALSE),VLOOKUP($A223,'NonXtal_SegEnds_Prot#'!A:AL,10,FALSE)+6,1)</f>
        <v>N</v>
      </c>
      <c r="T223" s="102" t="str">
        <f>MID(VLOOKUP($A223,Seqs!$A:$B,2,FALSE),VLOOKUP($A223,'NonXtal_SegEnds_Prot#'!A:AL,10,FALSE)+7,1)</f>
        <v>L</v>
      </c>
      <c r="U223" s="102" t="str">
        <f>MID(VLOOKUP($A223,Seqs!$A:$B,2,FALSE),VLOOKUP($A223,'NonXtal_SegEnds_Prot#'!A:AL,10,FALSE)+8,1)</f>
        <v>P</v>
      </c>
      <c r="V223" s="102" t="str">
        <f>MID(VLOOKUP($A223,Seqs!$A:$B,2,FALSE),VLOOKUP($A223,'NonXtal_SegEnds_Prot#'!A:AL,10,FALSE)+9,1)</f>
        <v>L</v>
      </c>
      <c r="W223" s="71" t="str">
        <f>MID(VLOOKUP($A223,Seqs!$A:$B,2,FALSE),VLOOKUP($A223,'NonXtal_SegEnds_Prot#'!$A:$AL,22,FALSE)+6,1)</f>
        <v>L</v>
      </c>
      <c r="X223" s="102" t="str">
        <f>MID(VLOOKUP($A223,Seqs!$A:$B,2,FALSE),VLOOKUP($A223,'NonXtal_SegEnds_Prot#'!$A:$AL,22,FALSE)+7,1)</f>
        <v>N</v>
      </c>
      <c r="Y223" s="102" t="str">
        <f>MID(VLOOKUP($A223,Seqs!$A:$B,2,FALSE),VLOOKUP($A223,'NonXtal_SegEnds_Prot#'!$A:$AL,22,FALSE)+8,1)</f>
        <v>G</v>
      </c>
      <c r="Z223" s="102" t="str">
        <f>MID(VLOOKUP($A223,Seqs!$A:$B,2,FALSE),VLOOKUP($A223,'NonXtal_SegEnds_Prot#'!$A:$AL,22,FALSE)+9,1)</f>
        <v>H</v>
      </c>
      <c r="AA223" s="102" t="str">
        <f>MID(VLOOKUP($A223,Seqs!$A:$B,2,FALSE),VLOOKUP($A223,'NonXtal_SegEnds_Prot#'!$A:$AL,22,FALSE)+10,1)</f>
        <v>L</v>
      </c>
      <c r="AB223" s="71" t="str">
        <f>MID(VLOOKUP($A223,Seqs!$A:$B,2,FALSE),VLOOKUP($A223,'NonXtal_SegEnds_Prot#'!$A:$AL,28,FALSE)-4,1)</f>
        <v>E</v>
      </c>
      <c r="AC223" s="102" t="str">
        <f>MID(VLOOKUP($A223,Seqs!$A:$B,2,FALSE),VLOOKUP($A223,'NonXtal_SegEnds_Prot#'!$A:$AL,28,FALSE),1)</f>
        <v>P</v>
      </c>
    </row>
    <row r="224" spans="1:29" s="89" customFormat="1" x14ac:dyDescent="0.2">
      <c r="A224" s="2" t="s">
        <v>564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71" t="str">
        <f>MID(VLOOKUP($A224,Seqs!$A:$B,2,FALSE),VLOOKUP($A224,'NonXtal_SegEnds_Prot#'!A:AL,10,FALSE),1)</f>
        <v>D</v>
      </c>
      <c r="S224" s="102" t="str">
        <f>MID(VLOOKUP($A224,Seqs!$A:$B,2,FALSE),VLOOKUP($A224,'NonXtal_SegEnds_Prot#'!A:AL,10,FALSE)+6,1)</f>
        <v>T</v>
      </c>
      <c r="T224" s="102" t="str">
        <f>MID(VLOOKUP($A224,Seqs!$A:$B,2,FALSE),VLOOKUP($A224,'NonXtal_SegEnds_Prot#'!A:AL,10,FALSE)+7,1)</f>
        <v>L</v>
      </c>
      <c r="U224" s="102" t="str">
        <f>MID(VLOOKUP($A224,Seqs!$A:$B,2,FALSE),VLOOKUP($A224,'NonXtal_SegEnds_Prot#'!A:AL,10,FALSE)+8,1)</f>
        <v>P</v>
      </c>
      <c r="V224" s="102" t="str">
        <f>MID(VLOOKUP($A224,Seqs!$A:$B,2,FALSE),VLOOKUP($A224,'NonXtal_SegEnds_Prot#'!A:AL,10,FALSE)+9,1)</f>
        <v>L</v>
      </c>
      <c r="W224" s="71" t="str">
        <f>MID(VLOOKUP($A224,Seqs!$A:$B,2,FALSE),VLOOKUP($A224,'NonXtal_SegEnds_Prot#'!$A:$AL,22,FALSE)+6,1)</f>
        <v>F</v>
      </c>
      <c r="X224" s="102" t="str">
        <f>MID(VLOOKUP($A224,Seqs!$A:$B,2,FALSE),VLOOKUP($A224,'NonXtal_SegEnds_Prot#'!$A:$AL,22,FALSE)+7,1)</f>
        <v>N</v>
      </c>
      <c r="Y224" s="102" t="str">
        <f>MID(VLOOKUP($A224,Seqs!$A:$B,2,FALSE),VLOOKUP($A224,'NonXtal_SegEnds_Prot#'!$A:$AL,22,FALSE)+8,1)</f>
        <v>A</v>
      </c>
      <c r="Z224" s="102" t="str">
        <f>MID(VLOOKUP($A224,Seqs!$A:$B,2,FALSE),VLOOKUP($A224,'NonXtal_SegEnds_Prot#'!$A:$AL,22,FALSE)+9,1)</f>
        <v>V</v>
      </c>
      <c r="AA224" s="102" t="str">
        <f>MID(VLOOKUP($A224,Seqs!$A:$B,2,FALSE),VLOOKUP($A224,'NonXtal_SegEnds_Prot#'!$A:$AL,22,FALSE)+10,1)</f>
        <v>M</v>
      </c>
      <c r="AB224" s="71" t="str">
        <f>MID(VLOOKUP($A224,Seqs!$A:$B,2,FALSE),VLOOKUP($A224,'NonXtal_SegEnds_Prot#'!$A:$AL,28,FALSE)-4,1)</f>
        <v>G</v>
      </c>
      <c r="AC224" s="102" t="str">
        <f>MID(VLOOKUP($A224,Seqs!$A:$B,2,FALSE),VLOOKUP($A224,'NonXtal_SegEnds_Prot#'!$A:$AL,28,FALSE),1)</f>
        <v>P</v>
      </c>
    </row>
    <row r="225" spans="1:29" s="2" customFormat="1" x14ac:dyDescent="0.2">
      <c r="A225" s="2" t="s">
        <v>414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71" t="str">
        <f>MID(VLOOKUP($A225,Seqs!$A:$B,2,FALSE),VLOOKUP($A225,'NonXtal_SegEnds_Prot#'!A:AL,10,FALSE),1)</f>
        <v>D</v>
      </c>
      <c r="S225" s="102" t="str">
        <f>MID(VLOOKUP($A225,Seqs!$A:$B,2,FALSE),VLOOKUP($A225,'NonXtal_SegEnds_Prot#'!A:AL,10,FALSE)+6,1)</f>
        <v>L</v>
      </c>
      <c r="T225" s="102" t="str">
        <f>MID(VLOOKUP($A225,Seqs!$A:$B,2,FALSE),VLOOKUP($A225,'NonXtal_SegEnds_Prot#'!A:AL,10,FALSE)+7,1)</f>
        <v>H</v>
      </c>
      <c r="U225" s="102" t="str">
        <f>MID(VLOOKUP($A225,Seqs!$A:$B,2,FALSE),VLOOKUP($A225,'NonXtal_SegEnds_Prot#'!A:AL,10,FALSE)+8,1)</f>
        <v>M</v>
      </c>
      <c r="V225" s="102" t="str">
        <f>MID(VLOOKUP($A225,Seqs!$A:$B,2,FALSE),VLOOKUP($A225,'NonXtal_SegEnds_Prot#'!A:AL,10,FALSE)+9,1)</f>
        <v>L</v>
      </c>
      <c r="W225" s="71" t="str">
        <f>MID(VLOOKUP($A225,Seqs!$A:$B,2,FALSE),VLOOKUP($A225,'NonXtal_SegEnds_Prot#'!$A:$AL,22,FALSE)+6,1)</f>
        <v>F</v>
      </c>
      <c r="X225" s="102" t="str">
        <f>MID(VLOOKUP($A225,Seqs!$A:$B,2,FALSE),VLOOKUP($A225,'NonXtal_SegEnds_Prot#'!$A:$AL,22,FALSE)+7,1)</f>
        <v>P</v>
      </c>
      <c r="Y225" s="102" t="str">
        <f>MID(VLOOKUP($A225,Seqs!$A:$B,2,FALSE),VLOOKUP($A225,'NonXtal_SegEnds_Prot#'!$A:$AL,22,FALSE)+8,1)</f>
        <v>T</v>
      </c>
      <c r="Z225" s="102" t="str">
        <f>MID(VLOOKUP($A225,Seqs!$A:$B,2,FALSE),VLOOKUP($A225,'NonXtal_SegEnds_Prot#'!$A:$AL,22,FALSE)+9,1)</f>
        <v>F</v>
      </c>
      <c r="AA225" s="102" t="str">
        <f>MID(VLOOKUP($A225,Seqs!$A:$B,2,FALSE),VLOOKUP($A225,'NonXtal_SegEnds_Prot#'!$A:$AL,22,FALSE)+10,1)</f>
        <v>L</v>
      </c>
      <c r="AB225" s="71" t="str">
        <f>MID(VLOOKUP($A225,Seqs!$A:$B,2,FALSE),VLOOKUP($A225,'NonXtal_SegEnds_Prot#'!$A:$AL,28,FALSE)-4,1)</f>
        <v>M</v>
      </c>
      <c r="AC225" s="102" t="str">
        <f>MID(VLOOKUP($A225,Seqs!$A:$B,2,FALSE),VLOOKUP($A225,'NonXtal_SegEnds_Prot#'!$A:$AL,28,FALSE),1)</f>
        <v>P</v>
      </c>
    </row>
    <row r="226" spans="1:29" s="2" customFormat="1" x14ac:dyDescent="0.2">
      <c r="A226" s="2" t="s">
        <v>441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71" t="str">
        <f>MID(VLOOKUP($A226,Seqs!$A:$B,2,FALSE),VLOOKUP($A226,'NonXtal_SegEnds_Prot#'!A:AL,10,FALSE),1)</f>
        <v>N</v>
      </c>
      <c r="S226" s="102" t="str">
        <f>MID(VLOOKUP($A226,Seqs!$A:$B,2,FALSE),VLOOKUP($A226,'NonXtal_SegEnds_Prot#'!A:AL,10,FALSE)+6,1)</f>
        <v>V</v>
      </c>
      <c r="T226" s="102" t="str">
        <f>MID(VLOOKUP($A226,Seqs!$A:$B,2,FALSE),VLOOKUP($A226,'NonXtal_SegEnds_Prot#'!A:AL,10,FALSE)+7,1)</f>
        <v>N</v>
      </c>
      <c r="U226" s="102" t="str">
        <f>MID(VLOOKUP($A226,Seqs!$A:$B,2,FALSE),VLOOKUP($A226,'NonXtal_SegEnds_Prot#'!A:AL,10,FALSE)+8,1)</f>
        <v>M</v>
      </c>
      <c r="V226" s="102" t="str">
        <f>MID(VLOOKUP($A226,Seqs!$A:$B,2,FALSE),VLOOKUP($A226,'NonXtal_SegEnds_Prot#'!A:AL,10,FALSE)+9,1)</f>
        <v>P</v>
      </c>
      <c r="W226" s="71" t="str">
        <f>MID(VLOOKUP($A226,Seqs!$A:$B,2,FALSE),VLOOKUP($A226,'NonXtal_SegEnds_Prot#'!$A:$AL,22,FALSE)+6,1)</f>
        <v>F</v>
      </c>
      <c r="X226" s="102" t="str">
        <f>MID(VLOOKUP($A226,Seqs!$A:$B,2,FALSE),VLOOKUP($A226,'NonXtal_SegEnds_Prot#'!$A:$AL,22,FALSE)+7,1)</f>
        <v>P</v>
      </c>
      <c r="Y226" s="102" t="str">
        <f>MID(VLOOKUP($A226,Seqs!$A:$B,2,FALSE),VLOOKUP($A226,'NonXtal_SegEnds_Prot#'!$A:$AL,22,FALSE)+8,1)</f>
        <v>A</v>
      </c>
      <c r="Z226" s="102" t="str">
        <f>MID(VLOOKUP($A226,Seqs!$A:$B,2,FALSE),VLOOKUP($A226,'NonXtal_SegEnds_Prot#'!$A:$AL,22,FALSE)+9,1)</f>
        <v>A</v>
      </c>
      <c r="AA226" s="102" t="str">
        <f>MID(VLOOKUP($A226,Seqs!$A:$B,2,FALSE),VLOOKUP($A226,'NonXtal_SegEnds_Prot#'!$A:$AL,22,FALSE)+10,1)</f>
        <v>A</v>
      </c>
      <c r="AB226" s="71" t="str">
        <f>MID(VLOOKUP($A226,Seqs!$A:$B,2,FALSE),VLOOKUP($A226,'NonXtal_SegEnds_Prot#'!$A:$AL,28,FALSE)-4,1)</f>
        <v>S</v>
      </c>
      <c r="AC226" s="102" t="str">
        <f>MID(VLOOKUP($A226,Seqs!$A:$B,2,FALSE),VLOOKUP($A226,'NonXtal_SegEnds_Prot#'!$A:$AL,28,FALSE),1)</f>
        <v>S</v>
      </c>
    </row>
    <row r="227" spans="1:29" s="2" customFormat="1" x14ac:dyDescent="0.2">
      <c r="A227" s="2" t="s">
        <v>540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1554</v>
      </c>
      <c r="P227" s="4" t="s">
        <v>51</v>
      </c>
      <c r="R227" s="71" t="str">
        <f>MID(VLOOKUP($A227,Seqs!$A:$B,2,FALSE),VLOOKUP($A227,'NonXtal_SegEnds_Prot#'!A:AL,10,FALSE),1)</f>
        <v>D</v>
      </c>
      <c r="S227" s="102" t="str">
        <f>MID(VLOOKUP($A227,Seqs!$A:$B,2,FALSE),VLOOKUP($A227,'NonXtal_SegEnds_Prot#'!A:AL,10,FALSE)+6,1)</f>
        <v>S</v>
      </c>
      <c r="T227" s="102" t="str">
        <f>MID(VLOOKUP($A227,Seqs!$A:$B,2,FALSE),VLOOKUP($A227,'NonXtal_SegEnds_Prot#'!A:AL,10,FALSE)+7,1)</f>
        <v>L</v>
      </c>
      <c r="U227" s="102" t="str">
        <f>MID(VLOOKUP($A227,Seqs!$A:$B,2,FALSE),VLOOKUP($A227,'NonXtal_SegEnds_Prot#'!A:AL,10,FALSE)+8,1)</f>
        <v>P</v>
      </c>
      <c r="V227" s="102" t="str">
        <f>MID(VLOOKUP($A227,Seqs!$A:$B,2,FALSE),VLOOKUP($A227,'NonXtal_SegEnds_Prot#'!A:AL,10,FALSE)+9,1)</f>
        <v>L</v>
      </c>
      <c r="W227" s="71" t="str">
        <f>MID(VLOOKUP($A227,Seqs!$A:$B,2,FALSE),VLOOKUP($A227,'NonXtal_SegEnds_Prot#'!$A:$AL,22,FALSE)+6,1)</f>
        <v>C</v>
      </c>
      <c r="X227" s="102" t="str">
        <f>MID(VLOOKUP($A227,Seqs!$A:$B,2,FALSE),VLOOKUP($A227,'NonXtal_SegEnds_Prot#'!$A:$AL,22,FALSE)+7,1)</f>
        <v>Q</v>
      </c>
      <c r="Y227" s="102" t="str">
        <f>MID(VLOOKUP($A227,Seqs!$A:$B,2,FALSE),VLOOKUP($A227,'NonXtal_SegEnds_Prot#'!$A:$AL,22,FALSE)+8,1)</f>
        <v>A</v>
      </c>
      <c r="Z227" s="102" t="str">
        <f>MID(VLOOKUP($A227,Seqs!$A:$B,2,FALSE),VLOOKUP($A227,'NonXtal_SegEnds_Prot#'!$A:$AL,22,FALSE)+9,1)</f>
        <v>P</v>
      </c>
      <c r="AA227" s="102" t="str">
        <f>MID(VLOOKUP($A227,Seqs!$A:$B,2,FALSE),VLOOKUP($A227,'NonXtal_SegEnds_Prot#'!$A:$AL,22,FALSE)+10,1)</f>
        <v>V</v>
      </c>
      <c r="AB227" s="71" t="str">
        <f>MID(VLOOKUP($A227,Seqs!$A:$B,2,FALSE),VLOOKUP($A227,'NonXtal_SegEnds_Prot#'!$A:$AL,28,FALSE)-4,1)</f>
        <v>L</v>
      </c>
      <c r="AC227" s="102" t="str">
        <f>MID(VLOOKUP($A227,Seqs!$A:$B,2,FALSE),VLOOKUP($A227,'NonXtal_SegEnds_Prot#'!$A:$AL,28,FALSE),1)</f>
        <v>P</v>
      </c>
    </row>
    <row r="228" spans="1:29" s="2" customFormat="1" x14ac:dyDescent="0.2">
      <c r="A228" s="2" t="s">
        <v>322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71" t="str">
        <f>MID(VLOOKUP($A228,Seqs!$A:$B,2,FALSE),VLOOKUP($A228,'NonXtal_SegEnds_Prot#'!$A:$AL,10,FALSE),1)</f>
        <v>D</v>
      </c>
      <c r="S228" s="102" t="str">
        <f>MID(VLOOKUP($A228,Seqs!$A:$B,2,FALSE),VLOOKUP($A228,'NonXtal_SegEnds_Prot#'!$A:$AL,10,FALSE)+6,1)</f>
        <v>L</v>
      </c>
      <c r="T228" s="102" t="str">
        <f>MID(VLOOKUP($A228,Seqs!$A:$B,2,FALSE),VLOOKUP($A228,'NonXtal_SegEnds_Prot#'!$A:$AL,10,FALSE)+7,1)</f>
        <v>V</v>
      </c>
      <c r="U228" s="102" t="str">
        <f>MID(VLOOKUP($A228,Seqs!$A:$B,2,FALSE),VLOOKUP($A228,'NonXtal_SegEnds_Prot#'!$A:$AL,10,FALSE)+8,1)</f>
        <v>L</v>
      </c>
      <c r="V228" s="102" t="str">
        <f>MID(VLOOKUP($A228,Seqs!$A:$B,2,FALSE),VLOOKUP($A228,'NonXtal_SegEnds_Prot#'!$A:$AL,10,FALSE)+9,1)</f>
        <v>P</v>
      </c>
      <c r="W228" s="71" t="str">
        <f>MID(VLOOKUP($A228,Seqs!$A:$B,2,FALSE),VLOOKUP($A228,'NonXtal_SegEnds_Prot#'!$A:$AL,22,FALSE)+6,1)</f>
        <v>I</v>
      </c>
      <c r="X228" s="102" t="str">
        <f>MID(VLOOKUP($A228,Seqs!$A:$B,2,FALSE),VLOOKUP($A228,'NonXtal_SegEnds_Prot#'!$A:$AL,22,FALSE)+7,1)</f>
        <v>S</v>
      </c>
      <c r="Y228" s="102" t="str">
        <f>MID(VLOOKUP($A228,Seqs!$A:$B,2,FALSE),VLOOKUP($A228,'NonXtal_SegEnds_Prot#'!$A:$AL,22,FALSE)+8,1)</f>
        <v>I</v>
      </c>
      <c r="Z228" s="102" t="str">
        <f>MID(VLOOKUP($A228,Seqs!$A:$B,2,FALSE),VLOOKUP($A228,'NonXtal_SegEnds_Prot#'!$A:$AL,22,FALSE)+9,1)</f>
        <v>P</v>
      </c>
      <c r="AA228" s="102" t="str">
        <f>MID(VLOOKUP($A228,Seqs!$A:$B,2,FALSE),VLOOKUP($A228,'NonXtal_SegEnds_Prot#'!$A:$AL,22,FALSE)+10,1)</f>
        <v>P</v>
      </c>
      <c r="AB228" s="71" t="str">
        <f>MID(VLOOKUP($A228,Seqs!$A:$B,2,FALSE),VLOOKUP($A228,'NonXtal_SegEnds_Prot#'!$A:$AL,28,FALSE)-4,1)</f>
        <v>A</v>
      </c>
      <c r="AC228" s="102" t="str">
        <f>MID(VLOOKUP($A228,Seqs!$A:$B,2,FALSE),VLOOKUP($A228,'NonXtal_SegEnds_Prot#'!$A:$AL,28,FALSE),1)</f>
        <v>P</v>
      </c>
    </row>
    <row r="229" spans="1:29" s="2" customFormat="1" x14ac:dyDescent="0.2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71" t="str">
        <f>MID(VLOOKUP($A229,Seqs!$A:$B,2,FALSE),VLOOKUP($A229,'NonXtal_SegEnds_Prot#'!A:AL,10,FALSE),1)</f>
        <v>D</v>
      </c>
      <c r="S229" s="102" t="str">
        <f>MID(VLOOKUP($A229,Seqs!$A:$B,2,FALSE),VLOOKUP($A229,'NonXtal_SegEnds_Prot#'!A:AL,10,FALSE)+6,1)</f>
        <v>L</v>
      </c>
      <c r="T229" s="102" t="str">
        <f>MID(VLOOKUP($A229,Seqs!$A:$B,2,FALSE),VLOOKUP($A229,'NonXtal_SegEnds_Prot#'!A:AL,10,FALSE)+7,1)</f>
        <v>V</v>
      </c>
      <c r="U229" s="102" t="str">
        <f>MID(VLOOKUP($A229,Seqs!$A:$B,2,FALSE),VLOOKUP($A229,'NonXtal_SegEnds_Prot#'!A:AL,10,FALSE)+8,1)</f>
        <v>M</v>
      </c>
      <c r="V229" s="102" t="str">
        <f>MID(VLOOKUP($A229,Seqs!$A:$B,2,FALSE),VLOOKUP($A229,'NonXtal_SegEnds_Prot#'!A:AL,10,FALSE)+9,1)</f>
        <v>P</v>
      </c>
      <c r="W229" s="71" t="str">
        <f>MID(VLOOKUP($A229,Seqs!$A:$B,2,FALSE),VLOOKUP($A229,'NonXtal_SegEnds_Prot#'!$A:$AL,22,FALSE)+6,1)</f>
        <v>I</v>
      </c>
      <c r="X229" s="102" t="str">
        <f>MID(VLOOKUP($A229,Seqs!$A:$B,2,FALSE),VLOOKUP($A229,'NonXtal_SegEnds_Prot#'!$A:$AL,22,FALSE)+7,1)</f>
        <v>S</v>
      </c>
      <c r="Y229" s="102" t="str">
        <f>MID(VLOOKUP($A229,Seqs!$A:$B,2,FALSE),VLOOKUP($A229,'NonXtal_SegEnds_Prot#'!$A:$AL,22,FALSE)+8,1)</f>
        <v>L</v>
      </c>
      <c r="Z229" s="102" t="str">
        <f>MID(VLOOKUP($A229,Seqs!$A:$B,2,FALSE),VLOOKUP($A229,'NonXtal_SegEnds_Prot#'!$A:$AL,22,FALSE)+9,1)</f>
        <v>P</v>
      </c>
      <c r="AA229" s="102" t="str">
        <f>MID(VLOOKUP($A229,Seqs!$A:$B,2,FALSE),VLOOKUP($A229,'NonXtal_SegEnds_Prot#'!$A:$AL,22,FALSE)+10,1)</f>
        <v>P</v>
      </c>
      <c r="AB229" s="71" t="str">
        <f>MID(VLOOKUP($A229,Seqs!$A:$B,2,FALSE),VLOOKUP($A229,'NonXtal_SegEnds_Prot#'!$A:$AL,28,FALSE)-4,1)</f>
        <v>A</v>
      </c>
      <c r="AC229" s="102" t="str">
        <f>MID(VLOOKUP($A229,Seqs!$A:$B,2,FALSE),VLOOKUP($A229,'NonXtal_SegEnds_Prot#'!$A:$AL,28,FALSE),1)</f>
        <v>P</v>
      </c>
    </row>
    <row r="230" spans="1:29" s="2" customFormat="1" x14ac:dyDescent="0.2">
      <c r="A230" s="2" t="s">
        <v>323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71" t="str">
        <f>MID(VLOOKUP($A230,Seqs!$A:$B,2,FALSE),VLOOKUP($A230,'NonXtal_SegEnds_Prot#'!A:AL,10,FALSE),1)</f>
        <v>D</v>
      </c>
      <c r="S230" s="102" t="str">
        <f>MID(VLOOKUP($A230,Seqs!$A:$B,2,FALSE),VLOOKUP($A230,'NonXtal_SegEnds_Prot#'!A:AL,10,FALSE)+6,1)</f>
        <v>L</v>
      </c>
      <c r="T230" s="102" t="str">
        <f>MID(VLOOKUP($A230,Seqs!$A:$B,2,FALSE),VLOOKUP($A230,'NonXtal_SegEnds_Prot#'!A:AL,10,FALSE)+7,1)</f>
        <v>V</v>
      </c>
      <c r="U230" s="102" t="str">
        <f>MID(VLOOKUP($A230,Seqs!$A:$B,2,FALSE),VLOOKUP($A230,'NonXtal_SegEnds_Prot#'!A:AL,10,FALSE)+8,1)</f>
        <v>M</v>
      </c>
      <c r="V230" s="102" t="str">
        <f>MID(VLOOKUP($A230,Seqs!$A:$B,2,FALSE),VLOOKUP($A230,'NonXtal_SegEnds_Prot#'!A:AL,10,FALSE)+9,1)</f>
        <v>P</v>
      </c>
      <c r="W230" s="71" t="str">
        <f>MID(VLOOKUP($A230,Seqs!$A:$B,2,FALSE),VLOOKUP($A230,'NonXtal_SegEnds_Prot#'!$A:$AL,22,FALSE)+6,1)</f>
        <v>I</v>
      </c>
      <c r="X230" s="102" t="str">
        <f>MID(VLOOKUP($A230,Seqs!$A:$B,2,FALSE),VLOOKUP($A230,'NonXtal_SegEnds_Prot#'!$A:$AL,22,FALSE)+7,1)</f>
        <v>S</v>
      </c>
      <c r="Y230" s="102" t="str">
        <f>MID(VLOOKUP($A230,Seqs!$A:$B,2,FALSE),VLOOKUP($A230,'NonXtal_SegEnds_Prot#'!$A:$AL,22,FALSE)+8,1)</f>
        <v>I</v>
      </c>
      <c r="Z230" s="102" t="str">
        <f>MID(VLOOKUP($A230,Seqs!$A:$B,2,FALSE),VLOOKUP($A230,'NonXtal_SegEnds_Prot#'!$A:$AL,22,FALSE)+9,1)</f>
        <v>P</v>
      </c>
      <c r="AA230" s="102" t="str">
        <f>MID(VLOOKUP($A230,Seqs!$A:$B,2,FALSE),VLOOKUP($A230,'NonXtal_SegEnds_Prot#'!$A:$AL,22,FALSE)+10,1)</f>
        <v>P</v>
      </c>
      <c r="AB230" s="71" t="str">
        <f>MID(VLOOKUP($A230,Seqs!$A:$B,2,FALSE),VLOOKUP($A230,'NonXtal_SegEnds_Prot#'!$A:$AL,28,FALSE)-4,1)</f>
        <v>A</v>
      </c>
      <c r="AC230" s="102" t="str">
        <f>MID(VLOOKUP($A230,Seqs!$A:$B,2,FALSE),VLOOKUP($A230,'NonXtal_SegEnds_Prot#'!$A:$AL,28,FALSE),1)</f>
        <v>P</v>
      </c>
    </row>
    <row r="231" spans="1:29" s="2" customFormat="1" x14ac:dyDescent="0.2">
      <c r="A231" s="2" t="s">
        <v>324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71" t="str">
        <f>MID(VLOOKUP($A231,Seqs!$A:$B,2,FALSE),VLOOKUP($A231,'NonXtal_SegEnds_Prot#'!A:AL,10,FALSE),1)</f>
        <v>D</v>
      </c>
      <c r="S231" s="102" t="str">
        <f>MID(VLOOKUP($A231,Seqs!$A:$B,2,FALSE),VLOOKUP($A231,'NonXtal_SegEnds_Prot#'!A:AL,10,FALSE)+6,1)</f>
        <v>L</v>
      </c>
      <c r="T231" s="102" t="str">
        <f>MID(VLOOKUP($A231,Seqs!$A:$B,2,FALSE),VLOOKUP($A231,'NonXtal_SegEnds_Prot#'!A:AL,10,FALSE)+7,1)</f>
        <v>V</v>
      </c>
      <c r="U231" s="102" t="str">
        <f>MID(VLOOKUP($A231,Seqs!$A:$B,2,FALSE),VLOOKUP($A231,'NonXtal_SegEnds_Prot#'!A:AL,10,FALSE)+8,1)</f>
        <v>M</v>
      </c>
      <c r="V231" s="102" t="str">
        <f>MID(VLOOKUP($A231,Seqs!$A:$B,2,FALSE),VLOOKUP($A231,'NonXtal_SegEnds_Prot#'!A:AL,10,FALSE)+9,1)</f>
        <v>P</v>
      </c>
      <c r="W231" s="71" t="str">
        <f>MID(VLOOKUP($A231,Seqs!$A:$B,2,FALSE),VLOOKUP($A231,'NonXtal_SegEnds_Prot#'!$A:$AL,22,FALSE)+6,1)</f>
        <v>I</v>
      </c>
      <c r="X231" s="102" t="str">
        <f>MID(VLOOKUP($A231,Seqs!$A:$B,2,FALSE),VLOOKUP($A231,'NonXtal_SegEnds_Prot#'!$A:$AL,22,FALSE)+7,1)</f>
        <v>S</v>
      </c>
      <c r="Y231" s="102" t="str">
        <f>MID(VLOOKUP($A231,Seqs!$A:$B,2,FALSE),VLOOKUP($A231,'NonXtal_SegEnds_Prot#'!$A:$AL,22,FALSE)+8,1)</f>
        <v>M</v>
      </c>
      <c r="Z231" s="102" t="str">
        <f>MID(VLOOKUP($A231,Seqs!$A:$B,2,FALSE),VLOOKUP($A231,'NonXtal_SegEnds_Prot#'!$A:$AL,22,FALSE)+9,1)</f>
        <v>P</v>
      </c>
      <c r="AA231" s="102" t="str">
        <f>MID(VLOOKUP($A231,Seqs!$A:$B,2,FALSE),VLOOKUP($A231,'NonXtal_SegEnds_Prot#'!$A:$AL,22,FALSE)+10,1)</f>
        <v>P</v>
      </c>
      <c r="AB231" s="71" t="str">
        <f>MID(VLOOKUP($A231,Seqs!$A:$B,2,FALSE),VLOOKUP($A231,'NonXtal_SegEnds_Prot#'!$A:$AL,28,FALSE)-4,1)</f>
        <v>A</v>
      </c>
      <c r="AC231" s="102" t="str">
        <f>MID(VLOOKUP($A231,Seqs!$A:$B,2,FALSE),VLOOKUP($A231,'NonXtal_SegEnds_Prot#'!$A:$AL,28,FALSE),1)</f>
        <v>P</v>
      </c>
    </row>
    <row r="232" spans="1:29" s="89" customFormat="1" x14ac:dyDescent="0.2">
      <c r="A232" s="2" t="s">
        <v>325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71" t="str">
        <f>MID(VLOOKUP($A232,Seqs!$A:$B,2,FALSE),VLOOKUP($A232,'NonXtal_SegEnds_Prot#'!A:AL,10,FALSE),1)</f>
        <v>D</v>
      </c>
      <c r="S232" s="102" t="str">
        <f>MID(VLOOKUP($A232,Seqs!$A:$B,2,FALSE),VLOOKUP($A232,'NonXtal_SegEnds_Prot#'!A:AL,10,FALSE)+6,1)</f>
        <v>L</v>
      </c>
      <c r="T232" s="102" t="str">
        <f>MID(VLOOKUP($A232,Seqs!$A:$B,2,FALSE),VLOOKUP($A232,'NonXtal_SegEnds_Prot#'!A:AL,10,FALSE)+7,1)</f>
        <v>V</v>
      </c>
      <c r="U232" s="102" t="str">
        <f>MID(VLOOKUP($A232,Seqs!$A:$B,2,FALSE),VLOOKUP($A232,'NonXtal_SegEnds_Prot#'!A:AL,10,FALSE)+8,1)</f>
        <v>M</v>
      </c>
      <c r="V232" s="102" t="str">
        <f>MID(VLOOKUP($A232,Seqs!$A:$B,2,FALSE),VLOOKUP($A232,'NonXtal_SegEnds_Prot#'!A:AL,10,FALSE)+9,1)</f>
        <v>P</v>
      </c>
      <c r="W232" s="71" t="str">
        <f>MID(VLOOKUP($A232,Seqs!$A:$B,2,FALSE),VLOOKUP($A232,'NonXtal_SegEnds_Prot#'!$A:$AL,22,FALSE)+6,1)</f>
        <v>I</v>
      </c>
      <c r="X232" s="102" t="str">
        <f>MID(VLOOKUP($A232,Seqs!$A:$B,2,FALSE),VLOOKUP($A232,'NonXtal_SegEnds_Prot#'!$A:$AL,22,FALSE)+7,1)</f>
        <v>S</v>
      </c>
      <c r="Y232" s="102" t="str">
        <f>MID(VLOOKUP($A232,Seqs!$A:$B,2,FALSE),VLOOKUP($A232,'NonXtal_SegEnds_Prot#'!$A:$AL,22,FALSE)+8,1)</f>
        <v>M</v>
      </c>
      <c r="Z232" s="102" t="str">
        <f>MID(VLOOKUP($A232,Seqs!$A:$B,2,FALSE),VLOOKUP($A232,'NonXtal_SegEnds_Prot#'!$A:$AL,22,FALSE)+9,1)</f>
        <v>P</v>
      </c>
      <c r="AA232" s="102" t="str">
        <f>MID(VLOOKUP($A232,Seqs!$A:$B,2,FALSE),VLOOKUP($A232,'NonXtal_SegEnds_Prot#'!$A:$AL,22,FALSE)+10,1)</f>
        <v>P</v>
      </c>
      <c r="AB232" s="71" t="str">
        <f>MID(VLOOKUP($A232,Seqs!$A:$B,2,FALSE),VLOOKUP($A232,'NonXtal_SegEnds_Prot#'!$A:$AL,28,FALSE)-4,1)</f>
        <v>A</v>
      </c>
      <c r="AC232" s="102" t="str">
        <f>MID(VLOOKUP($A232,Seqs!$A:$B,2,FALSE),VLOOKUP($A232,'NonXtal_SegEnds_Prot#'!$A:$AL,28,FALSE),1)</f>
        <v>P</v>
      </c>
    </row>
    <row r="233" spans="1:29" s="2" customFormat="1" x14ac:dyDescent="0.2">
      <c r="A233" s="2" t="s">
        <v>328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71" t="str">
        <f>MID(VLOOKUP($A233,Seqs!$A:$B,2,FALSE),VLOOKUP($A233,'NonXtal_SegEnds_Prot#'!A:AL,10,FALSE),1)</f>
        <v>D</v>
      </c>
      <c r="S233" s="102" t="str">
        <f>MID(VLOOKUP($A233,Seqs!$A:$B,2,FALSE),VLOOKUP($A233,'NonXtal_SegEnds_Prot#'!A:AL,10,FALSE)+6,1)</f>
        <v>L</v>
      </c>
      <c r="T233" s="102" t="str">
        <f>MID(VLOOKUP($A233,Seqs!$A:$B,2,FALSE),VLOOKUP($A233,'NonXtal_SegEnds_Prot#'!A:AL,10,FALSE)+7,1)</f>
        <v>V</v>
      </c>
      <c r="U233" s="102" t="str">
        <f>MID(VLOOKUP($A233,Seqs!$A:$B,2,FALSE),VLOOKUP($A233,'NonXtal_SegEnds_Prot#'!A:AL,10,FALSE)+8,1)</f>
        <v>M</v>
      </c>
      <c r="V233" s="102" t="str">
        <f>MID(VLOOKUP($A233,Seqs!$A:$B,2,FALSE),VLOOKUP($A233,'NonXtal_SegEnds_Prot#'!A:AL,10,FALSE)+9,1)</f>
        <v>P</v>
      </c>
      <c r="W233" s="71" t="str">
        <f>MID(VLOOKUP($A233,Seqs!$A:$B,2,FALSE),VLOOKUP($A233,'NonXtal_SegEnds_Prot#'!$A:$AL,22,FALSE)+6,1)</f>
        <v>I</v>
      </c>
      <c r="X233" s="102" t="str">
        <f>MID(VLOOKUP($A233,Seqs!$A:$B,2,FALSE),VLOOKUP($A233,'NonXtal_SegEnds_Prot#'!$A:$AL,22,FALSE)+7,1)</f>
        <v>S</v>
      </c>
      <c r="Y233" s="102" t="str">
        <f>MID(VLOOKUP($A233,Seqs!$A:$B,2,FALSE),VLOOKUP($A233,'NonXtal_SegEnds_Prot#'!$A:$AL,22,FALSE)+8,1)</f>
        <v>F</v>
      </c>
      <c r="Z233" s="102" t="str">
        <f>MID(VLOOKUP($A233,Seqs!$A:$B,2,FALSE),VLOOKUP($A233,'NonXtal_SegEnds_Prot#'!$A:$AL,22,FALSE)+9,1)</f>
        <v>L</v>
      </c>
      <c r="AA233" s="102" t="str">
        <f>MID(VLOOKUP($A233,Seqs!$A:$B,2,FALSE),VLOOKUP($A233,'NonXtal_SegEnds_Prot#'!$A:$AL,22,FALSE)+10,1)</f>
        <v>P</v>
      </c>
      <c r="AB233" s="71" t="str">
        <f>MID(VLOOKUP($A233,Seqs!$A:$B,2,FALSE),VLOOKUP($A233,'NonXtal_SegEnds_Prot#'!$A:$AL,28,FALSE)-4,1)</f>
        <v>A</v>
      </c>
      <c r="AC233" s="102" t="str">
        <f>MID(VLOOKUP($A233,Seqs!$A:$B,2,FALSE),VLOOKUP($A233,'NonXtal_SegEnds_Prot#'!$A:$AL,28,FALSE),1)</f>
        <v>P</v>
      </c>
    </row>
    <row r="234" spans="1:29" s="2" customFormat="1" x14ac:dyDescent="0.2">
      <c r="A234" s="2" t="s">
        <v>329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71" t="str">
        <f>MID(VLOOKUP($A234,Seqs!$A:$B,2,FALSE),VLOOKUP($A234,'NonXtal_SegEnds_Prot#'!A:AL,10,FALSE),1)</f>
        <v>D</v>
      </c>
      <c r="S234" s="102" t="str">
        <f>MID(VLOOKUP($A234,Seqs!$A:$B,2,FALSE),VLOOKUP($A234,'NonXtal_SegEnds_Prot#'!A:AL,10,FALSE)+6,1)</f>
        <v>L</v>
      </c>
      <c r="T234" s="102" t="str">
        <f>MID(VLOOKUP($A234,Seqs!$A:$B,2,FALSE),VLOOKUP($A234,'NonXtal_SegEnds_Prot#'!A:AL,10,FALSE)+7,1)</f>
        <v>V</v>
      </c>
      <c r="U234" s="102" t="str">
        <f>MID(VLOOKUP($A234,Seqs!$A:$B,2,FALSE),VLOOKUP($A234,'NonXtal_SegEnds_Prot#'!A:AL,10,FALSE)+8,1)</f>
        <v>M</v>
      </c>
      <c r="V234" s="102" t="str">
        <f>MID(VLOOKUP($A234,Seqs!$A:$B,2,FALSE),VLOOKUP($A234,'NonXtal_SegEnds_Prot#'!A:AL,10,FALSE)+9,1)</f>
        <v>P</v>
      </c>
      <c r="W234" s="71" t="str">
        <f>MID(VLOOKUP($A234,Seqs!$A:$B,2,FALSE),VLOOKUP($A234,'NonXtal_SegEnds_Prot#'!$A:$AL,22,FALSE)+6,1)</f>
        <v>I</v>
      </c>
      <c r="X234" s="102" t="str">
        <f>MID(VLOOKUP($A234,Seqs!$A:$B,2,FALSE),VLOOKUP($A234,'NonXtal_SegEnds_Prot#'!$A:$AL,22,FALSE)+7,1)</f>
        <v>S</v>
      </c>
      <c r="Y234" s="102" t="str">
        <f>MID(VLOOKUP($A234,Seqs!$A:$B,2,FALSE),VLOOKUP($A234,'NonXtal_SegEnds_Prot#'!$A:$AL,22,FALSE)+8,1)</f>
        <v>L</v>
      </c>
      <c r="Z234" s="102" t="str">
        <f>MID(VLOOKUP($A234,Seqs!$A:$B,2,FALSE),VLOOKUP($A234,'NonXtal_SegEnds_Prot#'!$A:$AL,22,FALSE)+9,1)</f>
        <v>A</v>
      </c>
      <c r="AA234" s="102" t="str">
        <f>MID(VLOOKUP($A234,Seqs!$A:$B,2,FALSE),VLOOKUP($A234,'NonXtal_SegEnds_Prot#'!$A:$AL,22,FALSE)+10,1)</f>
        <v>P</v>
      </c>
      <c r="AB234" s="71" t="str">
        <f>MID(VLOOKUP($A234,Seqs!$A:$B,2,FALSE),VLOOKUP($A234,'NonXtal_SegEnds_Prot#'!$A:$AL,28,FALSE)-4,1)</f>
        <v>A</v>
      </c>
      <c r="AC234" s="102" t="str">
        <f>MID(VLOOKUP($A234,Seqs!$A:$B,2,FALSE),VLOOKUP($A234,'NonXtal_SegEnds_Prot#'!$A:$AL,28,FALSE),1)</f>
        <v>P</v>
      </c>
    </row>
    <row r="235" spans="1:29" s="2" customFormat="1" x14ac:dyDescent="0.2">
      <c r="A235" s="2" t="s">
        <v>330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71" t="str">
        <f>MID(VLOOKUP($A235,Seqs!$A:$B,2,FALSE),VLOOKUP($A235,'NonXtal_SegEnds_Prot#'!A:AL,10,FALSE),1)</f>
        <v>D</v>
      </c>
      <c r="S235" s="102" t="str">
        <f>MID(VLOOKUP($A235,Seqs!$A:$B,2,FALSE),VLOOKUP($A235,'NonXtal_SegEnds_Prot#'!A:AL,10,FALSE)+6,1)</f>
        <v>V</v>
      </c>
      <c r="T235" s="102" t="str">
        <f>MID(VLOOKUP($A235,Seqs!$A:$B,2,FALSE),VLOOKUP($A235,'NonXtal_SegEnds_Prot#'!A:AL,10,FALSE)+7,1)</f>
        <v>V</v>
      </c>
      <c r="U235" s="102" t="str">
        <f>MID(VLOOKUP($A235,Seqs!$A:$B,2,FALSE),VLOOKUP($A235,'NonXtal_SegEnds_Prot#'!A:AL,10,FALSE)+8,1)</f>
        <v>M</v>
      </c>
      <c r="V235" s="102" t="str">
        <f>MID(VLOOKUP($A235,Seqs!$A:$B,2,FALSE),VLOOKUP($A235,'NonXtal_SegEnds_Prot#'!A:AL,10,FALSE)+9,1)</f>
        <v>P</v>
      </c>
      <c r="W235" s="71" t="str">
        <f>MID(VLOOKUP($A235,Seqs!$A:$B,2,FALSE),VLOOKUP($A235,'NonXtal_SegEnds_Prot#'!$A:$AL,22,FALSE)+6,1)</f>
        <v>A</v>
      </c>
      <c r="X235" s="102" t="str">
        <f>MID(VLOOKUP($A235,Seqs!$A:$B,2,FALSE),VLOOKUP($A235,'NonXtal_SegEnds_Prot#'!$A:$AL,22,FALSE)+7,1)</f>
        <v>S</v>
      </c>
      <c r="Y235" s="102" t="str">
        <f>MID(VLOOKUP($A235,Seqs!$A:$B,2,FALSE),VLOOKUP($A235,'NonXtal_SegEnds_Prot#'!$A:$AL,22,FALSE)+8,1)</f>
        <v>F</v>
      </c>
      <c r="Z235" s="102" t="str">
        <f>MID(VLOOKUP($A235,Seqs!$A:$B,2,FALSE),VLOOKUP($A235,'NonXtal_SegEnds_Prot#'!$A:$AL,22,FALSE)+9,1)</f>
        <v>L</v>
      </c>
      <c r="AA235" s="102" t="str">
        <f>MID(VLOOKUP($A235,Seqs!$A:$B,2,FALSE),VLOOKUP($A235,'NonXtal_SegEnds_Prot#'!$A:$AL,22,FALSE)+10,1)</f>
        <v>P</v>
      </c>
      <c r="AB235" s="71" t="str">
        <f>MID(VLOOKUP($A235,Seqs!$A:$B,2,FALSE),VLOOKUP($A235,'NonXtal_SegEnds_Prot#'!$A:$AL,28,FALSE)-4,1)</f>
        <v>T</v>
      </c>
      <c r="AC235" s="102" t="str">
        <f>MID(VLOOKUP($A235,Seqs!$A:$B,2,FALSE),VLOOKUP($A235,'NonXtal_SegEnds_Prot#'!$A:$AL,28,FALSE),1)</f>
        <v>P</v>
      </c>
    </row>
    <row r="236" spans="1:29" s="2" customFormat="1" x14ac:dyDescent="0.2">
      <c r="A236" s="2" t="s">
        <v>346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71" t="str">
        <f>MID(VLOOKUP($A236,Seqs!$A:$B,2,FALSE),VLOOKUP($A236,'NonXtal_SegEnds_Prot#'!A:AL,10,FALSE),1)</f>
        <v>D</v>
      </c>
      <c r="S236" s="102" t="str">
        <f>MID(VLOOKUP($A236,Seqs!$A:$B,2,FALSE),VLOOKUP($A236,'NonXtal_SegEnds_Prot#'!A:AL,10,FALSE)+6,1)</f>
        <v>T</v>
      </c>
      <c r="T236" s="102" t="str">
        <f>MID(VLOOKUP($A236,Seqs!$A:$B,2,FALSE),VLOOKUP($A236,'NonXtal_SegEnds_Prot#'!A:AL,10,FALSE)+7,1)</f>
        <v>V</v>
      </c>
      <c r="U236" s="102" t="str">
        <f>MID(VLOOKUP($A236,Seqs!$A:$B,2,FALSE),VLOOKUP($A236,'NonXtal_SegEnds_Prot#'!A:AL,10,FALSE)+8,1)</f>
        <v>L</v>
      </c>
      <c r="V236" s="102" t="str">
        <f>MID(VLOOKUP($A236,Seqs!$A:$B,2,FALSE),VLOOKUP($A236,'NonXtal_SegEnds_Prot#'!A:AL,10,FALSE)+9,1)</f>
        <v>P</v>
      </c>
      <c r="W236" s="71" t="str">
        <f>MID(VLOOKUP($A236,Seqs!$A:$B,2,FALSE),VLOOKUP($A236,'NonXtal_SegEnds_Prot#'!$A:$AL,22,FALSE)+6,1)</f>
        <v>I</v>
      </c>
      <c r="X236" s="102" t="str">
        <f>MID(VLOOKUP($A236,Seqs!$A:$B,2,FALSE),VLOOKUP($A236,'NonXtal_SegEnds_Prot#'!$A:$AL,22,FALSE)+7,1)</f>
        <v>S</v>
      </c>
      <c r="Y236" s="102" t="str">
        <f>MID(VLOOKUP($A236,Seqs!$A:$B,2,FALSE),VLOOKUP($A236,'NonXtal_SegEnds_Prot#'!$A:$AL,22,FALSE)+8,1)</f>
        <v>I</v>
      </c>
      <c r="Z236" s="102" t="str">
        <f>MID(VLOOKUP($A236,Seqs!$A:$B,2,FALSE),VLOOKUP($A236,'NonXtal_SegEnds_Prot#'!$A:$AL,22,FALSE)+9,1)</f>
        <v>G</v>
      </c>
      <c r="AA236" s="102" t="str">
        <f>MID(VLOOKUP($A236,Seqs!$A:$B,2,FALSE),VLOOKUP($A236,'NonXtal_SegEnds_Prot#'!$A:$AL,22,FALSE)+10,1)</f>
        <v>P</v>
      </c>
      <c r="AB236" s="71" t="str">
        <f>MID(VLOOKUP($A236,Seqs!$A:$B,2,FALSE),VLOOKUP($A236,'NonXtal_SegEnds_Prot#'!$A:$AL,28,FALSE)-4,1)</f>
        <v>S</v>
      </c>
      <c r="AC236" s="102" t="str">
        <f>MID(VLOOKUP($A236,Seqs!$A:$B,2,FALSE),VLOOKUP($A236,'NonXtal_SegEnds_Prot#'!$A:$AL,28,FALSE),1)</f>
        <v>P</v>
      </c>
    </row>
    <row r="237" spans="1:29" s="2" customFormat="1" x14ac:dyDescent="0.2">
      <c r="A237" s="2" t="s">
        <v>347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71" t="str">
        <f>MID(VLOOKUP($A237,Seqs!$A:$B,2,FALSE),VLOOKUP($A237,'NonXtal_SegEnds_Prot#'!A:AL,10,FALSE),1)</f>
        <v>D</v>
      </c>
      <c r="S237" s="102" t="str">
        <f>MID(VLOOKUP($A237,Seqs!$A:$B,2,FALSE),VLOOKUP($A237,'NonXtal_SegEnds_Prot#'!A:AL,10,FALSE)+6,1)</f>
        <v>T</v>
      </c>
      <c r="T237" s="102" t="str">
        <f>MID(VLOOKUP($A237,Seqs!$A:$B,2,FALSE),VLOOKUP($A237,'NonXtal_SegEnds_Prot#'!A:AL,10,FALSE)+7,1)</f>
        <v>V</v>
      </c>
      <c r="U237" s="102" t="str">
        <f>MID(VLOOKUP($A237,Seqs!$A:$B,2,FALSE),VLOOKUP($A237,'NonXtal_SegEnds_Prot#'!A:AL,10,FALSE)+8,1)</f>
        <v>L</v>
      </c>
      <c r="V237" s="102" t="str">
        <f>MID(VLOOKUP($A237,Seqs!$A:$B,2,FALSE),VLOOKUP($A237,'NonXtal_SegEnds_Prot#'!A:AL,10,FALSE)+9,1)</f>
        <v>P</v>
      </c>
      <c r="W237" s="71" t="str">
        <f>MID(VLOOKUP($A237,Seqs!$A:$B,2,FALSE),VLOOKUP($A237,'NonXtal_SegEnds_Prot#'!$A:$AL,22,FALSE)+6,1)</f>
        <v>I</v>
      </c>
      <c r="X237" s="102" t="str">
        <f>MID(VLOOKUP($A237,Seqs!$A:$B,2,FALSE),VLOOKUP($A237,'NonXtal_SegEnds_Prot#'!$A:$AL,22,FALSE)+7,1)</f>
        <v>S</v>
      </c>
      <c r="Y237" s="102" t="str">
        <f>MID(VLOOKUP($A237,Seqs!$A:$B,2,FALSE),VLOOKUP($A237,'NonXtal_SegEnds_Prot#'!$A:$AL,22,FALSE)+8,1)</f>
        <v>I</v>
      </c>
      <c r="Z237" s="102" t="str">
        <f>MID(VLOOKUP($A237,Seqs!$A:$B,2,FALSE),VLOOKUP($A237,'NonXtal_SegEnds_Prot#'!$A:$AL,22,FALSE)+9,1)</f>
        <v>G</v>
      </c>
      <c r="AA237" s="102" t="str">
        <f>MID(VLOOKUP($A237,Seqs!$A:$B,2,FALSE),VLOOKUP($A237,'NonXtal_SegEnds_Prot#'!$A:$AL,22,FALSE)+10,1)</f>
        <v>P</v>
      </c>
      <c r="AB237" s="71" t="str">
        <f>MID(VLOOKUP($A237,Seqs!$A:$B,2,FALSE),VLOOKUP($A237,'NonXtal_SegEnds_Prot#'!$A:$AL,28,FALSE)-4,1)</f>
        <v>S</v>
      </c>
      <c r="AC237" s="102" t="str">
        <f>MID(VLOOKUP($A237,Seqs!$A:$B,2,FALSE),VLOOKUP($A237,'NonXtal_SegEnds_Prot#'!$A:$AL,28,FALSE),1)</f>
        <v>P</v>
      </c>
    </row>
    <row r="238" spans="1:29" s="2" customFormat="1" x14ac:dyDescent="0.2">
      <c r="A238" s="2" t="s">
        <v>348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71" t="str">
        <f>MID(VLOOKUP($A238,Seqs!$A:$B,2,FALSE),VLOOKUP($A238,'NonXtal_SegEnds_Prot#'!A:AL,10,FALSE),1)</f>
        <v>D</v>
      </c>
      <c r="S238" s="102" t="str">
        <f>MID(VLOOKUP($A238,Seqs!$A:$B,2,FALSE),VLOOKUP($A238,'NonXtal_SegEnds_Prot#'!A:AL,10,FALSE)+6,1)</f>
        <v>T</v>
      </c>
      <c r="T238" s="102" t="str">
        <f>MID(VLOOKUP($A238,Seqs!$A:$B,2,FALSE),VLOOKUP($A238,'NonXtal_SegEnds_Prot#'!A:AL,10,FALSE)+7,1)</f>
        <v>V</v>
      </c>
      <c r="U238" s="102" t="str">
        <f>MID(VLOOKUP($A238,Seqs!$A:$B,2,FALSE),VLOOKUP($A238,'NonXtal_SegEnds_Prot#'!A:AL,10,FALSE)+8,1)</f>
        <v>L</v>
      </c>
      <c r="V238" s="102" t="str">
        <f>MID(VLOOKUP($A238,Seqs!$A:$B,2,FALSE),VLOOKUP($A238,'NonXtal_SegEnds_Prot#'!A:AL,10,FALSE)+9,1)</f>
        <v>P</v>
      </c>
      <c r="W238" s="71" t="str">
        <f>MID(VLOOKUP($A238,Seqs!$A:$B,2,FALSE),VLOOKUP($A238,'NonXtal_SegEnds_Prot#'!$A:$AL,22,FALSE)+6,1)</f>
        <v>V</v>
      </c>
      <c r="X238" s="102" t="str">
        <f>MID(VLOOKUP($A238,Seqs!$A:$B,2,FALSE),VLOOKUP($A238,'NonXtal_SegEnds_Prot#'!$A:$AL,22,FALSE)+7,1)</f>
        <v>S</v>
      </c>
      <c r="Y238" s="102" t="str">
        <f>MID(VLOOKUP($A238,Seqs!$A:$B,2,FALSE),VLOOKUP($A238,'NonXtal_SegEnds_Prot#'!$A:$AL,22,FALSE)+8,1)</f>
        <v>V</v>
      </c>
      <c r="Z238" s="102" t="str">
        <f>MID(VLOOKUP($A238,Seqs!$A:$B,2,FALSE),VLOOKUP($A238,'NonXtal_SegEnds_Prot#'!$A:$AL,22,FALSE)+9,1)</f>
        <v>G</v>
      </c>
      <c r="AA238" s="102" t="str">
        <f>MID(VLOOKUP($A238,Seqs!$A:$B,2,FALSE),VLOOKUP($A238,'NonXtal_SegEnds_Prot#'!$A:$AL,22,FALSE)+10,1)</f>
        <v>P</v>
      </c>
      <c r="AB238" s="71" t="str">
        <f>MID(VLOOKUP($A238,Seqs!$A:$B,2,FALSE),VLOOKUP($A238,'NonXtal_SegEnds_Prot#'!$A:$AL,28,FALSE)-4,1)</f>
        <v>S</v>
      </c>
      <c r="AC238" s="102" t="str">
        <f>MID(VLOOKUP($A238,Seqs!$A:$B,2,FALSE),VLOOKUP($A238,'NonXtal_SegEnds_Prot#'!$A:$AL,28,FALSE),1)</f>
        <v>P</v>
      </c>
    </row>
    <row r="239" spans="1:29" s="2" customFormat="1" x14ac:dyDescent="0.2">
      <c r="A239" s="2" t="s">
        <v>349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71" t="str">
        <f>MID(VLOOKUP($A239,Seqs!$A:$B,2,FALSE),VLOOKUP($A239,'NonXtal_SegEnds_Prot#'!A:AL,10,FALSE),1)</f>
        <v>D</v>
      </c>
      <c r="S239" s="102" t="str">
        <f>MID(VLOOKUP($A239,Seqs!$A:$B,2,FALSE),VLOOKUP($A239,'NonXtal_SegEnds_Prot#'!A:AL,10,FALSE)+6,1)</f>
        <v>L</v>
      </c>
      <c r="T239" s="102" t="str">
        <f>MID(VLOOKUP($A239,Seqs!$A:$B,2,FALSE),VLOOKUP($A239,'NonXtal_SegEnds_Prot#'!A:AL,10,FALSE)+7,1)</f>
        <v>V</v>
      </c>
      <c r="U239" s="102" t="str">
        <f>MID(VLOOKUP($A239,Seqs!$A:$B,2,FALSE),VLOOKUP($A239,'NonXtal_SegEnds_Prot#'!A:AL,10,FALSE)+8,1)</f>
        <v>I</v>
      </c>
      <c r="V239" s="102" t="str">
        <f>MID(VLOOKUP($A239,Seqs!$A:$B,2,FALSE),VLOOKUP($A239,'NonXtal_SegEnds_Prot#'!A:AL,10,FALSE)+9,1)</f>
        <v>P</v>
      </c>
      <c r="W239" s="71" t="str">
        <f>MID(VLOOKUP($A239,Seqs!$A:$B,2,FALSE),VLOOKUP($A239,'NonXtal_SegEnds_Prot#'!$A:$AL,22,FALSE)+6,1)</f>
        <v>I</v>
      </c>
      <c r="X239" s="102" t="str">
        <f>MID(VLOOKUP($A239,Seqs!$A:$B,2,FALSE),VLOOKUP($A239,'NonXtal_SegEnds_Prot#'!$A:$AL,22,FALSE)+7,1)</f>
        <v>S</v>
      </c>
      <c r="Y239" s="102" t="str">
        <f>MID(VLOOKUP($A239,Seqs!$A:$B,2,FALSE),VLOOKUP($A239,'NonXtal_SegEnds_Prot#'!$A:$AL,22,FALSE)+8,1)</f>
        <v>F</v>
      </c>
      <c r="Z239" s="102" t="str">
        <f>MID(VLOOKUP($A239,Seqs!$A:$B,2,FALSE),VLOOKUP($A239,'NonXtal_SegEnds_Prot#'!$A:$AL,22,FALSE)+9,1)</f>
        <v>P</v>
      </c>
      <c r="AA239" s="102" t="str">
        <f>MID(VLOOKUP($A239,Seqs!$A:$B,2,FALSE),VLOOKUP($A239,'NonXtal_SegEnds_Prot#'!$A:$AL,22,FALSE)+10,1)</f>
        <v>P</v>
      </c>
      <c r="AB239" s="71" t="str">
        <f>MID(VLOOKUP($A239,Seqs!$A:$B,2,FALSE),VLOOKUP($A239,'NonXtal_SegEnds_Prot#'!$A:$AL,28,FALSE)-4,1)</f>
        <v>S</v>
      </c>
      <c r="AC239" s="102" t="str">
        <f>MID(VLOOKUP($A239,Seqs!$A:$B,2,FALSE),VLOOKUP($A239,'NonXtal_SegEnds_Prot#'!$A:$AL,28,FALSE),1)</f>
        <v>P</v>
      </c>
    </row>
    <row r="240" spans="1:29" s="2" customFormat="1" x14ac:dyDescent="0.2">
      <c r="A240" s="2" t="s">
        <v>350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71" t="str">
        <f>MID(VLOOKUP($A240,Seqs!$A:$B,2,FALSE),VLOOKUP($A240,'NonXtal_SegEnds_Prot#'!A:AL,10,FALSE),1)</f>
        <v>D</v>
      </c>
      <c r="S240" s="102" t="str">
        <f>MID(VLOOKUP($A240,Seqs!$A:$B,2,FALSE),VLOOKUP($A240,'NonXtal_SegEnds_Prot#'!A:AL,10,FALSE)+6,1)</f>
        <v>L</v>
      </c>
      <c r="T240" s="102" t="str">
        <f>MID(VLOOKUP($A240,Seqs!$A:$B,2,FALSE),VLOOKUP($A240,'NonXtal_SegEnds_Prot#'!A:AL,10,FALSE)+7,1)</f>
        <v>I</v>
      </c>
      <c r="U240" s="102" t="str">
        <f>MID(VLOOKUP($A240,Seqs!$A:$B,2,FALSE),VLOOKUP($A240,'NonXtal_SegEnds_Prot#'!A:AL,10,FALSE)+8,1)</f>
        <v>I</v>
      </c>
      <c r="V240" s="102" t="str">
        <f>MID(VLOOKUP($A240,Seqs!$A:$B,2,FALSE),VLOOKUP($A240,'NonXtal_SegEnds_Prot#'!A:AL,10,FALSE)+9,1)</f>
        <v>P</v>
      </c>
      <c r="W240" s="71" t="str">
        <f>MID(VLOOKUP($A240,Seqs!$A:$B,2,FALSE),VLOOKUP($A240,'NonXtal_SegEnds_Prot#'!$A:$AL,22,FALSE)+6,1)</f>
        <v>I</v>
      </c>
      <c r="X240" s="102" t="str">
        <f>MID(VLOOKUP($A240,Seqs!$A:$B,2,FALSE),VLOOKUP($A240,'NonXtal_SegEnds_Prot#'!$A:$AL,22,FALSE)+7,1)</f>
        <v>S</v>
      </c>
      <c r="Y240" s="102" t="str">
        <f>MID(VLOOKUP($A240,Seqs!$A:$B,2,FALSE),VLOOKUP($A240,'NonXtal_SegEnds_Prot#'!$A:$AL,22,FALSE)+8,1)</f>
        <v>L</v>
      </c>
      <c r="Z240" s="102" t="str">
        <f>MID(VLOOKUP($A240,Seqs!$A:$B,2,FALSE),VLOOKUP($A240,'NonXtal_SegEnds_Prot#'!$A:$AL,22,FALSE)+9,1)</f>
        <v>P</v>
      </c>
      <c r="AA240" s="102" t="str">
        <f>MID(VLOOKUP($A240,Seqs!$A:$B,2,FALSE),VLOOKUP($A240,'NonXtal_SegEnds_Prot#'!$A:$AL,22,FALSE)+10,1)</f>
        <v>P</v>
      </c>
      <c r="AB240" s="71" t="str">
        <f>MID(VLOOKUP($A240,Seqs!$A:$B,2,FALSE),VLOOKUP($A240,'NonXtal_SegEnds_Prot#'!$A:$AL,28,FALSE)-4,1)</f>
        <v>S</v>
      </c>
      <c r="AC240" s="102" t="str">
        <f>MID(VLOOKUP($A240,Seqs!$A:$B,2,FALSE),VLOOKUP($A240,'NonXtal_SegEnds_Prot#'!$A:$AL,28,FALSE),1)</f>
        <v>P</v>
      </c>
    </row>
    <row r="241" spans="1:29" s="2" customFormat="1" x14ac:dyDescent="0.2">
      <c r="A241" s="2" t="s">
        <v>351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71" t="str">
        <f>MID(VLOOKUP($A241,Seqs!$A:$B,2,FALSE),VLOOKUP($A241,'NonXtal_SegEnds_Prot#'!A:AL,10,FALSE),1)</f>
        <v>D</v>
      </c>
      <c r="S241" s="102" t="str">
        <f>MID(VLOOKUP($A241,Seqs!$A:$B,2,FALSE),VLOOKUP($A241,'NonXtal_SegEnds_Prot#'!A:AL,10,FALSE)+6,1)</f>
        <v>L</v>
      </c>
      <c r="T241" s="102" t="str">
        <f>MID(VLOOKUP($A241,Seqs!$A:$B,2,FALSE),VLOOKUP($A241,'NonXtal_SegEnds_Prot#'!A:AL,10,FALSE)+7,1)</f>
        <v>V</v>
      </c>
      <c r="U241" s="102" t="str">
        <f>MID(VLOOKUP($A241,Seqs!$A:$B,2,FALSE),VLOOKUP($A241,'NonXtal_SegEnds_Prot#'!A:AL,10,FALSE)+8,1)</f>
        <v>M</v>
      </c>
      <c r="V241" s="102" t="str">
        <f>MID(VLOOKUP($A241,Seqs!$A:$B,2,FALSE),VLOOKUP($A241,'NonXtal_SegEnds_Prot#'!A:AL,10,FALSE)+9,1)</f>
        <v>P</v>
      </c>
      <c r="W241" s="71" t="str">
        <f>MID(VLOOKUP($A241,Seqs!$A:$B,2,FALSE),VLOOKUP($A241,'NonXtal_SegEnds_Prot#'!$A:$AL,22,FALSE)+6,1)</f>
        <v>I</v>
      </c>
      <c r="X241" s="102" t="str">
        <f>MID(VLOOKUP($A241,Seqs!$A:$B,2,FALSE),VLOOKUP($A241,'NonXtal_SegEnds_Prot#'!$A:$AL,22,FALSE)+7,1)</f>
        <v>S</v>
      </c>
      <c r="Y241" s="102" t="str">
        <f>MID(VLOOKUP($A241,Seqs!$A:$B,2,FALSE),VLOOKUP($A241,'NonXtal_SegEnds_Prot#'!$A:$AL,22,FALSE)+8,1)</f>
        <v>F</v>
      </c>
      <c r="Z241" s="102" t="str">
        <f>MID(VLOOKUP($A241,Seqs!$A:$B,2,FALSE),VLOOKUP($A241,'NonXtal_SegEnds_Prot#'!$A:$AL,22,FALSE)+9,1)</f>
        <v>P</v>
      </c>
      <c r="AA241" s="102" t="str">
        <f>MID(VLOOKUP($A241,Seqs!$A:$B,2,FALSE),VLOOKUP($A241,'NonXtal_SegEnds_Prot#'!$A:$AL,22,FALSE)+10,1)</f>
        <v>P</v>
      </c>
      <c r="AB241" s="71" t="str">
        <f>MID(VLOOKUP($A241,Seqs!$A:$B,2,FALSE),VLOOKUP($A241,'NonXtal_SegEnds_Prot#'!$A:$AL,28,FALSE)-4,1)</f>
        <v>S</v>
      </c>
      <c r="AC241" s="102" t="str">
        <f>MID(VLOOKUP($A241,Seqs!$A:$B,2,FALSE),VLOOKUP($A241,'NonXtal_SegEnds_Prot#'!$A:$AL,28,FALSE),1)</f>
        <v>P</v>
      </c>
    </row>
    <row r="242" spans="1:29" s="2" customFormat="1" x14ac:dyDescent="0.2">
      <c r="A242" s="2" t="s">
        <v>319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71" t="str">
        <f>MID(VLOOKUP($A242,Seqs!$A:$B,2,FALSE),VLOOKUP($A242,'NonXtal_SegEnds_Prot#'!A:AL,10,FALSE),1)</f>
        <v>D</v>
      </c>
      <c r="S242" s="102" t="str">
        <f>MID(VLOOKUP($A242,Seqs!$A:$B,2,FALSE),VLOOKUP($A242,'NonXtal_SegEnds_Prot#'!A:AL,10,FALSE)+6,1)</f>
        <v>L</v>
      </c>
      <c r="T242" s="102" t="str">
        <f>MID(VLOOKUP($A242,Seqs!$A:$B,2,FALSE),VLOOKUP($A242,'NonXtal_SegEnds_Prot#'!A:AL,10,FALSE)+7,1)</f>
        <v>V</v>
      </c>
      <c r="U242" s="102" t="str">
        <f>MID(VLOOKUP($A242,Seqs!$A:$B,2,FALSE),VLOOKUP($A242,'NonXtal_SegEnds_Prot#'!A:AL,10,FALSE)+8,1)</f>
        <v>V</v>
      </c>
      <c r="V242" s="102" t="str">
        <f>MID(VLOOKUP($A242,Seqs!$A:$B,2,FALSE),VLOOKUP($A242,'NonXtal_SegEnds_Prot#'!A:AL,10,FALSE)+9,1)</f>
        <v>P</v>
      </c>
      <c r="W242" s="71" t="str">
        <f>MID(VLOOKUP($A242,Seqs!$A:$B,2,FALSE),VLOOKUP($A242,'NonXtal_SegEnds_Prot#'!$A:$AL,22,FALSE)+6,1)</f>
        <v>V</v>
      </c>
      <c r="X242" s="102" t="str">
        <f>MID(VLOOKUP($A242,Seqs!$A:$B,2,FALSE),VLOOKUP($A242,'NonXtal_SegEnds_Prot#'!$A:$AL,22,FALSE)+7,1)</f>
        <v>S</v>
      </c>
      <c r="Y242" s="102" t="str">
        <f>MID(VLOOKUP($A242,Seqs!$A:$B,2,FALSE),VLOOKUP($A242,'NonXtal_SegEnds_Prot#'!$A:$AL,22,FALSE)+8,1)</f>
        <v>F</v>
      </c>
      <c r="Z242" s="102" t="str">
        <f>MID(VLOOKUP($A242,Seqs!$A:$B,2,FALSE),VLOOKUP($A242,'NonXtal_SegEnds_Prot#'!$A:$AL,22,FALSE)+9,1)</f>
        <v>L</v>
      </c>
      <c r="AA242" s="102" t="str">
        <f>MID(VLOOKUP($A242,Seqs!$A:$B,2,FALSE),VLOOKUP($A242,'NonXtal_SegEnds_Prot#'!$A:$AL,22,FALSE)+10,1)</f>
        <v>P</v>
      </c>
      <c r="AB242" s="71" t="str">
        <f>MID(VLOOKUP($A242,Seqs!$A:$B,2,FALSE),VLOOKUP($A242,'NonXtal_SegEnds_Prot#'!$A:$AL,28,FALSE)-4,1)</f>
        <v>S</v>
      </c>
      <c r="AC242" s="102" t="str">
        <f>MID(VLOOKUP($A242,Seqs!$A:$B,2,FALSE),VLOOKUP($A242,'NonXtal_SegEnds_Prot#'!$A:$AL,28,FALSE),1)</f>
        <v>P</v>
      </c>
    </row>
    <row r="243" spans="1:29" s="2" customFormat="1" x14ac:dyDescent="0.2">
      <c r="A243" s="2" t="s">
        <v>1108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71" t="str">
        <f>MID(VLOOKUP($A243,Seqs!$A:$B,2,FALSE),VLOOKUP($A243,'NonXtal_SegEnds_Prot#'!A:AL,10,FALSE),1)</f>
        <v>D</v>
      </c>
      <c r="S243" s="102" t="str">
        <f>MID(VLOOKUP($A243,Seqs!$A:$B,2,FALSE),VLOOKUP($A243,'NonXtal_SegEnds_Prot#'!A:AL,10,FALSE)+6,1)</f>
        <v>L</v>
      </c>
      <c r="T243" s="102" t="str">
        <f>MID(VLOOKUP($A243,Seqs!$A:$B,2,FALSE),VLOOKUP($A243,'NonXtal_SegEnds_Prot#'!A:AL,10,FALSE)+7,1)</f>
        <v>V</v>
      </c>
      <c r="U243" s="102" t="str">
        <f>MID(VLOOKUP($A243,Seqs!$A:$B,2,FALSE),VLOOKUP($A243,'NonXtal_SegEnds_Prot#'!A:AL,10,FALSE)+8,1)</f>
        <v>V</v>
      </c>
      <c r="V243" s="102" t="str">
        <f>MID(VLOOKUP($A243,Seqs!$A:$B,2,FALSE),VLOOKUP($A243,'NonXtal_SegEnds_Prot#'!A:AL,10,FALSE)+9,1)</f>
        <v>P</v>
      </c>
      <c r="W243" s="71" t="str">
        <f>MID(VLOOKUP($A243,Seqs!$A:$B,2,FALSE),VLOOKUP($A243,'NonXtal_SegEnds_Prot#'!$A:$AL,22,FALSE)+6,1)</f>
        <v>V</v>
      </c>
      <c r="X243" s="102" t="str">
        <f>MID(VLOOKUP($A243,Seqs!$A:$B,2,FALSE),VLOOKUP($A243,'NonXtal_SegEnds_Prot#'!$A:$AL,22,FALSE)+7,1)</f>
        <v>S</v>
      </c>
      <c r="Y243" s="102" t="str">
        <f>MID(VLOOKUP($A243,Seqs!$A:$B,2,FALSE),VLOOKUP($A243,'NonXtal_SegEnds_Prot#'!$A:$AL,22,FALSE)+8,1)</f>
        <v>F</v>
      </c>
      <c r="Z243" s="102" t="str">
        <f>MID(VLOOKUP($A243,Seqs!$A:$B,2,FALSE),VLOOKUP($A243,'NonXtal_SegEnds_Prot#'!$A:$AL,22,FALSE)+9,1)</f>
        <v>L</v>
      </c>
      <c r="AA243" s="102" t="str">
        <f>MID(VLOOKUP($A243,Seqs!$A:$B,2,FALSE),VLOOKUP($A243,'NonXtal_SegEnds_Prot#'!$A:$AL,22,FALSE)+10,1)</f>
        <v>P</v>
      </c>
      <c r="AB243" s="71" t="str">
        <f>MID(VLOOKUP($A243,Seqs!$A:$B,2,FALSE),VLOOKUP($A243,'NonXtal_SegEnds_Prot#'!$A:$AL,28,FALSE)-4,1)</f>
        <v>S</v>
      </c>
      <c r="AC243" s="102" t="str">
        <f>MID(VLOOKUP($A243,Seqs!$A:$B,2,FALSE),VLOOKUP($A243,'NonXtal_SegEnds_Prot#'!$A:$AL,28,FALSE),1)</f>
        <v>P</v>
      </c>
    </row>
    <row r="244" spans="1:29" s="2" customFormat="1" x14ac:dyDescent="0.2">
      <c r="A244" s="2" t="s">
        <v>320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71" t="str">
        <f>MID(VLOOKUP($A244,Seqs!$A:$B,2,FALSE),VLOOKUP($A244,'NonXtal_SegEnds_Prot#'!A:AL,10,FALSE),1)</f>
        <v>D</v>
      </c>
      <c r="S244" s="102" t="str">
        <f>MID(VLOOKUP($A244,Seqs!$A:$B,2,FALSE),VLOOKUP($A244,'NonXtal_SegEnds_Prot#'!A:AL,10,FALSE)+6,1)</f>
        <v>A</v>
      </c>
      <c r="T244" s="102" t="str">
        <f>MID(VLOOKUP($A244,Seqs!$A:$B,2,FALSE),VLOOKUP($A244,'NonXtal_SegEnds_Prot#'!A:AL,10,FALSE)+7,1)</f>
        <v>V</v>
      </c>
      <c r="U244" s="102" t="str">
        <f>MID(VLOOKUP($A244,Seqs!$A:$B,2,FALSE),VLOOKUP($A244,'NonXtal_SegEnds_Prot#'!A:AL,10,FALSE)+8,1)</f>
        <v>V</v>
      </c>
      <c r="V244" s="102" t="str">
        <f>MID(VLOOKUP($A244,Seqs!$A:$B,2,FALSE),VLOOKUP($A244,'NonXtal_SegEnds_Prot#'!A:AL,10,FALSE)+9,1)</f>
        <v>P</v>
      </c>
      <c r="W244" s="71" t="str">
        <f>MID(VLOOKUP($A244,Seqs!$A:$B,2,FALSE),VLOOKUP($A244,'NonXtal_SegEnds_Prot#'!$A:$AL,22,FALSE)+6,1)</f>
        <v>T</v>
      </c>
      <c r="X244" s="102" t="str">
        <f>MID(VLOOKUP($A244,Seqs!$A:$B,2,FALSE),VLOOKUP($A244,'NonXtal_SegEnds_Prot#'!$A:$AL,22,FALSE)+7,1)</f>
        <v>S</v>
      </c>
      <c r="Y244" s="102" t="str">
        <f>MID(VLOOKUP($A244,Seqs!$A:$B,2,FALSE),VLOOKUP($A244,'NonXtal_SegEnds_Prot#'!$A:$AL,22,FALSE)+8,1)</f>
        <v>F</v>
      </c>
      <c r="Z244" s="102" t="str">
        <f>MID(VLOOKUP($A244,Seqs!$A:$B,2,FALSE),VLOOKUP($A244,'NonXtal_SegEnds_Prot#'!$A:$AL,22,FALSE)+9,1)</f>
        <v>L</v>
      </c>
      <c r="AA244" s="102" t="str">
        <f>MID(VLOOKUP($A244,Seqs!$A:$B,2,FALSE),VLOOKUP($A244,'NonXtal_SegEnds_Prot#'!$A:$AL,22,FALSE)+10,1)</f>
        <v>P</v>
      </c>
      <c r="AB244" s="71" t="str">
        <f>MID(VLOOKUP($A244,Seqs!$A:$B,2,FALSE),VLOOKUP($A244,'NonXtal_SegEnds_Prot#'!$A:$AL,28,FALSE)-4,1)</f>
        <v>S</v>
      </c>
      <c r="AC244" s="102" t="str">
        <f>MID(VLOOKUP($A244,Seqs!$A:$B,2,FALSE),VLOOKUP($A244,'NonXtal_SegEnds_Prot#'!$A:$AL,28,FALSE),1)</f>
        <v>P</v>
      </c>
    </row>
    <row r="245" spans="1:29" s="2" customFormat="1" x14ac:dyDescent="0.2">
      <c r="A245" s="2" t="s">
        <v>296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71" t="str">
        <f>MID(VLOOKUP($A245,Seqs!$A:$B,2,FALSE),VLOOKUP($A245,'NonXtal_SegEnds_Prot#'!A:AL,10,FALSE),1)</f>
        <v>D</v>
      </c>
      <c r="S245" s="102" t="str">
        <f>MID(VLOOKUP($A245,Seqs!$A:$B,2,FALSE),VLOOKUP($A245,'NonXtal_SegEnds_Prot#'!A:AL,10,FALSE)+6,1)</f>
        <v>L</v>
      </c>
      <c r="T245" s="102" t="str">
        <f>MID(VLOOKUP($A245,Seqs!$A:$B,2,FALSE),VLOOKUP($A245,'NonXtal_SegEnds_Prot#'!A:AL,10,FALSE)+7,1)</f>
        <v>V</v>
      </c>
      <c r="U245" s="102" t="str">
        <f>MID(VLOOKUP($A245,Seqs!$A:$B,2,FALSE),VLOOKUP($A245,'NonXtal_SegEnds_Prot#'!A:AL,10,FALSE)+8,1)</f>
        <v>V</v>
      </c>
      <c r="V245" s="102" t="str">
        <f>MID(VLOOKUP($A245,Seqs!$A:$B,2,FALSE),VLOOKUP($A245,'NonXtal_SegEnds_Prot#'!A:AL,10,FALSE)+9,1)</f>
        <v>P</v>
      </c>
      <c r="W245" s="71" t="str">
        <f>MID(VLOOKUP($A245,Seqs!$A:$B,2,FALSE),VLOOKUP($A245,'NonXtal_SegEnds_Prot#'!$A:$AL,22,FALSE)+6,1)</f>
        <v>V</v>
      </c>
      <c r="X245" s="102" t="str">
        <f>MID(VLOOKUP($A245,Seqs!$A:$B,2,FALSE),VLOOKUP($A245,'NonXtal_SegEnds_Prot#'!$A:$AL,22,FALSE)+7,1)</f>
        <v>S</v>
      </c>
      <c r="Y245" s="102" t="str">
        <f>MID(VLOOKUP($A245,Seqs!$A:$B,2,FALSE),VLOOKUP($A245,'NonXtal_SegEnds_Prot#'!$A:$AL,22,FALSE)+8,1)</f>
        <v>F</v>
      </c>
      <c r="Z245" s="102" t="str">
        <f>MID(VLOOKUP($A245,Seqs!$A:$B,2,FALSE),VLOOKUP($A245,'NonXtal_SegEnds_Prot#'!$A:$AL,22,FALSE)+9,1)</f>
        <v>A</v>
      </c>
      <c r="AA245" s="102" t="str">
        <f>MID(VLOOKUP($A245,Seqs!$A:$B,2,FALSE),VLOOKUP($A245,'NonXtal_SegEnds_Prot#'!$A:$AL,22,FALSE)+10,1)</f>
        <v>P</v>
      </c>
      <c r="AB245" s="71" t="str">
        <f>MID(VLOOKUP($A245,Seqs!$A:$B,2,FALSE),VLOOKUP($A245,'NonXtal_SegEnds_Prot#'!$A:$AL,28,FALSE)-4,1)</f>
        <v>S</v>
      </c>
      <c r="AC245" s="102" t="str">
        <f>MID(VLOOKUP($A245,Seqs!$A:$B,2,FALSE),VLOOKUP($A245,'NonXtal_SegEnds_Prot#'!$A:$AL,28,FALSE),1)</f>
        <v>P</v>
      </c>
    </row>
    <row r="246" spans="1:29" s="2" customFormat="1" x14ac:dyDescent="0.2">
      <c r="A246" s="2" t="s">
        <v>368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71" t="str">
        <f>MID(VLOOKUP($A246,Seqs!$A:$B,2,FALSE),VLOOKUP($A246,'NonXtal_SegEnds_Prot#'!A:AL,10,FALSE),1)</f>
        <v>D</v>
      </c>
      <c r="S246" s="102" t="str">
        <f>MID(VLOOKUP($A246,Seqs!$A:$B,2,FALSE),VLOOKUP($A246,'NonXtal_SegEnds_Prot#'!A:AL,10,FALSE)+6,1)</f>
        <v>T</v>
      </c>
      <c r="T246" s="102" t="str">
        <f>MID(VLOOKUP($A246,Seqs!$A:$B,2,FALSE),VLOOKUP($A246,'NonXtal_SegEnds_Prot#'!A:AL,10,FALSE)+7,1)</f>
        <v>L</v>
      </c>
      <c r="U246" s="102" t="str">
        <f>MID(VLOOKUP($A246,Seqs!$A:$B,2,FALSE),VLOOKUP($A246,'NonXtal_SegEnds_Prot#'!A:AL,10,FALSE)+8,1)</f>
        <v>P</v>
      </c>
      <c r="V246" s="102" t="str">
        <f>MID(VLOOKUP($A246,Seqs!$A:$B,2,FALSE),VLOOKUP($A246,'NonXtal_SegEnds_Prot#'!A:AL,10,FALSE)+9,1)</f>
        <v>F</v>
      </c>
      <c r="W246" s="71" t="str">
        <f>MID(VLOOKUP($A246,Seqs!$A:$B,2,FALSE),VLOOKUP($A246,'NonXtal_SegEnds_Prot#'!$A:$AL,22,FALSE)+6,1)</f>
        <v>I</v>
      </c>
      <c r="X246" s="102" t="str">
        <f>MID(VLOOKUP($A246,Seqs!$A:$B,2,FALSE),VLOOKUP($A246,'NonXtal_SegEnds_Prot#'!$A:$AL,22,FALSE)+7,1)</f>
        <v>S</v>
      </c>
      <c r="Y246" s="102" t="str">
        <f>MID(VLOOKUP($A246,Seqs!$A:$B,2,FALSE),VLOOKUP($A246,'NonXtal_SegEnds_Prot#'!$A:$AL,22,FALSE)+8,1)</f>
        <v>S</v>
      </c>
      <c r="Z246" s="102" t="str">
        <f>MID(VLOOKUP($A246,Seqs!$A:$B,2,FALSE),VLOOKUP($A246,'NonXtal_SegEnds_Prot#'!$A:$AL,22,FALSE)+9,1)</f>
        <v>S</v>
      </c>
      <c r="AA246" s="102" t="str">
        <f>MID(VLOOKUP($A246,Seqs!$A:$B,2,FALSE),VLOOKUP($A246,'NonXtal_SegEnds_Prot#'!$A:$AL,22,FALSE)+10,1)</f>
        <v>T</v>
      </c>
      <c r="AB246" s="71" t="str">
        <f>MID(VLOOKUP($A246,Seqs!$A:$B,2,FALSE),VLOOKUP($A246,'NonXtal_SegEnds_Prot#'!$A:$AL,28,FALSE)-4,1)</f>
        <v>G</v>
      </c>
      <c r="AC246" s="102" t="str">
        <f>MID(VLOOKUP($A246,Seqs!$A:$B,2,FALSE),VLOOKUP($A246,'NonXtal_SegEnds_Prot#'!$A:$AL,28,FALSE),1)</f>
        <v>P</v>
      </c>
    </row>
    <row r="247" spans="1:29" s="2" customFormat="1" x14ac:dyDescent="0.2">
      <c r="A247" s="2" t="s">
        <v>374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71" t="str">
        <f>MID(VLOOKUP($A247,Seqs!$A:$B,2,FALSE),VLOOKUP($A247,'NonXtal_SegEnds_Prot#'!A:AL,10,FALSE),1)</f>
        <v>D</v>
      </c>
      <c r="S247" s="102" t="str">
        <f>MID(VLOOKUP($A247,Seqs!$A:$B,2,FALSE),VLOOKUP($A247,'NonXtal_SegEnds_Prot#'!A:AL,10,FALSE)+6,1)</f>
        <v>T</v>
      </c>
      <c r="T247" s="102" t="str">
        <f>MID(VLOOKUP($A247,Seqs!$A:$B,2,FALSE),VLOOKUP($A247,'NonXtal_SegEnds_Prot#'!A:AL,10,FALSE)+7,1)</f>
        <v>L</v>
      </c>
      <c r="U247" s="102" t="str">
        <f>MID(VLOOKUP($A247,Seqs!$A:$B,2,FALSE),VLOOKUP($A247,'NonXtal_SegEnds_Prot#'!A:AL,10,FALSE)+8,1)</f>
        <v>P</v>
      </c>
      <c r="V247" s="102" t="str">
        <f>MID(VLOOKUP($A247,Seqs!$A:$B,2,FALSE),VLOOKUP($A247,'NonXtal_SegEnds_Prot#'!A:AL,10,FALSE)+9,1)</f>
        <v>F</v>
      </c>
      <c r="W247" s="71" t="str">
        <f>MID(VLOOKUP($A247,Seqs!$A:$B,2,FALSE),VLOOKUP($A247,'NonXtal_SegEnds_Prot#'!$A:$AL,22,FALSE)+6,1)</f>
        <v>S</v>
      </c>
      <c r="X247" s="102" t="str">
        <f>MID(VLOOKUP($A247,Seqs!$A:$B,2,FALSE),VLOOKUP($A247,'NonXtal_SegEnds_Prot#'!$A:$AL,22,FALSE)+7,1)</f>
        <v>S</v>
      </c>
      <c r="Y247" s="102" t="str">
        <f>MID(VLOOKUP($A247,Seqs!$A:$B,2,FALSE),VLOOKUP($A247,'NonXtal_SegEnds_Prot#'!$A:$AL,22,FALSE)+8,1)</f>
        <v>I</v>
      </c>
      <c r="Z247" s="102" t="str">
        <f>MID(VLOOKUP($A247,Seqs!$A:$B,2,FALSE),VLOOKUP($A247,'NonXtal_SegEnds_Prot#'!$A:$AL,22,FALSE)+9,1)</f>
        <v>M</v>
      </c>
      <c r="AA247" s="102" t="str">
        <f>MID(VLOOKUP($A247,Seqs!$A:$B,2,FALSE),VLOOKUP($A247,'NonXtal_SegEnds_Prot#'!$A:$AL,22,FALSE)+10,1)</f>
        <v>L</v>
      </c>
      <c r="AB247" s="71" t="str">
        <f>MID(VLOOKUP($A247,Seqs!$A:$B,2,FALSE),VLOOKUP($A247,'NonXtal_SegEnds_Prot#'!$A:$AL,28,FALSE)-4,1)</f>
        <v>G</v>
      </c>
      <c r="AC247" s="102" t="str">
        <f>MID(VLOOKUP($A247,Seqs!$A:$B,2,FALSE),VLOOKUP($A247,'NonXtal_SegEnds_Prot#'!$A:$AL,28,FALSE),1)</f>
        <v>P</v>
      </c>
    </row>
    <row r="248" spans="1:29" s="2" customFormat="1" x14ac:dyDescent="0.2">
      <c r="A248" s="2" t="s">
        <v>377</v>
      </c>
      <c r="B248" s="2" t="str">
        <f>LOWER(VLOOKUP(A248,Xtal_Templ!A:B,2,FALSE))</f>
        <v>lpar1_human</v>
      </c>
      <c r="C248" s="2" t="str">
        <f>VLOOKUP(A248,Classification!A:D,2,FALSE)</f>
        <v>A</v>
      </c>
      <c r="P248" s="4" t="s">
        <v>51</v>
      </c>
      <c r="R248" s="71" t="str">
        <f>MID(VLOOKUP($A248,Seqs!$A:$B,2,FALSE),VLOOKUP($A248,'NonXtal_SegEnds_Prot#'!A:AL,10,FALSE),1)</f>
        <v>D</v>
      </c>
      <c r="S248" s="102" t="str">
        <f>MID(VLOOKUP($A248,Seqs!$A:$B,2,FALSE),VLOOKUP($A248,'NonXtal_SegEnds_Prot#'!A:AL,10,FALSE)+6,1)</f>
        <v>V</v>
      </c>
      <c r="T248" s="102" t="str">
        <f>MID(VLOOKUP($A248,Seqs!$A:$B,2,FALSE),VLOOKUP($A248,'NonXtal_SegEnds_Prot#'!A:AL,10,FALSE)+7,1)</f>
        <v>F</v>
      </c>
      <c r="U248" s="102" t="str">
        <f>MID(VLOOKUP($A248,Seqs!$A:$B,2,FALSE),VLOOKUP($A248,'NonXtal_SegEnds_Prot#'!A:AL,10,FALSE)+8,1)</f>
        <v>A</v>
      </c>
      <c r="V248" s="102" t="str">
        <f>MID(VLOOKUP($A248,Seqs!$A:$B,2,FALSE),VLOOKUP($A248,'NonXtal_SegEnds_Prot#'!A:AL,10,FALSE)+9,1)</f>
        <v>C</v>
      </c>
      <c r="W248" s="71" t="str">
        <f>MID(VLOOKUP($A248,Seqs!$A:$B,2,FALSE),VLOOKUP($A248,'NonXtal_SegEnds_Prot#'!$A:$AL,22,FALSE)+6,1)</f>
        <v>V</v>
      </c>
      <c r="X248" s="102" t="str">
        <f>MID(VLOOKUP($A248,Seqs!$A:$B,2,FALSE),VLOOKUP($A248,'NonXtal_SegEnds_Prot#'!$A:$AL,22,FALSE)+7,1)</f>
        <v>S</v>
      </c>
      <c r="Y248" s="102" t="str">
        <f>MID(VLOOKUP($A248,Seqs!$A:$B,2,FALSE),VLOOKUP($A248,'NonXtal_SegEnds_Prot#'!$A:$AL,22,FALSE)+8,1)</f>
        <v>Y</v>
      </c>
      <c r="Z248" s="102" t="str">
        <f>MID(VLOOKUP($A248,Seqs!$A:$B,2,FALSE),VLOOKUP($A248,'NonXtal_SegEnds_Prot#'!$A:$AL,22,FALSE)+9,1)</f>
        <v>L</v>
      </c>
      <c r="AA248" s="102" t="str">
        <f>MID(VLOOKUP($A248,Seqs!$A:$B,2,FALSE),VLOOKUP($A248,'NonXtal_SegEnds_Prot#'!$A:$AL,22,FALSE)+10,1)</f>
        <v>P</v>
      </c>
      <c r="AB248" s="71" t="str">
        <f>MID(VLOOKUP($A248,Seqs!$A:$B,2,FALSE),VLOOKUP($A248,'NonXtal_SegEnds_Prot#'!$A:$AL,28,FALSE)-4,1)</f>
        <v>F</v>
      </c>
      <c r="AC248" s="102" t="str">
        <f>MID(VLOOKUP($A248,Seqs!$A:$B,2,FALSE),VLOOKUP($A248,'NonXtal_SegEnds_Prot#'!$A:$AL,28,FALSE),1)</f>
        <v>L</v>
      </c>
    </row>
    <row r="249" spans="1:29" s="2" customFormat="1" x14ac:dyDescent="0.2">
      <c r="A249" s="2" t="s">
        <v>384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71" t="str">
        <f>MID(VLOOKUP($A249,Seqs!$A:$B,2,FALSE),VLOOKUP($A249,'NonXtal_SegEnds_Prot#'!A:AL,10,FALSE),1)</f>
        <v>D</v>
      </c>
      <c r="S249" s="102" t="str">
        <f>MID(VLOOKUP($A249,Seqs!$A:$B,2,FALSE),VLOOKUP($A249,'NonXtal_SegEnds_Prot#'!A:AL,10,FALSE)+6,1)</f>
        <v>L</v>
      </c>
      <c r="T249" s="102" t="str">
        <f>MID(VLOOKUP($A249,Seqs!$A:$B,2,FALSE),VLOOKUP($A249,'NonXtal_SegEnds_Prot#'!A:AL,10,FALSE)+7,1)</f>
        <v>V</v>
      </c>
      <c r="U249" s="102" t="str">
        <f>MID(VLOOKUP($A249,Seqs!$A:$B,2,FALSE),VLOOKUP($A249,'NonXtal_SegEnds_Prot#'!A:AL,10,FALSE)+8,1)</f>
        <v>M</v>
      </c>
      <c r="V249" s="102" t="str">
        <f>MID(VLOOKUP($A249,Seqs!$A:$B,2,FALSE),VLOOKUP($A249,'NonXtal_SegEnds_Prot#'!A:AL,10,FALSE)+9,1)</f>
        <v>P</v>
      </c>
      <c r="W249" s="71" t="str">
        <f>MID(VLOOKUP($A249,Seqs!$A:$B,2,FALSE),VLOOKUP($A249,'NonXtal_SegEnds_Prot#'!$A:$AL,22,FALSE)+6,1)</f>
        <v>I</v>
      </c>
      <c r="X249" s="102" t="str">
        <f>MID(VLOOKUP($A249,Seqs!$A:$B,2,FALSE),VLOOKUP($A249,'NonXtal_SegEnds_Prot#'!$A:$AL,22,FALSE)+7,1)</f>
        <v>S</v>
      </c>
      <c r="Y249" s="102" t="str">
        <f>MID(VLOOKUP($A249,Seqs!$A:$B,2,FALSE),VLOOKUP($A249,'NonXtal_SegEnds_Prot#'!$A:$AL,22,FALSE)+8,1)</f>
        <v>F</v>
      </c>
      <c r="Z249" s="102" t="str">
        <f>MID(VLOOKUP($A249,Seqs!$A:$B,2,FALSE),VLOOKUP($A249,'NonXtal_SegEnds_Prot#'!$A:$AL,22,FALSE)+9,1)</f>
        <v>I</v>
      </c>
      <c r="AA249" s="102" t="str">
        <f>MID(VLOOKUP($A249,Seqs!$A:$B,2,FALSE),VLOOKUP($A249,'NonXtal_SegEnds_Prot#'!$A:$AL,22,FALSE)+10,1)</f>
        <v>P</v>
      </c>
      <c r="AB249" s="71" t="str">
        <f>MID(VLOOKUP($A249,Seqs!$A:$B,2,FALSE),VLOOKUP($A249,'NonXtal_SegEnds_Prot#'!$A:$AL,28,FALSE)-4,1)</f>
        <v>S</v>
      </c>
      <c r="AC249" s="102" t="str">
        <f>MID(VLOOKUP($A249,Seqs!$A:$B,2,FALSE),VLOOKUP($A249,'NonXtal_SegEnds_Prot#'!$A:$AL,28,FALSE),1)</f>
        <v>P</v>
      </c>
    </row>
    <row r="250" spans="1:29" s="2" customFormat="1" x14ac:dyDescent="0.2">
      <c r="A250" s="2" t="s">
        <v>388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71" t="str">
        <f>MID(VLOOKUP($A250,Seqs!$A:$B,2,FALSE),VLOOKUP($A250,'NonXtal_SegEnds_Prot#'!A:AL,10,FALSE),1)</f>
        <v>D</v>
      </c>
      <c r="S250" s="102" t="str">
        <f>MID(VLOOKUP($A250,Seqs!$A:$B,2,FALSE),VLOOKUP($A250,'NonXtal_SegEnds_Prot#'!A:AL,10,FALSE)+6,1)</f>
        <v>L</v>
      </c>
      <c r="T250" s="102" t="str">
        <f>MID(VLOOKUP($A250,Seqs!$A:$B,2,FALSE),VLOOKUP($A250,'NonXtal_SegEnds_Prot#'!A:AL,10,FALSE)+7,1)</f>
        <v>V</v>
      </c>
      <c r="U250" s="102" t="str">
        <f>MID(VLOOKUP($A250,Seqs!$A:$B,2,FALSE),VLOOKUP($A250,'NonXtal_SegEnds_Prot#'!A:AL,10,FALSE)+8,1)</f>
        <v>M</v>
      </c>
      <c r="V250" s="102" t="str">
        <f>MID(VLOOKUP($A250,Seqs!$A:$B,2,FALSE),VLOOKUP($A250,'NonXtal_SegEnds_Prot#'!A:AL,10,FALSE)+9,1)</f>
        <v>P</v>
      </c>
      <c r="W250" s="71" t="str">
        <f>MID(VLOOKUP($A250,Seqs!$A:$B,2,FALSE),VLOOKUP($A250,'NonXtal_SegEnds_Prot#'!$A:$AL,22,FALSE)+6,1)</f>
        <v>I</v>
      </c>
      <c r="X250" s="102" t="str">
        <f>MID(VLOOKUP($A250,Seqs!$A:$B,2,FALSE),VLOOKUP($A250,'NonXtal_SegEnds_Prot#'!$A:$AL,22,FALSE)+7,1)</f>
        <v>S</v>
      </c>
      <c r="Y250" s="102" t="str">
        <f>MID(VLOOKUP($A250,Seqs!$A:$B,2,FALSE),VLOOKUP($A250,'NonXtal_SegEnds_Prot#'!$A:$AL,22,FALSE)+8,1)</f>
        <v>F</v>
      </c>
      <c r="Z250" s="102" t="str">
        <f>MID(VLOOKUP($A250,Seqs!$A:$B,2,FALSE),VLOOKUP($A250,'NonXtal_SegEnds_Prot#'!$A:$AL,22,FALSE)+9,1)</f>
        <v>I</v>
      </c>
      <c r="AA250" s="102" t="str">
        <f>MID(VLOOKUP($A250,Seqs!$A:$B,2,FALSE),VLOOKUP($A250,'NonXtal_SegEnds_Prot#'!$A:$AL,22,FALSE)+10,1)</f>
        <v>P</v>
      </c>
      <c r="AB250" s="71" t="str">
        <f>MID(VLOOKUP($A250,Seqs!$A:$B,2,FALSE),VLOOKUP($A250,'NonXtal_SegEnds_Prot#'!$A:$AL,28,FALSE)-4,1)</f>
        <v>S</v>
      </c>
      <c r="AC250" s="102" t="str">
        <f>MID(VLOOKUP($A250,Seqs!$A:$B,2,FALSE),VLOOKUP($A250,'NonXtal_SegEnds_Prot#'!$A:$AL,28,FALSE),1)</f>
        <v>P</v>
      </c>
    </row>
    <row r="251" spans="1:29" s="2" customFormat="1" x14ac:dyDescent="0.2">
      <c r="A251" s="2" t="s">
        <v>406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71" t="str">
        <f>MID(VLOOKUP($A251,Seqs!$A:$B,2,FALSE),VLOOKUP($A251,'NonXtal_SegEnds_Prot#'!A:AL,10,FALSE),1)</f>
        <v>D</v>
      </c>
      <c r="S251" s="102" t="str">
        <f>MID(VLOOKUP($A251,Seqs!$A:$B,2,FALSE),VLOOKUP($A251,'NonXtal_SegEnds_Prot#'!A:AL,10,FALSE)+6,1)</f>
        <v>L</v>
      </c>
      <c r="T251" s="102" t="str">
        <f>MID(VLOOKUP($A251,Seqs!$A:$B,2,FALSE),VLOOKUP($A251,'NonXtal_SegEnds_Prot#'!A:AL,10,FALSE)+7,1)</f>
        <v>V</v>
      </c>
      <c r="U251" s="102" t="str">
        <f>MID(VLOOKUP($A251,Seqs!$A:$B,2,FALSE),VLOOKUP($A251,'NonXtal_SegEnds_Prot#'!A:AL,10,FALSE)+8,1)</f>
        <v>A</v>
      </c>
      <c r="V251" s="102" t="str">
        <f>MID(VLOOKUP($A251,Seqs!$A:$B,2,FALSE),VLOOKUP($A251,'NonXtal_SegEnds_Prot#'!A:AL,10,FALSE)+9,1)</f>
        <v>P</v>
      </c>
      <c r="W251" s="71" t="str">
        <f>MID(VLOOKUP($A251,Seqs!$A:$B,2,FALSE),VLOOKUP($A251,'NonXtal_SegEnds_Prot#'!$A:$AL,22,FALSE)+6,1)</f>
        <v>Q</v>
      </c>
      <c r="X251" s="102" t="str">
        <f>MID(VLOOKUP($A251,Seqs!$A:$B,2,FALSE),VLOOKUP($A251,'NonXtal_SegEnds_Prot#'!$A:$AL,22,FALSE)+7,1)</f>
        <v>S</v>
      </c>
      <c r="Y251" s="102" t="str">
        <f>MID(VLOOKUP($A251,Seqs!$A:$B,2,FALSE),VLOOKUP($A251,'NonXtal_SegEnds_Prot#'!$A:$AL,22,FALSE)+8,1)</f>
        <v>T</v>
      </c>
      <c r="Z251" s="102" t="str">
        <f>MID(VLOOKUP($A251,Seqs!$A:$B,2,FALSE),VLOOKUP($A251,'NonXtal_SegEnds_Prot#'!$A:$AL,22,FALSE)+9,1)</f>
        <v>P</v>
      </c>
      <c r="AA251" s="102" t="str">
        <f>MID(VLOOKUP($A251,Seqs!$A:$B,2,FALSE),VLOOKUP($A251,'NonXtal_SegEnds_Prot#'!$A:$AL,22,FALSE)+10,1)</f>
        <v>P</v>
      </c>
      <c r="AB251" s="71" t="str">
        <f>MID(VLOOKUP($A251,Seqs!$A:$B,2,FALSE),VLOOKUP($A251,'NonXtal_SegEnds_Prot#'!$A:$AL,28,FALSE)-4,1)</f>
        <v>F</v>
      </c>
      <c r="AC251" s="102" t="str">
        <f>MID(VLOOKUP($A251,Seqs!$A:$B,2,FALSE),VLOOKUP($A251,'NonXtal_SegEnds_Prot#'!$A:$AL,28,FALSE),1)</f>
        <v>P</v>
      </c>
    </row>
    <row r="252" spans="1:29" s="2" customFormat="1" x14ac:dyDescent="0.2">
      <c r="A252" s="2" t="s">
        <v>413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71" t="str">
        <f>MID(VLOOKUP($A252,Seqs!$A:$B,2,FALSE),VLOOKUP($A252,'NonXtal_SegEnds_Prot#'!A:AL,10,FALSE),1)</f>
        <v>A</v>
      </c>
      <c r="S252" s="102" t="str">
        <f>MID(VLOOKUP($A252,Seqs!$A:$B,2,FALSE),VLOOKUP($A252,'NonXtal_SegEnds_Prot#'!A:AL,10,FALSE)+6,1)</f>
        <v>L</v>
      </c>
      <c r="T252" s="102" t="str">
        <f>MID(VLOOKUP($A252,Seqs!$A:$B,2,FALSE),VLOOKUP($A252,'NonXtal_SegEnds_Prot#'!A:AL,10,FALSE)+7,1)</f>
        <v>L</v>
      </c>
      <c r="U252" s="102" t="str">
        <f>MID(VLOOKUP($A252,Seqs!$A:$B,2,FALSE),VLOOKUP($A252,'NonXtal_SegEnds_Prot#'!A:AL,10,FALSE)+8,1)</f>
        <v>G</v>
      </c>
      <c r="V252" s="102" t="str">
        <f>MID(VLOOKUP($A252,Seqs!$A:$B,2,FALSE),VLOOKUP($A252,'NonXtal_SegEnds_Prot#'!A:AL,10,FALSE)+9,1)</f>
        <v>P</v>
      </c>
      <c r="W252" s="71" t="str">
        <f>MID(VLOOKUP($A252,Seqs!$A:$B,2,FALSE),VLOOKUP($A252,'NonXtal_SegEnds_Prot#'!$A:$AL,22,FALSE)+6,1)</f>
        <v>T</v>
      </c>
      <c r="X252" s="102" t="str">
        <f>MID(VLOOKUP($A252,Seqs!$A:$B,2,FALSE),VLOOKUP($A252,'NonXtal_SegEnds_Prot#'!$A:$AL,22,FALSE)+7,1)</f>
        <v>S</v>
      </c>
      <c r="Y252" s="102" t="str">
        <f>MID(VLOOKUP($A252,Seqs!$A:$B,2,FALSE),VLOOKUP($A252,'NonXtal_SegEnds_Prot#'!$A:$AL,22,FALSE)+8,1)</f>
        <v>F</v>
      </c>
      <c r="Z252" s="102" t="str">
        <f>MID(VLOOKUP($A252,Seqs!$A:$B,2,FALSE),VLOOKUP($A252,'NonXtal_SegEnds_Prot#'!$A:$AL,22,FALSE)+9,1)</f>
        <v>S</v>
      </c>
      <c r="AA252" s="102" t="str">
        <f>MID(VLOOKUP($A252,Seqs!$A:$B,2,FALSE),VLOOKUP($A252,'NonXtal_SegEnds_Prot#'!$A:$AL,22,FALSE)+10,1)</f>
        <v>S</v>
      </c>
      <c r="AB252" s="71" t="str">
        <f>MID(VLOOKUP($A252,Seqs!$A:$B,2,FALSE),VLOOKUP($A252,'NonXtal_SegEnds_Prot#'!$A:$AL,28,FALSE)-4,1)</f>
        <v>G</v>
      </c>
      <c r="AC252" s="102" t="str">
        <f>MID(VLOOKUP($A252,Seqs!$A:$B,2,FALSE),VLOOKUP($A252,'NonXtal_SegEnds_Prot#'!$A:$AL,28,FALSE),1)</f>
        <v>P</v>
      </c>
    </row>
    <row r="253" spans="1:29" s="2" customFormat="1" x14ac:dyDescent="0.2">
      <c r="A253" s="2" t="s">
        <v>415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71" t="str">
        <f>MID(VLOOKUP($A253,Seqs!$A:$B,2,FALSE),VLOOKUP($A253,'NonXtal_SegEnds_Prot#'!A:AL,10,FALSE),1)</f>
        <v>Q</v>
      </c>
      <c r="S253" s="102" t="str">
        <f>MID(VLOOKUP($A253,Seqs!$A:$B,2,FALSE),VLOOKUP($A253,'NonXtal_SegEnds_Prot#'!A:AL,10,FALSE)+6,1)</f>
        <v>S</v>
      </c>
      <c r="T253" s="102" t="str">
        <f>MID(VLOOKUP($A253,Seqs!$A:$B,2,FALSE),VLOOKUP($A253,'NonXtal_SegEnds_Prot#'!A:AL,10,FALSE)+7,1)</f>
        <v>M</v>
      </c>
      <c r="U253" s="102" t="str">
        <f>MID(VLOOKUP($A253,Seqs!$A:$B,2,FALSE),VLOOKUP($A253,'NonXtal_SegEnds_Prot#'!A:AL,10,FALSE)+8,1)</f>
        <v>L</v>
      </c>
      <c r="V253" s="102" t="str">
        <f>MID(VLOOKUP($A253,Seqs!$A:$B,2,FALSE),VLOOKUP($A253,'NonXtal_SegEnds_Prot#'!A:AL,10,FALSE)+9,1)</f>
        <v>V</v>
      </c>
      <c r="W253" s="71" t="str">
        <f>MID(VLOOKUP($A253,Seqs!$A:$B,2,FALSE),VLOOKUP($A253,'NonXtal_SegEnds_Prot#'!$A:$AL,22,FALSE)+6,1)</f>
        <v>L</v>
      </c>
      <c r="X253" s="102" t="str">
        <f>MID(VLOOKUP($A253,Seqs!$A:$B,2,FALSE),VLOOKUP($A253,'NonXtal_SegEnds_Prot#'!$A:$AL,22,FALSE)+7,1)</f>
        <v>S</v>
      </c>
      <c r="Y253" s="102" t="str">
        <f>MID(VLOOKUP($A253,Seqs!$A:$B,2,FALSE),VLOOKUP($A253,'NonXtal_SegEnds_Prot#'!$A:$AL,22,FALSE)+8,1)</f>
        <v>A</v>
      </c>
      <c r="Z253" s="102" t="str">
        <f>MID(VLOOKUP($A253,Seqs!$A:$B,2,FALSE),VLOOKUP($A253,'NonXtal_SegEnds_Prot#'!$A:$AL,22,FALSE)+9,1)</f>
        <v>L</v>
      </c>
      <c r="AA253" s="102" t="str">
        <f>MID(VLOOKUP($A253,Seqs!$A:$B,2,FALSE),VLOOKUP($A253,'NonXtal_SegEnds_Prot#'!$A:$AL,22,FALSE)+10,1)</f>
        <v>P</v>
      </c>
      <c r="AB253" s="71" t="str">
        <f>MID(VLOOKUP($A253,Seqs!$A:$B,2,FALSE),VLOOKUP($A253,'NonXtal_SegEnds_Prot#'!$A:$AL,28,FALSE)-4,1)</f>
        <v>G</v>
      </c>
      <c r="AC253" s="102" t="str">
        <f>MID(VLOOKUP($A253,Seqs!$A:$B,2,FALSE),VLOOKUP($A253,'NonXtal_SegEnds_Prot#'!$A:$AL,28,FALSE),1)</f>
        <v>P</v>
      </c>
    </row>
    <row r="254" spans="1:29" s="2" customFormat="1" x14ac:dyDescent="0.2">
      <c r="A254" s="2" t="s">
        <v>419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71" t="str">
        <f>MID(VLOOKUP($A254,Seqs!$A:$B,2,FALSE),VLOOKUP($A254,'NonXtal_SegEnds_Prot#'!A:AL,10,FALSE),1)</f>
        <v>H</v>
      </c>
      <c r="S254" s="102" t="str">
        <f>MID(VLOOKUP($A254,Seqs!$A:$B,2,FALSE),VLOOKUP($A254,'NonXtal_SegEnds_Prot#'!A:AL,10,FALSE)+6,1)</f>
        <v>V</v>
      </c>
      <c r="T254" s="102" t="str">
        <f>MID(VLOOKUP($A254,Seqs!$A:$B,2,FALSE),VLOOKUP($A254,'NonXtal_SegEnds_Prot#'!A:AL,10,FALSE)+7,1)</f>
        <v>P</v>
      </c>
      <c r="U254" s="102" t="str">
        <f>MID(VLOOKUP($A254,Seqs!$A:$B,2,FALSE),VLOOKUP($A254,'NonXtal_SegEnds_Prot#'!A:AL,10,FALSE)+8,1)</f>
        <v>I</v>
      </c>
      <c r="V254" s="102" t="str">
        <f>MID(VLOOKUP($A254,Seqs!$A:$B,2,FALSE),VLOOKUP($A254,'NonXtal_SegEnds_Prot#'!A:AL,10,FALSE)+9,1)</f>
        <v>A</v>
      </c>
      <c r="W254" s="71" t="str">
        <f>MID(VLOOKUP($A254,Seqs!$A:$B,2,FALSE),VLOOKUP($A254,'NonXtal_SegEnds_Prot#'!$A:$AL,22,FALSE)+6,1)</f>
        <v>L</v>
      </c>
      <c r="X254" s="102" t="str">
        <f>MID(VLOOKUP($A254,Seqs!$A:$B,2,FALSE),VLOOKUP($A254,'NonXtal_SegEnds_Prot#'!$A:$AL,22,FALSE)+7,1)</f>
        <v>S</v>
      </c>
      <c r="Y254" s="102" t="str">
        <f>MID(VLOOKUP($A254,Seqs!$A:$B,2,FALSE),VLOOKUP($A254,'NonXtal_SegEnds_Prot#'!$A:$AL,22,FALSE)+8,1)</f>
        <v>A</v>
      </c>
      <c r="Z254" s="102" t="str">
        <f>MID(VLOOKUP($A254,Seqs!$A:$B,2,FALSE),VLOOKUP($A254,'NonXtal_SegEnds_Prot#'!$A:$AL,22,FALSE)+9,1)</f>
        <v>L</v>
      </c>
      <c r="AA254" s="102" t="str">
        <f>MID(VLOOKUP($A254,Seqs!$A:$B,2,FALSE),VLOOKUP($A254,'NonXtal_SegEnds_Prot#'!$A:$AL,22,FALSE)+10,1)</f>
        <v>P</v>
      </c>
      <c r="AB254" s="71" t="str">
        <f>MID(VLOOKUP($A254,Seqs!$A:$B,2,FALSE),VLOOKUP($A254,'NonXtal_SegEnds_Prot#'!$A:$AL,28,FALSE)-4,1)</f>
        <v>V</v>
      </c>
      <c r="AC254" s="102" t="str">
        <f>MID(VLOOKUP($A254,Seqs!$A:$B,2,FALSE),VLOOKUP($A254,'NonXtal_SegEnds_Prot#'!$A:$AL,28,FALSE),1)</f>
        <v>V</v>
      </c>
    </row>
    <row r="255" spans="1:29" s="2" customFormat="1" x14ac:dyDescent="0.2">
      <c r="A255" s="2" t="s">
        <v>422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71" t="str">
        <f>MID(VLOOKUP($A255,Seqs!$A:$B,2,FALSE),VLOOKUP($A255,'NonXtal_SegEnds_Prot#'!A:AL,10,FALSE),1)</f>
        <v>H</v>
      </c>
      <c r="S255" s="102" t="str">
        <f>MID(VLOOKUP($A255,Seqs!$A:$B,2,FALSE),VLOOKUP($A255,'NonXtal_SegEnds_Prot#'!A:AL,10,FALSE)+6,1)</f>
        <v>V</v>
      </c>
      <c r="T255" s="102" t="str">
        <f>MID(VLOOKUP($A255,Seqs!$A:$B,2,FALSE),VLOOKUP($A255,'NonXtal_SegEnds_Prot#'!A:AL,10,FALSE)+7,1)</f>
        <v>P</v>
      </c>
      <c r="U255" s="102" t="str">
        <f>MID(VLOOKUP($A255,Seqs!$A:$B,2,FALSE),VLOOKUP($A255,'NonXtal_SegEnds_Prot#'!A:AL,10,FALSE)+8,1)</f>
        <v>L</v>
      </c>
      <c r="V255" s="102" t="str">
        <f>MID(VLOOKUP($A255,Seqs!$A:$B,2,FALSE),VLOOKUP($A255,'NonXtal_SegEnds_Prot#'!A:AL,10,FALSE)+9,1)</f>
        <v>T</v>
      </c>
      <c r="W255" s="71" t="str">
        <f>MID(VLOOKUP($A255,Seqs!$A:$B,2,FALSE),VLOOKUP($A255,'NonXtal_SegEnds_Prot#'!$A:$AL,22,FALSE)+6,1)</f>
        <v>L</v>
      </c>
      <c r="X255" s="102" t="str">
        <f>MID(VLOOKUP($A255,Seqs!$A:$B,2,FALSE),VLOOKUP($A255,'NonXtal_SegEnds_Prot#'!$A:$AL,22,FALSE)+7,1)</f>
        <v>S</v>
      </c>
      <c r="Y255" s="102" t="str">
        <f>MID(VLOOKUP($A255,Seqs!$A:$B,2,FALSE),VLOOKUP($A255,'NonXtal_SegEnds_Prot#'!$A:$AL,22,FALSE)+8,1)</f>
        <v>T</v>
      </c>
      <c r="Z255" s="102" t="str">
        <f>MID(VLOOKUP($A255,Seqs!$A:$B,2,FALSE),VLOOKUP($A255,'NonXtal_SegEnds_Prot#'!$A:$AL,22,FALSE)+9,1)</f>
        <v>L</v>
      </c>
      <c r="AA255" s="102" t="str">
        <f>MID(VLOOKUP($A255,Seqs!$A:$B,2,FALSE),VLOOKUP($A255,'NonXtal_SegEnds_Prot#'!$A:$AL,22,FALSE)+10,1)</f>
        <v>P</v>
      </c>
      <c r="AB255" s="71" t="str">
        <f>MID(VLOOKUP($A255,Seqs!$A:$B,2,FALSE),VLOOKUP($A255,'NonXtal_SegEnds_Prot#'!$A:$AL,28,FALSE)-4,1)</f>
        <v>L</v>
      </c>
      <c r="AC255" s="102" t="str">
        <f>MID(VLOOKUP($A255,Seqs!$A:$B,2,FALSE),VLOOKUP($A255,'NonXtal_SegEnds_Prot#'!$A:$AL,28,FALSE),1)</f>
        <v>I</v>
      </c>
    </row>
    <row r="256" spans="1:29" s="2" customFormat="1" x14ac:dyDescent="0.2">
      <c r="A256" s="2" t="s">
        <v>461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71" t="str">
        <f>MID(VLOOKUP($A256,Seqs!$A:$B,2,FALSE),VLOOKUP($A256,'NonXtal_SegEnds_Prot#'!A:AL,10,FALSE),1)</f>
        <v>H</v>
      </c>
      <c r="S256" s="102" t="str">
        <f>MID(VLOOKUP($A256,Seqs!$A:$B,2,FALSE),VLOOKUP($A256,'NonXtal_SegEnds_Prot#'!A:AL,10,FALSE)+6,1)</f>
        <v>L</v>
      </c>
      <c r="T256" s="102" t="str">
        <f>MID(VLOOKUP($A256,Seqs!$A:$B,2,FALSE),VLOOKUP($A256,'NonXtal_SegEnds_Prot#'!A:AL,10,FALSE)+7,1)</f>
        <v>D</v>
      </c>
      <c r="U256" s="102" t="str">
        <f>MID(VLOOKUP($A256,Seqs!$A:$B,2,FALSE),VLOOKUP($A256,'NonXtal_SegEnds_Prot#'!A:AL,10,FALSE)+8,1)</f>
        <v>M</v>
      </c>
      <c r="V256" s="102" t="str">
        <f>MID(VLOOKUP($A256,Seqs!$A:$B,2,FALSE),VLOOKUP($A256,'NonXtal_SegEnds_Prot#'!A:AL,10,FALSE)+9,1)</f>
        <v>P</v>
      </c>
      <c r="W256" s="71" t="str">
        <f>MID(VLOOKUP($A256,Seqs!$A:$B,2,FALSE),VLOOKUP($A256,'NonXtal_SegEnds_Prot#'!$A:$AL,22,FALSE)+6,1)</f>
        <v>F</v>
      </c>
      <c r="X256" s="102" t="str">
        <f>MID(VLOOKUP($A256,Seqs!$A:$B,2,FALSE),VLOOKUP($A256,'NonXtal_SegEnds_Prot#'!$A:$AL,22,FALSE)+7,1)</f>
        <v>S</v>
      </c>
      <c r="Y256" s="102" t="str">
        <f>MID(VLOOKUP($A256,Seqs!$A:$B,2,FALSE),VLOOKUP($A256,'NonXtal_SegEnds_Prot#'!$A:$AL,22,FALSE)+8,1)</f>
        <v>G</v>
      </c>
      <c r="Z256" s="102" t="str">
        <f>MID(VLOOKUP($A256,Seqs!$A:$B,2,FALSE),VLOOKUP($A256,'NonXtal_SegEnds_Prot#'!$A:$AL,22,FALSE)+9,1)</f>
        <v>A</v>
      </c>
      <c r="AA256" s="102" t="str">
        <f>MID(VLOOKUP($A256,Seqs!$A:$B,2,FALSE),VLOOKUP($A256,'NonXtal_SegEnds_Prot#'!$A:$AL,22,FALSE)+10,1)</f>
        <v>A</v>
      </c>
      <c r="AB256" s="71" t="str">
        <f>MID(VLOOKUP($A256,Seqs!$A:$B,2,FALSE),VLOOKUP($A256,'NonXtal_SegEnds_Prot#'!$A:$AL,28,FALSE)-4,1)</f>
        <v>G</v>
      </c>
      <c r="AC256" s="102" t="str">
        <f>MID(VLOOKUP($A256,Seqs!$A:$B,2,FALSE),VLOOKUP($A256,'NonXtal_SegEnds_Prot#'!$A:$AL,28,FALSE),1)</f>
        <v>P</v>
      </c>
    </row>
    <row r="257" spans="1:29" s="2" customFormat="1" x14ac:dyDescent="0.2">
      <c r="A257" s="2" t="s">
        <v>473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71" t="str">
        <f>MID(VLOOKUP($A257,Seqs!$A:$B,2,FALSE),VLOOKUP($A257,'NonXtal_SegEnds_Prot#'!A:AL,10,FALSE),1)</f>
        <v>D</v>
      </c>
      <c r="S257" s="102" t="str">
        <f>MID(VLOOKUP($A257,Seqs!$A:$B,2,FALSE),VLOOKUP($A257,'NonXtal_SegEnds_Prot#'!A:AL,10,FALSE)+6,1)</f>
        <v>L</v>
      </c>
      <c r="T257" s="102" t="str">
        <f>MID(VLOOKUP($A257,Seqs!$A:$B,2,FALSE),VLOOKUP($A257,'NonXtal_SegEnds_Prot#'!A:AL,10,FALSE)+7,1)</f>
        <v>V</v>
      </c>
      <c r="U257" s="102" t="str">
        <f>MID(VLOOKUP($A257,Seqs!$A:$B,2,FALSE),VLOOKUP($A257,'NonXtal_SegEnds_Prot#'!A:AL,10,FALSE)+8,1)</f>
        <v>L</v>
      </c>
      <c r="V257" s="102" t="str">
        <f>MID(VLOOKUP($A257,Seqs!$A:$B,2,FALSE),VLOOKUP($A257,'NonXtal_SegEnds_Prot#'!A:AL,10,FALSE)+9,1)</f>
        <v>P</v>
      </c>
      <c r="W257" s="71" t="str">
        <f>MID(VLOOKUP($A257,Seqs!$A:$B,2,FALSE),VLOOKUP($A257,'NonXtal_SegEnds_Prot#'!$A:$AL,22,FALSE)+6,1)</f>
        <v>L</v>
      </c>
      <c r="X257" s="102" t="str">
        <f>MID(VLOOKUP($A257,Seqs!$A:$B,2,FALSE),VLOOKUP($A257,'NonXtal_SegEnds_Prot#'!$A:$AL,22,FALSE)+7,1)</f>
        <v>S</v>
      </c>
      <c r="Y257" s="102" t="str">
        <f>MID(VLOOKUP($A257,Seqs!$A:$B,2,FALSE),VLOOKUP($A257,'NonXtal_SegEnds_Prot#'!$A:$AL,22,FALSE)+8,1)</f>
        <v>F</v>
      </c>
      <c r="Z257" s="102" t="str">
        <f>MID(VLOOKUP($A257,Seqs!$A:$B,2,FALSE),VLOOKUP($A257,'NonXtal_SegEnds_Prot#'!$A:$AL,22,FALSE)+9,1)</f>
        <v>L</v>
      </c>
      <c r="AA257" s="102" t="str">
        <f>MID(VLOOKUP($A257,Seqs!$A:$B,2,FALSE),VLOOKUP($A257,'NonXtal_SegEnds_Prot#'!$A:$AL,22,FALSE)+10,1)</f>
        <v>S</v>
      </c>
      <c r="AB257" s="71" t="str">
        <f>MID(VLOOKUP($A257,Seqs!$A:$B,2,FALSE),VLOOKUP($A257,'NonXtal_SegEnds_Prot#'!$A:$AL,28,FALSE)-4,1)</f>
        <v>T</v>
      </c>
      <c r="AC257" s="102" t="str">
        <f>MID(VLOOKUP($A257,Seqs!$A:$B,2,FALSE),VLOOKUP($A257,'NonXtal_SegEnds_Prot#'!$A:$AL,28,FALSE),1)</f>
        <v>P</v>
      </c>
    </row>
    <row r="258" spans="1:29" s="2" customFormat="1" x14ac:dyDescent="0.2">
      <c r="A258" s="2" t="s">
        <v>499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71" t="str">
        <f>MID(VLOOKUP($A258,Seqs!$A:$B,2,FALSE),VLOOKUP($A258,'NonXtal_SegEnds_Prot#'!A:AL,10,FALSE),1)</f>
        <v>D</v>
      </c>
      <c r="S258" s="102" t="str">
        <f>MID(VLOOKUP($A258,Seqs!$A:$B,2,FALSE),VLOOKUP($A258,'NonXtal_SegEnds_Prot#'!A:AL,10,FALSE)+6,1)</f>
        <v>G</v>
      </c>
      <c r="T258" s="102" t="str">
        <f>MID(VLOOKUP($A258,Seqs!$A:$B,2,FALSE),VLOOKUP($A258,'NonXtal_SegEnds_Prot#'!A:AL,10,FALSE)+7,1)</f>
        <v>R</v>
      </c>
      <c r="U258" s="102" t="str">
        <f>MID(VLOOKUP($A258,Seqs!$A:$B,2,FALSE),VLOOKUP($A258,'NonXtal_SegEnds_Prot#'!A:AL,10,FALSE)+8,1)</f>
        <v>L</v>
      </c>
      <c r="V258" s="102" t="str">
        <f>MID(VLOOKUP($A258,Seqs!$A:$B,2,FALSE),VLOOKUP($A258,'NonXtal_SegEnds_Prot#'!A:AL,10,FALSE)+9,1)</f>
        <v>I</v>
      </c>
      <c r="W258" s="71" t="str">
        <f>MID(VLOOKUP($A258,Seqs!$A:$B,2,FALSE),VLOOKUP($A258,'NonXtal_SegEnds_Prot#'!$A:$AL,22,FALSE)+6,1)</f>
        <v>R</v>
      </c>
      <c r="X258" s="102" t="str">
        <f>MID(VLOOKUP($A258,Seqs!$A:$B,2,FALSE),VLOOKUP($A258,'NonXtal_SegEnds_Prot#'!$A:$AL,22,FALSE)+7,1)</f>
        <v>S</v>
      </c>
      <c r="Y258" s="102" t="str">
        <f>MID(VLOOKUP($A258,Seqs!$A:$B,2,FALSE),VLOOKUP($A258,'NonXtal_SegEnds_Prot#'!$A:$AL,22,FALSE)+8,1)</f>
        <v>I</v>
      </c>
      <c r="Z258" s="102" t="str">
        <f>MID(VLOOKUP($A258,Seqs!$A:$B,2,FALSE),VLOOKUP($A258,'NonXtal_SegEnds_Prot#'!$A:$AL,22,FALSE)+9,1)</f>
        <v>L</v>
      </c>
      <c r="AA258" s="102" t="str">
        <f>MID(VLOOKUP($A258,Seqs!$A:$B,2,FALSE),VLOOKUP($A258,'NonXtal_SegEnds_Prot#'!$A:$AL,22,FALSE)+10,1)</f>
        <v>E</v>
      </c>
      <c r="AB258" s="71" t="str">
        <f>MID(VLOOKUP($A258,Seqs!$A:$B,2,FALSE),VLOOKUP($A258,'NonXtal_SegEnds_Prot#'!$A:$AL,28,FALSE)-4,1)</f>
        <v>I</v>
      </c>
      <c r="AC258" s="102" t="str">
        <f>MID(VLOOKUP($A258,Seqs!$A:$B,2,FALSE),VLOOKUP($A258,'NonXtal_SegEnds_Prot#'!$A:$AL,28,FALSE),1)</f>
        <v>V</v>
      </c>
    </row>
    <row r="259" spans="1:29" s="2" customFormat="1" x14ac:dyDescent="0.2">
      <c r="A259" s="2" t="s">
        <v>500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71" t="str">
        <f>MID(VLOOKUP($A259,Seqs!$A:$B,2,FALSE),VLOOKUP($A259,'NonXtal_SegEnds_Prot#'!A:AL,10,FALSE),1)</f>
        <v>D</v>
      </c>
      <c r="S259" s="102" t="str">
        <f>MID(VLOOKUP($A259,Seqs!$A:$B,2,FALSE),VLOOKUP($A259,'NonXtal_SegEnds_Prot#'!A:AL,10,FALSE)+6,1)</f>
        <v>F</v>
      </c>
      <c r="T259" s="102" t="str">
        <f>MID(VLOOKUP($A259,Seqs!$A:$B,2,FALSE),VLOOKUP($A259,'NonXtal_SegEnds_Prot#'!A:AL,10,FALSE)+7,1)</f>
        <v>Q</v>
      </c>
      <c r="U259" s="102" t="str">
        <f>MID(VLOOKUP($A259,Seqs!$A:$B,2,FALSE),VLOOKUP($A259,'NonXtal_SegEnds_Prot#'!A:AL,10,FALSE)+8,1)</f>
        <v>I</v>
      </c>
      <c r="V259" s="102" t="str">
        <f>MID(VLOOKUP($A259,Seqs!$A:$B,2,FALSE),VLOOKUP($A259,'NonXtal_SegEnds_Prot#'!A:AL,10,FALSE)+9,1)</f>
        <v>I</v>
      </c>
      <c r="W259" s="71" t="str">
        <f>MID(VLOOKUP($A259,Seqs!$A:$B,2,FALSE),VLOOKUP($A259,'NonXtal_SegEnds_Prot#'!$A:$AL,22,FALSE)+6,1)</f>
        <v>L</v>
      </c>
      <c r="X259" s="102" t="str">
        <f>MID(VLOOKUP($A259,Seqs!$A:$B,2,FALSE),VLOOKUP($A259,'NonXtal_SegEnds_Prot#'!$A:$AL,22,FALSE)+7,1)</f>
        <v>S</v>
      </c>
      <c r="Y259" s="102" t="str">
        <f>MID(VLOOKUP($A259,Seqs!$A:$B,2,FALSE),VLOOKUP($A259,'NonXtal_SegEnds_Prot#'!$A:$AL,22,FALSE)+8,1)</f>
        <v>I</v>
      </c>
      <c r="Z259" s="102" t="str">
        <f>MID(VLOOKUP($A259,Seqs!$A:$B,2,FALSE),VLOOKUP($A259,'NonXtal_SegEnds_Prot#'!$A:$AL,22,FALSE)+9,1)</f>
        <v>L</v>
      </c>
      <c r="AA259" s="102" t="str">
        <f>MID(VLOOKUP($A259,Seqs!$A:$B,2,FALSE),VLOOKUP($A259,'NonXtal_SegEnds_Prot#'!$A:$AL,22,FALSE)+10,1)</f>
        <v>E</v>
      </c>
      <c r="AB259" s="71" t="str">
        <f>MID(VLOOKUP($A259,Seqs!$A:$B,2,FALSE),VLOOKUP($A259,'NonXtal_SegEnds_Prot#'!$A:$AL,28,FALSE)-4,1)</f>
        <v>I</v>
      </c>
      <c r="AC259" s="102" t="str">
        <f>MID(VLOOKUP($A259,Seqs!$A:$B,2,FALSE),VLOOKUP($A259,'NonXtal_SegEnds_Prot#'!$A:$AL,28,FALSE),1)</f>
        <v>M</v>
      </c>
    </row>
    <row r="260" spans="1:29" s="2" customFormat="1" x14ac:dyDescent="0.2">
      <c r="A260" s="2" t="s">
        <v>501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71" t="str">
        <f>MID(VLOOKUP($A260,Seqs!$A:$B,2,FALSE),VLOOKUP($A260,'NonXtal_SegEnds_Prot#'!A:AL,10,FALSE),1)</f>
        <v>D</v>
      </c>
      <c r="S260" s="102" t="str">
        <f>MID(VLOOKUP($A260,Seqs!$A:$B,2,FALSE),VLOOKUP($A260,'NonXtal_SegEnds_Prot#'!A:AL,10,FALSE)+6,1)</f>
        <v>G</v>
      </c>
      <c r="T260" s="102" t="str">
        <f>MID(VLOOKUP($A260,Seqs!$A:$B,2,FALSE),VLOOKUP($A260,'NonXtal_SegEnds_Prot#'!A:AL,10,FALSE)+7,1)</f>
        <v>H</v>
      </c>
      <c r="U260" s="102" t="str">
        <f>MID(VLOOKUP($A260,Seqs!$A:$B,2,FALSE),VLOOKUP($A260,'NonXtal_SegEnds_Prot#'!A:AL,10,FALSE)+8,1)</f>
        <v>I</v>
      </c>
      <c r="V260" s="102" t="str">
        <f>MID(VLOOKUP($A260,Seqs!$A:$B,2,FALSE),VLOOKUP($A260,'NonXtal_SegEnds_Prot#'!A:AL,10,FALSE)+9,1)</f>
        <v>I</v>
      </c>
      <c r="W260" s="71" t="str">
        <f>MID(VLOOKUP($A260,Seqs!$A:$B,2,FALSE),VLOOKUP($A260,'NonXtal_SegEnds_Prot#'!$A:$AL,22,FALSE)+6,1)</f>
        <v>R</v>
      </c>
      <c r="X260" s="102" t="str">
        <f>MID(VLOOKUP($A260,Seqs!$A:$B,2,FALSE),VLOOKUP($A260,'NonXtal_SegEnds_Prot#'!$A:$AL,22,FALSE)+7,1)</f>
        <v>S</v>
      </c>
      <c r="Y260" s="102" t="str">
        <f>MID(VLOOKUP($A260,Seqs!$A:$B,2,FALSE),VLOOKUP($A260,'NonXtal_SegEnds_Prot#'!$A:$AL,22,FALSE)+8,1)</f>
        <v>I</v>
      </c>
      <c r="Z260" s="102" t="str">
        <f>MID(VLOOKUP($A260,Seqs!$A:$B,2,FALSE),VLOOKUP($A260,'NonXtal_SegEnds_Prot#'!$A:$AL,22,FALSE)+9,1)</f>
        <v>L</v>
      </c>
      <c r="AA260" s="102" t="str">
        <f>MID(VLOOKUP($A260,Seqs!$A:$B,2,FALSE),VLOOKUP($A260,'NonXtal_SegEnds_Prot#'!$A:$AL,22,FALSE)+10,1)</f>
        <v>E</v>
      </c>
      <c r="AB260" s="71" t="str">
        <f>MID(VLOOKUP($A260,Seqs!$A:$B,2,FALSE),VLOOKUP($A260,'NonXtal_SegEnds_Prot#'!$A:$AL,28,FALSE)-4,1)</f>
        <v>V</v>
      </c>
      <c r="AC260" s="102" t="str">
        <f>MID(VLOOKUP($A260,Seqs!$A:$B,2,FALSE),VLOOKUP($A260,'NonXtal_SegEnds_Prot#'!$A:$AL,28,FALSE),1)</f>
        <v>V</v>
      </c>
    </row>
    <row r="261" spans="1:29" s="2" customFormat="1" x14ac:dyDescent="0.2">
      <c r="A261" s="2" t="s">
        <v>502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71" t="str">
        <f>MID(VLOOKUP($A261,Seqs!$A:$B,2,FALSE),VLOOKUP($A261,'NonXtal_SegEnds_Prot#'!A:AL,10,FALSE),1)</f>
        <v>D</v>
      </c>
      <c r="S261" s="102" t="str">
        <f>MID(VLOOKUP($A261,Seqs!$A:$B,2,FALSE),VLOOKUP($A261,'NonXtal_SegEnds_Prot#'!A:AL,10,FALSE)+6,1)</f>
        <v>F</v>
      </c>
      <c r="T261" s="102" t="str">
        <f>MID(VLOOKUP($A261,Seqs!$A:$B,2,FALSE),VLOOKUP($A261,'NonXtal_SegEnds_Prot#'!A:AL,10,FALSE)+7,1)</f>
        <v>Q</v>
      </c>
      <c r="U261" s="102" t="str">
        <f>MID(VLOOKUP($A261,Seqs!$A:$B,2,FALSE),VLOOKUP($A261,'NonXtal_SegEnds_Prot#'!A:AL,10,FALSE)+8,1)</f>
        <v>I</v>
      </c>
      <c r="V261" s="102" t="str">
        <f>MID(VLOOKUP($A261,Seqs!$A:$B,2,FALSE),VLOOKUP($A261,'NonXtal_SegEnds_Prot#'!A:AL,10,FALSE)+9,1)</f>
        <v>I</v>
      </c>
      <c r="W261" s="71" t="str">
        <f>MID(VLOOKUP($A261,Seqs!$A:$B,2,FALSE),VLOOKUP($A261,'NonXtal_SegEnds_Prot#'!$A:$AL,22,FALSE)+6,1)</f>
        <v>F</v>
      </c>
      <c r="X261" s="102" t="str">
        <f>MID(VLOOKUP($A261,Seqs!$A:$B,2,FALSE),VLOOKUP($A261,'NonXtal_SegEnds_Prot#'!$A:$AL,22,FALSE)+7,1)</f>
        <v>S</v>
      </c>
      <c r="Y261" s="102" t="str">
        <f>MID(VLOOKUP($A261,Seqs!$A:$B,2,FALSE),VLOOKUP($A261,'NonXtal_SegEnds_Prot#'!$A:$AL,22,FALSE)+8,1)</f>
        <v>M</v>
      </c>
      <c r="Z261" s="102" t="str">
        <f>MID(VLOOKUP($A261,Seqs!$A:$B,2,FALSE),VLOOKUP($A261,'NonXtal_SegEnds_Prot#'!$A:$AL,22,FALSE)+9,1)</f>
        <v>L</v>
      </c>
      <c r="AA261" s="102" t="str">
        <f>MID(VLOOKUP($A261,Seqs!$A:$B,2,FALSE),VLOOKUP($A261,'NonXtal_SegEnds_Prot#'!$A:$AL,22,FALSE)+10,1)</f>
        <v>E</v>
      </c>
      <c r="AB261" s="71" t="str">
        <f>MID(VLOOKUP($A261,Seqs!$A:$B,2,FALSE),VLOOKUP($A261,'NonXtal_SegEnds_Prot#'!$A:$AL,28,FALSE)-4,1)</f>
        <v>I</v>
      </c>
      <c r="AC261" s="102" t="str">
        <f>MID(VLOOKUP($A261,Seqs!$A:$B,2,FALSE),VLOOKUP($A261,'NonXtal_SegEnds_Prot#'!$A:$AL,28,FALSE),1)</f>
        <v>V</v>
      </c>
    </row>
    <row r="262" spans="1:29" s="2" customFormat="1" x14ac:dyDescent="0.2">
      <c r="A262" s="2" t="s">
        <v>503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71" t="str">
        <f>MID(VLOOKUP($A262,Seqs!$A:$B,2,FALSE),VLOOKUP($A262,'NonXtal_SegEnds_Prot#'!A:AL,10,FALSE),1)</f>
        <v>D</v>
      </c>
      <c r="S262" s="102" t="str">
        <f>MID(VLOOKUP($A262,Seqs!$A:$B,2,FALSE),VLOOKUP($A262,'NonXtal_SegEnds_Prot#'!A:AL,10,FALSE)+6,1)</f>
        <v>S</v>
      </c>
      <c r="T262" s="102" t="str">
        <f>MID(VLOOKUP($A262,Seqs!$A:$B,2,FALSE),VLOOKUP($A262,'NonXtal_SegEnds_Prot#'!A:AL,10,FALSE)+7,1)</f>
        <v>N</v>
      </c>
      <c r="U262" s="102" t="str">
        <f>MID(VLOOKUP($A262,Seqs!$A:$B,2,FALSE),VLOOKUP($A262,'NonXtal_SegEnds_Prot#'!A:AL,10,FALSE)+8,1)</f>
        <v>V</v>
      </c>
      <c r="V262" s="102" t="str">
        <f>MID(VLOOKUP($A262,Seqs!$A:$B,2,FALSE),VLOOKUP($A262,'NonXtal_SegEnds_Prot#'!A:AL,10,FALSE)+9,1)</f>
        <v>L</v>
      </c>
      <c r="W262" s="71" t="str">
        <f>MID(VLOOKUP($A262,Seqs!$A:$B,2,FALSE),VLOOKUP($A262,'NonXtal_SegEnds_Prot#'!$A:$AL,22,FALSE)+6,1)</f>
        <v>F</v>
      </c>
      <c r="X262" s="102" t="str">
        <f>MID(VLOOKUP($A262,Seqs!$A:$B,2,FALSE),VLOOKUP($A262,'NonXtal_SegEnds_Prot#'!$A:$AL,22,FALSE)+7,1)</f>
        <v>S</v>
      </c>
      <c r="Y262" s="102" t="str">
        <f>MID(VLOOKUP($A262,Seqs!$A:$B,2,FALSE),VLOOKUP($A262,'NonXtal_SegEnds_Prot#'!$A:$AL,22,FALSE)+8,1)</f>
        <v>T</v>
      </c>
      <c r="Z262" s="102" t="str">
        <f>MID(VLOOKUP($A262,Seqs!$A:$B,2,FALSE),VLOOKUP($A262,'NonXtal_SegEnds_Prot#'!$A:$AL,22,FALSE)+9,1)</f>
        <v>L</v>
      </c>
      <c r="AA262" s="102" t="str">
        <f>MID(VLOOKUP($A262,Seqs!$A:$B,2,FALSE),VLOOKUP($A262,'NonXtal_SegEnds_Prot#'!$A:$AL,22,FALSE)+10,1)</f>
        <v>F</v>
      </c>
      <c r="AB262" s="71" t="str">
        <f>MID(VLOOKUP($A262,Seqs!$A:$B,2,FALSE),VLOOKUP($A262,'NonXtal_SegEnds_Prot#'!$A:$AL,28,FALSE)-4,1)</f>
        <v>F</v>
      </c>
      <c r="AC262" s="102" t="str">
        <f>MID(VLOOKUP($A262,Seqs!$A:$B,2,FALSE),VLOOKUP($A262,'NonXtal_SegEnds_Prot#'!$A:$AL,28,FALSE),1)</f>
        <v>M</v>
      </c>
    </row>
    <row r="263" spans="1:29" s="2" customFormat="1" x14ac:dyDescent="0.2">
      <c r="A263" s="2" t="s">
        <v>525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71" t="str">
        <f>MID(VLOOKUP($A263,Seqs!$A:$B,2,FALSE),VLOOKUP($A263,'NonXtal_SegEnds_Prot#'!A:AL,10,FALSE),1)</f>
        <v>D</v>
      </c>
      <c r="S263" s="102" t="str">
        <f>MID(VLOOKUP($A263,Seqs!$A:$B,2,FALSE),VLOOKUP($A263,'NonXtal_SegEnds_Prot#'!A:AL,10,FALSE)+6,1)</f>
        <v>S</v>
      </c>
      <c r="T263" s="102" t="str">
        <f>MID(VLOOKUP($A263,Seqs!$A:$B,2,FALSE),VLOOKUP($A263,'NonXtal_SegEnds_Prot#'!A:AL,10,FALSE)+7,1)</f>
        <v>L</v>
      </c>
      <c r="U263" s="102" t="str">
        <f>MID(VLOOKUP($A263,Seqs!$A:$B,2,FALSE),VLOOKUP($A263,'NonXtal_SegEnds_Prot#'!A:AL,10,FALSE)+8,1)</f>
        <v>P</v>
      </c>
      <c r="V263" s="102" t="str">
        <f>MID(VLOOKUP($A263,Seqs!$A:$B,2,FALSE),VLOOKUP($A263,'NonXtal_SegEnds_Prot#'!A:AL,10,FALSE)+9,1)</f>
        <v>F</v>
      </c>
      <c r="W263" s="71" t="str">
        <f>MID(VLOOKUP($A263,Seqs!$A:$B,2,FALSE),VLOOKUP($A263,'NonXtal_SegEnds_Prot#'!$A:$AL,22,FALSE)+6,1)</f>
        <v>T</v>
      </c>
      <c r="X263" s="102" t="str">
        <f>MID(VLOOKUP($A263,Seqs!$A:$B,2,FALSE),VLOOKUP($A263,'NonXtal_SegEnds_Prot#'!$A:$AL,22,FALSE)+7,1)</f>
        <v>S</v>
      </c>
      <c r="Y263" s="102" t="str">
        <f>MID(VLOOKUP($A263,Seqs!$A:$B,2,FALSE),VLOOKUP($A263,'NonXtal_SegEnds_Prot#'!$A:$AL,22,FALSE)+8,1)</f>
        <v>I</v>
      </c>
      <c r="Z263" s="102" t="str">
        <f>MID(VLOOKUP($A263,Seqs!$A:$B,2,FALSE),VLOOKUP($A263,'NonXtal_SegEnds_Prot#'!$A:$AL,22,FALSE)+9,1)</f>
        <v>Y</v>
      </c>
      <c r="AA263" s="102" t="str">
        <f>MID(VLOOKUP($A263,Seqs!$A:$B,2,FALSE),VLOOKUP($A263,'NonXtal_SegEnds_Prot#'!$A:$AL,22,FALSE)+10,1)</f>
        <v>F</v>
      </c>
      <c r="AB263" s="71" t="str">
        <f>MID(VLOOKUP($A263,Seqs!$A:$B,2,FALSE),VLOOKUP($A263,'NonXtal_SegEnds_Prot#'!$A:$AL,28,FALSE)-4,1)</f>
        <v>G</v>
      </c>
      <c r="AC263" s="102" t="str">
        <f>MID(VLOOKUP($A263,Seqs!$A:$B,2,FALSE),VLOOKUP($A263,'NonXtal_SegEnds_Prot#'!$A:$AL,28,FALSE),1)</f>
        <v>P</v>
      </c>
    </row>
    <row r="264" spans="1:29" s="2" customFormat="1" x14ac:dyDescent="0.2">
      <c r="A264" s="2" t="s">
        <v>527</v>
      </c>
      <c r="B264" s="2" t="s">
        <v>1116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71" t="str">
        <f>MID(VLOOKUP($A264,Seqs!$A:$B,2,FALSE),VLOOKUP($A264,'NonXtal_SegEnds_Prot#'!A:AL,10,FALSE),1)</f>
        <v>D</v>
      </c>
      <c r="S264" s="102" t="str">
        <f>MID(VLOOKUP($A264,Seqs!$A:$B,2,FALSE),VLOOKUP($A264,'NonXtal_SegEnds_Prot#'!A:AL,10,FALSE)+6,1)</f>
        <v>T</v>
      </c>
      <c r="T264" s="102" t="str">
        <f>MID(VLOOKUP($A264,Seqs!$A:$B,2,FALSE),VLOOKUP($A264,'NonXtal_SegEnds_Prot#'!A:AL,10,FALSE)+7,1)</f>
        <v>Q</v>
      </c>
      <c r="U264" s="102" t="str">
        <f>MID(VLOOKUP($A264,Seqs!$A:$B,2,FALSE),VLOOKUP($A264,'NonXtal_SegEnds_Prot#'!A:AL,10,FALSE)+8,1)</f>
        <v>A</v>
      </c>
      <c r="V264" s="102" t="str">
        <f>MID(VLOOKUP($A264,Seqs!$A:$B,2,FALSE),VLOOKUP($A264,'NonXtal_SegEnds_Prot#'!A:AL,10,FALSE)+9,1)</f>
        <v>P</v>
      </c>
      <c r="W264" s="71" t="str">
        <f>MID(VLOOKUP($A264,Seqs!$A:$B,2,FALSE),VLOOKUP($A264,'NonXtal_SegEnds_Prot#'!$A:$AL,22,FALSE)+6,1)</f>
        <v>W</v>
      </c>
      <c r="X264" s="102" t="str">
        <f>MID(VLOOKUP($A264,Seqs!$A:$B,2,FALSE),VLOOKUP($A264,'NonXtal_SegEnds_Prot#'!$A:$AL,22,FALSE)+7,1)</f>
        <v>S</v>
      </c>
      <c r="Y264" s="102" t="str">
        <f>MID(VLOOKUP($A264,Seqs!$A:$B,2,FALSE),VLOOKUP($A264,'NonXtal_SegEnds_Prot#'!$A:$AL,22,FALSE)+8,1)</f>
        <v>L</v>
      </c>
      <c r="Z264" s="102" t="str">
        <f>MID(VLOOKUP($A264,Seqs!$A:$B,2,FALSE),VLOOKUP($A264,'NonXtal_SegEnds_Prot#'!$A:$AL,22,FALSE)+9,1)</f>
        <v>P</v>
      </c>
      <c r="AA264" s="102" t="str">
        <f>MID(VLOOKUP($A264,Seqs!$A:$B,2,FALSE),VLOOKUP($A264,'NonXtal_SegEnds_Prot#'!$A:$AL,22,FALSE)+10,1)</f>
        <v>P</v>
      </c>
      <c r="AB264" s="71" t="str">
        <f>MID(VLOOKUP($A264,Seqs!$A:$B,2,FALSE),VLOOKUP($A264,'NonXtal_SegEnds_Prot#'!$A:$AL,28,FALSE)-4,1)</f>
        <v>V</v>
      </c>
      <c r="AC264" s="102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532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71" t="str">
        <f>MID(VLOOKUP($A265,Seqs!$A:$B,2,FALSE),VLOOKUP($A265,'NonXtal_SegEnds_Prot#'!A:AL,10,FALSE),1)</f>
        <v>G</v>
      </c>
      <c r="S265" s="102" t="str">
        <f>MID(VLOOKUP($A265,Seqs!$A:$B,2,FALSE),VLOOKUP($A265,'NonXtal_SegEnds_Prot#'!A:AL,10,FALSE)+6,1)</f>
        <v>F</v>
      </c>
      <c r="T265" s="102" t="str">
        <f>MID(VLOOKUP($A265,Seqs!$A:$B,2,FALSE),VLOOKUP($A265,'NonXtal_SegEnds_Prot#'!A:AL,10,FALSE)+7,1)</f>
        <v>S</v>
      </c>
      <c r="U265" s="102" t="str">
        <f>MID(VLOOKUP($A265,Seqs!$A:$B,2,FALSE),VLOOKUP($A265,'NonXtal_SegEnds_Prot#'!A:AL,10,FALSE)+8,1)</f>
        <v>V</v>
      </c>
      <c r="V265" s="102" t="str">
        <f>MID(VLOOKUP($A265,Seqs!$A:$B,2,FALSE),VLOOKUP($A265,'NonXtal_SegEnds_Prot#'!A:AL,10,FALSE)+9,1)</f>
        <v>F</v>
      </c>
      <c r="W265" s="71" t="str">
        <f>MID(VLOOKUP($A265,Seqs!$A:$B,2,FALSE),VLOOKUP($A265,'NonXtal_SegEnds_Prot#'!$A:$AL,22,FALSE)+6,1)</f>
        <v>V</v>
      </c>
      <c r="X265" s="102" t="str">
        <f>MID(VLOOKUP($A265,Seqs!$A:$B,2,FALSE),VLOOKUP($A265,'NonXtal_SegEnds_Prot#'!$A:$AL,22,FALSE)+7,1)</f>
        <v>S</v>
      </c>
      <c r="Y265" s="102" t="str">
        <f>MID(VLOOKUP($A265,Seqs!$A:$B,2,FALSE),VLOOKUP($A265,'NonXtal_SegEnds_Prot#'!$A:$AL,22,FALSE)+8,1)</f>
        <v>I</v>
      </c>
      <c r="Z265" s="102" t="str">
        <f>MID(VLOOKUP($A265,Seqs!$A:$B,2,FALSE),VLOOKUP($A265,'NonXtal_SegEnds_Prot#'!$A:$AL,22,FALSE)+9,1)</f>
        <v>P</v>
      </c>
      <c r="AA265" s="102" t="str">
        <f>MID(VLOOKUP($A265,Seqs!$A:$B,2,FALSE),VLOOKUP($A265,'NonXtal_SegEnds_Prot#'!$A:$AL,22,FALSE)+10,1)</f>
        <v>P</v>
      </c>
      <c r="AB265" s="71" t="str">
        <f>MID(VLOOKUP($A265,Seqs!$A:$B,2,FALSE),VLOOKUP($A265,'NonXtal_SegEnds_Prot#'!$A:$AL,28,FALSE)-4,1)</f>
        <v>C</v>
      </c>
      <c r="AC265" s="102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546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1554</v>
      </c>
      <c r="P266" s="4" t="s">
        <v>51</v>
      </c>
      <c r="R266" s="71" t="str">
        <f>MID(VLOOKUP($A266,Seqs!$A:$B,2,FALSE),VLOOKUP($A266,'NonXtal_SegEnds_Prot#'!A:AL,10,FALSE),1)</f>
        <v>D</v>
      </c>
      <c r="S266" s="102" t="str">
        <f>MID(VLOOKUP($A266,Seqs!$A:$B,2,FALSE),VLOOKUP($A266,'NonXtal_SegEnds_Prot#'!A:AL,10,FALSE)+6,1)</f>
        <v>T</v>
      </c>
      <c r="T266" s="102" t="str">
        <f>MID(VLOOKUP($A266,Seqs!$A:$B,2,FALSE),VLOOKUP($A266,'NonXtal_SegEnds_Prot#'!A:AL,10,FALSE)+7,1)</f>
        <v>F</v>
      </c>
      <c r="U266" s="102" t="str">
        <f>MID(VLOOKUP($A266,Seqs!$A:$B,2,FALSE),VLOOKUP($A266,'NonXtal_SegEnds_Prot#'!A:AL,10,FALSE)+8,1)</f>
        <v>P</v>
      </c>
      <c r="V266" s="102" t="str">
        <f>MID(VLOOKUP($A266,Seqs!$A:$B,2,FALSE),VLOOKUP($A266,'NonXtal_SegEnds_Prot#'!A:AL,10,FALSE)+9,1)</f>
        <v>F</v>
      </c>
      <c r="W266" s="71" t="str">
        <f>MID(VLOOKUP($A266,Seqs!$A:$B,2,FALSE),VLOOKUP($A266,'NonXtal_SegEnds_Prot#'!$A:$AL,22,FALSE)+6,1)</f>
        <v>L</v>
      </c>
      <c r="X266" s="102" t="str">
        <f>MID(VLOOKUP($A266,Seqs!$A:$B,2,FALSE),VLOOKUP($A266,'NonXtal_SegEnds_Prot#'!$A:$AL,22,FALSE)+7,1)</f>
        <v>S</v>
      </c>
      <c r="Y266" s="102" t="str">
        <f>MID(VLOOKUP($A266,Seqs!$A:$B,2,FALSE),VLOOKUP($A266,'NonXtal_SegEnds_Prot#'!$A:$AL,22,FALSE)+8,1)</f>
        <v>L</v>
      </c>
      <c r="Z266" s="102" t="str">
        <f>MID(VLOOKUP($A266,Seqs!$A:$B,2,FALSE),VLOOKUP($A266,'NonXtal_SegEnds_Prot#'!$A:$AL,22,FALSE)+9,1)</f>
        <v>P</v>
      </c>
      <c r="AA266" s="102" t="str">
        <f>MID(VLOOKUP($A266,Seqs!$A:$B,2,FALSE),VLOOKUP($A266,'NonXtal_SegEnds_Prot#'!$A:$AL,22,FALSE)+10,1)</f>
        <v>N</v>
      </c>
      <c r="AB266" s="71" t="str">
        <f>MID(VLOOKUP($A266,Seqs!$A:$B,2,FALSE),VLOOKUP($A266,'NonXtal_SegEnds_Prot#'!$A:$AL,28,FALSE)-4,1)</f>
        <v>I</v>
      </c>
      <c r="AC266" s="102" t="str">
        <f>MID(VLOOKUP($A266,Seqs!$A:$B,2,FALSE),VLOOKUP($A266,'NonXtal_SegEnds_Prot#'!$A:$AL,28,FALSE),1)</f>
        <v>N</v>
      </c>
    </row>
    <row r="267" spans="1:29" s="2" customFormat="1" x14ac:dyDescent="0.2">
      <c r="A267" s="2" t="s">
        <v>547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1554</v>
      </c>
      <c r="P267" s="4" t="s">
        <v>51</v>
      </c>
      <c r="R267" s="71" t="str">
        <f>MID(VLOOKUP($A267,Seqs!$A:$B,2,FALSE),VLOOKUP($A267,'NonXtal_SegEnds_Prot#'!A:AL,10,FALSE),1)</f>
        <v>D</v>
      </c>
      <c r="S267" s="102" t="str">
        <f>MID(VLOOKUP($A267,Seqs!$A:$B,2,FALSE),VLOOKUP($A267,'NonXtal_SegEnds_Prot#'!A:AL,10,FALSE)+6,1)</f>
        <v>M</v>
      </c>
      <c r="T267" s="102" t="str">
        <f>MID(VLOOKUP($A267,Seqs!$A:$B,2,FALSE),VLOOKUP($A267,'NonXtal_SegEnds_Prot#'!A:AL,10,FALSE)+7,1)</f>
        <v>L</v>
      </c>
      <c r="U267" s="102" t="str">
        <f>MID(VLOOKUP($A267,Seqs!$A:$B,2,FALSE),VLOOKUP($A267,'NonXtal_SegEnds_Prot#'!A:AL,10,FALSE)+8,1)</f>
        <v>P</v>
      </c>
      <c r="V267" s="102" t="str">
        <f>MID(VLOOKUP($A267,Seqs!$A:$B,2,FALSE),VLOOKUP($A267,'NonXtal_SegEnds_Prot#'!A:AL,10,FALSE)+9,1)</f>
        <v>F</v>
      </c>
      <c r="W267" s="71" t="str">
        <f>MID(VLOOKUP($A267,Seqs!$A:$B,2,FALSE),VLOOKUP($A267,'NonXtal_SegEnds_Prot#'!$A:$AL,22,FALSE)+6,1)</f>
        <v>I</v>
      </c>
      <c r="X267" s="102" t="str">
        <f>MID(VLOOKUP($A267,Seqs!$A:$B,2,FALSE),VLOOKUP($A267,'NonXtal_SegEnds_Prot#'!$A:$AL,22,FALSE)+7,1)</f>
        <v>S</v>
      </c>
      <c r="Y267" s="102" t="str">
        <f>MID(VLOOKUP($A267,Seqs!$A:$B,2,FALSE),VLOOKUP($A267,'NonXtal_SegEnds_Prot#'!$A:$AL,22,FALSE)+8,1)</f>
        <v>L</v>
      </c>
      <c r="Z267" s="102" t="str">
        <f>MID(VLOOKUP($A267,Seqs!$A:$B,2,FALSE),VLOOKUP($A267,'NonXtal_SegEnds_Prot#'!$A:$AL,22,FALSE)+9,1)</f>
        <v>P</v>
      </c>
      <c r="AA267" s="102" t="str">
        <f>MID(VLOOKUP($A267,Seqs!$A:$B,2,FALSE),VLOOKUP($A267,'NonXtal_SegEnds_Prot#'!$A:$AL,22,FALSE)+10,1)</f>
        <v>N</v>
      </c>
      <c r="AB267" s="71" t="str">
        <f>MID(VLOOKUP($A267,Seqs!$A:$B,2,FALSE),VLOOKUP($A267,'NonXtal_SegEnds_Prot#'!$A:$AL,28,FALSE)-4,1)</f>
        <v>I</v>
      </c>
      <c r="AC267" s="102" t="str">
        <f>MID(VLOOKUP($A267,Seqs!$A:$B,2,FALSE),VLOOKUP($A267,'NonXtal_SegEnds_Prot#'!$A:$AL,28,FALSE),1)</f>
        <v>V</v>
      </c>
    </row>
    <row r="268" spans="1:29" s="2" customFormat="1" x14ac:dyDescent="0.2">
      <c r="A268" s="2" t="s">
        <v>583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71" t="str">
        <f>MID(VLOOKUP($A268,Seqs!$A:$B,2,FALSE),VLOOKUP($A268,'NonXtal_SegEnds_Prot#'!A:AL,10,FALSE),1)</f>
        <v>D</v>
      </c>
      <c r="S268" s="102" t="str">
        <f>MID(VLOOKUP($A268,Seqs!$A:$B,2,FALSE),VLOOKUP($A268,'NonXtal_SegEnds_Prot#'!A:AL,10,FALSE)+6,1)</f>
        <v>V</v>
      </c>
      <c r="T268" s="102" t="str">
        <f>MID(VLOOKUP($A268,Seqs!$A:$B,2,FALSE),VLOOKUP($A268,'NonXtal_SegEnds_Prot#'!A:AL,10,FALSE)+7,1)</f>
        <v>I</v>
      </c>
      <c r="U268" s="102" t="str">
        <f>MID(VLOOKUP($A268,Seqs!$A:$B,2,FALSE),VLOOKUP($A268,'NonXtal_SegEnds_Prot#'!A:AL,10,FALSE)+8,1)</f>
        <v>M</v>
      </c>
      <c r="V268" s="102" t="str">
        <f>MID(VLOOKUP($A268,Seqs!$A:$B,2,FALSE),VLOOKUP($A268,'NonXtal_SegEnds_Prot#'!A:AL,10,FALSE)+9,1)</f>
        <v>P</v>
      </c>
      <c r="W268" s="71" t="str">
        <f>MID(VLOOKUP($A268,Seqs!$A:$B,2,FALSE),VLOOKUP($A268,'NonXtal_SegEnds_Prot#'!$A:$AL,22,FALSE)+6,1)</f>
        <v>F</v>
      </c>
      <c r="X268" s="102" t="str">
        <f>MID(VLOOKUP($A268,Seqs!$A:$B,2,FALSE),VLOOKUP($A268,'NonXtal_SegEnds_Prot#'!$A:$AL,22,FALSE)+7,1)</f>
        <v>S</v>
      </c>
      <c r="Y268" s="102" t="str">
        <f>MID(VLOOKUP($A268,Seqs!$A:$B,2,FALSE),VLOOKUP($A268,'NonXtal_SegEnds_Prot#'!$A:$AL,22,FALSE)+8,1)</f>
        <v>F</v>
      </c>
      <c r="Z268" s="102" t="str">
        <f>MID(VLOOKUP($A268,Seqs!$A:$B,2,FALSE),VLOOKUP($A268,'NonXtal_SegEnds_Prot#'!$A:$AL,22,FALSE)+9,1)</f>
        <v>G</v>
      </c>
      <c r="AA268" s="102" t="str">
        <f>MID(VLOOKUP($A268,Seqs!$A:$B,2,FALSE),VLOOKUP($A268,'NonXtal_SegEnds_Prot#'!$A:$AL,22,FALSE)+10,1)</f>
        <v>L</v>
      </c>
      <c r="AB268" s="71" t="str">
        <f>MID(VLOOKUP($A268,Seqs!$A:$B,2,FALSE),VLOOKUP($A268,'NonXtal_SegEnds_Prot#'!$A:$AL,28,FALSE)-4,1)</f>
        <v>C</v>
      </c>
      <c r="AC268" s="102" t="str">
        <f>MID(VLOOKUP($A268,Seqs!$A:$B,2,FALSE),VLOOKUP($A268,'NonXtal_SegEnds_Prot#'!$A:$AL,28,FALSE),1)</f>
        <v>P</v>
      </c>
    </row>
    <row r="269" spans="1:29" s="2" customFormat="1" x14ac:dyDescent="0.2">
      <c r="A269" s="2" t="s">
        <v>585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71" t="str">
        <f>MID(VLOOKUP($A269,Seqs!$A:$B,2,FALSE),VLOOKUP($A269,'NonXtal_SegEnds_Prot#'!A:AL,10,FALSE),1)</f>
        <v>D</v>
      </c>
      <c r="S269" s="102" t="str">
        <f>MID(VLOOKUP($A269,Seqs!$A:$B,2,FALSE),VLOOKUP($A269,'NonXtal_SegEnds_Prot#'!A:AL,10,FALSE)+6,1)</f>
        <v>T</v>
      </c>
      <c r="T269" s="102" t="str">
        <f>MID(VLOOKUP($A269,Seqs!$A:$B,2,FALSE),VLOOKUP($A269,'NonXtal_SegEnds_Prot#'!A:AL,10,FALSE)+7,1)</f>
        <v>V</v>
      </c>
      <c r="U269" s="102" t="str">
        <f>MID(VLOOKUP($A269,Seqs!$A:$B,2,FALSE),VLOOKUP($A269,'NonXtal_SegEnds_Prot#'!A:AL,10,FALSE)+8,1)</f>
        <v>M</v>
      </c>
      <c r="V269" s="102" t="str">
        <f>MID(VLOOKUP($A269,Seqs!$A:$B,2,FALSE),VLOOKUP($A269,'NonXtal_SegEnds_Prot#'!A:AL,10,FALSE)+9,1)</f>
        <v>P</v>
      </c>
      <c r="W269" s="71" t="str">
        <f>MID(VLOOKUP($A269,Seqs!$A:$B,2,FALSE),VLOOKUP($A269,'NonXtal_SegEnds_Prot#'!$A:$AL,22,FALSE)+6,1)</f>
        <v>Y</v>
      </c>
      <c r="X269" s="102" t="str">
        <f>MID(VLOOKUP($A269,Seqs!$A:$B,2,FALSE),VLOOKUP($A269,'NonXtal_SegEnds_Prot#'!$A:$AL,22,FALSE)+7,1)</f>
        <v>S</v>
      </c>
      <c r="Y269" s="102" t="str">
        <f>MID(VLOOKUP($A269,Seqs!$A:$B,2,FALSE),VLOOKUP($A269,'NonXtal_SegEnds_Prot#'!$A:$AL,22,FALSE)+8,1)</f>
        <v>G</v>
      </c>
      <c r="Z269" s="102" t="str">
        <f>MID(VLOOKUP($A269,Seqs!$A:$B,2,FALSE),VLOOKUP($A269,'NonXtal_SegEnds_Prot#'!$A:$AL,22,FALSE)+9,1)</f>
        <v>A</v>
      </c>
      <c r="AA269" s="102" t="str">
        <f>MID(VLOOKUP($A269,Seqs!$A:$B,2,FALSE),VLOOKUP($A269,'NonXtal_SegEnds_Prot#'!$A:$AL,22,FALSE)+10,1)</f>
        <v>V</v>
      </c>
      <c r="AB269" s="71" t="str">
        <f>MID(VLOOKUP($A269,Seqs!$A:$B,2,FALSE),VLOOKUP($A269,'NonXtal_SegEnds_Prot#'!$A:$AL,28,FALSE)-4,1)</f>
        <v>S</v>
      </c>
      <c r="AC269" s="102" t="str">
        <f>MID(VLOOKUP($A269,Seqs!$A:$B,2,FALSE),VLOOKUP($A269,'NonXtal_SegEnds_Prot#'!$A:$AL,28,FALSE),1)</f>
        <v>P</v>
      </c>
    </row>
    <row r="270" spans="1:29" s="2" customFormat="1" x14ac:dyDescent="0.2">
      <c r="A270" s="2" t="s">
        <v>586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71" t="str">
        <f>MID(VLOOKUP($A270,Seqs!$A:$B,2,FALSE),VLOOKUP($A270,'NonXtal_SegEnds_Prot#'!A:AL,10,FALSE),1)</f>
        <v>D</v>
      </c>
      <c r="S270" s="102" t="str">
        <f>MID(VLOOKUP($A270,Seqs!$A:$B,2,FALSE),VLOOKUP($A270,'NonXtal_SegEnds_Prot#'!A:AL,10,FALSE)+6,1)</f>
        <v>T</v>
      </c>
      <c r="T270" s="102" t="str">
        <f>MID(VLOOKUP($A270,Seqs!$A:$B,2,FALSE),VLOOKUP($A270,'NonXtal_SegEnds_Prot#'!A:AL,10,FALSE)+7,1)</f>
        <v>V</v>
      </c>
      <c r="U270" s="102" t="str">
        <f>MID(VLOOKUP($A270,Seqs!$A:$B,2,FALSE),VLOOKUP($A270,'NonXtal_SegEnds_Prot#'!A:AL,10,FALSE)+8,1)</f>
        <v>M</v>
      </c>
      <c r="V270" s="102" t="str">
        <f>MID(VLOOKUP($A270,Seqs!$A:$B,2,FALSE),VLOOKUP($A270,'NonXtal_SegEnds_Prot#'!A:AL,10,FALSE)+9,1)</f>
        <v>L</v>
      </c>
      <c r="W270" s="71" t="str">
        <f>MID(VLOOKUP($A270,Seqs!$A:$B,2,FALSE),VLOOKUP($A270,'NonXtal_SegEnds_Prot#'!$A:$AL,22,FALSE)+6,1)</f>
        <v>Y</v>
      </c>
      <c r="X270" s="102" t="str">
        <f>MID(VLOOKUP($A270,Seqs!$A:$B,2,FALSE),VLOOKUP($A270,'NonXtal_SegEnds_Prot#'!$A:$AL,22,FALSE)+7,1)</f>
        <v>S</v>
      </c>
      <c r="Y270" s="102" t="str">
        <f>MID(VLOOKUP($A270,Seqs!$A:$B,2,FALSE),VLOOKUP($A270,'NonXtal_SegEnds_Prot#'!$A:$AL,22,FALSE)+8,1)</f>
        <v>G</v>
      </c>
      <c r="Z270" s="102" t="str">
        <f>MID(VLOOKUP($A270,Seqs!$A:$B,2,FALSE),VLOOKUP($A270,'NonXtal_SegEnds_Prot#'!$A:$AL,22,FALSE)+9,1)</f>
        <v>A</v>
      </c>
      <c r="AA270" s="102" t="str">
        <f>MID(VLOOKUP($A270,Seqs!$A:$B,2,FALSE),VLOOKUP($A270,'NonXtal_SegEnds_Prot#'!$A:$AL,22,FALSE)+10,1)</f>
        <v>V</v>
      </c>
      <c r="AB270" s="71" t="str">
        <f>MID(VLOOKUP($A270,Seqs!$A:$B,2,FALSE),VLOOKUP($A270,'NonXtal_SegEnds_Prot#'!$A:$AL,28,FALSE)-4,1)</f>
        <v>L</v>
      </c>
      <c r="AC270" s="102" t="str">
        <f>MID(VLOOKUP($A270,Seqs!$A:$B,2,FALSE),VLOOKUP($A270,'NonXtal_SegEnds_Prot#'!$A:$AL,28,FALSE),1)</f>
        <v>P</v>
      </c>
    </row>
    <row r="271" spans="1:29" s="2" customFormat="1" x14ac:dyDescent="0.2">
      <c r="A271" s="2" t="s">
        <v>587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71" t="str">
        <f>MID(VLOOKUP($A271,Seqs!$A:$B,2,FALSE),VLOOKUP($A271,'NonXtal_SegEnds_Prot#'!A:AL,10,FALSE),1)</f>
        <v>D</v>
      </c>
      <c r="S271" s="102" t="str">
        <f>MID(VLOOKUP($A271,Seqs!$A:$B,2,FALSE),VLOOKUP($A271,'NonXtal_SegEnds_Prot#'!A:AL,10,FALSE)+6,1)</f>
        <v>T</v>
      </c>
      <c r="T271" s="102" t="str">
        <f>MID(VLOOKUP($A271,Seqs!$A:$B,2,FALSE),VLOOKUP($A271,'NonXtal_SegEnds_Prot#'!A:AL,10,FALSE)+7,1)</f>
        <v>V</v>
      </c>
      <c r="U271" s="102" t="str">
        <f>MID(VLOOKUP($A271,Seqs!$A:$B,2,FALSE),VLOOKUP($A271,'NonXtal_SegEnds_Prot#'!A:AL,10,FALSE)+8,1)</f>
        <v>M</v>
      </c>
      <c r="V271" s="102" t="str">
        <f>MID(VLOOKUP($A271,Seqs!$A:$B,2,FALSE),VLOOKUP($A271,'NonXtal_SegEnds_Prot#'!A:AL,10,FALSE)+9,1)</f>
        <v>P</v>
      </c>
      <c r="W271" s="71" t="str">
        <f>MID(VLOOKUP($A271,Seqs!$A:$B,2,FALSE),VLOOKUP($A271,'NonXtal_SegEnds_Prot#'!$A:$AL,22,FALSE)+6,1)</f>
        <v>Y</v>
      </c>
      <c r="X271" s="102" t="str">
        <f>MID(VLOOKUP($A271,Seqs!$A:$B,2,FALSE),VLOOKUP($A271,'NonXtal_SegEnds_Prot#'!$A:$AL,22,FALSE)+7,1)</f>
        <v>S</v>
      </c>
      <c r="Y271" s="102" t="str">
        <f>MID(VLOOKUP($A271,Seqs!$A:$B,2,FALSE),VLOOKUP($A271,'NonXtal_SegEnds_Prot#'!$A:$AL,22,FALSE)+8,1)</f>
        <v>F</v>
      </c>
      <c r="Z271" s="102" t="str">
        <f>MID(VLOOKUP($A271,Seqs!$A:$B,2,FALSE),VLOOKUP($A271,'NonXtal_SegEnds_Prot#'!$A:$AL,22,FALSE)+9,1)</f>
        <v>S</v>
      </c>
      <c r="AA271" s="102" t="str">
        <f>MID(VLOOKUP($A271,Seqs!$A:$B,2,FALSE),VLOOKUP($A271,'NonXtal_SegEnds_Prot#'!$A:$AL,22,FALSE)+10,1)</f>
        <v>I</v>
      </c>
      <c r="AB271" s="71" t="str">
        <f>MID(VLOOKUP($A271,Seqs!$A:$B,2,FALSE),VLOOKUP($A271,'NonXtal_SegEnds_Prot#'!$A:$AL,28,FALSE)-4,1)</f>
        <v>L</v>
      </c>
      <c r="AC271" s="102" t="str">
        <f>MID(VLOOKUP($A271,Seqs!$A:$B,2,FALSE),VLOOKUP($A271,'NonXtal_SegEnds_Prot#'!$A:$AL,28,FALSE),1)</f>
        <v>P</v>
      </c>
    </row>
    <row r="272" spans="1:29" s="2" customFormat="1" x14ac:dyDescent="0.2">
      <c r="A272" s="2" t="s">
        <v>594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71" t="str">
        <f>MID(VLOOKUP($A272,Seqs!$A:$B,2,FALSE),VLOOKUP($A272,'NonXtal_SegEnds_Prot#'!A:AL,10,FALSE),1)</f>
        <v>D</v>
      </c>
      <c r="S272" s="102" t="str">
        <f>MID(VLOOKUP($A272,Seqs!$A:$B,2,FALSE),VLOOKUP($A272,'NonXtal_SegEnds_Prot#'!A:AL,10,FALSE)+6,1)</f>
        <v>L</v>
      </c>
      <c r="T272" s="102" t="str">
        <f>MID(VLOOKUP($A272,Seqs!$A:$B,2,FALSE),VLOOKUP($A272,'NonXtal_SegEnds_Prot#'!A:AL,10,FALSE)+7,1)</f>
        <v>L</v>
      </c>
      <c r="U272" s="102" t="str">
        <f>MID(VLOOKUP($A272,Seqs!$A:$B,2,FALSE),VLOOKUP($A272,'NonXtal_SegEnds_Prot#'!A:AL,10,FALSE)+8,1)</f>
        <v>P</v>
      </c>
      <c r="V272" s="102" t="str">
        <f>MID(VLOOKUP($A272,Seqs!$A:$B,2,FALSE),VLOOKUP($A272,'NonXtal_SegEnds_Prot#'!A:AL,10,FALSE)+9,1)</f>
        <v>V</v>
      </c>
      <c r="W272" s="71" t="str">
        <f>MID(VLOOKUP($A272,Seqs!$A:$B,2,FALSE),VLOOKUP($A272,'NonXtal_SegEnds_Prot#'!$A:$AL,22,FALSE)+6,1)</f>
        <v>S</v>
      </c>
      <c r="X272" s="102" t="str">
        <f>MID(VLOOKUP($A272,Seqs!$A:$B,2,FALSE),VLOOKUP($A272,'NonXtal_SegEnds_Prot#'!$A:$AL,22,FALSE)+7,1)</f>
        <v>S</v>
      </c>
      <c r="Y272" s="102" t="str">
        <f>MID(VLOOKUP($A272,Seqs!$A:$B,2,FALSE),VLOOKUP($A272,'NonXtal_SegEnds_Prot#'!$A:$AL,22,FALSE)+8,1)</f>
        <v>I</v>
      </c>
      <c r="Z272" s="102" t="str">
        <f>MID(VLOOKUP($A272,Seqs!$A:$B,2,FALSE),VLOOKUP($A272,'NonXtal_SegEnds_Prot#'!$A:$AL,22,FALSE)+9,1)</f>
        <v>L</v>
      </c>
      <c r="AA272" s="102" t="str">
        <f>MID(VLOOKUP($A272,Seqs!$A:$B,2,FALSE),VLOOKUP($A272,'NonXtal_SegEnds_Prot#'!$A:$AL,22,FALSE)+10,1)</f>
        <v>D</v>
      </c>
      <c r="AB272" s="71" t="str">
        <f>MID(VLOOKUP($A272,Seqs!$A:$B,2,FALSE),VLOOKUP($A272,'NonXtal_SegEnds_Prot#'!$A:$AL,28,FALSE)-4,1)</f>
        <v>F</v>
      </c>
      <c r="AC272" s="102" t="str">
        <f>MID(VLOOKUP($A272,Seqs!$A:$B,2,FALSE),VLOOKUP($A272,'NonXtal_SegEnds_Prot#'!$A:$AL,28,FALSE),1)</f>
        <v>S</v>
      </c>
    </row>
    <row r="273" spans="1:29" s="2" customFormat="1" x14ac:dyDescent="0.2">
      <c r="A273" s="2" t="s">
        <v>331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71" t="str">
        <f>MID(VLOOKUP($A273,Seqs!$A:$B,2,FALSE),VLOOKUP($A273,'NonXtal_SegEnds_Prot#'!A:AL,10,FALSE),1)</f>
        <v>D</v>
      </c>
      <c r="S273" s="102" t="str">
        <f>MID(VLOOKUP($A273,Seqs!$A:$B,2,FALSE),VLOOKUP($A273,'NonXtal_SegEnds_Prot#'!A:AL,10,FALSE)+6,1)</f>
        <v>A</v>
      </c>
      <c r="T273" s="102" t="str">
        <f>MID(VLOOKUP($A273,Seqs!$A:$B,2,FALSE),VLOOKUP($A273,'NonXtal_SegEnds_Prot#'!A:AL,10,FALSE)+7,1)</f>
        <v>V</v>
      </c>
      <c r="U273" s="102" t="str">
        <f>MID(VLOOKUP($A273,Seqs!$A:$B,2,FALSE),VLOOKUP($A273,'NonXtal_SegEnds_Prot#'!A:AL,10,FALSE)+8,1)</f>
        <v>M</v>
      </c>
      <c r="V273" s="102" t="str">
        <f>MID(VLOOKUP($A273,Seqs!$A:$B,2,FALSE),VLOOKUP($A273,'NonXtal_SegEnds_Prot#'!A:AL,10,FALSE)+9,1)</f>
        <v>P</v>
      </c>
      <c r="W273" s="71" t="str">
        <f>MID(VLOOKUP($A273,Seqs!$A:$B,2,FALSE),VLOOKUP($A273,'NonXtal_SegEnds_Prot#'!$A:$AL,22,FALSE)+6,1)</f>
        <v>I</v>
      </c>
      <c r="X273" s="102" t="str">
        <f>MID(VLOOKUP($A273,Seqs!$A:$B,2,FALSE),VLOOKUP($A273,'NonXtal_SegEnds_Prot#'!$A:$AL,22,FALSE)+7,1)</f>
        <v>T</v>
      </c>
      <c r="Y273" s="102" t="str">
        <f>MID(VLOOKUP($A273,Seqs!$A:$B,2,FALSE),VLOOKUP($A273,'NonXtal_SegEnds_Prot#'!$A:$AL,22,FALSE)+8,1)</f>
        <v>L</v>
      </c>
      <c r="Z273" s="102" t="str">
        <f>MID(VLOOKUP($A273,Seqs!$A:$B,2,FALSE),VLOOKUP($A273,'NonXtal_SegEnds_Prot#'!$A:$AL,22,FALSE)+9,1)</f>
        <v>P</v>
      </c>
      <c r="AA273" s="102" t="str">
        <f>MID(VLOOKUP($A273,Seqs!$A:$B,2,FALSE),VLOOKUP($A273,'NonXtal_SegEnds_Prot#'!$A:$AL,22,FALSE)+10,1)</f>
        <v>P</v>
      </c>
      <c r="AB273" s="71" t="str">
        <f>MID(VLOOKUP($A273,Seqs!$A:$B,2,FALSE),VLOOKUP($A273,'NonXtal_SegEnds_Prot#'!$A:$AL,28,FALSE)-4,1)</f>
        <v>A</v>
      </c>
      <c r="AC273" s="102" t="str">
        <f>MID(VLOOKUP($A273,Seqs!$A:$B,2,FALSE),VLOOKUP($A273,'NonXtal_SegEnds_Prot#'!$A:$AL,28,FALSE),1)</f>
        <v>P</v>
      </c>
    </row>
    <row r="274" spans="1:29" s="2" customFormat="1" x14ac:dyDescent="0.2">
      <c r="A274" s="2" t="s">
        <v>410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71" t="str">
        <f>MID(VLOOKUP($A274,Seqs!$A:$B,2,FALSE),VLOOKUP($A274,'NonXtal_SegEnds_Prot#'!A:AL,10,FALSE),1)</f>
        <v>D</v>
      </c>
      <c r="S274" s="102" t="str">
        <f>MID(VLOOKUP($A274,Seqs!$A:$B,2,FALSE),VLOOKUP($A274,'NonXtal_SegEnds_Prot#'!A:AL,10,FALSE)+6,1)</f>
        <v>F</v>
      </c>
      <c r="T274" s="102" t="str">
        <f>MID(VLOOKUP($A274,Seqs!$A:$B,2,FALSE),VLOOKUP($A274,'NonXtal_SegEnds_Prot#'!A:AL,10,FALSE)+7,1)</f>
        <v>I</v>
      </c>
      <c r="U274" s="102" t="str">
        <f>MID(VLOOKUP($A274,Seqs!$A:$B,2,FALSE),VLOOKUP($A274,'NonXtal_SegEnds_Prot#'!A:AL,10,FALSE)+8,1)</f>
        <v>V</v>
      </c>
      <c r="V274" s="102" t="str">
        <f>MID(VLOOKUP($A274,Seqs!$A:$B,2,FALSE),VLOOKUP($A274,'NonXtal_SegEnds_Prot#'!A:AL,10,FALSE)+9,1)</f>
        <v>F</v>
      </c>
      <c r="W274" s="71" t="str">
        <f>MID(VLOOKUP($A274,Seqs!$A:$B,2,FALSE),VLOOKUP($A274,'NonXtal_SegEnds_Prot#'!$A:$AL,22,FALSE)+6,1)</f>
        <v>L</v>
      </c>
      <c r="X274" s="102" t="str">
        <f>MID(VLOOKUP($A274,Seqs!$A:$B,2,FALSE),VLOOKUP($A274,'NonXtal_SegEnds_Prot#'!$A:$AL,22,FALSE)+7,1)</f>
        <v>T</v>
      </c>
      <c r="Y274" s="102" t="str">
        <f>MID(VLOOKUP($A274,Seqs!$A:$B,2,FALSE),VLOOKUP($A274,'NonXtal_SegEnds_Prot#'!$A:$AL,22,FALSE)+8,1)</f>
        <v>S</v>
      </c>
      <c r="Z274" s="102" t="str">
        <f>MID(VLOOKUP($A274,Seqs!$A:$B,2,FALSE),VLOOKUP($A274,'NonXtal_SegEnds_Prot#'!$A:$AL,22,FALSE)+9,1)</f>
        <v>I</v>
      </c>
      <c r="AA274" s="102" t="str">
        <f>MID(VLOOKUP($A274,Seqs!$A:$B,2,FALSE),VLOOKUP($A274,'NonXtal_SegEnds_Prot#'!$A:$AL,22,FALSE)+10,1)</f>
        <v>P</v>
      </c>
      <c r="AB274" s="71" t="str">
        <f>MID(VLOOKUP($A274,Seqs!$A:$B,2,FALSE),VLOOKUP($A274,'NonXtal_SegEnds_Prot#'!$A:$AL,28,FALSE)-4,1)</f>
        <v>V</v>
      </c>
      <c r="AC274" s="102" t="str">
        <f>MID(VLOOKUP($A274,Seqs!$A:$B,2,FALSE),VLOOKUP($A274,'NonXtal_SegEnds_Prot#'!$A:$AL,28,FALSE),1)</f>
        <v>P</v>
      </c>
    </row>
    <row r="275" spans="1:29" s="2" customFormat="1" x14ac:dyDescent="0.2">
      <c r="A275" s="2" t="s">
        <v>412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71" t="str">
        <f>MID(VLOOKUP($A275,Seqs!$A:$B,2,FALSE),VLOOKUP($A275,'NonXtal_SegEnds_Prot#'!A:AL,10,FALSE),1)</f>
        <v>D</v>
      </c>
      <c r="S275" s="102" t="str">
        <f>MID(VLOOKUP($A275,Seqs!$A:$B,2,FALSE),VLOOKUP($A275,'NonXtal_SegEnds_Prot#'!A:AL,10,FALSE)+6,1)</f>
        <v>V</v>
      </c>
      <c r="T275" s="102" t="str">
        <f>MID(VLOOKUP($A275,Seqs!$A:$B,2,FALSE),VLOOKUP($A275,'NonXtal_SegEnds_Prot#'!A:AL,10,FALSE)+7,1)</f>
        <v>I</v>
      </c>
      <c r="U275" s="102" t="str">
        <f>MID(VLOOKUP($A275,Seqs!$A:$B,2,FALSE),VLOOKUP($A275,'NonXtal_SegEnds_Prot#'!A:AL,10,FALSE)+8,1)</f>
        <v>V</v>
      </c>
      <c r="V275" s="102" t="str">
        <f>MID(VLOOKUP($A275,Seqs!$A:$B,2,FALSE),VLOOKUP($A275,'NonXtal_SegEnds_Prot#'!A:AL,10,FALSE)+9,1)</f>
        <v>F</v>
      </c>
      <c r="W275" s="71" t="str">
        <f>MID(VLOOKUP($A275,Seqs!$A:$B,2,FALSE),VLOOKUP($A275,'NonXtal_SegEnds_Prot#'!$A:$AL,22,FALSE)+6,1)</f>
        <v>L</v>
      </c>
      <c r="X275" s="102" t="str">
        <f>MID(VLOOKUP($A275,Seqs!$A:$B,2,FALSE),VLOOKUP($A275,'NonXtal_SegEnds_Prot#'!$A:$AL,22,FALSE)+7,1)</f>
        <v>T</v>
      </c>
      <c r="Y275" s="102" t="str">
        <f>MID(VLOOKUP($A275,Seqs!$A:$B,2,FALSE),VLOOKUP($A275,'NonXtal_SegEnds_Prot#'!$A:$AL,22,FALSE)+8,1)</f>
        <v>G</v>
      </c>
      <c r="Z275" s="102" t="str">
        <f>MID(VLOOKUP($A275,Seqs!$A:$B,2,FALSE),VLOOKUP($A275,'NonXtal_SegEnds_Prot#'!$A:$AL,22,FALSE)+9,1)</f>
        <v>I</v>
      </c>
      <c r="AA275" s="102" t="str">
        <f>MID(VLOOKUP($A275,Seqs!$A:$B,2,FALSE),VLOOKUP($A275,'NonXtal_SegEnds_Prot#'!$A:$AL,22,FALSE)+10,1)</f>
        <v>P</v>
      </c>
      <c r="AB275" s="71" t="str">
        <f>MID(VLOOKUP($A275,Seqs!$A:$B,2,FALSE),VLOOKUP($A275,'NonXtal_SegEnds_Prot#'!$A:$AL,28,FALSE)-4,1)</f>
        <v>V</v>
      </c>
      <c r="AC275" s="102" t="str">
        <f>MID(VLOOKUP($A275,Seqs!$A:$B,2,FALSE),VLOOKUP($A275,'NonXtal_SegEnds_Prot#'!$A:$AL,28,FALSE),1)</f>
        <v>P</v>
      </c>
    </row>
    <row r="276" spans="1:29" s="2" customFormat="1" x14ac:dyDescent="0.2">
      <c r="A276" s="2" t="s">
        <v>430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71" t="str">
        <f>MID(VLOOKUP($A276,Seqs!$A:$B,2,FALSE),VLOOKUP($A276,'NonXtal_SegEnds_Prot#'!A:AL,10,FALSE),1)</f>
        <v>D</v>
      </c>
      <c r="S276" s="102" t="str">
        <f>MID(VLOOKUP($A276,Seqs!$A:$B,2,FALSE),VLOOKUP($A276,'NonXtal_SegEnds_Prot#'!A:AL,10,FALSE)+6,1)</f>
        <v>D</v>
      </c>
      <c r="T276" s="102" t="str">
        <f>MID(VLOOKUP($A276,Seqs!$A:$B,2,FALSE),VLOOKUP($A276,'NonXtal_SegEnds_Prot#'!A:AL,10,FALSE)+7,1)</f>
        <v>S</v>
      </c>
      <c r="U276" s="102" t="str">
        <f>MID(VLOOKUP($A276,Seqs!$A:$B,2,FALSE),VLOOKUP($A276,'NonXtal_SegEnds_Prot#'!A:AL,10,FALSE)+8,1)</f>
        <v>L</v>
      </c>
      <c r="V276" s="102" t="str">
        <f>MID(VLOOKUP($A276,Seqs!$A:$B,2,FALSE),VLOOKUP($A276,'NonXtal_SegEnds_Prot#'!A:AL,10,FALSE)+9,1)</f>
        <v>I</v>
      </c>
      <c r="W276" s="71" t="str">
        <f>MID(VLOOKUP($A276,Seqs!$A:$B,2,FALSE),VLOOKUP($A276,'NonXtal_SegEnds_Prot#'!$A:$AL,22,FALSE)+6,1)</f>
        <v>A</v>
      </c>
      <c r="X276" s="102" t="str">
        <f>MID(VLOOKUP($A276,Seqs!$A:$B,2,FALSE),VLOOKUP($A276,'NonXtal_SegEnds_Prot#'!$A:$AL,22,FALSE)+7,1)</f>
        <v>T</v>
      </c>
      <c r="Y276" s="102" t="str">
        <f>MID(VLOOKUP($A276,Seqs!$A:$B,2,FALSE),VLOOKUP($A276,'NonXtal_SegEnds_Prot#'!$A:$AL,22,FALSE)+8,1)</f>
        <v>L</v>
      </c>
      <c r="Z276" s="102" t="str">
        <f>MID(VLOOKUP($A276,Seqs!$A:$B,2,FALSE),VLOOKUP($A276,'NonXtal_SegEnds_Prot#'!$A:$AL,22,FALSE)+9,1)</f>
        <v>V</v>
      </c>
      <c r="AA276" s="102" t="str">
        <f>MID(VLOOKUP($A276,Seqs!$A:$B,2,FALSE),VLOOKUP($A276,'NonXtal_SegEnds_Prot#'!$A:$AL,22,FALSE)+10,1)</f>
        <v>P</v>
      </c>
      <c r="AB276" s="71" t="str">
        <f>MID(VLOOKUP($A276,Seqs!$A:$B,2,FALSE),VLOOKUP($A276,'NonXtal_SegEnds_Prot#'!$A:$AL,28,FALSE)-4,1)</f>
        <v>G</v>
      </c>
      <c r="AC276" s="102" t="str">
        <f>MID(VLOOKUP($A276,Seqs!$A:$B,2,FALSE),VLOOKUP($A276,'NonXtal_SegEnds_Prot#'!$A:$AL,28,FALSE),1)</f>
        <v>P</v>
      </c>
    </row>
    <row r="277" spans="1:29" s="2" customFormat="1" x14ac:dyDescent="0.2">
      <c r="A277" s="2" t="s">
        <v>437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71" t="str">
        <f>MID(VLOOKUP($A277,Seqs!$A:$B,2,FALSE),VLOOKUP($A277,'NonXtal_SegEnds_Prot#'!A:AL,10,FALSE),1)</f>
        <v>D</v>
      </c>
      <c r="S277" s="102" t="str">
        <f>MID(VLOOKUP($A277,Seqs!$A:$B,2,FALSE),VLOOKUP($A277,'NonXtal_SegEnds_Prot#'!A:AL,10,FALSE)+6,1)</f>
        <v>S</v>
      </c>
      <c r="T277" s="102" t="str">
        <f>MID(VLOOKUP($A277,Seqs!$A:$B,2,FALSE),VLOOKUP($A277,'NonXtal_SegEnds_Prot#'!A:AL,10,FALSE)+7,1)</f>
        <v>L</v>
      </c>
      <c r="U277" s="102" t="str">
        <f>MID(VLOOKUP($A277,Seqs!$A:$B,2,FALSE),VLOOKUP($A277,'NonXtal_SegEnds_Prot#'!A:AL,10,FALSE)+8,1)</f>
        <v>P</v>
      </c>
      <c r="V277" s="102" t="str">
        <f>MID(VLOOKUP($A277,Seqs!$A:$B,2,FALSE),VLOOKUP($A277,'NonXtal_SegEnds_Prot#'!A:AL,10,FALSE)+9,1)</f>
        <v>T</v>
      </c>
      <c r="W277" s="71" t="str">
        <f>MID(VLOOKUP($A277,Seqs!$A:$B,2,FALSE),VLOOKUP($A277,'NonXtal_SegEnds_Prot#'!$A:$AL,22,FALSE)+6,1)</f>
        <v>V</v>
      </c>
      <c r="X277" s="102" t="str">
        <f>MID(VLOOKUP($A277,Seqs!$A:$B,2,FALSE),VLOOKUP($A277,'NonXtal_SegEnds_Prot#'!$A:$AL,22,FALSE)+7,1)</f>
        <v>T</v>
      </c>
      <c r="Y277" s="102" t="str">
        <f>MID(VLOOKUP($A277,Seqs!$A:$B,2,FALSE),VLOOKUP($A277,'NonXtal_SegEnds_Prot#'!$A:$AL,22,FALSE)+8,1)</f>
        <v>L</v>
      </c>
      <c r="Z277" s="102" t="str">
        <f>MID(VLOOKUP($A277,Seqs!$A:$B,2,FALSE),VLOOKUP($A277,'NonXtal_SegEnds_Prot#'!$A:$AL,22,FALSE)+9,1)</f>
        <v>S</v>
      </c>
      <c r="AA277" s="102" t="str">
        <f>MID(VLOOKUP($A277,Seqs!$A:$B,2,FALSE),VLOOKUP($A277,'NonXtal_SegEnds_Prot#'!$A:$AL,22,FALSE)+10,1)</f>
        <v>V</v>
      </c>
      <c r="AB277" s="71" t="str">
        <f>MID(VLOOKUP($A277,Seqs!$A:$B,2,FALSE),VLOOKUP($A277,'NonXtal_SegEnds_Prot#'!$A:$AL,28,FALSE)-4,1)</f>
        <v>E</v>
      </c>
      <c r="AC277" s="102" t="str">
        <f>MID(VLOOKUP($A277,Seqs!$A:$B,2,FALSE),VLOOKUP($A277,'NonXtal_SegEnds_Prot#'!$A:$AL,28,FALSE),1)</f>
        <v>P</v>
      </c>
    </row>
    <row r="278" spans="1:29" s="2" customFormat="1" x14ac:dyDescent="0.2">
      <c r="A278" s="2" t="s">
        <v>469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71" t="str">
        <f>MID(VLOOKUP($A278,Seqs!$A:$B,2,FALSE),VLOOKUP($A278,'NonXtal_SegEnds_Prot#'!A:AL,10,FALSE),1)</f>
        <v>D</v>
      </c>
      <c r="S278" s="102" t="str">
        <f>MID(VLOOKUP($A278,Seqs!$A:$B,2,FALSE),VLOOKUP($A278,'NonXtal_SegEnds_Prot#'!A:AL,10,FALSE)+6,1)</f>
        <v>C</v>
      </c>
      <c r="T278" s="102" t="str">
        <f>MID(VLOOKUP($A278,Seqs!$A:$B,2,FALSE),VLOOKUP($A278,'NonXtal_SegEnds_Prot#'!A:AL,10,FALSE)+7,1)</f>
        <v>L</v>
      </c>
      <c r="U278" s="102" t="str">
        <f>MID(VLOOKUP($A278,Seqs!$A:$B,2,FALSE),VLOOKUP($A278,'NonXtal_SegEnds_Prot#'!A:AL,10,FALSE)+8,1)</f>
        <v>P</v>
      </c>
      <c r="V278" s="102" t="str">
        <f>MID(VLOOKUP($A278,Seqs!$A:$B,2,FALSE),VLOOKUP($A278,'NonXtal_SegEnds_Prot#'!A:AL,10,FALSE)+9,1)</f>
        <v>F</v>
      </c>
      <c r="W278" s="71" t="str">
        <f>MID(VLOOKUP($A278,Seqs!$A:$B,2,FALSE),VLOOKUP($A278,'NonXtal_SegEnds_Prot#'!$A:$AL,22,FALSE)+6,1)</f>
        <v>G</v>
      </c>
      <c r="X278" s="102" t="str">
        <f>MID(VLOOKUP($A278,Seqs!$A:$B,2,FALSE),VLOOKUP($A278,'NonXtal_SegEnds_Prot#'!$A:$AL,22,FALSE)+7,1)</f>
        <v>T</v>
      </c>
      <c r="Y278" s="102" t="str">
        <f>MID(VLOOKUP($A278,Seqs!$A:$B,2,FALSE),VLOOKUP($A278,'NonXtal_SegEnds_Prot#'!$A:$AL,22,FALSE)+8,1)</f>
        <v>V</v>
      </c>
      <c r="Z278" s="102" t="str">
        <f>MID(VLOOKUP($A278,Seqs!$A:$B,2,FALSE),VLOOKUP($A278,'NonXtal_SegEnds_Prot#'!$A:$AL,22,FALSE)+9,1)</f>
        <v>Y</v>
      </c>
      <c r="AA278" s="102" t="str">
        <f>MID(VLOOKUP($A278,Seqs!$A:$B,2,FALSE),VLOOKUP($A278,'NonXtal_SegEnds_Prot#'!$A:$AL,22,FALSE)+10,1)</f>
        <v>L</v>
      </c>
      <c r="AB278" s="71" t="str">
        <f>MID(VLOOKUP($A278,Seqs!$A:$B,2,FALSE),VLOOKUP($A278,'NonXtal_SegEnds_Prot#'!$A:$AL,28,FALSE)-4,1)</f>
        <v>E</v>
      </c>
      <c r="AC278" s="102" t="str">
        <f>MID(VLOOKUP($A278,Seqs!$A:$B,2,FALSE),VLOOKUP($A278,'NonXtal_SegEnds_Prot#'!$A:$AL,28,FALSE),1)</f>
        <v>P</v>
      </c>
    </row>
    <row r="279" spans="1:29" s="2" customFormat="1" x14ac:dyDescent="0.2">
      <c r="A279" s="2" t="s">
        <v>470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71" t="str">
        <f>MID(VLOOKUP($A279,Seqs!$A:$B,2,FALSE),VLOOKUP($A279,'NonXtal_SegEnds_Prot#'!A:AL,10,FALSE),1)</f>
        <v>D</v>
      </c>
      <c r="S279" s="102" t="str">
        <f>MID(VLOOKUP($A279,Seqs!$A:$B,2,FALSE),VLOOKUP($A279,'NonXtal_SegEnds_Prot#'!A:AL,10,FALSE)+6,1)</f>
        <v>C</v>
      </c>
      <c r="T279" s="102" t="str">
        <f>MID(VLOOKUP($A279,Seqs!$A:$B,2,FALSE),VLOOKUP($A279,'NonXtal_SegEnds_Prot#'!A:AL,10,FALSE)+7,1)</f>
        <v>L</v>
      </c>
      <c r="U279" s="102" t="str">
        <f>MID(VLOOKUP($A279,Seqs!$A:$B,2,FALSE),VLOOKUP($A279,'NonXtal_SegEnds_Prot#'!A:AL,10,FALSE)+8,1)</f>
        <v>P</v>
      </c>
      <c r="V279" s="102" t="str">
        <f>MID(VLOOKUP($A279,Seqs!$A:$B,2,FALSE),VLOOKUP($A279,'NonXtal_SegEnds_Prot#'!A:AL,10,FALSE)+9,1)</f>
        <v>F</v>
      </c>
      <c r="W279" s="71" t="str">
        <f>MID(VLOOKUP($A279,Seqs!$A:$B,2,FALSE),VLOOKUP($A279,'NonXtal_SegEnds_Prot#'!$A:$AL,22,FALSE)+6,1)</f>
        <v>L</v>
      </c>
      <c r="X279" s="102" t="str">
        <f>MID(VLOOKUP($A279,Seqs!$A:$B,2,FALSE),VLOOKUP($A279,'NonXtal_SegEnds_Prot#'!$A:$AL,22,FALSE)+7,1)</f>
        <v>T</v>
      </c>
      <c r="Y279" s="102" t="str">
        <f>MID(VLOOKUP($A279,Seqs!$A:$B,2,FALSE),VLOOKUP($A279,'NonXtal_SegEnds_Prot#'!$A:$AL,22,FALSE)+8,1)</f>
        <v>V</v>
      </c>
      <c r="Z279" s="102" t="str">
        <f>MID(VLOOKUP($A279,Seqs!$A:$B,2,FALSE),VLOOKUP($A279,'NonXtal_SegEnds_Prot#'!$A:$AL,22,FALSE)+9,1)</f>
        <v>H</v>
      </c>
      <c r="AA279" s="102" t="str">
        <f>MID(VLOOKUP($A279,Seqs!$A:$B,2,FALSE),VLOOKUP($A279,'NonXtal_SegEnds_Prot#'!$A:$AL,22,FALSE)+10,1)</f>
        <v>L</v>
      </c>
      <c r="AB279" s="71" t="str">
        <f>MID(VLOOKUP($A279,Seqs!$A:$B,2,FALSE),VLOOKUP($A279,'NonXtal_SegEnds_Prot#'!$A:$AL,28,FALSE)-4,1)</f>
        <v>E</v>
      </c>
      <c r="AC279" s="102" t="str">
        <f>MID(VLOOKUP($A279,Seqs!$A:$B,2,FALSE),VLOOKUP($A279,'NonXtal_SegEnds_Prot#'!$A:$AL,28,FALSE),1)</f>
        <v>P</v>
      </c>
    </row>
    <row r="280" spans="1:29" s="2" customFormat="1" x14ac:dyDescent="0.2">
      <c r="A280" s="2" t="s">
        <v>471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71" t="str">
        <f>MID(VLOOKUP($A280,Seqs!$A:$B,2,FALSE),VLOOKUP($A280,'NonXtal_SegEnds_Prot#'!A:AL,10,FALSE),1)</f>
        <v>D</v>
      </c>
      <c r="S280" s="102" t="str">
        <f>MID(VLOOKUP($A280,Seqs!$A:$B,2,FALSE),VLOOKUP($A280,'NonXtal_SegEnds_Prot#'!A:AL,10,FALSE)+6,1)</f>
        <v>C</v>
      </c>
      <c r="T280" s="102" t="str">
        <f>MID(VLOOKUP($A280,Seqs!$A:$B,2,FALSE),VLOOKUP($A280,'NonXtal_SegEnds_Prot#'!A:AL,10,FALSE)+7,1)</f>
        <v>L</v>
      </c>
      <c r="U280" s="102" t="str">
        <f>MID(VLOOKUP($A280,Seqs!$A:$B,2,FALSE),VLOOKUP($A280,'NonXtal_SegEnds_Prot#'!A:AL,10,FALSE)+8,1)</f>
        <v>P</v>
      </c>
      <c r="V280" s="102" t="str">
        <f>MID(VLOOKUP($A280,Seqs!$A:$B,2,FALSE),VLOOKUP($A280,'NonXtal_SegEnds_Prot#'!A:AL,10,FALSE)+9,1)</f>
        <v>F</v>
      </c>
      <c r="W280" s="71" t="str">
        <f>MID(VLOOKUP($A280,Seqs!$A:$B,2,FALSE),VLOOKUP($A280,'NonXtal_SegEnds_Prot#'!$A:$AL,22,FALSE)+6,1)</f>
        <v>L</v>
      </c>
      <c r="X280" s="102" t="str">
        <f>MID(VLOOKUP($A280,Seqs!$A:$B,2,FALSE),VLOOKUP($A280,'NonXtal_SegEnds_Prot#'!$A:$AL,22,FALSE)+7,1)</f>
        <v>T</v>
      </c>
      <c r="Y280" s="102" t="str">
        <f>MID(VLOOKUP($A280,Seqs!$A:$B,2,FALSE),VLOOKUP($A280,'NonXtal_SegEnds_Prot#'!$A:$AL,22,FALSE)+8,1)</f>
        <v>V</v>
      </c>
      <c r="Z280" s="102" t="str">
        <f>MID(VLOOKUP($A280,Seqs!$A:$B,2,FALSE),VLOOKUP($A280,'NonXtal_SegEnds_Prot#'!$A:$AL,22,FALSE)+9,1)</f>
        <v>H</v>
      </c>
      <c r="AA280" s="102" t="str">
        <f>MID(VLOOKUP($A280,Seqs!$A:$B,2,FALSE),VLOOKUP($A280,'NonXtal_SegEnds_Prot#'!$A:$AL,22,FALSE)+10,1)</f>
        <v>L</v>
      </c>
      <c r="AB280" s="71" t="str">
        <f>MID(VLOOKUP($A280,Seqs!$A:$B,2,FALSE),VLOOKUP($A280,'NonXtal_SegEnds_Prot#'!$A:$AL,28,FALSE)-4,1)</f>
        <v>E</v>
      </c>
      <c r="AC280" s="102" t="str">
        <f>MID(VLOOKUP($A280,Seqs!$A:$B,2,FALSE),VLOOKUP($A280,'NonXtal_SegEnds_Prot#'!$A:$AL,28,FALSE),1)</f>
        <v>P</v>
      </c>
    </row>
    <row r="281" spans="1:29" s="2" customFormat="1" x14ac:dyDescent="0.2">
      <c r="A281" s="2" t="s">
        <v>488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71" t="str">
        <f>MID(VLOOKUP($A281,Seqs!$A:$B,2,FALSE),VLOOKUP($A281,'NonXtal_SegEnds_Prot#'!A:AL,10,FALSE),1)</f>
        <v>D</v>
      </c>
      <c r="S281" s="102" t="str">
        <f>MID(VLOOKUP($A281,Seqs!$A:$B,2,FALSE),VLOOKUP($A281,'NonXtal_SegEnds_Prot#'!A:AL,10,FALSE)+6,1)</f>
        <v>C</v>
      </c>
      <c r="T281" s="102" t="str">
        <f>MID(VLOOKUP($A281,Seqs!$A:$B,2,FALSE),VLOOKUP($A281,'NonXtal_SegEnds_Prot#'!A:AL,10,FALSE)+7,1)</f>
        <v>I</v>
      </c>
      <c r="U281" s="102" t="str">
        <f>MID(VLOOKUP($A281,Seqs!$A:$B,2,FALSE),VLOOKUP($A281,'NonXtal_SegEnds_Prot#'!A:AL,10,FALSE)+8,1)</f>
        <v>F</v>
      </c>
      <c r="V281" s="102" t="str">
        <f>MID(VLOOKUP($A281,Seqs!$A:$B,2,FALSE),VLOOKUP($A281,'NonXtal_SegEnds_Prot#'!A:AL,10,FALSE)+9,1)</f>
        <v>I</v>
      </c>
      <c r="W281" s="71" t="str">
        <f>MID(VLOOKUP($A281,Seqs!$A:$B,2,FALSE),VLOOKUP($A281,'NonXtal_SegEnds_Prot#'!$A:$AL,22,FALSE)+6,1)</f>
        <v>V</v>
      </c>
      <c r="X281" s="102" t="str">
        <f>MID(VLOOKUP($A281,Seqs!$A:$B,2,FALSE),VLOOKUP($A281,'NonXtal_SegEnds_Prot#'!$A:$AL,22,FALSE)+7,1)</f>
        <v>T</v>
      </c>
      <c r="Y281" s="102" t="str">
        <f>MID(VLOOKUP($A281,Seqs!$A:$B,2,FALSE),VLOOKUP($A281,'NonXtal_SegEnds_Prot#'!$A:$AL,22,FALSE)+8,1)</f>
        <v>T</v>
      </c>
      <c r="Z281" s="102" t="str">
        <f>MID(VLOOKUP($A281,Seqs!$A:$B,2,FALSE),VLOOKUP($A281,'NonXtal_SegEnds_Prot#'!$A:$AL,22,FALSE)+9,1)</f>
        <v>M</v>
      </c>
      <c r="AA281" s="102" t="str">
        <f>MID(VLOOKUP($A281,Seqs!$A:$B,2,FALSE),VLOOKUP($A281,'NonXtal_SegEnds_Prot#'!$A:$AL,22,FALSE)+10,1)</f>
        <v>E</v>
      </c>
      <c r="AB281" s="71" t="str">
        <f>MID(VLOOKUP($A281,Seqs!$A:$B,2,FALSE),VLOOKUP($A281,'NonXtal_SegEnds_Prot#'!$A:$AL,28,FALSE)-4,1)</f>
        <v>L</v>
      </c>
      <c r="AC281" s="102" t="str">
        <f>MID(VLOOKUP($A281,Seqs!$A:$B,2,FALSE),VLOOKUP($A281,'NonXtal_SegEnds_Prot#'!$A:$AL,28,FALSE),1)</f>
        <v>P</v>
      </c>
    </row>
    <row r="282" spans="1:29" s="2" customFormat="1" x14ac:dyDescent="0.2">
      <c r="A282" s="2" t="s">
        <v>497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71" t="str">
        <f>MID(VLOOKUP($A282,Seqs!$A:$B,2,FALSE),VLOOKUP($A282,'NonXtal_SegEnds_Prot#'!A:AL,10,FALSE),1)</f>
        <v>D</v>
      </c>
      <c r="S282" s="102" t="str">
        <f>MID(VLOOKUP($A282,Seqs!$A:$B,2,FALSE),VLOOKUP($A282,'NonXtal_SegEnds_Prot#'!A:AL,10,FALSE)+6,1)</f>
        <v>S</v>
      </c>
      <c r="T282" s="102" t="str">
        <f>MID(VLOOKUP($A282,Seqs!$A:$B,2,FALSE),VLOOKUP($A282,'NonXtal_SegEnds_Prot#'!A:AL,10,FALSE)+7,1)</f>
        <v>K</v>
      </c>
      <c r="U282" s="102" t="str">
        <f>MID(VLOOKUP($A282,Seqs!$A:$B,2,FALSE),VLOOKUP($A282,'NonXtal_SegEnds_Prot#'!A:AL,10,FALSE)+8,1)</f>
        <v>A</v>
      </c>
      <c r="V282" s="102" t="str">
        <f>MID(VLOOKUP($A282,Seqs!$A:$B,2,FALSE),VLOOKUP($A282,'NonXtal_SegEnds_Prot#'!A:AL,10,FALSE)+9,1)</f>
        <v>V</v>
      </c>
      <c r="W282" s="71" t="str">
        <f>MID(VLOOKUP($A282,Seqs!$A:$B,2,FALSE),VLOOKUP($A282,'NonXtal_SegEnds_Prot#'!$A:$AL,22,FALSE)+6,1)</f>
        <v>V</v>
      </c>
      <c r="X282" s="102" t="str">
        <f>MID(VLOOKUP($A282,Seqs!$A:$B,2,FALSE),VLOOKUP($A282,'NonXtal_SegEnds_Prot#'!$A:$AL,22,FALSE)+7,1)</f>
        <v>T</v>
      </c>
      <c r="Y282" s="102" t="str">
        <f>MID(VLOOKUP($A282,Seqs!$A:$B,2,FALSE),VLOOKUP($A282,'NonXtal_SegEnds_Prot#'!$A:$AL,22,FALSE)+8,1)</f>
        <v>C</v>
      </c>
      <c r="Z282" s="102" t="str">
        <f>MID(VLOOKUP($A282,Seqs!$A:$B,2,FALSE),VLOOKUP($A282,'NonXtal_SegEnds_Prot#'!$A:$AL,22,FALSE)+9,1)</f>
        <v>L</v>
      </c>
      <c r="AA282" s="102" t="str">
        <f>MID(VLOOKUP($A282,Seqs!$A:$B,2,FALSE),VLOOKUP($A282,'NonXtal_SegEnds_Prot#'!$A:$AL,22,FALSE)+10,1)</f>
        <v>H</v>
      </c>
      <c r="AB282" s="71" t="str">
        <f>MID(VLOOKUP($A282,Seqs!$A:$B,2,FALSE),VLOOKUP($A282,'NonXtal_SegEnds_Prot#'!$A:$AL,28,FALSE)-4,1)</f>
        <v>L</v>
      </c>
      <c r="AC282" s="102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528</v>
      </c>
      <c r="B283" s="2" t="s">
        <v>1116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71" t="str">
        <f>MID(VLOOKUP($A283,Seqs!$A:$B,2,FALSE),VLOOKUP($A283,'NonXtal_SegEnds_Prot#'!A:AL,10,FALSE),1)</f>
        <v>D</v>
      </c>
      <c r="S283" s="102" t="str">
        <f>MID(VLOOKUP($A283,Seqs!$A:$B,2,FALSE),VLOOKUP($A283,'NonXtal_SegEnds_Prot#'!A:AL,10,FALSE)+6,1)</f>
        <v>V</v>
      </c>
      <c r="T283" s="102" t="str">
        <f>MID(VLOOKUP($A283,Seqs!$A:$B,2,FALSE),VLOOKUP($A283,'NonXtal_SegEnds_Prot#'!A:AL,10,FALSE)+7,1)</f>
        <v>G</v>
      </c>
      <c r="U283" s="102" t="str">
        <f>MID(VLOOKUP($A283,Seqs!$A:$B,2,FALSE),VLOOKUP($A283,'NonXtal_SegEnds_Prot#'!A:AL,10,FALSE)+8,1)</f>
        <v>K</v>
      </c>
      <c r="V283" s="102" t="str">
        <f>MID(VLOOKUP($A283,Seqs!$A:$B,2,FALSE),VLOOKUP($A283,'NonXtal_SegEnds_Prot#'!A:AL,10,FALSE)+9,1)</f>
        <v>P</v>
      </c>
      <c r="W283" s="71" t="str">
        <f>MID(VLOOKUP($A283,Seqs!$A:$B,2,FALSE),VLOOKUP($A283,'NonXtal_SegEnds_Prot#'!$A:$AL,22,FALSE)+6,1)</f>
        <v>W</v>
      </c>
      <c r="X283" s="102" t="str">
        <f>MID(VLOOKUP($A283,Seqs!$A:$B,2,FALSE),VLOOKUP($A283,'NonXtal_SegEnds_Prot#'!$A:$AL,22,FALSE)+7,1)</f>
        <v>T</v>
      </c>
      <c r="Y283" s="102" t="str">
        <f>MID(VLOOKUP($A283,Seqs!$A:$B,2,FALSE),VLOOKUP($A283,'NonXtal_SegEnds_Prot#'!$A:$AL,22,FALSE)+8,1)</f>
        <v>T</v>
      </c>
      <c r="Z283" s="102" t="str">
        <f>MID(VLOOKUP($A283,Seqs!$A:$B,2,FALSE),VLOOKUP($A283,'NonXtal_SegEnds_Prot#'!$A:$AL,22,FALSE)+9,1)</f>
        <v>M</v>
      </c>
      <c r="AA283" s="102" t="str">
        <f>MID(VLOOKUP($A283,Seqs!$A:$B,2,FALSE),VLOOKUP($A283,'NonXtal_SegEnds_Prot#'!$A:$AL,22,FALSE)+10,1)</f>
        <v>P</v>
      </c>
      <c r="AB283" s="71" t="str">
        <f>MID(VLOOKUP($A283,Seqs!$A:$B,2,FALSE),VLOOKUP($A283,'NonXtal_SegEnds_Prot#'!$A:$AL,28,FALSE)-4,1)</f>
        <v>C</v>
      </c>
      <c r="AC283" s="102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534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71" t="str">
        <f>MID(VLOOKUP($A284,Seqs!$A:$B,2,FALSE),VLOOKUP($A284,'NonXtal_SegEnds_Prot#'!A:AL,10,FALSE),1)</f>
        <v>D</v>
      </c>
      <c r="S284" s="102" t="str">
        <f>MID(VLOOKUP($A284,Seqs!$A:$B,2,FALSE),VLOOKUP($A284,'NonXtal_SegEnds_Prot#'!A:AL,10,FALSE)+6,1)</f>
        <v>I</v>
      </c>
      <c r="T284" s="102" t="str">
        <f>MID(VLOOKUP($A284,Seqs!$A:$B,2,FALSE),VLOOKUP($A284,'NonXtal_SegEnds_Prot#'!A:AL,10,FALSE)+7,1)</f>
        <v>A</v>
      </c>
      <c r="U284" s="102" t="str">
        <f>MID(VLOOKUP($A284,Seqs!$A:$B,2,FALSE),VLOOKUP($A284,'NonXtal_SegEnds_Prot#'!A:AL,10,FALSE)+8,1)</f>
        <v>S</v>
      </c>
      <c r="V284" s="102" t="str">
        <f>MID(VLOOKUP($A284,Seqs!$A:$B,2,FALSE),VLOOKUP($A284,'NonXtal_SegEnds_Prot#'!A:AL,10,FALSE)+9,1)</f>
        <v>T</v>
      </c>
      <c r="W284" s="71" t="str">
        <f>MID(VLOOKUP($A284,Seqs!$A:$B,2,FALSE),VLOOKUP($A284,'NonXtal_SegEnds_Prot#'!$A:$AL,22,FALSE)+6,1)</f>
        <v>W</v>
      </c>
      <c r="X284" s="102" t="str">
        <f>MID(VLOOKUP($A284,Seqs!$A:$B,2,FALSE),VLOOKUP($A284,'NonXtal_SegEnds_Prot#'!$A:$AL,22,FALSE)+7,1)</f>
        <v>T</v>
      </c>
      <c r="Y284" s="102" t="str">
        <f>MID(VLOOKUP($A284,Seqs!$A:$B,2,FALSE),VLOOKUP($A284,'NonXtal_SegEnds_Prot#'!$A:$AL,22,FALSE)+8,1)</f>
        <v>A</v>
      </c>
      <c r="Z284" s="102" t="str">
        <f>MID(VLOOKUP($A284,Seqs!$A:$B,2,FALSE),VLOOKUP($A284,'NonXtal_SegEnds_Prot#'!$A:$AL,22,FALSE)+9,1)</f>
        <v>P</v>
      </c>
      <c r="AA284" s="102" t="str">
        <f>MID(VLOOKUP($A284,Seqs!$A:$B,2,FALSE),VLOOKUP($A284,'NonXtal_SegEnds_Prot#'!$A:$AL,22,FALSE)+10,1)</f>
        <v>P</v>
      </c>
      <c r="AB284" s="71" t="str">
        <f>MID(VLOOKUP($A284,Seqs!$A:$B,2,FALSE),VLOOKUP($A284,'NonXtal_SegEnds_Prot#'!$A:$AL,28,FALSE)-4,1)</f>
        <v>C</v>
      </c>
      <c r="AC284" s="102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535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71" t="str">
        <f>MID(VLOOKUP($A285,Seqs!$A:$B,2,FALSE),VLOOKUP($A285,'NonXtal_SegEnds_Prot#'!A:AL,10,FALSE),1)</f>
        <v>D</v>
      </c>
      <c r="S285" s="102" t="str">
        <f>MID(VLOOKUP($A285,Seqs!$A:$B,2,FALSE),VLOOKUP($A285,'NonXtal_SegEnds_Prot#'!A:AL,10,FALSE)+6,1)</f>
        <v>I</v>
      </c>
      <c r="T285" s="102" t="str">
        <f>MID(VLOOKUP($A285,Seqs!$A:$B,2,FALSE),VLOOKUP($A285,'NonXtal_SegEnds_Prot#'!A:AL,10,FALSE)+7,1)</f>
        <v>A</v>
      </c>
      <c r="U285" s="102" t="str">
        <f>MID(VLOOKUP($A285,Seqs!$A:$B,2,FALSE),VLOOKUP($A285,'NonXtal_SegEnds_Prot#'!A:AL,10,FALSE)+8,1)</f>
        <v>S</v>
      </c>
      <c r="V285" s="102" t="str">
        <f>MID(VLOOKUP($A285,Seqs!$A:$B,2,FALSE),VLOOKUP($A285,'NonXtal_SegEnds_Prot#'!A:AL,10,FALSE)+9,1)</f>
        <v>T</v>
      </c>
      <c r="W285" s="71" t="str">
        <f>MID(VLOOKUP($A285,Seqs!$A:$B,2,FALSE),VLOOKUP($A285,'NonXtal_SegEnds_Prot#'!$A:$AL,22,FALSE)+6,1)</f>
        <v>W</v>
      </c>
      <c r="X285" s="102" t="str">
        <f>MID(VLOOKUP($A285,Seqs!$A:$B,2,FALSE),VLOOKUP($A285,'NonXtal_SegEnds_Prot#'!$A:$AL,22,FALSE)+7,1)</f>
        <v>T</v>
      </c>
      <c r="Y285" s="102" t="str">
        <f>MID(VLOOKUP($A285,Seqs!$A:$B,2,FALSE),VLOOKUP($A285,'NonXtal_SegEnds_Prot#'!$A:$AL,22,FALSE)+8,1)</f>
        <v>A</v>
      </c>
      <c r="Z285" s="102" t="str">
        <f>MID(VLOOKUP($A285,Seqs!$A:$B,2,FALSE),VLOOKUP($A285,'NonXtal_SegEnds_Prot#'!$A:$AL,22,FALSE)+9,1)</f>
        <v>P</v>
      </c>
      <c r="AA285" s="102" t="str">
        <f>MID(VLOOKUP($A285,Seqs!$A:$B,2,FALSE),VLOOKUP($A285,'NonXtal_SegEnds_Prot#'!$A:$AL,22,FALSE)+10,1)</f>
        <v>P</v>
      </c>
      <c r="AB285" s="71" t="str">
        <f>MID(VLOOKUP($A285,Seqs!$A:$B,2,FALSE),VLOOKUP($A285,'NonXtal_SegEnds_Prot#'!$A:$AL,28,FALSE)-4,1)</f>
        <v>C</v>
      </c>
      <c r="AC285" s="102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584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71" t="str">
        <f>MID(VLOOKUP($A286,Seqs!$A:$B,2,FALSE),VLOOKUP($A286,'NonXtal_SegEnds_Prot#'!A:AL,10,FALSE),1)</f>
        <v>D</v>
      </c>
      <c r="S286" s="102" t="str">
        <f>MID(VLOOKUP($A286,Seqs!$A:$B,2,FALSE),VLOOKUP($A286,'NonXtal_SegEnds_Prot#'!A:AL,10,FALSE)+6,1)</f>
        <v>L</v>
      </c>
      <c r="T286" s="102" t="str">
        <f>MID(VLOOKUP($A286,Seqs!$A:$B,2,FALSE),VLOOKUP($A286,'NonXtal_SegEnds_Prot#'!A:AL,10,FALSE)+7,1)</f>
        <v>V</v>
      </c>
      <c r="U286" s="102" t="str">
        <f>MID(VLOOKUP($A286,Seqs!$A:$B,2,FALSE),VLOOKUP($A286,'NonXtal_SegEnds_Prot#'!A:AL,10,FALSE)+8,1)</f>
        <v>L</v>
      </c>
      <c r="V286" s="102" t="str">
        <f>MID(VLOOKUP($A286,Seqs!$A:$B,2,FALSE),VLOOKUP($A286,'NonXtal_SegEnds_Prot#'!A:AL,10,FALSE)+9,1)</f>
        <v>P</v>
      </c>
      <c r="W286" s="71" t="str">
        <f>MID(VLOOKUP($A286,Seqs!$A:$B,2,FALSE),VLOOKUP($A286,'NonXtal_SegEnds_Prot#'!$A:$AL,22,FALSE)+6,1)</f>
        <v>Y</v>
      </c>
      <c r="X286" s="102" t="str">
        <f>MID(VLOOKUP($A286,Seqs!$A:$B,2,FALSE),VLOOKUP($A286,'NonXtal_SegEnds_Prot#'!$A:$AL,22,FALSE)+7,1)</f>
        <v>T</v>
      </c>
      <c r="Y286" s="102" t="str">
        <f>MID(VLOOKUP($A286,Seqs!$A:$B,2,FALSE),VLOOKUP($A286,'NonXtal_SegEnds_Prot#'!$A:$AL,22,FALSE)+8,1)</f>
        <v>S</v>
      </c>
      <c r="Z286" s="102" t="str">
        <f>MID(VLOOKUP($A286,Seqs!$A:$B,2,FALSE),VLOOKUP($A286,'NonXtal_SegEnds_Prot#'!$A:$AL,22,FALSE)+9,1)</f>
        <v>L</v>
      </c>
      <c r="AA286" s="102" t="str">
        <f>MID(VLOOKUP($A286,Seqs!$A:$B,2,FALSE),VLOOKUP($A286,'NonXtal_SegEnds_Prot#'!$A:$AL,22,FALSE)+10,1)</f>
        <v>F</v>
      </c>
      <c r="AB286" s="71" t="str">
        <f>MID(VLOOKUP($A286,Seqs!$A:$B,2,FALSE),VLOOKUP($A286,'NonXtal_SegEnds_Prot#'!$A:$AL,28,FALSE)-4,1)</f>
        <v>L</v>
      </c>
      <c r="AC286" s="102" t="str">
        <f>MID(VLOOKUP($A286,Seqs!$A:$B,2,FALSE),VLOOKUP($A286,'NonXtal_SegEnds_Prot#'!$A:$AL,28,FALSE),1)</f>
        <v>P</v>
      </c>
    </row>
    <row r="287" spans="1:29" s="2" customFormat="1" x14ac:dyDescent="0.2">
      <c r="A287" s="2" t="s">
        <v>420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71" t="str">
        <f>MID(VLOOKUP($A287,Seqs!$A:$B,2,FALSE),VLOOKUP($A287,'NonXtal_SegEnds_Prot#'!A:AL,10,FALSE),1)</f>
        <v>D</v>
      </c>
      <c r="S287" s="102" t="str">
        <f>MID(VLOOKUP($A287,Seqs!$A:$B,2,FALSE),VLOOKUP($A287,'NonXtal_SegEnds_Prot#'!A:AL,10,FALSE)+6,1)</f>
        <v>N</v>
      </c>
      <c r="T287" s="102" t="str">
        <f>MID(VLOOKUP($A287,Seqs!$A:$B,2,FALSE),VLOOKUP($A287,'NonXtal_SegEnds_Prot#'!A:AL,10,FALSE)+7,1)</f>
        <v>I</v>
      </c>
      <c r="U287" s="102" t="str">
        <f>MID(VLOOKUP($A287,Seqs!$A:$B,2,FALSE),VLOOKUP($A287,'NonXtal_SegEnds_Prot#'!A:AL,10,FALSE)+8,1)</f>
        <v>S</v>
      </c>
      <c r="V287" s="102" t="str">
        <f>MID(VLOOKUP($A287,Seqs!$A:$B,2,FALSE),VLOOKUP($A287,'NonXtal_SegEnds_Prot#'!A:AL,10,FALSE)+9,1)</f>
        <v>I</v>
      </c>
      <c r="W287" s="71" t="str">
        <f>MID(VLOOKUP($A287,Seqs!$A:$B,2,FALSE),VLOOKUP($A287,'NonXtal_SegEnds_Prot#'!$A:$AL,22,FALSE)+6,1)</f>
        <v>Y</v>
      </c>
      <c r="X287" s="102" t="str">
        <f>MID(VLOOKUP($A287,Seqs!$A:$B,2,FALSE),VLOOKUP($A287,'NonXtal_SegEnds_Prot#'!$A:$AL,22,FALSE)+7,1)</f>
        <v>V</v>
      </c>
      <c r="Y287" s="102" t="str">
        <f>MID(VLOOKUP($A287,Seqs!$A:$B,2,FALSE),VLOOKUP($A287,'NonXtal_SegEnds_Prot#'!$A:$AL,22,FALSE)+8,1)</f>
        <v>L</v>
      </c>
      <c r="Z287" s="102" t="str">
        <f>MID(VLOOKUP($A287,Seqs!$A:$B,2,FALSE),VLOOKUP($A287,'NonXtal_SegEnds_Prot#'!$A:$AL,22,FALSE)+9,1)</f>
        <v>G</v>
      </c>
      <c r="AA287" s="102" t="str">
        <f>MID(VLOOKUP($A287,Seqs!$A:$B,2,FALSE),VLOOKUP($A287,'NonXtal_SegEnds_Prot#'!$A:$AL,22,FALSE)+10,1)</f>
        <v>D</v>
      </c>
      <c r="AB287" s="71" t="str">
        <f>MID(VLOOKUP($A287,Seqs!$A:$B,2,FALSE),VLOOKUP($A287,'NonXtal_SegEnds_Prot#'!$A:$AL,28,FALSE)-4,1)</f>
        <v>I</v>
      </c>
      <c r="AC287" s="102" t="str">
        <f>MID(VLOOKUP($A287,Seqs!$A:$B,2,FALSE),VLOOKUP($A287,'NonXtal_SegEnds_Prot#'!$A:$AL,28,FALSE),1)</f>
        <v>A</v>
      </c>
    </row>
    <row r="288" spans="1:29" s="2" customFormat="1" x14ac:dyDescent="0.2">
      <c r="A288" s="2" t="s">
        <v>467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71" t="str">
        <f>MID(VLOOKUP($A288,Seqs!$A:$B,2,FALSE),VLOOKUP($A288,'NonXtal_SegEnds_Prot#'!A:AL,10,FALSE),1)</f>
        <v>D</v>
      </c>
      <c r="S288" s="102" t="str">
        <f>MID(VLOOKUP($A288,Seqs!$A:$B,2,FALSE),VLOOKUP($A288,'NonXtal_SegEnds_Prot#'!A:AL,10,FALSE)+6,1)</f>
        <v>L</v>
      </c>
      <c r="T288" s="102" t="str">
        <f>MID(VLOOKUP($A288,Seqs!$A:$B,2,FALSE),VLOOKUP($A288,'NonXtal_SegEnds_Prot#'!A:AL,10,FALSE)+7,1)</f>
        <v>W</v>
      </c>
      <c r="U288" s="102" t="str">
        <f>MID(VLOOKUP($A288,Seqs!$A:$B,2,FALSE),VLOOKUP($A288,'NonXtal_SegEnds_Prot#'!A:AL,10,FALSE)+8,1)</f>
        <v>M</v>
      </c>
      <c r="V288" s="102" t="str">
        <f>MID(VLOOKUP($A288,Seqs!$A:$B,2,FALSE),VLOOKUP($A288,'NonXtal_SegEnds_Prot#'!A:AL,10,FALSE)+9,1)</f>
        <v>P</v>
      </c>
      <c r="W288" s="71" t="str">
        <f>MID(VLOOKUP($A288,Seqs!$A:$B,2,FALSE),VLOOKUP($A288,'NonXtal_SegEnds_Prot#'!$A:$AL,22,FALSE)+6,1)</f>
        <v>L</v>
      </c>
      <c r="X288" s="102" t="str">
        <f>MID(VLOOKUP($A288,Seqs!$A:$B,2,FALSE),VLOOKUP($A288,'NonXtal_SegEnds_Prot#'!$A:$AL,22,FALSE)+7,1)</f>
        <v>V</v>
      </c>
      <c r="Y288" s="102" t="str">
        <f>MID(VLOOKUP($A288,Seqs!$A:$B,2,FALSE),VLOOKUP($A288,'NonXtal_SegEnds_Prot#'!$A:$AL,22,FALSE)+8,1)</f>
        <v>L</v>
      </c>
      <c r="Z288" s="102" t="str">
        <f>MID(VLOOKUP($A288,Seqs!$A:$B,2,FALSE),VLOOKUP($A288,'NonXtal_SegEnds_Prot#'!$A:$AL,22,FALSE)+9,1)</f>
        <v>L</v>
      </c>
      <c r="AA288" s="102" t="str">
        <f>MID(VLOOKUP($A288,Seqs!$A:$B,2,FALSE),VLOOKUP($A288,'NonXtal_SegEnds_Prot#'!$A:$AL,22,FALSE)+10,1)</f>
        <v>L</v>
      </c>
      <c r="AB288" s="71" t="str">
        <f>MID(VLOOKUP($A288,Seqs!$A:$B,2,FALSE),VLOOKUP($A288,'NonXtal_SegEnds_Prot#'!$A:$AL,28,FALSE)-4,1)</f>
        <v>L</v>
      </c>
      <c r="AC288" s="102" t="str">
        <f>MID(VLOOKUP($A288,Seqs!$A:$B,2,FALSE),VLOOKUP($A288,'NonXtal_SegEnds_Prot#'!$A:$AL,28,FALSE),1)</f>
        <v>P</v>
      </c>
    </row>
    <row r="289" spans="1:29" s="2" customFormat="1" x14ac:dyDescent="0.2">
      <c r="A289" s="2" t="s">
        <v>498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71" t="str">
        <f>MID(VLOOKUP($A289,Seqs!$A:$B,2,FALSE),VLOOKUP($A289,'NonXtal_SegEnds_Prot#'!A:AL,10,FALSE),1)</f>
        <v>D</v>
      </c>
      <c r="S289" s="102" t="str">
        <f>MID(VLOOKUP($A289,Seqs!$A:$B,2,FALSE),VLOOKUP($A289,'NonXtal_SegEnds_Prot#'!A:AL,10,FALSE)+6,1)</f>
        <v>C</v>
      </c>
      <c r="T289" s="102" t="str">
        <f>MID(VLOOKUP($A289,Seqs!$A:$B,2,FALSE),VLOOKUP($A289,'NonXtal_SegEnds_Prot#'!A:AL,10,FALSE)+7,1)</f>
        <v>R</v>
      </c>
      <c r="U289" s="102" t="str">
        <f>MID(VLOOKUP($A289,Seqs!$A:$B,2,FALSE),VLOOKUP($A289,'NonXtal_SegEnds_Prot#'!A:AL,10,FALSE)+8,1)</f>
        <v>V</v>
      </c>
      <c r="V289" s="102" t="str">
        <f>MID(VLOOKUP($A289,Seqs!$A:$B,2,FALSE),VLOOKUP($A289,'NonXtal_SegEnds_Prot#'!A:AL,10,FALSE)+9,1)</f>
        <v>G</v>
      </c>
      <c r="W289" s="71" t="str">
        <f>MID(VLOOKUP($A289,Seqs!$A:$B,2,FALSE),VLOOKUP($A289,'NonXtal_SegEnds_Prot#'!$A:$AL,22,FALSE)+6,1)</f>
        <v>A</v>
      </c>
      <c r="X289" s="102" t="str">
        <f>MID(VLOOKUP($A289,Seqs!$A:$B,2,FALSE),VLOOKUP($A289,'NonXtal_SegEnds_Prot#'!$A:$AL,22,FALSE)+7,1)</f>
        <v>V</v>
      </c>
      <c r="Y289" s="102" t="str">
        <f>MID(VLOOKUP($A289,Seqs!$A:$B,2,FALSE),VLOOKUP($A289,'NonXtal_SegEnds_Prot#'!$A:$AL,22,FALSE)+8,1)</f>
        <v>P</v>
      </c>
      <c r="Z289" s="102" t="str">
        <f>MID(VLOOKUP($A289,Seqs!$A:$B,2,FALSE),VLOOKUP($A289,'NonXtal_SegEnds_Prot#'!$A:$AL,22,FALSE)+9,1)</f>
        <v>L</v>
      </c>
      <c r="AA289" s="102" t="str">
        <f>MID(VLOOKUP($A289,Seqs!$A:$B,2,FALSE),VLOOKUP($A289,'NonXtal_SegEnds_Prot#'!$A:$AL,22,FALSE)+10,1)</f>
        <v>P</v>
      </c>
      <c r="AB289" s="71" t="str">
        <f>MID(VLOOKUP($A289,Seqs!$A:$B,2,FALSE),VLOOKUP($A289,'NonXtal_SegEnds_Prot#'!$A:$AL,28,FALSE)-4,1)</f>
        <v>L</v>
      </c>
      <c r="AC289" s="102" t="str">
        <f>MID(VLOOKUP($A289,Seqs!$A:$B,2,FALSE),VLOOKUP($A289,'NonXtal_SegEnds_Prot#'!$A:$AL,28,FALSE),1)</f>
        <v>R</v>
      </c>
    </row>
    <row r="290" spans="1:29" s="2" customFormat="1" x14ac:dyDescent="0.2">
      <c r="A290" s="2" t="s">
        <v>340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71" t="str">
        <f>MID(VLOOKUP($A290,Seqs!$A:$B,2,FALSE),VLOOKUP($A290,'NonXtal_SegEnds_Prot#'!A:AL,10,FALSE),1)</f>
        <v>D</v>
      </c>
      <c r="S290" s="102" t="str">
        <f>MID(VLOOKUP($A290,Seqs!$A:$B,2,FALSE),VLOOKUP($A290,'NonXtal_SegEnds_Prot#'!A:AL,10,FALSE)+6,1)</f>
        <v>F</v>
      </c>
      <c r="T290" s="102" t="str">
        <f>MID(VLOOKUP($A290,Seqs!$A:$B,2,FALSE),VLOOKUP($A290,'NonXtal_SegEnds_Prot#'!A:AL,10,FALSE)+7,1)</f>
        <v>S</v>
      </c>
      <c r="U290" s="102" t="str">
        <f>MID(VLOOKUP($A290,Seqs!$A:$B,2,FALSE),VLOOKUP($A290,'NonXtal_SegEnds_Prot#'!A:AL,10,FALSE)+8,1)</f>
        <v>M</v>
      </c>
      <c r="V290" s="102" t="str">
        <f>MID(VLOOKUP($A290,Seqs!$A:$B,2,FALSE),VLOOKUP($A290,'NonXtal_SegEnds_Prot#'!A:AL,10,FALSE)+9,1)</f>
        <v>N</v>
      </c>
      <c r="W290" s="71" t="str">
        <f>MID(VLOOKUP($A290,Seqs!$A:$B,2,FALSE),VLOOKUP($A290,'NonXtal_SegEnds_Prot#'!$A:$AL,22,FALSE)+6,1)</f>
        <v>L</v>
      </c>
      <c r="X290" s="102" t="str">
        <f>MID(VLOOKUP($A290,Seqs!$A:$B,2,FALSE),VLOOKUP($A290,'NonXtal_SegEnds_Prot#'!$A:$AL,22,FALSE)+7,1)</f>
        <v>W</v>
      </c>
      <c r="Y290" s="102" t="str">
        <f>MID(VLOOKUP($A290,Seqs!$A:$B,2,FALSE),VLOOKUP($A290,'NonXtal_SegEnds_Prot#'!$A:$AL,22,FALSE)+8,1)</f>
        <v>A</v>
      </c>
      <c r="Z290" s="102" t="str">
        <f>MID(VLOOKUP($A290,Seqs!$A:$B,2,FALSE),VLOOKUP($A290,'NonXtal_SegEnds_Prot#'!$A:$AL,22,FALSE)+9,1)</f>
        <v>P</v>
      </c>
      <c r="AA290" s="102" t="str">
        <f>MID(VLOOKUP($A290,Seqs!$A:$B,2,FALSE),VLOOKUP($A290,'NonXtal_SegEnds_Prot#'!$A:$AL,22,FALSE)+10,1)</f>
        <v>A</v>
      </c>
      <c r="AB290" s="71" t="str">
        <f>MID(VLOOKUP($A290,Seqs!$A:$B,2,FALSE),VLOOKUP($A290,'NonXtal_SegEnds_Prot#'!$A:$AL,28,FALSE)-4,1)</f>
        <v>A</v>
      </c>
      <c r="AC290" s="102" t="str">
        <f>MID(VLOOKUP($A290,Seqs!$A:$B,2,FALSE),VLOOKUP($A290,'NonXtal_SegEnds_Prot#'!$A:$AL,28,FALSE),1)</f>
        <v>P</v>
      </c>
    </row>
    <row r="291" spans="1:29" s="2" customFormat="1" x14ac:dyDescent="0.2">
      <c r="A291" s="2" t="s">
        <v>341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71" t="str">
        <f>MID(VLOOKUP($A291,Seqs!$A:$B,2,FALSE),VLOOKUP($A291,'NonXtal_SegEnds_Prot#'!A:AL,10,FALSE),1)</f>
        <v>D</v>
      </c>
      <c r="S291" s="102" t="str">
        <f>MID(VLOOKUP($A291,Seqs!$A:$B,2,FALSE),VLOOKUP($A291,'NonXtal_SegEnds_Prot#'!A:AL,10,FALSE)+6,1)</f>
        <v>F</v>
      </c>
      <c r="T291" s="102" t="str">
        <f>MID(VLOOKUP($A291,Seqs!$A:$B,2,FALSE),VLOOKUP($A291,'NonXtal_SegEnds_Prot#'!A:AL,10,FALSE)+7,1)</f>
        <v>S</v>
      </c>
      <c r="U291" s="102" t="str">
        <f>MID(VLOOKUP($A291,Seqs!$A:$B,2,FALSE),VLOOKUP($A291,'NonXtal_SegEnds_Prot#'!A:AL,10,FALSE)+8,1)</f>
        <v>M</v>
      </c>
      <c r="V291" s="102" t="str">
        <f>MID(VLOOKUP($A291,Seqs!$A:$B,2,FALSE),VLOOKUP($A291,'NonXtal_SegEnds_Prot#'!A:AL,10,FALSE)+9,1)</f>
        <v>N</v>
      </c>
      <c r="W291" s="71" t="str">
        <f>MID(VLOOKUP($A291,Seqs!$A:$B,2,FALSE),VLOOKUP($A291,'NonXtal_SegEnds_Prot#'!$A:$AL,22,FALSE)+6,1)</f>
        <v>L</v>
      </c>
      <c r="X291" s="102" t="str">
        <f>MID(VLOOKUP($A291,Seqs!$A:$B,2,FALSE),VLOOKUP($A291,'NonXtal_SegEnds_Prot#'!$A:$AL,22,FALSE)+7,1)</f>
        <v>W</v>
      </c>
      <c r="Y291" s="102" t="str">
        <f>MID(VLOOKUP($A291,Seqs!$A:$B,2,FALSE),VLOOKUP($A291,'NonXtal_SegEnds_Prot#'!$A:$AL,22,FALSE)+8,1)</f>
        <v>A</v>
      </c>
      <c r="Z291" s="102" t="str">
        <f>MID(VLOOKUP($A291,Seqs!$A:$B,2,FALSE),VLOOKUP($A291,'NonXtal_SegEnds_Prot#'!$A:$AL,22,FALSE)+9,1)</f>
        <v>P</v>
      </c>
      <c r="AA291" s="102" t="str">
        <f>MID(VLOOKUP($A291,Seqs!$A:$B,2,FALSE),VLOOKUP($A291,'NonXtal_SegEnds_Prot#'!$A:$AL,22,FALSE)+10,1)</f>
        <v>A</v>
      </c>
      <c r="AB291" s="71" t="str">
        <f>MID(VLOOKUP($A291,Seqs!$A:$B,2,FALSE),VLOOKUP($A291,'NonXtal_SegEnds_Prot#'!$A:$AL,28,FALSE)-4,1)</f>
        <v>A</v>
      </c>
      <c r="AC291" s="102" t="str">
        <f>MID(VLOOKUP($A291,Seqs!$A:$B,2,FALSE),VLOOKUP($A291,'NonXtal_SegEnds_Prot#'!$A:$AL,28,FALSE),1)</f>
        <v>P</v>
      </c>
    </row>
    <row r="292" spans="1:29" s="2" customFormat="1" x14ac:dyDescent="0.2">
      <c r="A292" s="2" t="s">
        <v>342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71" t="str">
        <f>MID(VLOOKUP($A292,Seqs!$A:$B,2,FALSE),VLOOKUP($A292,'NonXtal_SegEnds_Prot#'!A:AL,10,FALSE),1)</f>
        <v>D</v>
      </c>
      <c r="S292" s="102" t="str">
        <f>MID(VLOOKUP($A292,Seqs!$A:$B,2,FALSE),VLOOKUP($A292,'NonXtal_SegEnds_Prot#'!A:AL,10,FALSE)+6,1)</f>
        <v>I</v>
      </c>
      <c r="T292" s="102" t="str">
        <f>MID(VLOOKUP($A292,Seqs!$A:$B,2,FALSE),VLOOKUP($A292,'NonXtal_SegEnds_Prot#'!A:AL,10,FALSE)+7,1)</f>
        <v>S</v>
      </c>
      <c r="U292" s="102" t="str">
        <f>MID(VLOOKUP($A292,Seqs!$A:$B,2,FALSE),VLOOKUP($A292,'NonXtal_SegEnds_Prot#'!A:AL,10,FALSE)+8,1)</f>
        <v>M</v>
      </c>
      <c r="V292" s="102" t="str">
        <f>MID(VLOOKUP($A292,Seqs!$A:$B,2,FALSE),VLOOKUP($A292,'NonXtal_SegEnds_Prot#'!A:AL,10,FALSE)+9,1)</f>
        <v>N</v>
      </c>
      <c r="W292" s="71" t="str">
        <f>MID(VLOOKUP($A292,Seqs!$A:$B,2,FALSE),VLOOKUP($A292,'NonXtal_SegEnds_Prot#'!$A:$AL,22,FALSE)+6,1)</f>
        <v>L</v>
      </c>
      <c r="X292" s="102" t="str">
        <f>MID(VLOOKUP($A292,Seqs!$A:$B,2,FALSE),VLOOKUP($A292,'NonXtal_SegEnds_Prot#'!$A:$AL,22,FALSE)+7,1)</f>
        <v>W</v>
      </c>
      <c r="Y292" s="102" t="str">
        <f>MID(VLOOKUP($A292,Seqs!$A:$B,2,FALSE),VLOOKUP($A292,'NonXtal_SegEnds_Prot#'!$A:$AL,22,FALSE)+8,1)</f>
        <v>A</v>
      </c>
      <c r="Z292" s="102" t="str">
        <f>MID(VLOOKUP($A292,Seqs!$A:$B,2,FALSE),VLOOKUP($A292,'NonXtal_SegEnds_Prot#'!$A:$AL,22,FALSE)+9,1)</f>
        <v>P</v>
      </c>
      <c r="AA292" s="102" t="str">
        <f>MID(VLOOKUP($A292,Seqs!$A:$B,2,FALSE),VLOOKUP($A292,'NonXtal_SegEnds_Prot#'!$A:$AL,22,FALSE)+10,1)</f>
        <v>A</v>
      </c>
      <c r="AB292" s="71" t="str">
        <f>MID(VLOOKUP($A292,Seqs!$A:$B,2,FALSE),VLOOKUP($A292,'NonXtal_SegEnds_Prot#'!$A:$AL,28,FALSE)-4,1)</f>
        <v>A</v>
      </c>
      <c r="AC292" s="102" t="str">
        <f>MID(VLOOKUP($A292,Seqs!$A:$B,2,FALSE),VLOOKUP($A292,'NonXtal_SegEnds_Prot#'!$A:$AL,28,FALSE),1)</f>
        <v>P</v>
      </c>
    </row>
    <row r="293" spans="1:29" s="2" customFormat="1" x14ac:dyDescent="0.2">
      <c r="A293" s="2" t="s">
        <v>1106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71" t="str">
        <f>MID(VLOOKUP($A293,Seqs!$A:$B,2,FALSE),VLOOKUP($A293,'NonXtal_SegEnds_Prot#'!A:AL,10,FALSE),1)</f>
        <v>D</v>
      </c>
      <c r="S293" s="102" t="str">
        <f>MID(VLOOKUP($A293,Seqs!$A:$B,2,FALSE),VLOOKUP($A293,'NonXtal_SegEnds_Prot#'!A:AL,10,FALSE)+6,1)</f>
        <v>I</v>
      </c>
      <c r="T293" s="102" t="str">
        <f>MID(VLOOKUP($A293,Seqs!$A:$B,2,FALSE),VLOOKUP($A293,'NonXtal_SegEnds_Prot#'!A:AL,10,FALSE)+7,1)</f>
        <v>S</v>
      </c>
      <c r="U293" s="102" t="str">
        <f>MID(VLOOKUP($A293,Seqs!$A:$B,2,FALSE),VLOOKUP($A293,'NonXtal_SegEnds_Prot#'!A:AL,10,FALSE)+8,1)</f>
        <v>M</v>
      </c>
      <c r="V293" s="102" t="str">
        <f>MID(VLOOKUP($A293,Seqs!$A:$B,2,FALSE),VLOOKUP($A293,'NonXtal_SegEnds_Prot#'!A:AL,10,FALSE)+9,1)</f>
        <v>N</v>
      </c>
      <c r="W293" s="71" t="str">
        <f>MID(VLOOKUP($A293,Seqs!$A:$B,2,FALSE),VLOOKUP($A293,'NonXtal_SegEnds_Prot#'!$A:$AL,22,FALSE)+6,1)</f>
        <v>L</v>
      </c>
      <c r="X293" s="102" t="str">
        <f>MID(VLOOKUP($A293,Seqs!$A:$B,2,FALSE),VLOOKUP($A293,'NonXtal_SegEnds_Prot#'!$A:$AL,22,FALSE)+7,1)</f>
        <v>W</v>
      </c>
      <c r="Y293" s="102" t="str">
        <f>MID(VLOOKUP($A293,Seqs!$A:$B,2,FALSE),VLOOKUP($A293,'NonXtal_SegEnds_Prot#'!$A:$AL,22,FALSE)+8,1)</f>
        <v>A</v>
      </c>
      <c r="Z293" s="102" t="str">
        <f>MID(VLOOKUP($A293,Seqs!$A:$B,2,FALSE),VLOOKUP($A293,'NonXtal_SegEnds_Prot#'!$A:$AL,22,FALSE)+9,1)</f>
        <v>P</v>
      </c>
      <c r="AA293" s="102" t="str">
        <f>MID(VLOOKUP($A293,Seqs!$A:$B,2,FALSE),VLOOKUP($A293,'NonXtal_SegEnds_Prot#'!$A:$AL,22,FALSE)+10,1)</f>
        <v>A</v>
      </c>
      <c r="AB293" s="71" t="str">
        <f>MID(VLOOKUP($A293,Seqs!$A:$B,2,FALSE),VLOOKUP($A293,'NonXtal_SegEnds_Prot#'!$A:$AL,28,FALSE)-4,1)</f>
        <v>A</v>
      </c>
      <c r="AC293" s="102" t="str">
        <f>MID(VLOOKUP($A293,Seqs!$A:$B,2,FALSE),VLOOKUP($A293,'NonXtal_SegEnds_Prot#'!$A:$AL,28,FALSE),1)</f>
        <v>P</v>
      </c>
    </row>
    <row r="294" spans="1:29" s="2" customFormat="1" x14ac:dyDescent="0.2">
      <c r="A294" s="2" t="s">
        <v>343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71" t="str">
        <f>MID(VLOOKUP($A294,Seqs!$A:$B,2,FALSE),VLOOKUP($A294,'NonXtal_SegEnds_Prot#'!A:AL,10,FALSE),1)</f>
        <v>D</v>
      </c>
      <c r="S294" s="102" t="str">
        <f>MID(VLOOKUP($A294,Seqs!$A:$B,2,FALSE),VLOOKUP($A294,'NonXtal_SegEnds_Prot#'!A:AL,10,FALSE)+6,1)</f>
        <v>F</v>
      </c>
      <c r="T294" s="102" t="str">
        <f>MID(VLOOKUP($A294,Seqs!$A:$B,2,FALSE),VLOOKUP($A294,'NonXtal_SegEnds_Prot#'!A:AL,10,FALSE)+7,1)</f>
        <v>S</v>
      </c>
      <c r="U294" s="102" t="str">
        <f>MID(VLOOKUP($A294,Seqs!$A:$B,2,FALSE),VLOOKUP($A294,'NonXtal_SegEnds_Prot#'!A:AL,10,FALSE)+8,1)</f>
        <v>M</v>
      </c>
      <c r="V294" s="102" t="str">
        <f>MID(VLOOKUP($A294,Seqs!$A:$B,2,FALSE),VLOOKUP($A294,'NonXtal_SegEnds_Prot#'!A:AL,10,FALSE)+9,1)</f>
        <v>N</v>
      </c>
      <c r="W294" s="71" t="str">
        <f>MID(VLOOKUP($A294,Seqs!$A:$B,2,FALSE),VLOOKUP($A294,'NonXtal_SegEnds_Prot#'!$A:$AL,22,FALSE)+6,1)</f>
        <v>L</v>
      </c>
      <c r="X294" s="102" t="str">
        <f>MID(VLOOKUP($A294,Seqs!$A:$B,2,FALSE),VLOOKUP($A294,'NonXtal_SegEnds_Prot#'!$A:$AL,22,FALSE)+7,1)</f>
        <v>W</v>
      </c>
      <c r="Y294" s="102" t="str">
        <f>MID(VLOOKUP($A294,Seqs!$A:$B,2,FALSE),VLOOKUP($A294,'NonXtal_SegEnds_Prot#'!$A:$AL,22,FALSE)+8,1)</f>
        <v>A</v>
      </c>
      <c r="Z294" s="102" t="str">
        <f>MID(VLOOKUP($A294,Seqs!$A:$B,2,FALSE),VLOOKUP($A294,'NonXtal_SegEnds_Prot#'!$A:$AL,22,FALSE)+9,1)</f>
        <v>P</v>
      </c>
      <c r="AA294" s="102" t="str">
        <f>MID(VLOOKUP($A294,Seqs!$A:$B,2,FALSE),VLOOKUP($A294,'NonXtal_SegEnds_Prot#'!$A:$AL,22,FALSE)+10,1)</f>
        <v>A</v>
      </c>
      <c r="AB294" s="71" t="str">
        <f>MID(VLOOKUP($A294,Seqs!$A:$B,2,FALSE),VLOOKUP($A294,'NonXtal_SegEnds_Prot#'!$A:$AL,28,FALSE)-4,1)</f>
        <v>A</v>
      </c>
      <c r="AC294" s="102" t="str">
        <f>MID(VLOOKUP($A294,Seqs!$A:$B,2,FALSE),VLOOKUP($A294,'NonXtal_SegEnds_Prot#'!$A:$AL,28,FALSE),1)</f>
        <v>P</v>
      </c>
    </row>
    <row r="295" spans="1:29" s="2" customFormat="1" x14ac:dyDescent="0.2">
      <c r="A295" s="2" t="s">
        <v>344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71" t="str">
        <f>MID(VLOOKUP($A295,Seqs!$A:$B,2,FALSE),VLOOKUP($A295,'NonXtal_SegEnds_Prot#'!A:AL,10,FALSE),1)</f>
        <v>D</v>
      </c>
      <c r="S295" s="102" t="str">
        <f>MID(VLOOKUP($A295,Seqs!$A:$B,2,FALSE),VLOOKUP($A295,'NonXtal_SegEnds_Prot#'!A:AL,10,FALSE)+6,1)</f>
        <v>F</v>
      </c>
      <c r="T295" s="102" t="str">
        <f>MID(VLOOKUP($A295,Seqs!$A:$B,2,FALSE),VLOOKUP($A295,'NonXtal_SegEnds_Prot#'!A:AL,10,FALSE)+7,1)</f>
        <v>S</v>
      </c>
      <c r="U295" s="102" t="str">
        <f>MID(VLOOKUP($A295,Seqs!$A:$B,2,FALSE),VLOOKUP($A295,'NonXtal_SegEnds_Prot#'!A:AL,10,FALSE)+8,1)</f>
        <v>M</v>
      </c>
      <c r="V295" s="102" t="str">
        <f>MID(VLOOKUP($A295,Seqs!$A:$B,2,FALSE),VLOOKUP($A295,'NonXtal_SegEnds_Prot#'!A:AL,10,FALSE)+9,1)</f>
        <v>N</v>
      </c>
      <c r="W295" s="71" t="str">
        <f>MID(VLOOKUP($A295,Seqs!$A:$B,2,FALSE),VLOOKUP($A295,'NonXtal_SegEnds_Prot#'!$A:$AL,22,FALSE)+6,1)</f>
        <v>L</v>
      </c>
      <c r="X295" s="102" t="str">
        <f>MID(VLOOKUP($A295,Seqs!$A:$B,2,FALSE),VLOOKUP($A295,'NonXtal_SegEnds_Prot#'!$A:$AL,22,FALSE)+7,1)</f>
        <v>W</v>
      </c>
      <c r="Y295" s="102" t="str">
        <f>MID(VLOOKUP($A295,Seqs!$A:$B,2,FALSE),VLOOKUP($A295,'NonXtal_SegEnds_Prot#'!$A:$AL,22,FALSE)+8,1)</f>
        <v>A</v>
      </c>
      <c r="Z295" s="102" t="str">
        <f>MID(VLOOKUP($A295,Seqs!$A:$B,2,FALSE),VLOOKUP($A295,'NonXtal_SegEnds_Prot#'!$A:$AL,22,FALSE)+9,1)</f>
        <v>P</v>
      </c>
      <c r="AA295" s="102" t="str">
        <f>MID(VLOOKUP($A295,Seqs!$A:$B,2,FALSE),VLOOKUP($A295,'NonXtal_SegEnds_Prot#'!$A:$AL,22,FALSE)+10,1)</f>
        <v>A</v>
      </c>
      <c r="AB295" s="71" t="str">
        <f>MID(VLOOKUP($A295,Seqs!$A:$B,2,FALSE),VLOOKUP($A295,'NonXtal_SegEnds_Prot#'!$A:$AL,28,FALSE)-4,1)</f>
        <v>A</v>
      </c>
      <c r="AC295" s="102" t="str">
        <f>MID(VLOOKUP($A295,Seqs!$A:$B,2,FALSE),VLOOKUP($A295,'NonXtal_SegEnds_Prot#'!$A:$AL,28,FALSE),1)</f>
        <v>P</v>
      </c>
    </row>
    <row r="296" spans="1:29" s="2" customFormat="1" x14ac:dyDescent="0.2">
      <c r="A296" s="2" t="s">
        <v>599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1555</v>
      </c>
      <c r="P296" s="4" t="s">
        <v>51</v>
      </c>
      <c r="R296" s="71" t="str">
        <f>MID(VLOOKUP($A296,Seqs!$A:$B,2,FALSE),VLOOKUP($A296,'NonXtal_SegEnds_Prot#'!A:AL,10,FALSE),1)</f>
        <v>F</v>
      </c>
      <c r="S296" s="102" t="str">
        <f>MID(VLOOKUP($A296,Seqs!$A:$B,2,FALSE),VLOOKUP($A296,'NonXtal_SegEnds_Prot#'!A:AL,10,FALSE)+6,1)</f>
        <v>A</v>
      </c>
      <c r="T296" s="102" t="str">
        <f>MID(VLOOKUP($A296,Seqs!$A:$B,2,FALSE),VLOOKUP($A296,'NonXtal_SegEnds_Prot#'!A:AL,10,FALSE)+7,1)</f>
        <v>I</v>
      </c>
      <c r="U296" s="102" t="str">
        <f>MID(VLOOKUP($A296,Seqs!$A:$B,2,FALSE),VLOOKUP($A296,'NonXtal_SegEnds_Prot#'!A:AL,10,FALSE)+8,1)</f>
        <v>L</v>
      </c>
      <c r="V296" s="102" t="str">
        <f>MID(VLOOKUP($A296,Seqs!$A:$B,2,FALSE),VLOOKUP($A296,'NonXtal_SegEnds_Prot#'!A:AL,10,FALSE)+9,1)</f>
        <v>S</v>
      </c>
      <c r="W296" s="71" t="str">
        <f>MID(VLOOKUP($A296,Seqs!$A:$B,2,FALSE),VLOOKUP($A296,'NonXtal_SegEnds_Prot#'!$A:$AL,22,FALSE)+6,1)</f>
        <v>F</v>
      </c>
      <c r="X296" s="102" t="str">
        <f>MID(VLOOKUP($A296,Seqs!$A:$B,2,FALSE),VLOOKUP($A296,'NonXtal_SegEnds_Prot#'!$A:$AL,22,FALSE)+7,1)</f>
        <v>V</v>
      </c>
      <c r="Y296" s="102" t="str">
        <f>MID(VLOOKUP($A296,Seqs!$A:$B,2,FALSE),VLOOKUP($A296,'NonXtal_SegEnds_Prot#'!$A:$AL,22,FALSE)+8,1)</f>
        <v>I</v>
      </c>
      <c r="Z296" s="102" t="str">
        <f>MID(VLOOKUP($A296,Seqs!$A:$B,2,FALSE),VLOOKUP($A296,'NonXtal_SegEnds_Prot#'!$A:$AL,22,FALSE)+9,1)</f>
        <v>P</v>
      </c>
      <c r="AA296" s="102" t="str">
        <f>MID(VLOOKUP($A296,Seqs!$A:$B,2,FALSE),VLOOKUP($A296,'NonXtal_SegEnds_Prot#'!$A:$AL,22,FALSE)+10,1)</f>
        <v>W</v>
      </c>
      <c r="AB296" s="71" t="str">
        <f>MID(VLOOKUP($A296,Seqs!$A:$B,2,FALSE),VLOOKUP($A296,'NonXtal_SegEnds_Prot#'!$A:$AL,28,FALSE)-4,1)</f>
        <v>P</v>
      </c>
      <c r="AC296" s="102" t="str">
        <f>MID(VLOOKUP($A296,Seqs!$A:$B,2,FALSE),VLOOKUP($A296,'NonXtal_SegEnds_Prot#'!$A:$AL,28,FALSE),1)</f>
        <v>T</v>
      </c>
    </row>
    <row r="297" spans="1:29" s="2" customFormat="1" x14ac:dyDescent="0.2">
      <c r="A297" s="2" t="s">
        <v>600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1555</v>
      </c>
      <c r="P297" s="4" t="s">
        <v>51</v>
      </c>
      <c r="R297" s="71" t="str">
        <f>MID(VLOOKUP($A297,Seqs!$A:$B,2,FALSE),VLOOKUP($A297,'NonXtal_SegEnds_Prot#'!A:AL,10,FALSE),1)</f>
        <v>F</v>
      </c>
      <c r="S297" s="102" t="str">
        <f>MID(VLOOKUP($A297,Seqs!$A:$B,2,FALSE),VLOOKUP($A297,'NonXtal_SegEnds_Prot#'!A:AL,10,FALSE)+6,1)</f>
        <v>S</v>
      </c>
      <c r="T297" s="102" t="str">
        <f>MID(VLOOKUP($A297,Seqs!$A:$B,2,FALSE),VLOOKUP($A297,'NonXtal_SegEnds_Prot#'!A:AL,10,FALSE)+7,1)</f>
        <v>V</v>
      </c>
      <c r="U297" s="102" t="str">
        <f>MID(VLOOKUP($A297,Seqs!$A:$B,2,FALSE),VLOOKUP($A297,'NonXtal_SegEnds_Prot#'!A:AL,10,FALSE)+8,1)</f>
        <v>F</v>
      </c>
      <c r="V297" s="102" t="str">
        <f>MID(VLOOKUP($A297,Seqs!$A:$B,2,FALSE),VLOOKUP($A297,'NonXtal_SegEnds_Prot#'!A:AL,10,FALSE)+9,1)</f>
        <v>I</v>
      </c>
      <c r="W297" s="71" t="str">
        <f>MID(VLOOKUP($A297,Seqs!$A:$B,2,FALSE),VLOOKUP($A297,'NonXtal_SegEnds_Prot#'!$A:$AL,22,FALSE)+6,1)</f>
        <v>F</v>
      </c>
      <c r="X297" s="102" t="str">
        <f>MID(VLOOKUP($A297,Seqs!$A:$B,2,FALSE),VLOOKUP($A297,'NonXtal_SegEnds_Prot#'!$A:$AL,22,FALSE)+7,1)</f>
        <v>V</v>
      </c>
      <c r="Y297" s="102" t="str">
        <f>MID(VLOOKUP($A297,Seqs!$A:$B,2,FALSE),VLOOKUP($A297,'NonXtal_SegEnds_Prot#'!$A:$AL,22,FALSE)+8,1)</f>
        <v>V</v>
      </c>
      <c r="Z297" s="102" t="str">
        <f>MID(VLOOKUP($A297,Seqs!$A:$B,2,FALSE),VLOOKUP($A297,'NonXtal_SegEnds_Prot#'!$A:$AL,22,FALSE)+9,1)</f>
        <v>P</v>
      </c>
      <c r="AA297" s="102" t="str">
        <f>MID(VLOOKUP($A297,Seqs!$A:$B,2,FALSE),VLOOKUP($A297,'NonXtal_SegEnds_Prot#'!$A:$AL,22,FALSE)+10,1)</f>
        <v>W</v>
      </c>
      <c r="AB297" s="71" t="str">
        <f>MID(VLOOKUP($A297,Seqs!$A:$B,2,FALSE),VLOOKUP($A297,'NonXtal_SegEnds_Prot#'!$A:$AL,28,FALSE)-4,1)</f>
        <v>P</v>
      </c>
      <c r="AC297" s="102" t="str">
        <f>MID(VLOOKUP($A297,Seqs!$A:$B,2,FALSE),VLOOKUP($A297,'NonXtal_SegEnds_Prot#'!$A:$AL,28,FALSE),1)</f>
        <v>A</v>
      </c>
    </row>
    <row r="298" spans="1:29" s="2" customFormat="1" x14ac:dyDescent="0.2">
      <c r="A298" s="2" t="s">
        <v>601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1555</v>
      </c>
      <c r="P298" s="4" t="s">
        <v>51</v>
      </c>
      <c r="R298" s="71" t="str">
        <f>MID(VLOOKUP($A298,Seqs!$A:$B,2,FALSE),VLOOKUP($A298,'NonXtal_SegEnds_Prot#'!A:AL,10,FALSE),1)</f>
        <v>F</v>
      </c>
      <c r="S298" s="102" t="str">
        <f>MID(VLOOKUP($A298,Seqs!$A:$B,2,FALSE),VLOOKUP($A298,'NonXtal_SegEnds_Prot#'!A:AL,10,FALSE)+6,1)</f>
        <v>A</v>
      </c>
      <c r="T298" s="102" t="str">
        <f>MID(VLOOKUP($A298,Seqs!$A:$B,2,FALSE),VLOOKUP($A298,'NonXtal_SegEnds_Prot#'!A:AL,10,FALSE)+7,1)</f>
        <v>V</v>
      </c>
      <c r="U298" s="102" t="str">
        <f>MID(VLOOKUP($A298,Seqs!$A:$B,2,FALSE),VLOOKUP($A298,'NonXtal_SegEnds_Prot#'!A:AL,10,FALSE)+8,1)</f>
        <v>L</v>
      </c>
      <c r="V298" s="102" t="str">
        <f>MID(VLOOKUP($A298,Seqs!$A:$B,2,FALSE),VLOOKUP($A298,'NonXtal_SegEnds_Prot#'!A:AL,10,FALSE)+9,1)</f>
        <v>V</v>
      </c>
      <c r="W298" s="71" t="str">
        <f>MID(VLOOKUP($A298,Seqs!$A:$B,2,FALSE),VLOOKUP($A298,'NonXtal_SegEnds_Prot#'!$A:$AL,22,FALSE)+6,1)</f>
        <v>F</v>
      </c>
      <c r="X298" s="102" t="str">
        <f>MID(VLOOKUP($A298,Seqs!$A:$B,2,FALSE),VLOOKUP($A298,'NonXtal_SegEnds_Prot#'!$A:$AL,22,FALSE)+7,1)</f>
        <v>V</v>
      </c>
      <c r="Y298" s="102" t="str">
        <f>MID(VLOOKUP($A298,Seqs!$A:$B,2,FALSE),VLOOKUP($A298,'NonXtal_SegEnds_Prot#'!$A:$AL,22,FALSE)+8,1)</f>
        <v>V</v>
      </c>
      <c r="Z298" s="102" t="str">
        <f>MID(VLOOKUP($A298,Seqs!$A:$B,2,FALSE),VLOOKUP($A298,'NonXtal_SegEnds_Prot#'!$A:$AL,22,FALSE)+9,1)</f>
        <v>P</v>
      </c>
      <c r="AA298" s="102" t="str">
        <f>MID(VLOOKUP($A298,Seqs!$A:$B,2,FALSE),VLOOKUP($A298,'NonXtal_SegEnds_Prot#'!$A:$AL,22,FALSE)+10,1)</f>
        <v>W</v>
      </c>
      <c r="AB298" s="71" t="str">
        <f>MID(VLOOKUP($A298,Seqs!$A:$B,2,FALSE),VLOOKUP($A298,'NonXtal_SegEnds_Prot#'!$A:$AL,28,FALSE)-4,1)</f>
        <v>P</v>
      </c>
      <c r="AC298" s="102" t="str">
        <f>MID(VLOOKUP($A298,Seqs!$A:$B,2,FALSE),VLOOKUP($A298,'NonXtal_SegEnds_Prot#'!$A:$AL,28,FALSE),1)</f>
        <v>C</v>
      </c>
    </row>
    <row r="299" spans="1:29" s="2" customFormat="1" x14ac:dyDescent="0.2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1555</v>
      </c>
      <c r="P299" s="4" t="s">
        <v>51</v>
      </c>
      <c r="R299" s="71" t="str">
        <f>MID(VLOOKUP($A299,Seqs!$A:$B,2,FALSE),VLOOKUP($A299,'NonXtal_SegEnds_Prot#'!A:AL,10,FALSE),1)</f>
        <v>F</v>
      </c>
      <c r="S299" s="102" t="str">
        <f>MID(VLOOKUP($A299,Seqs!$A:$B,2,FALSE),VLOOKUP($A299,'NonXtal_SegEnds_Prot#'!A:AL,10,FALSE)+6,1)</f>
        <v>S</v>
      </c>
      <c r="T299" s="102" t="str">
        <f>MID(VLOOKUP($A299,Seqs!$A:$B,2,FALSE),VLOOKUP($A299,'NonXtal_SegEnds_Prot#'!A:AL,10,FALSE)+7,1)</f>
        <v>V</v>
      </c>
      <c r="U299" s="102" t="str">
        <f>MID(VLOOKUP($A299,Seqs!$A:$B,2,FALSE),VLOOKUP($A299,'NonXtal_SegEnds_Prot#'!A:AL,10,FALSE)+8,1)</f>
        <v>L</v>
      </c>
      <c r="V299" s="102" t="str">
        <f>MID(VLOOKUP($A299,Seqs!$A:$B,2,FALSE),VLOOKUP($A299,'NonXtal_SegEnds_Prot#'!A:AL,10,FALSE)+9,1)</f>
        <v>V</v>
      </c>
      <c r="W299" s="71" t="str">
        <f>MID(VLOOKUP($A299,Seqs!$A:$B,2,FALSE),VLOOKUP($A299,'NonXtal_SegEnds_Prot#'!$A:$AL,22,FALSE)+6,1)</f>
        <v>F</v>
      </c>
      <c r="X299" s="102" t="str">
        <f>MID(VLOOKUP($A299,Seqs!$A:$B,2,FALSE),VLOOKUP($A299,'NonXtal_SegEnds_Prot#'!$A:$AL,22,FALSE)+7,1)</f>
        <v>V</v>
      </c>
      <c r="Y299" s="102" t="str">
        <f>MID(VLOOKUP($A299,Seqs!$A:$B,2,FALSE),VLOOKUP($A299,'NonXtal_SegEnds_Prot#'!$A:$AL,22,FALSE)+8,1)</f>
        <v>V</v>
      </c>
      <c r="Z299" s="102" t="str">
        <f>MID(VLOOKUP($A299,Seqs!$A:$B,2,FALSE),VLOOKUP($A299,'NonXtal_SegEnds_Prot#'!$A:$AL,22,FALSE)+9,1)</f>
        <v>P</v>
      </c>
      <c r="AA299" s="102" t="str">
        <f>MID(VLOOKUP($A299,Seqs!$A:$B,2,FALSE),VLOOKUP($A299,'NonXtal_SegEnds_Prot#'!$A:$AL,22,FALSE)+10,1)</f>
        <v>W</v>
      </c>
      <c r="AB299" s="71" t="str">
        <f>MID(VLOOKUP($A299,Seqs!$A:$B,2,FALSE),VLOOKUP($A299,'NonXtal_SegEnds_Prot#'!$A:$AL,28,FALSE)-4,1)</f>
        <v>P</v>
      </c>
      <c r="AC299" s="102" t="str">
        <f>MID(VLOOKUP($A299,Seqs!$A:$B,2,FALSE),VLOOKUP($A299,'NonXtal_SegEnds_Prot#'!$A:$AL,28,FALSE),1)</f>
        <v>A</v>
      </c>
    </row>
    <row r="300" spans="1:29" s="2" customFormat="1" x14ac:dyDescent="0.2">
      <c r="A300" s="2" t="s">
        <v>596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71" t="str">
        <f>MID(VLOOKUP($A300,Seqs!$A:$B,2,FALSE),VLOOKUP($A300,'NonXtal_SegEnds_Prot#'!A:AL,10,FALSE),1)</f>
        <v>F</v>
      </c>
      <c r="S300" s="102" t="str">
        <f>MID(VLOOKUP($A300,Seqs!$A:$B,2,FALSE),VLOOKUP($A300,'NonXtal_SegEnds_Prot#'!A:AL,10,FALSE)+6,1)</f>
        <v>V</v>
      </c>
      <c r="T300" s="102" t="str">
        <f>MID(VLOOKUP($A300,Seqs!$A:$B,2,FALSE),VLOOKUP($A300,'NonXtal_SegEnds_Prot#'!A:AL,10,FALSE)+7,1)</f>
        <v>T</v>
      </c>
      <c r="U300" s="102" t="str">
        <f>MID(VLOOKUP($A300,Seqs!$A:$B,2,FALSE),VLOOKUP($A300,'NonXtal_SegEnds_Prot#'!A:AL,10,FALSE)+8,1)</f>
        <v>I</v>
      </c>
      <c r="V300" s="102" t="str">
        <f>MID(VLOOKUP($A300,Seqs!$A:$B,2,FALSE),VLOOKUP($A300,'NonXtal_SegEnds_Prot#'!A:AL,10,FALSE)+9,1)</f>
        <v>I</v>
      </c>
      <c r="W300" s="71" t="str">
        <f>MID(VLOOKUP($A300,Seqs!$A:$B,2,FALSE),VLOOKUP($A300,'NonXtal_SegEnds_Prot#'!$A:$AL,22,FALSE)+6,1)</f>
        <v>P</v>
      </c>
      <c r="X300" s="102" t="str">
        <f>MID(VLOOKUP($A300,Seqs!$A:$B,2,FALSE),VLOOKUP($A300,'NonXtal_SegEnds_Prot#'!$A:$AL,22,FALSE)+7,1)</f>
        <v>A</v>
      </c>
      <c r="Y300" s="102" t="str">
        <f>MID(VLOOKUP($A300,Seqs!$A:$B,2,FALSE),VLOOKUP($A300,'NonXtal_SegEnds_Prot#'!$A:$AL,22,FALSE)+8,1)</f>
        <v>C</v>
      </c>
      <c r="Z300" s="102" t="str">
        <f>MID(VLOOKUP($A300,Seqs!$A:$B,2,FALSE),VLOOKUP($A300,'NonXtal_SegEnds_Prot#'!$A:$AL,22,FALSE)+9,1)</f>
        <v>I</v>
      </c>
      <c r="AA300" s="102" t="str">
        <f>MID(VLOOKUP($A300,Seqs!$A:$B,2,FALSE),VLOOKUP($A300,'NonXtal_SegEnds_Prot#'!$A:$AL,22,FALSE)+10,1)</f>
        <v>H</v>
      </c>
      <c r="AB300" s="71" t="str">
        <f>MID(VLOOKUP($A300,Seqs!$A:$B,2,FALSE),VLOOKUP($A300,'NonXtal_SegEnds_Prot#'!$A:$AL,28,FALSE)-4,1)</f>
        <v>P</v>
      </c>
      <c r="AC300" s="102" t="str">
        <f>MID(VLOOKUP($A300,Seqs!$A:$B,2,FALSE),VLOOKUP($A300,'NonXtal_SegEnds_Prot#'!$A:$AL,28,FALSE),1)</f>
        <v>A</v>
      </c>
    </row>
    <row r="301" spans="1:29" s="2" customFormat="1" x14ac:dyDescent="0.2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102"/>
      <c r="G301" s="106" t="s">
        <v>169</v>
      </c>
      <c r="H301" s="106" t="s">
        <v>170</v>
      </c>
      <c r="M301" s="2" t="s">
        <v>129</v>
      </c>
      <c r="P301" s="4" t="s">
        <v>51</v>
      </c>
      <c r="R301" s="71" t="str">
        <f>MID(VLOOKUP($A301,Seqs!$A:$B,2,FALSE),VLOOKUP($A301,'NonXtal_SegEnds_Prot#'!A:AL,10,FALSE),1)</f>
        <v>F</v>
      </c>
      <c r="S301" s="102" t="str">
        <f>MID(VLOOKUP($A301,Seqs!$A:$B,2,FALSE),VLOOKUP($A301,'NonXtal_SegEnds_Prot#'!A:AL,10,FALSE)+6,1)</f>
        <v>T</v>
      </c>
      <c r="T301" s="102" t="str">
        <f>MID(VLOOKUP($A301,Seqs!$A:$B,2,FALSE),VLOOKUP($A301,'NonXtal_SegEnds_Prot#'!A:AL,10,FALSE)+7,1)</f>
        <v>W</v>
      </c>
      <c r="U301" s="102" t="str">
        <f>MID(VLOOKUP($A301,Seqs!$A:$B,2,FALSE),VLOOKUP($A301,'NonXtal_SegEnds_Prot#'!A:AL,10,FALSE)+8,1)</f>
        <v>F</v>
      </c>
      <c r="V301" s="102" t="str">
        <f>MID(VLOOKUP($A301,Seqs!$A:$B,2,FALSE),VLOOKUP($A301,'NonXtal_SegEnds_Prot#'!A:AL,10,FALSE)+9,1)</f>
        <v>V</v>
      </c>
      <c r="W301" s="71" t="str">
        <f>MID(VLOOKUP($A301,Seqs!$A:$B,2,FALSE),VLOOKUP($A301,'NonXtal_SegEnds_Prot#'!$A:$AL,22,FALSE)+6,1)</f>
        <v>I</v>
      </c>
      <c r="X301" s="102" t="str">
        <f>MID(VLOOKUP($A301,Seqs!$A:$B,2,FALSE),VLOOKUP($A301,'NonXtal_SegEnds_Prot#'!$A:$AL,22,FALSE)+7,1)</f>
        <v>I</v>
      </c>
      <c r="Y301" s="102" t="str">
        <f>MID(VLOOKUP($A301,Seqs!$A:$B,2,FALSE),VLOOKUP($A301,'NonXtal_SegEnds_Prot#'!$A:$AL,22,FALSE)+8,1)</f>
        <v>V</v>
      </c>
      <c r="Z301" s="102" t="str">
        <f>MID(VLOOKUP($A301,Seqs!$A:$B,2,FALSE),VLOOKUP($A301,'NonXtal_SegEnds_Prot#'!$A:$AL,22,FALSE)+9,1)</f>
        <v>A</v>
      </c>
      <c r="AA301" s="102" t="str">
        <f>MID(VLOOKUP($A301,Seqs!$A:$B,2,FALSE),VLOOKUP($A301,'NonXtal_SegEnds_Prot#'!$A:$AL,22,FALSE)+10,1)</f>
        <v>W</v>
      </c>
      <c r="AB301" s="71" t="str">
        <f>MID(VLOOKUP($A301,Seqs!$A:$B,2,FALSE),VLOOKUP($A301,'NonXtal_SegEnds_Prot#'!$A:$AL,28,FALSE)-4,1)</f>
        <v>P</v>
      </c>
      <c r="AC301" s="102" t="str">
        <f>MID(VLOOKUP($A301,Seqs!$A:$B,2,FALSE),VLOOKUP($A301,'NonXtal_SegEnds_Prot#'!$A:$AL,28,FALSE),1)</f>
        <v>V</v>
      </c>
    </row>
    <row r="302" spans="1:29" s="2" customFormat="1" x14ac:dyDescent="0.2">
      <c r="A302" s="2" t="s">
        <v>597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102"/>
      <c r="M302" s="2" t="s">
        <v>129</v>
      </c>
      <c r="P302" s="4" t="s">
        <v>51</v>
      </c>
      <c r="R302" s="71" t="str">
        <f>MID(VLOOKUP($A302,Seqs!$A:$B,2,FALSE),VLOOKUP($A302,'NonXtal_SegEnds_Prot#'!A:AL,10,FALSE),1)</f>
        <v>F</v>
      </c>
      <c r="S302" s="102" t="str">
        <f>MID(VLOOKUP($A302,Seqs!$A:$B,2,FALSE),VLOOKUP($A302,'NonXtal_SegEnds_Prot#'!A:AL,10,FALSE)+6,1)</f>
        <v>M</v>
      </c>
      <c r="T302" s="102" t="str">
        <f>MID(VLOOKUP($A302,Seqs!$A:$B,2,FALSE),VLOOKUP($A302,'NonXtal_SegEnds_Prot#'!A:AL,10,FALSE)+7,1)</f>
        <v>W</v>
      </c>
      <c r="U302" s="102" t="str">
        <f>MID(VLOOKUP($A302,Seqs!$A:$B,2,FALSE),VLOOKUP($A302,'NonXtal_SegEnds_Prot#'!A:AL,10,FALSE)+8,1)</f>
        <v>F</v>
      </c>
      <c r="V302" s="102" t="str">
        <f>MID(VLOOKUP($A302,Seqs!$A:$B,2,FALSE),VLOOKUP($A302,'NonXtal_SegEnds_Prot#'!A:AL,10,FALSE)+9,1)</f>
        <v>L</v>
      </c>
      <c r="W302" s="71" t="str">
        <f>MID(VLOOKUP($A302,Seqs!$A:$B,2,FALSE),VLOOKUP($A302,'NonXtal_SegEnds_Prot#'!$A:$AL,22,FALSE)+6,1)</f>
        <v>I</v>
      </c>
      <c r="X302" s="102" t="str">
        <f>MID(VLOOKUP($A302,Seqs!$A:$B,2,FALSE),VLOOKUP($A302,'NonXtal_SegEnds_Prot#'!$A:$AL,22,FALSE)+7,1)</f>
        <v>I</v>
      </c>
      <c r="Y302" s="102" t="str">
        <f>MID(VLOOKUP($A302,Seqs!$A:$B,2,FALSE),VLOOKUP($A302,'NonXtal_SegEnds_Prot#'!$A:$AL,22,FALSE)+8,1)</f>
        <v>V</v>
      </c>
      <c r="Z302" s="102" t="str">
        <f>MID(VLOOKUP($A302,Seqs!$A:$B,2,FALSE),VLOOKUP($A302,'NonXtal_SegEnds_Prot#'!$A:$AL,22,FALSE)+9,1)</f>
        <v>A</v>
      </c>
      <c r="AA302" s="102" t="str">
        <f>MID(VLOOKUP($A302,Seqs!$A:$B,2,FALSE),VLOOKUP($A302,'NonXtal_SegEnds_Prot#'!$A:$AL,22,FALSE)+10,1)</f>
        <v>W</v>
      </c>
      <c r="AB302" s="71" t="str">
        <f>MID(VLOOKUP($A302,Seqs!$A:$B,2,FALSE),VLOOKUP($A302,'NonXtal_SegEnds_Prot#'!$A:$AL,28,FALSE)-4,1)</f>
        <v>P</v>
      </c>
      <c r="AC302" s="102" t="str">
        <f>MID(VLOOKUP($A302,Seqs!$A:$B,2,FALSE),VLOOKUP($A302,'NonXtal_SegEnds_Prot#'!$A:$AL,28,FALSE),1)</f>
        <v>V</v>
      </c>
    </row>
    <row r="303" spans="1:29" s="2" customFormat="1" x14ac:dyDescent="0.2">
      <c r="A303" s="2" t="s">
        <v>607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1555</v>
      </c>
      <c r="P303" s="4" t="s">
        <v>51</v>
      </c>
      <c r="R303" s="71" t="str">
        <f>MID(VLOOKUP($A303,Seqs!$A:$B,2,FALSE),VLOOKUP($A303,'NonXtal_SegEnds_Prot#'!A:AL,10,FALSE),1)</f>
        <v>F</v>
      </c>
      <c r="S303" s="102" t="str">
        <f>MID(VLOOKUP($A303,Seqs!$A:$B,2,FALSE),VLOOKUP($A303,'NonXtal_SegEnds_Prot#'!A:AL,10,FALSE)+6,1)</f>
        <v>S</v>
      </c>
      <c r="T303" s="102" t="str">
        <f>MID(VLOOKUP($A303,Seqs!$A:$B,2,FALSE),VLOOKUP($A303,'NonXtal_SegEnds_Prot#'!A:AL,10,FALSE)+7,1)</f>
        <v>V</v>
      </c>
      <c r="U303" s="102" t="str">
        <f>MID(VLOOKUP($A303,Seqs!$A:$B,2,FALSE),VLOOKUP($A303,'NonXtal_SegEnds_Prot#'!A:AL,10,FALSE)+8,1)</f>
        <v>L</v>
      </c>
      <c r="V303" s="102" t="str">
        <f>MID(VLOOKUP($A303,Seqs!$A:$B,2,FALSE),VLOOKUP($A303,'NonXtal_SegEnds_Prot#'!A:AL,10,FALSE)+9,1)</f>
        <v>V</v>
      </c>
      <c r="W303" s="71" t="str">
        <f>MID(VLOOKUP($A303,Seqs!$A:$B,2,FALSE),VLOOKUP($A303,'NonXtal_SegEnds_Prot#'!$A:$AL,22,FALSE)+6,1)</f>
        <v>C</v>
      </c>
      <c r="X303" s="102" t="str">
        <f>MID(VLOOKUP($A303,Seqs!$A:$B,2,FALSE),VLOOKUP($A303,'NonXtal_SegEnds_Prot#'!$A:$AL,22,FALSE)+7,1)</f>
        <v>I</v>
      </c>
      <c r="Y303" s="102" t="str">
        <f>MID(VLOOKUP($A303,Seqs!$A:$B,2,FALSE),VLOOKUP($A303,'NonXtal_SegEnds_Prot#'!$A:$AL,22,FALSE)+8,1)</f>
        <v>G</v>
      </c>
      <c r="Z303" s="102" t="str">
        <f>MID(VLOOKUP($A303,Seqs!$A:$B,2,FALSE),VLOOKUP($A303,'NonXtal_SegEnds_Prot#'!$A:$AL,22,FALSE)+9,1)</f>
        <v>A</v>
      </c>
      <c r="AA303" s="102" t="str">
        <f>MID(VLOOKUP($A303,Seqs!$A:$B,2,FALSE),VLOOKUP($A303,'NonXtal_SegEnds_Prot#'!$A:$AL,22,FALSE)+10,1)</f>
        <v>W</v>
      </c>
      <c r="AB303" s="71" t="str">
        <f>MID(VLOOKUP($A303,Seqs!$A:$B,2,FALSE),VLOOKUP($A303,'NonXtal_SegEnds_Prot#'!$A:$AL,28,FALSE)-4,1)</f>
        <v>P</v>
      </c>
      <c r="AC303" s="102" t="str">
        <f>MID(VLOOKUP($A303,Seqs!$A:$B,2,FALSE),VLOOKUP($A303,'NonXtal_SegEnds_Prot#'!$A:$AL,28,FALSE),1)</f>
        <v>S</v>
      </c>
    </row>
    <row r="304" spans="1:29" s="2" customFormat="1" x14ac:dyDescent="0.2">
      <c r="A304" s="2" t="s">
        <v>595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71" t="str">
        <f>MID(VLOOKUP($A304,Seqs!$A:$B,2,FALSE),VLOOKUP($A304,'NonXtal_SegEnds_Prot#'!A:AL,10,FALSE),1)</f>
        <v>Y</v>
      </c>
      <c r="S304" s="102" t="str">
        <f>MID(VLOOKUP($A304,Seqs!$A:$B,2,FALSE),VLOOKUP($A304,'NonXtal_SegEnds_Prot#'!A:AL,10,FALSE)+6,1)</f>
        <v>I</v>
      </c>
      <c r="T304" s="102" t="str">
        <f>MID(VLOOKUP($A304,Seqs!$A:$B,2,FALSE),VLOOKUP($A304,'NonXtal_SegEnds_Prot#'!A:AL,10,FALSE)+7,1)</f>
        <v>I</v>
      </c>
      <c r="U304" s="102" t="str">
        <f>MID(VLOOKUP($A304,Seqs!$A:$B,2,FALSE),VLOOKUP($A304,'NonXtal_SegEnds_Prot#'!A:AL,10,FALSE)+8,1)</f>
        <v>I</v>
      </c>
      <c r="V304" s="102" t="str">
        <f>MID(VLOOKUP($A304,Seqs!$A:$B,2,FALSE),VLOOKUP($A304,'NonXtal_SegEnds_Prot#'!A:AL,10,FALSE)+9,1)</f>
        <v>I</v>
      </c>
      <c r="W304" s="71" t="str">
        <f>MID(VLOOKUP($A304,Seqs!$A:$B,2,FALSE),VLOOKUP($A304,'NonXtal_SegEnds_Prot#'!$A:$AL,22,FALSE)+6,1)</f>
        <v>P</v>
      </c>
      <c r="X304" s="102" t="str">
        <f>MID(VLOOKUP($A304,Seqs!$A:$B,2,FALSE),VLOOKUP($A304,'NonXtal_SegEnds_Prot#'!$A:$AL,22,FALSE)+7,1)</f>
        <v>T</v>
      </c>
      <c r="Y304" s="102" t="str">
        <f>MID(VLOOKUP($A304,Seqs!$A:$B,2,FALSE),VLOOKUP($A304,'NonXtal_SegEnds_Prot#'!$A:$AL,22,FALSE)+8,1)</f>
        <v>T</v>
      </c>
      <c r="Z304" s="102" t="str">
        <f>MID(VLOOKUP($A304,Seqs!$A:$B,2,FALSE),VLOOKUP($A304,'NonXtal_SegEnds_Prot#'!$A:$AL,22,FALSE)+9,1)</f>
        <v>I</v>
      </c>
      <c r="AA304" s="102" t="str">
        <f>MID(VLOOKUP($A304,Seqs!$A:$B,2,FALSE),VLOOKUP($A304,'NonXtal_SegEnds_Prot#'!$A:$AL,22,FALSE)+10,1)</f>
        <v>H</v>
      </c>
      <c r="AB304" s="71" t="str">
        <f>MID(VLOOKUP($A304,Seqs!$A:$B,2,FALSE),VLOOKUP($A304,'NonXtal_SegEnds_Prot#'!$A:$AL,28,FALSE)-4,1)</f>
        <v>P</v>
      </c>
      <c r="AC304" s="102" t="str">
        <f>MID(VLOOKUP($A304,Seqs!$A:$B,2,FALSE),VLOOKUP($A304,'NonXtal_SegEnds_Prot#'!$A:$AL,28,FALSE),1)</f>
        <v>A</v>
      </c>
    </row>
    <row r="305" spans="1:29" s="2" customFormat="1" x14ac:dyDescent="0.2">
      <c r="A305" s="2" t="s">
        <v>598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1555</v>
      </c>
      <c r="P305" s="4" t="s">
        <v>51</v>
      </c>
      <c r="R305" s="71" t="str">
        <f>MID(VLOOKUP($A305,Seqs!$A:$B,2,FALSE),VLOOKUP($A305,'NonXtal_SegEnds_Prot#'!A:AL,10,FALSE),1)</f>
        <v>F</v>
      </c>
      <c r="S305" s="102" t="str">
        <f>MID(VLOOKUP($A305,Seqs!$A:$B,2,FALSE),VLOOKUP($A305,'NonXtal_SegEnds_Prot#'!A:AL,10,FALSE)+6,1)</f>
        <v>A</v>
      </c>
      <c r="T305" s="102" t="str">
        <f>MID(VLOOKUP($A305,Seqs!$A:$B,2,FALSE),VLOOKUP($A305,'NonXtal_SegEnds_Prot#'!A:AL,10,FALSE)+7,1)</f>
        <v>V</v>
      </c>
      <c r="U305" s="102" t="str">
        <f>MID(VLOOKUP($A305,Seqs!$A:$B,2,FALSE),VLOOKUP($A305,'NonXtal_SegEnds_Prot#'!A:AL,10,FALSE)+8,1)</f>
        <v>F</v>
      </c>
      <c r="V305" s="102" t="str">
        <f>MID(VLOOKUP($A305,Seqs!$A:$B,2,FALSE),VLOOKUP($A305,'NonXtal_SegEnds_Prot#'!A:AL,10,FALSE)+9,1)</f>
        <v>L</v>
      </c>
      <c r="W305" s="71" t="str">
        <f>MID(VLOOKUP($A305,Seqs!$A:$B,2,FALSE),VLOOKUP($A305,'NonXtal_SegEnds_Prot#'!$A:$AL,22,FALSE)+6,1)</f>
        <v>F</v>
      </c>
      <c r="X305" s="102" t="str">
        <f>MID(VLOOKUP($A305,Seqs!$A:$B,2,FALSE),VLOOKUP($A305,'NonXtal_SegEnds_Prot#'!$A:$AL,22,FALSE)+7,1)</f>
        <v>T</v>
      </c>
      <c r="Y305" s="102" t="str">
        <f>MID(VLOOKUP($A305,Seqs!$A:$B,2,FALSE),VLOOKUP($A305,'NonXtal_SegEnds_Prot#'!$A:$AL,22,FALSE)+8,1)</f>
        <v>G</v>
      </c>
      <c r="Z305" s="102" t="str">
        <f>MID(VLOOKUP($A305,Seqs!$A:$B,2,FALSE),VLOOKUP($A305,'NonXtal_SegEnds_Prot#'!$A:$AL,22,FALSE)+9,1)</f>
        <v>T</v>
      </c>
      <c r="AA305" s="102" t="str">
        <f>MID(VLOOKUP($A305,Seqs!$A:$B,2,FALSE),VLOOKUP($A305,'NonXtal_SegEnds_Prot#'!$A:$AL,22,FALSE)+10,1)</f>
        <v>W</v>
      </c>
      <c r="AB305" s="71" t="str">
        <f>MID(VLOOKUP($A305,Seqs!$A:$B,2,FALSE),VLOOKUP($A305,'NonXtal_SegEnds_Prot#'!$A:$AL,28,FALSE)-4,1)</f>
        <v>P</v>
      </c>
      <c r="AC305" s="102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606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1555</v>
      </c>
      <c r="P306" s="4" t="s">
        <v>51</v>
      </c>
      <c r="R306" s="71" t="str">
        <f>MID(VLOOKUP($A306,Seqs!$A:$B,2,FALSE),VLOOKUP($A306,'NonXtal_SegEnds_Prot#'!A:AL,10,FALSE),1)</f>
        <v>F</v>
      </c>
      <c r="S306" s="102" t="str">
        <f>MID(VLOOKUP($A306,Seqs!$A:$B,2,FALSE),VLOOKUP($A306,'NonXtal_SegEnds_Prot#'!A:AL,10,FALSE)+6,1)</f>
        <v>A</v>
      </c>
      <c r="T306" s="102" t="str">
        <f>MID(VLOOKUP($A306,Seqs!$A:$B,2,FALSE),VLOOKUP($A306,'NonXtal_SegEnds_Prot#'!A:AL,10,FALSE)+7,1)</f>
        <v>V</v>
      </c>
      <c r="U306" s="102" t="str">
        <f>MID(VLOOKUP($A306,Seqs!$A:$B,2,FALSE),VLOOKUP($A306,'NonXtal_SegEnds_Prot#'!A:AL,10,FALSE)+8,1)</f>
        <v>F</v>
      </c>
      <c r="V306" s="102" t="str">
        <f>MID(VLOOKUP($A306,Seqs!$A:$B,2,FALSE),VLOOKUP($A306,'NonXtal_SegEnds_Prot#'!A:AL,10,FALSE)+9,1)</f>
        <v>I</v>
      </c>
      <c r="W306" s="71" t="str">
        <f>MID(VLOOKUP($A306,Seqs!$A:$B,2,FALSE),VLOOKUP($A306,'NonXtal_SegEnds_Prot#'!$A:$AL,22,FALSE)+6,1)</f>
        <v>F</v>
      </c>
      <c r="X306" s="102" t="str">
        <f>MID(VLOOKUP($A306,Seqs!$A:$B,2,FALSE),VLOOKUP($A306,'NonXtal_SegEnds_Prot#'!$A:$AL,22,FALSE)+7,1)</f>
        <v>T</v>
      </c>
      <c r="Y306" s="102" t="str">
        <f>MID(VLOOKUP($A306,Seqs!$A:$B,2,FALSE),VLOOKUP($A306,'NonXtal_SegEnds_Prot#'!$A:$AL,22,FALSE)+8,1)</f>
        <v>M</v>
      </c>
      <c r="Z306" s="102" t="str">
        <f>MID(VLOOKUP($A306,Seqs!$A:$B,2,FALSE),VLOOKUP($A306,'NonXtal_SegEnds_Prot#'!$A:$AL,22,FALSE)+9,1)</f>
        <v>V</v>
      </c>
      <c r="AA306" s="102" t="str">
        <f>MID(VLOOKUP($A306,Seqs!$A:$B,2,FALSE),VLOOKUP($A306,'NonXtal_SegEnds_Prot#'!$A:$AL,22,FALSE)+10,1)</f>
        <v>W</v>
      </c>
      <c r="AB306" s="71" t="str">
        <f>MID(VLOOKUP($A306,Seqs!$A:$B,2,FALSE),VLOOKUP($A306,'NonXtal_SegEnds_Prot#'!$A:$AL,28,FALSE)-4,1)</f>
        <v>P</v>
      </c>
      <c r="AC306" s="102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602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1555</v>
      </c>
      <c r="P307" s="4" t="s">
        <v>51</v>
      </c>
      <c r="R307" s="71" t="str">
        <f>MID(VLOOKUP($A307,Seqs!$A:$B,2,FALSE),VLOOKUP($A307,'NonXtal_SegEnds_Prot#'!A:AL,10,FALSE),1)</f>
        <v>F</v>
      </c>
      <c r="S307" s="102" t="str">
        <f>MID(VLOOKUP($A307,Seqs!$A:$B,2,FALSE),VLOOKUP($A307,'NonXtal_SegEnds_Prot#'!A:AL,10,FALSE)+6,1)</f>
        <v>S</v>
      </c>
      <c r="T307" s="102" t="str">
        <f>MID(VLOOKUP($A307,Seqs!$A:$B,2,FALSE),VLOOKUP($A307,'NonXtal_SegEnds_Prot#'!A:AL,10,FALSE)+7,1)</f>
        <v>V</v>
      </c>
      <c r="U307" s="102" t="str">
        <f>MID(VLOOKUP($A307,Seqs!$A:$B,2,FALSE),VLOOKUP($A307,'NonXtal_SegEnds_Prot#'!A:AL,10,FALSE)+8,1)</f>
        <v>F</v>
      </c>
      <c r="V307" s="102" t="str">
        <f>MID(VLOOKUP($A307,Seqs!$A:$B,2,FALSE),VLOOKUP($A307,'NonXtal_SegEnds_Prot#'!A:AL,10,FALSE)+9,1)</f>
        <v>I</v>
      </c>
      <c r="W307" s="71" t="str">
        <f>MID(VLOOKUP($A307,Seqs!$A:$B,2,FALSE),VLOOKUP($A307,'NonXtal_SegEnds_Prot#'!$A:$AL,22,FALSE)+6,1)</f>
        <v>C</v>
      </c>
      <c r="X307" s="102" t="str">
        <f>MID(VLOOKUP($A307,Seqs!$A:$B,2,FALSE),VLOOKUP($A307,'NonXtal_SegEnds_Prot#'!$A:$AL,22,FALSE)+7,1)</f>
        <v>V</v>
      </c>
      <c r="Y307" s="102" t="str">
        <f>MID(VLOOKUP($A307,Seqs!$A:$B,2,FALSE),VLOOKUP($A307,'NonXtal_SegEnds_Prot#'!$A:$AL,22,FALSE)+8,1)</f>
        <v>T</v>
      </c>
      <c r="Z307" s="102" t="str">
        <f>MID(VLOOKUP($A307,Seqs!$A:$B,2,FALSE),VLOOKUP($A307,'NonXtal_SegEnds_Prot#'!$A:$AL,22,FALSE)+9,1)</f>
        <v>V</v>
      </c>
      <c r="AA307" s="102" t="str">
        <f>MID(VLOOKUP($A307,Seqs!$A:$B,2,FALSE),VLOOKUP($A307,'NonXtal_SegEnds_Prot#'!$A:$AL,22,FALSE)+10,1)</f>
        <v>W</v>
      </c>
      <c r="AB307" s="71" t="str">
        <f>MID(VLOOKUP($A307,Seqs!$A:$B,2,FALSE),VLOOKUP($A307,'NonXtal_SegEnds_Prot#'!$A:$AL,28,FALSE)-4,1)</f>
        <v>P</v>
      </c>
      <c r="AC307" s="102" t="str">
        <f>MID(VLOOKUP($A307,Seqs!$A:$B,2,FALSE),VLOOKUP($A307,'NonXtal_SegEnds_Prot#'!$A:$AL,28,FALSE),1)</f>
        <v>S</v>
      </c>
    </row>
    <row r="308" spans="1:29" s="2" customFormat="1" x14ac:dyDescent="0.2">
      <c r="A308" s="2" t="s">
        <v>603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1555</v>
      </c>
      <c r="P308" s="4" t="s">
        <v>51</v>
      </c>
      <c r="R308" s="71" t="str">
        <f>MID(VLOOKUP($A308,Seqs!$A:$B,2,FALSE),VLOOKUP($A308,'NonXtal_SegEnds_Prot#'!A:AL,10,FALSE),1)</f>
        <v>F</v>
      </c>
      <c r="S308" s="102" t="str">
        <f>MID(VLOOKUP($A308,Seqs!$A:$B,2,FALSE),VLOOKUP($A308,'NonXtal_SegEnds_Prot#'!A:AL,10,FALSE)+6,1)</f>
        <v>S</v>
      </c>
      <c r="T308" s="102" t="str">
        <f>MID(VLOOKUP($A308,Seqs!$A:$B,2,FALSE),VLOOKUP($A308,'NonXtal_SegEnds_Prot#'!A:AL,10,FALSE)+7,1)</f>
        <v>I</v>
      </c>
      <c r="U308" s="102" t="str">
        <f>MID(VLOOKUP($A308,Seqs!$A:$B,2,FALSE),VLOOKUP($A308,'NonXtal_SegEnds_Prot#'!A:AL,10,FALSE)+8,1)</f>
        <v>F</v>
      </c>
      <c r="V308" s="102" t="str">
        <f>MID(VLOOKUP($A308,Seqs!$A:$B,2,FALSE),VLOOKUP($A308,'NonXtal_SegEnds_Prot#'!A:AL,10,FALSE)+9,1)</f>
        <v>V</v>
      </c>
      <c r="W308" s="71" t="str">
        <f>MID(VLOOKUP($A308,Seqs!$A:$B,2,FALSE),VLOOKUP($A308,'NonXtal_SegEnds_Prot#'!$A:$AL,22,FALSE)+6,1)</f>
        <v>F</v>
      </c>
      <c r="X308" s="102" t="str">
        <f>MID(VLOOKUP($A308,Seqs!$A:$B,2,FALSE),VLOOKUP($A308,'NonXtal_SegEnds_Prot#'!$A:$AL,22,FALSE)+7,1)</f>
        <v>V</v>
      </c>
      <c r="Y308" s="102" t="str">
        <f>MID(VLOOKUP($A308,Seqs!$A:$B,2,FALSE),VLOOKUP($A308,'NonXtal_SegEnds_Prot#'!$A:$AL,22,FALSE)+8,1)</f>
        <v>A</v>
      </c>
      <c r="Z308" s="102" t="str">
        <f>MID(VLOOKUP($A308,Seqs!$A:$B,2,FALSE),VLOOKUP($A308,'NonXtal_SegEnds_Prot#'!$A:$AL,22,FALSE)+9,1)</f>
        <v>V</v>
      </c>
      <c r="AA308" s="102" t="str">
        <f>MID(VLOOKUP($A308,Seqs!$A:$B,2,FALSE),VLOOKUP($A308,'NonXtal_SegEnds_Prot#'!$A:$AL,22,FALSE)+10,1)</f>
        <v>W</v>
      </c>
      <c r="AB308" s="71" t="str">
        <f>MID(VLOOKUP($A308,Seqs!$A:$B,2,FALSE),VLOOKUP($A308,'NonXtal_SegEnds_Prot#'!$A:$AL,28,FALSE)-4,1)</f>
        <v>P</v>
      </c>
      <c r="AC308" s="102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604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1555</v>
      </c>
      <c r="P309" s="4" t="s">
        <v>51</v>
      </c>
      <c r="R309" s="71" t="str">
        <f>MID(VLOOKUP($A309,Seqs!$A:$B,2,FALSE),VLOOKUP($A309,'NonXtal_SegEnds_Prot#'!A:AL,10,FALSE),1)</f>
        <v>F</v>
      </c>
      <c r="S309" s="102" t="str">
        <f>MID(VLOOKUP($A309,Seqs!$A:$B,2,FALSE),VLOOKUP($A309,'NonXtal_SegEnds_Prot#'!A:AL,10,FALSE)+6,1)</f>
        <v>S</v>
      </c>
      <c r="T309" s="102" t="str">
        <f>MID(VLOOKUP($A309,Seqs!$A:$B,2,FALSE),VLOOKUP($A309,'NonXtal_SegEnds_Prot#'!A:AL,10,FALSE)+7,1)</f>
        <v>I</v>
      </c>
      <c r="U309" s="102" t="str">
        <f>MID(VLOOKUP($A309,Seqs!$A:$B,2,FALSE),VLOOKUP($A309,'NonXtal_SegEnds_Prot#'!A:AL,10,FALSE)+8,1)</f>
        <v>F</v>
      </c>
      <c r="V309" s="102" t="str">
        <f>MID(VLOOKUP($A309,Seqs!$A:$B,2,FALSE),VLOOKUP($A309,'NonXtal_SegEnds_Prot#'!A:AL,10,FALSE)+9,1)</f>
        <v>V</v>
      </c>
      <c r="W309" s="71" t="str">
        <f>MID(VLOOKUP($A309,Seqs!$A:$B,2,FALSE),VLOOKUP($A309,'NonXtal_SegEnds_Prot#'!$A:$AL,22,FALSE)+6,1)</f>
        <v>F</v>
      </c>
      <c r="X309" s="102" t="str">
        <f>MID(VLOOKUP($A309,Seqs!$A:$B,2,FALSE),VLOOKUP($A309,'NonXtal_SegEnds_Prot#'!$A:$AL,22,FALSE)+7,1)</f>
        <v>V</v>
      </c>
      <c r="Y309" s="102" t="str">
        <f>MID(VLOOKUP($A309,Seqs!$A:$B,2,FALSE),VLOOKUP($A309,'NonXtal_SegEnds_Prot#'!$A:$AL,22,FALSE)+8,1)</f>
        <v>A</v>
      </c>
      <c r="Z309" s="102" t="str">
        <f>MID(VLOOKUP($A309,Seqs!$A:$B,2,FALSE),VLOOKUP($A309,'NonXtal_SegEnds_Prot#'!$A:$AL,22,FALSE)+9,1)</f>
        <v>A</v>
      </c>
      <c r="AA309" s="102" t="str">
        <f>MID(VLOOKUP($A309,Seqs!$A:$B,2,FALSE),VLOOKUP($A309,'NonXtal_SegEnds_Prot#'!$A:$AL,22,FALSE)+10,1)</f>
        <v>W</v>
      </c>
      <c r="AB309" s="71" t="str">
        <f>MID(VLOOKUP($A309,Seqs!$A:$B,2,FALSE),VLOOKUP($A309,'NonXtal_SegEnds_Prot#'!$A:$AL,28,FALSE)-4,1)</f>
        <v>P</v>
      </c>
      <c r="AC309" s="102" t="str">
        <f>MID(VLOOKUP($A309,Seqs!$A:$B,2,FALSE),VLOOKUP($A309,'NonXtal_SegEnds_Prot#'!$A:$AL,28,FALSE),1)</f>
        <v>A</v>
      </c>
    </row>
    <row r="310" spans="1:29" s="2" customFormat="1" x14ac:dyDescent="0.2">
      <c r="A310" s="2" t="s">
        <v>605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1555</v>
      </c>
      <c r="P310" s="4" t="s">
        <v>51</v>
      </c>
      <c r="R310" s="71" t="str">
        <f>MID(VLOOKUP($A310,Seqs!$A:$B,2,FALSE),VLOOKUP($A310,'NonXtal_SegEnds_Prot#'!A:AL,10,FALSE),1)</f>
        <v>F</v>
      </c>
      <c r="S310" s="102" t="str">
        <f>MID(VLOOKUP($A310,Seqs!$A:$B,2,FALSE),VLOOKUP($A310,'NonXtal_SegEnds_Prot#'!A:AL,10,FALSE)+6,1)</f>
        <v>S</v>
      </c>
      <c r="T310" s="102" t="str">
        <f>MID(VLOOKUP($A310,Seqs!$A:$B,2,FALSE),VLOOKUP($A310,'NonXtal_SegEnds_Prot#'!A:AL,10,FALSE)+7,1)</f>
        <v>N</v>
      </c>
      <c r="U310" s="102" t="str">
        <f>MID(VLOOKUP($A310,Seqs!$A:$B,2,FALSE),VLOOKUP($A310,'NonXtal_SegEnds_Prot#'!A:AL,10,FALSE)+8,1)</f>
        <v>F</v>
      </c>
      <c r="V310" s="102" t="str">
        <f>MID(VLOOKUP($A310,Seqs!$A:$B,2,FALSE),VLOOKUP($A310,'NonXtal_SegEnds_Prot#'!A:AL,10,FALSE)+9,1)</f>
        <v>I</v>
      </c>
      <c r="W310" s="71" t="str">
        <f>MID(VLOOKUP($A310,Seqs!$A:$B,2,FALSE),VLOOKUP($A310,'NonXtal_SegEnds_Prot#'!$A:$AL,22,FALSE)+6,1)</f>
        <v>F</v>
      </c>
      <c r="X310" s="102" t="str">
        <f>MID(VLOOKUP($A310,Seqs!$A:$B,2,FALSE),VLOOKUP($A310,'NonXtal_SegEnds_Prot#'!$A:$AL,22,FALSE)+7,1)</f>
        <v>V</v>
      </c>
      <c r="Y310" s="102" t="str">
        <f>MID(VLOOKUP($A310,Seqs!$A:$B,2,FALSE),VLOOKUP($A310,'NonXtal_SegEnds_Prot#'!$A:$AL,22,FALSE)+8,1)</f>
        <v>A</v>
      </c>
      <c r="Z310" s="102" t="str">
        <f>MID(VLOOKUP($A310,Seqs!$A:$B,2,FALSE),VLOOKUP($A310,'NonXtal_SegEnds_Prot#'!$A:$AL,22,FALSE)+9,1)</f>
        <v>L</v>
      </c>
      <c r="AA310" s="102" t="str">
        <f>MID(VLOOKUP($A310,Seqs!$A:$B,2,FALSE),VLOOKUP($A310,'NonXtal_SegEnds_Prot#'!$A:$AL,22,FALSE)+10,1)</f>
        <v>W</v>
      </c>
      <c r="AB310" s="71" t="str">
        <f>MID(VLOOKUP($A310,Seqs!$A:$B,2,FALSE),VLOOKUP($A310,'NonXtal_SegEnds_Prot#'!$A:$AL,28,FALSE)-4,1)</f>
        <v>P</v>
      </c>
      <c r="AC310" s="102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1408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71" t="str">
        <f>MID(VLOOKUP($A311,Seqs!$A:$B,2,FALSE),VLOOKUP($A311,'NonXtal_SegEnds_Prot#'!A:AL,10,FALSE),1)</f>
        <v>A</v>
      </c>
      <c r="S311" s="102" t="str">
        <f>MID(VLOOKUP($A311,Seqs!$A:$B,2,FALSE),VLOOKUP($A311,'NonXtal_SegEnds_Prot#'!A:AL,10,FALSE)+6,1)</f>
        <v>A</v>
      </c>
      <c r="T311" s="102" t="str">
        <f>MID(VLOOKUP($A311,Seqs!$A:$B,2,FALSE),VLOOKUP($A311,'NonXtal_SegEnds_Prot#'!A:AL,10,FALSE)+7,1)</f>
        <v>D</v>
      </c>
      <c r="U311" s="102" t="str">
        <f>MID(VLOOKUP($A311,Seqs!$A:$B,2,FALSE),VLOOKUP($A311,'NonXtal_SegEnds_Prot#'!A:AL,10,FALSE)+8,1)</f>
        <v>V</v>
      </c>
      <c r="V311" s="102" t="str">
        <f>MID(VLOOKUP($A311,Seqs!$A:$B,2,FALSE),VLOOKUP($A311,'NonXtal_SegEnds_Prot#'!A:AL,10,FALSE)+9,1)</f>
        <v>W</v>
      </c>
      <c r="W311" s="71" t="str">
        <f>MID(VLOOKUP($A311,Seqs!$A:$B,2,FALSE),VLOOKUP($A311,'NonXtal_SegEnds_Prot#'!$A:$AL,22,FALSE)+6,1)</f>
        <v>I</v>
      </c>
      <c r="X311" s="102" t="str">
        <f>MID(VLOOKUP($A311,Seqs!$A:$B,2,FALSE),VLOOKUP($A311,'NonXtal_SegEnds_Prot#'!$A:$AL,22,FALSE)+7,1)</f>
        <v>A</v>
      </c>
      <c r="Y311" s="102" t="str">
        <f>MID(VLOOKUP($A311,Seqs!$A:$B,2,FALSE),VLOOKUP($A311,'NonXtal_SegEnds_Prot#'!$A:$AL,22,FALSE)+8,1)</f>
        <v>A</v>
      </c>
      <c r="Z311" s="102" t="str">
        <f>MID(VLOOKUP($A311,Seqs!$A:$B,2,FALSE),VLOOKUP($A311,'NonXtal_SegEnds_Prot#'!$A:$AL,22,FALSE)+9,1)</f>
        <v>I</v>
      </c>
      <c r="AA311" s="102" t="str">
        <f>MID(VLOOKUP($A311,Seqs!$A:$B,2,FALSE),VLOOKUP($A311,'NonXtal_SegEnds_Prot#'!$A:$AL,22,FALSE)+10,1)</f>
        <v>T</v>
      </c>
      <c r="AB311" s="71" t="str">
        <f>MID(VLOOKUP($A311,Seqs!$A:$B,2,FALSE),VLOOKUP($A311,'NonXtal_SegEnds_Prot#'!$A:$AL,28,FALSE)-4,1)</f>
        <v>P</v>
      </c>
      <c r="AC311" s="102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1409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71" t="str">
        <f>MID(VLOOKUP($A312,Seqs!$A:$B,2,FALSE),VLOOKUP($A312,'NonXtal_SegEnds_Prot#'!A:AL,10,FALSE),1)</f>
        <v>V</v>
      </c>
      <c r="S312" s="102" t="str">
        <f>MID(VLOOKUP($A312,Seqs!$A:$B,2,FALSE),VLOOKUP($A312,'NonXtal_SegEnds_Prot#'!A:AL,10,FALSE)+6,1)</f>
        <v>A</v>
      </c>
      <c r="T312" s="102" t="str">
        <f>MID(VLOOKUP($A312,Seqs!$A:$B,2,FALSE),VLOOKUP($A312,'NonXtal_SegEnds_Prot#'!A:AL,10,FALSE)+7,1)</f>
        <v>D</v>
      </c>
      <c r="U312" s="102" t="str">
        <f>MID(VLOOKUP($A312,Seqs!$A:$B,2,FALSE),VLOOKUP($A312,'NonXtal_SegEnds_Prot#'!A:AL,10,FALSE)+8,1)</f>
        <v>T</v>
      </c>
      <c r="V312" s="102" t="str">
        <f>MID(VLOOKUP($A312,Seqs!$A:$B,2,FALSE),VLOOKUP($A312,'NonXtal_SegEnds_Prot#'!A:AL,10,FALSE)+9,1)</f>
        <v>C</v>
      </c>
      <c r="W312" s="71" t="str">
        <f>MID(VLOOKUP($A312,Seqs!$A:$B,2,FALSE),VLOOKUP($A312,'NonXtal_SegEnds_Prot#'!$A:$AL,22,FALSE)+6,1)</f>
        <v>L</v>
      </c>
      <c r="X312" s="102" t="str">
        <f>MID(VLOOKUP($A312,Seqs!$A:$B,2,FALSE),VLOOKUP($A312,'NonXtal_SegEnds_Prot#'!$A:$AL,22,FALSE)+7,1)</f>
        <v>A</v>
      </c>
      <c r="Y312" s="102" t="str">
        <f>MID(VLOOKUP($A312,Seqs!$A:$B,2,FALSE),VLOOKUP($A312,'NonXtal_SegEnds_Prot#'!$A:$AL,22,FALSE)+8,1)</f>
        <v>G</v>
      </c>
      <c r="Z312" s="102" t="str">
        <f>MID(VLOOKUP($A312,Seqs!$A:$B,2,FALSE),VLOOKUP($A312,'NonXtal_SegEnds_Prot#'!$A:$AL,22,FALSE)+9,1)</f>
        <v>V</v>
      </c>
      <c r="AA312" s="102" t="str">
        <f>MID(VLOOKUP($A312,Seqs!$A:$B,2,FALSE),VLOOKUP($A312,'NonXtal_SegEnds_Prot#'!$A:$AL,22,FALSE)+10,1)</f>
        <v>T</v>
      </c>
      <c r="AB312" s="71" t="str">
        <f>MID(VLOOKUP($A312,Seqs!$A:$B,2,FALSE),VLOOKUP($A312,'NonXtal_SegEnds_Prot#'!$A:$AL,28,FALSE)-4,1)</f>
        <v>P</v>
      </c>
      <c r="AC312" s="102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1410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71" t="str">
        <f>MID(VLOOKUP($A313,Seqs!$A:$B,2,FALSE),VLOOKUP($A313,'NonXtal_SegEnds_Prot#'!A:AL,10,FALSE),1)</f>
        <v>A</v>
      </c>
      <c r="S313" s="102" t="str">
        <f>MID(VLOOKUP($A313,Seqs!$A:$B,2,FALSE),VLOOKUP($A313,'NonXtal_SegEnds_Prot#'!A:AL,10,FALSE)+6,1)</f>
        <v>A</v>
      </c>
      <c r="T313" s="102" t="str">
        <f>MID(VLOOKUP($A313,Seqs!$A:$B,2,FALSE),VLOOKUP($A313,'NonXtal_SegEnds_Prot#'!A:AL,10,FALSE)+7,1)</f>
        <v>N</v>
      </c>
      <c r="U313" s="102" t="str">
        <f>MID(VLOOKUP($A313,Seqs!$A:$B,2,FALSE),VLOOKUP($A313,'NonXtal_SegEnds_Prot#'!A:AL,10,FALSE)+8,1)</f>
        <v>V</v>
      </c>
      <c r="V313" s="102" t="str">
        <f>MID(VLOOKUP($A313,Seqs!$A:$B,2,FALSE),VLOOKUP($A313,'NonXtal_SegEnds_Prot#'!A:AL,10,FALSE)+9,1)</f>
        <v>W</v>
      </c>
      <c r="W313" s="71" t="str">
        <f>MID(VLOOKUP($A313,Seqs!$A:$B,2,FALSE),VLOOKUP($A313,'NonXtal_SegEnds_Prot#'!$A:$AL,22,FALSE)+6,1)</f>
        <v>I</v>
      </c>
      <c r="X313" s="102" t="str">
        <f>MID(VLOOKUP($A313,Seqs!$A:$B,2,FALSE),VLOOKUP($A313,'NonXtal_SegEnds_Prot#'!$A:$AL,22,FALSE)+7,1)</f>
        <v>A</v>
      </c>
      <c r="Y313" s="102" t="str">
        <f>MID(VLOOKUP($A313,Seqs!$A:$B,2,FALSE),VLOOKUP($A313,'NonXtal_SegEnds_Prot#'!$A:$AL,22,FALSE)+8,1)</f>
        <v>V</v>
      </c>
      <c r="Z313" s="102" t="str">
        <f>MID(VLOOKUP($A313,Seqs!$A:$B,2,FALSE),VLOOKUP($A313,'NonXtal_SegEnds_Prot#'!$A:$AL,22,FALSE)+9,1)</f>
        <v>T</v>
      </c>
      <c r="AA313" s="102" t="str">
        <f>MID(VLOOKUP($A313,Seqs!$A:$B,2,FALSE),VLOOKUP($A313,'NonXtal_SegEnds_Prot#'!$A:$AL,22,FALSE)+10,1)</f>
        <v>T</v>
      </c>
      <c r="AB313" s="71" t="str">
        <f>MID(VLOOKUP($A313,Seqs!$A:$B,2,FALSE),VLOOKUP($A313,'NonXtal_SegEnds_Prot#'!$A:$AL,28,FALSE)-4,1)</f>
        <v>P</v>
      </c>
      <c r="AC313" s="102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1396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71" t="str">
        <f>MID(VLOOKUP($A314,Seqs!$A:$B,2,FALSE),VLOOKUP($A314,'NonXtal_SegEnds_Prot#'!A:AL,10,FALSE),1)</f>
        <v>F</v>
      </c>
      <c r="S314" s="102" t="str">
        <f>MID(VLOOKUP($A314,Seqs!$A:$B,2,FALSE),VLOOKUP($A314,'NonXtal_SegEnds_Prot#'!A:AL,10,FALSE)+6,1)</f>
        <v>F</v>
      </c>
      <c r="T314" s="102" t="str">
        <f>MID(VLOOKUP($A314,Seqs!$A:$B,2,FALSE),VLOOKUP($A314,'NonXtal_SegEnds_Prot#'!A:AL,10,FALSE)+7,1)</f>
        <v>T</v>
      </c>
      <c r="U314" s="102" t="str">
        <f>MID(VLOOKUP($A314,Seqs!$A:$B,2,FALSE),VLOOKUP($A314,'NonXtal_SegEnds_Prot#'!A:AL,10,FALSE)+8,1)</f>
        <v>V</v>
      </c>
      <c r="V314" s="102" t="str">
        <f>MID(VLOOKUP($A314,Seqs!$A:$B,2,FALSE),VLOOKUP($A314,'NonXtal_SegEnds_Prot#'!A:AL,10,FALSE)+9,1)</f>
        <v>F</v>
      </c>
      <c r="W314" s="71" t="str">
        <f>MID(VLOOKUP($A314,Seqs!$A:$B,2,FALSE),VLOOKUP($A314,'NonXtal_SegEnds_Prot#'!$A:$AL,22,FALSE)+6,1)</f>
        <v>I</v>
      </c>
      <c r="X314" s="102" t="str">
        <f>MID(VLOOKUP($A314,Seqs!$A:$B,2,FALSE),VLOOKUP($A314,'NonXtal_SegEnds_Prot#'!$A:$AL,22,FALSE)+7,1)</f>
        <v>C</v>
      </c>
      <c r="Y314" s="102" t="str">
        <f>MID(VLOOKUP($A314,Seqs!$A:$B,2,FALSE),VLOOKUP($A314,'NonXtal_SegEnds_Prot#'!$A:$AL,22,FALSE)+8,1)</f>
        <v>G</v>
      </c>
      <c r="Z314" s="102" t="str">
        <f>MID(VLOOKUP($A314,Seqs!$A:$B,2,FALSE),VLOOKUP($A314,'NonXtal_SegEnds_Prot#'!$A:$AL,22,FALSE)+9,1)</f>
        <v>V</v>
      </c>
      <c r="AA314" s="102" t="str">
        <f>MID(VLOOKUP($A314,Seqs!$A:$B,2,FALSE),VLOOKUP($A314,'NonXtal_SegEnds_Prot#'!$A:$AL,22,FALSE)+10,1)</f>
        <v>T</v>
      </c>
      <c r="AB314" s="71" t="str">
        <f>MID(VLOOKUP($A314,Seqs!$A:$B,2,FALSE),VLOOKUP($A314,'NonXtal_SegEnds_Prot#'!$A:$AL,28,FALSE)-4,1)</f>
        <v>P</v>
      </c>
      <c r="AC314" s="102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1397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71" t="str">
        <f>MID(VLOOKUP($A315,Seqs!$A:$B,2,FALSE),VLOOKUP($A315,'NonXtal_SegEnds_Prot#'!A:AL,10,FALSE),1)</f>
        <v>F</v>
      </c>
      <c r="S315" s="102" t="str">
        <f>MID(VLOOKUP($A315,Seqs!$A:$B,2,FALSE),VLOOKUP($A315,'NonXtal_SegEnds_Prot#'!A:AL,10,FALSE)+6,1)</f>
        <v>S</v>
      </c>
      <c r="T315" s="102" t="str">
        <f>MID(VLOOKUP($A315,Seqs!$A:$B,2,FALSE),VLOOKUP($A315,'NonXtal_SegEnds_Prot#'!A:AL,10,FALSE)+7,1)</f>
        <v>A</v>
      </c>
      <c r="U315" s="102" t="str">
        <f>MID(VLOOKUP($A315,Seqs!$A:$B,2,FALSE),VLOOKUP($A315,'NonXtal_SegEnds_Prot#'!A:AL,10,FALSE)+8,1)</f>
        <v>V</v>
      </c>
      <c r="V315" s="102" t="str">
        <f>MID(VLOOKUP($A315,Seqs!$A:$B,2,FALSE),VLOOKUP($A315,'NonXtal_SegEnds_Prot#'!A:AL,10,FALSE)+9,1)</f>
        <v>F</v>
      </c>
      <c r="W315" s="71" t="str">
        <f>MID(VLOOKUP($A315,Seqs!$A:$B,2,FALSE),VLOOKUP($A315,'NonXtal_SegEnds_Prot#'!$A:$AL,22,FALSE)+6,1)</f>
        <v>I</v>
      </c>
      <c r="X315" s="102" t="str">
        <f>MID(VLOOKUP($A315,Seqs!$A:$B,2,FALSE),VLOOKUP($A315,'NonXtal_SegEnds_Prot#'!$A:$AL,22,FALSE)+7,1)</f>
        <v>C</v>
      </c>
      <c r="Y315" s="102" t="str">
        <f>MID(VLOOKUP($A315,Seqs!$A:$B,2,FALSE),VLOOKUP($A315,'NonXtal_SegEnds_Prot#'!$A:$AL,22,FALSE)+8,1)</f>
        <v>G</v>
      </c>
      <c r="Z315" s="102" t="str">
        <f>MID(VLOOKUP($A315,Seqs!$A:$B,2,FALSE),VLOOKUP($A315,'NonXtal_SegEnds_Prot#'!$A:$AL,22,FALSE)+9,1)</f>
        <v>I</v>
      </c>
      <c r="AA315" s="102" t="str">
        <f>MID(VLOOKUP($A315,Seqs!$A:$B,2,FALSE),VLOOKUP($A315,'NonXtal_SegEnds_Prot#'!$A:$AL,22,FALSE)+10,1)</f>
        <v>T</v>
      </c>
      <c r="AB315" s="71" t="str">
        <f>MID(VLOOKUP($A315,Seqs!$A:$B,2,FALSE),VLOOKUP($A315,'NonXtal_SegEnds_Prot#'!$A:$AL,28,FALSE)-4,1)</f>
        <v>P</v>
      </c>
      <c r="AC315" s="102" t="str">
        <f>MID(VLOOKUP($A315,Seqs!$A:$B,2,FALSE),VLOOKUP($A315,'NonXtal_SegEnds_Prot#'!$A:$AL,28,FALSE),1)</f>
        <v>I</v>
      </c>
    </row>
    <row r="316" spans="1:29" s="2" customFormat="1" x14ac:dyDescent="0.2">
      <c r="A316" s="2" t="s">
        <v>1398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71" t="str">
        <f>MID(VLOOKUP($A316,Seqs!$A:$B,2,FALSE),VLOOKUP($A316,'NonXtal_SegEnds_Prot#'!A:AL,10,FALSE),1)</f>
        <v>F</v>
      </c>
      <c r="S316" s="102" t="str">
        <f>MID(VLOOKUP($A316,Seqs!$A:$B,2,FALSE),VLOOKUP($A316,'NonXtal_SegEnds_Prot#'!A:AL,10,FALSE)+6,1)</f>
        <v>C</v>
      </c>
      <c r="T316" s="102" t="str">
        <f>MID(VLOOKUP($A316,Seqs!$A:$B,2,FALSE),VLOOKUP($A316,'NonXtal_SegEnds_Prot#'!A:AL,10,FALSE)+7,1)</f>
        <v>V</v>
      </c>
      <c r="U316" s="102" t="str">
        <f>MID(VLOOKUP($A316,Seqs!$A:$B,2,FALSE),VLOOKUP($A316,'NonXtal_SegEnds_Prot#'!A:AL,10,FALSE)+8,1)</f>
        <v>V</v>
      </c>
      <c r="V316" s="102" t="str">
        <f>MID(VLOOKUP($A316,Seqs!$A:$B,2,FALSE),VLOOKUP($A316,'NonXtal_SegEnds_Prot#'!A:AL,10,FALSE)+9,1)</f>
        <v>F</v>
      </c>
      <c r="W316" s="71" t="str">
        <f>MID(VLOOKUP($A316,Seqs!$A:$B,2,FALSE),VLOOKUP($A316,'NonXtal_SegEnds_Prot#'!$A:$AL,22,FALSE)+6,1)</f>
        <v>V</v>
      </c>
      <c r="X316" s="102" t="str">
        <f>MID(VLOOKUP($A316,Seqs!$A:$B,2,FALSE),VLOOKUP($A316,'NonXtal_SegEnds_Prot#'!$A:$AL,22,FALSE)+7,1)</f>
        <v>C</v>
      </c>
      <c r="Y316" s="102" t="str">
        <f>MID(VLOOKUP($A316,Seqs!$A:$B,2,FALSE),VLOOKUP($A316,'NonXtal_SegEnds_Prot#'!$A:$AL,22,FALSE)+8,1)</f>
        <v>G</v>
      </c>
      <c r="Z316" s="102" t="str">
        <f>MID(VLOOKUP($A316,Seqs!$A:$B,2,FALSE),VLOOKUP($A316,'NonXtal_SegEnds_Prot#'!$A:$AL,22,FALSE)+9,1)</f>
        <v>I</v>
      </c>
      <c r="AA316" s="102" t="str">
        <f>MID(VLOOKUP($A316,Seqs!$A:$B,2,FALSE),VLOOKUP($A316,'NonXtal_SegEnds_Prot#'!$A:$AL,22,FALSE)+10,1)</f>
        <v>T</v>
      </c>
      <c r="AB316" s="71" t="str">
        <f>MID(VLOOKUP($A316,Seqs!$A:$B,2,FALSE),VLOOKUP($A316,'NonXtal_SegEnds_Prot#'!$A:$AL,28,FALSE)-4,1)</f>
        <v>P</v>
      </c>
      <c r="AC316" s="102" t="str">
        <f>MID(VLOOKUP($A316,Seqs!$A:$B,2,FALSE),VLOOKUP($A316,'NonXtal_SegEnds_Prot#'!$A:$AL,28,FALSE),1)</f>
        <v>I</v>
      </c>
    </row>
    <row r="317" spans="1:29" s="2" customFormat="1" x14ac:dyDescent="0.2">
      <c r="A317" s="2" t="s">
        <v>1401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71" t="str">
        <f>MID(VLOOKUP($A317,Seqs!$A:$B,2,FALSE),VLOOKUP($A317,'NonXtal_SegEnds_Prot#'!A:AL,10,FALSE),1)</f>
        <v>V</v>
      </c>
      <c r="S317" s="102" t="str">
        <f>MID(VLOOKUP($A317,Seqs!$A:$B,2,FALSE),VLOOKUP($A317,'NonXtal_SegEnds_Prot#'!A:AL,10,FALSE)+6,1)</f>
        <v>L</v>
      </c>
      <c r="T317" s="102" t="str">
        <f>MID(VLOOKUP($A317,Seqs!$A:$B,2,FALSE),VLOOKUP($A317,'NonXtal_SegEnds_Prot#'!A:AL,10,FALSE)+7,1)</f>
        <v>L</v>
      </c>
      <c r="U317" s="102" t="str">
        <f>MID(VLOOKUP($A317,Seqs!$A:$B,2,FALSE),VLOOKUP($A317,'NonXtal_SegEnds_Prot#'!A:AL,10,FALSE)+8,1)</f>
        <v>L</v>
      </c>
      <c r="V317" s="102" t="str">
        <f>MID(VLOOKUP($A317,Seqs!$A:$B,2,FALSE),VLOOKUP($A317,'NonXtal_SegEnds_Prot#'!A:AL,10,FALSE)+9,1)</f>
        <v>I</v>
      </c>
      <c r="W317" s="71" t="str">
        <f>MID(VLOOKUP($A317,Seqs!$A:$B,2,FALSE),VLOOKUP($A317,'NonXtal_SegEnds_Prot#'!$A:$AL,22,FALSE)+6,1)</f>
        <v>I</v>
      </c>
      <c r="X317" s="102" t="str">
        <f>MID(VLOOKUP($A317,Seqs!$A:$B,2,FALSE),VLOOKUP($A317,'NonXtal_SegEnds_Prot#'!$A:$AL,22,FALSE)+7,1)</f>
        <v>C</v>
      </c>
      <c r="Y317" s="102" t="str">
        <f>MID(VLOOKUP($A317,Seqs!$A:$B,2,FALSE),VLOOKUP($A317,'NonXtal_SegEnds_Prot#'!$A:$AL,22,FALSE)+8,1)</f>
        <v>I</v>
      </c>
      <c r="Z317" s="102" t="str">
        <f>MID(VLOOKUP($A317,Seqs!$A:$B,2,FALSE),VLOOKUP($A317,'NonXtal_SegEnds_Prot#'!$A:$AL,22,FALSE)+9,1)</f>
        <v>I</v>
      </c>
      <c r="AA317" s="102" t="str">
        <f>MID(VLOOKUP($A317,Seqs!$A:$B,2,FALSE),VLOOKUP($A317,'NonXtal_SegEnds_Prot#'!$A:$AL,22,FALSE)+10,1)</f>
        <v>S</v>
      </c>
      <c r="AB317" s="71" t="str">
        <f>MID(VLOOKUP($A317,Seqs!$A:$B,2,FALSE),VLOOKUP($A317,'NonXtal_SegEnds_Prot#'!$A:$AL,28,FALSE)-4,1)</f>
        <v>P</v>
      </c>
      <c r="AC317" s="102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1406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71" t="str">
        <f>MID(VLOOKUP($A318,Seqs!$A:$B,2,FALSE),VLOOKUP($A318,'NonXtal_SegEnds_Prot#'!A:AL,10,FALSE),1)</f>
        <v>L</v>
      </c>
      <c r="S318" s="102" t="str">
        <f>MID(VLOOKUP($A318,Seqs!$A:$B,2,FALSE),VLOOKUP($A318,'NonXtal_SegEnds_Prot#'!A:AL,10,FALSE)+6,1)</f>
        <v>L</v>
      </c>
      <c r="T318" s="102" t="str">
        <f>MID(VLOOKUP($A318,Seqs!$A:$B,2,FALSE),VLOOKUP($A318,'NonXtal_SegEnds_Prot#'!A:AL,10,FALSE)+7,1)</f>
        <v>F</v>
      </c>
      <c r="U318" s="102" t="str">
        <f>MID(VLOOKUP($A318,Seqs!$A:$B,2,FALSE),VLOOKUP($A318,'NonXtal_SegEnds_Prot#'!A:AL,10,FALSE)+8,1)</f>
        <v>L</v>
      </c>
      <c r="V318" s="102" t="str">
        <f>MID(VLOOKUP($A318,Seqs!$A:$B,2,FALSE),VLOOKUP($A318,'NonXtal_SegEnds_Prot#'!A:AL,10,FALSE)+9,1)</f>
        <v>T</v>
      </c>
      <c r="W318" s="71" t="str">
        <f>MID(VLOOKUP($A318,Seqs!$A:$B,2,FALSE),VLOOKUP($A318,'NonXtal_SegEnds_Prot#'!$A:$AL,22,FALSE)+6,1)</f>
        <v>I</v>
      </c>
      <c r="X318" s="102" t="str">
        <f>MID(VLOOKUP($A318,Seqs!$A:$B,2,FALSE),VLOOKUP($A318,'NonXtal_SegEnds_Prot#'!$A:$AL,22,FALSE)+7,1)</f>
        <v>I</v>
      </c>
      <c r="Y318" s="102" t="str">
        <f>MID(VLOOKUP($A318,Seqs!$A:$B,2,FALSE),VLOOKUP($A318,'NonXtal_SegEnds_Prot#'!$A:$AL,22,FALSE)+8,1)</f>
        <v>A</v>
      </c>
      <c r="Z318" s="102" t="str">
        <f>MID(VLOOKUP($A318,Seqs!$A:$B,2,FALSE),VLOOKUP($A318,'NonXtal_SegEnds_Prot#'!$A:$AL,22,FALSE)+9,1)</f>
        <v>V</v>
      </c>
      <c r="AA318" s="102" t="str">
        <f>MID(VLOOKUP($A318,Seqs!$A:$B,2,FALSE),VLOOKUP($A318,'NonXtal_SegEnds_Prot#'!$A:$AL,22,FALSE)+10,1)</f>
        <v>S</v>
      </c>
      <c r="AB318" s="71" t="str">
        <f>MID(VLOOKUP($A318,Seqs!$A:$B,2,FALSE),VLOOKUP($A318,'NonXtal_SegEnds_Prot#'!$A:$AL,28,FALSE)-4,1)</f>
        <v>P</v>
      </c>
      <c r="AC318" s="102" t="str">
        <f>MID(VLOOKUP($A318,Seqs!$A:$B,2,FALSE),VLOOKUP($A318,'NonXtal_SegEnds_Prot#'!$A:$AL,28,FALSE),1)</f>
        <v>I</v>
      </c>
    </row>
    <row r="319" spans="1:29" s="2" customFormat="1" x14ac:dyDescent="0.2">
      <c r="A319" s="2" t="s">
        <v>614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71" t="str">
        <f>MID(VLOOKUP($A319,Seqs!$A:$B,2,FALSE),VLOOKUP($A319,'NonXtal_SegEnds_Prot#'!A:AL,10,FALSE),1)</f>
        <v>L</v>
      </c>
      <c r="S319" s="102" t="str">
        <f>MID(VLOOKUP($A319,Seqs!$A:$B,2,FALSE),VLOOKUP($A319,'NonXtal_SegEnds_Prot#'!A:AL,10,FALSE)+6,1)</f>
        <v>L</v>
      </c>
      <c r="T319" s="102" t="str">
        <f>MID(VLOOKUP($A319,Seqs!$A:$B,2,FALSE),VLOOKUP($A319,'NonXtal_SegEnds_Prot#'!A:AL,10,FALSE)+7,1)</f>
        <v>F</v>
      </c>
      <c r="U319" s="102" t="str">
        <f>MID(VLOOKUP($A319,Seqs!$A:$B,2,FALSE),VLOOKUP($A319,'NonXtal_SegEnds_Prot#'!A:AL,10,FALSE)+8,1)</f>
        <v>L</v>
      </c>
      <c r="V319" s="102" t="str">
        <f>MID(VLOOKUP($A319,Seqs!$A:$B,2,FALSE),VLOOKUP($A319,'NonXtal_SegEnds_Prot#'!A:AL,10,FALSE)+9,1)</f>
        <v>L</v>
      </c>
      <c r="W319" s="71" t="str">
        <f>MID(VLOOKUP($A319,Seqs!$A:$B,2,FALSE),VLOOKUP($A319,'NonXtal_SegEnds_Prot#'!$A:$AL,22,FALSE)+6,1)</f>
        <v>L</v>
      </c>
      <c r="X319" s="102" t="str">
        <f>MID(VLOOKUP($A319,Seqs!$A:$B,2,FALSE),VLOOKUP($A319,'NonXtal_SegEnds_Prot#'!$A:$AL,22,FALSE)+7,1)</f>
        <v>L</v>
      </c>
      <c r="Y319" s="102" t="str">
        <f>MID(VLOOKUP($A319,Seqs!$A:$B,2,FALSE),VLOOKUP($A319,'NonXtal_SegEnds_Prot#'!$A:$AL,22,FALSE)+8,1)</f>
        <v>G</v>
      </c>
      <c r="Z319" s="102" t="str">
        <f>MID(VLOOKUP($A319,Seqs!$A:$B,2,FALSE),VLOOKUP($A319,'NonXtal_SegEnds_Prot#'!$A:$AL,22,FALSE)+9,1)</f>
        <v>L</v>
      </c>
      <c r="AA319" s="102" t="str">
        <f>MID(VLOOKUP($A319,Seqs!$A:$B,2,FALSE),VLOOKUP($A319,'NonXtal_SegEnds_Prot#'!$A:$AL,22,FALSE)+10,1)</f>
        <v>A</v>
      </c>
      <c r="AB319" s="71" t="str">
        <f>MID(VLOOKUP($A319,Seqs!$A:$B,2,FALSE),VLOOKUP($A319,'NonXtal_SegEnds_Prot#'!$A:$AL,28,FALSE)-4,1)</f>
        <v>P</v>
      </c>
      <c r="AC319" s="102" t="str">
        <f>MID(VLOOKUP($A319,Seqs!$A:$B,2,FALSE),VLOOKUP($A319,'NonXtal_SegEnds_Prot#'!$A:$AL,28,FALSE),1)</f>
        <v>V</v>
      </c>
    </row>
    <row r="320" spans="1:29" s="2" customFormat="1" x14ac:dyDescent="0.2">
      <c r="A320" s="2" t="s">
        <v>1407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71" t="str">
        <f>MID(VLOOKUP($A320,Seqs!$A:$B,2,FALSE),VLOOKUP($A320,'NonXtal_SegEnds_Prot#'!A:AL,10,FALSE),1)</f>
        <v>A</v>
      </c>
      <c r="S320" s="102" t="str">
        <f>MID(VLOOKUP($A320,Seqs!$A:$B,2,FALSE),VLOOKUP($A320,'NonXtal_SegEnds_Prot#'!A:AL,10,FALSE)+6,1)</f>
        <v>A</v>
      </c>
      <c r="T320" s="102" t="str">
        <f>MID(VLOOKUP($A320,Seqs!$A:$B,2,FALSE),VLOOKUP($A320,'NonXtal_SegEnds_Prot#'!A:AL,10,FALSE)+7,1)</f>
        <v>D</v>
      </c>
      <c r="U320" s="102" t="str">
        <f>MID(VLOOKUP($A320,Seqs!$A:$B,2,FALSE),VLOOKUP($A320,'NonXtal_SegEnds_Prot#'!A:AL,10,FALSE)+8,1)</f>
        <v>V</v>
      </c>
      <c r="V320" s="102" t="str">
        <f>MID(VLOOKUP($A320,Seqs!$A:$B,2,FALSE),VLOOKUP($A320,'NonXtal_SegEnds_Prot#'!A:AL,10,FALSE)+9,1)</f>
        <v>W</v>
      </c>
      <c r="W320" s="71" t="str">
        <f>MID(VLOOKUP($A320,Seqs!$A:$B,2,FALSE),VLOOKUP($A320,'NonXtal_SegEnds_Prot#'!$A:$AL,22,FALSE)+6,1)</f>
        <v>I</v>
      </c>
      <c r="X320" s="102" t="str">
        <f>MID(VLOOKUP($A320,Seqs!$A:$B,2,FALSE),VLOOKUP($A320,'NonXtal_SegEnds_Prot#'!$A:$AL,22,FALSE)+7,1)</f>
        <v>S</v>
      </c>
      <c r="Y320" s="102" t="str">
        <f>MID(VLOOKUP($A320,Seqs!$A:$B,2,FALSE),VLOOKUP($A320,'NonXtal_SegEnds_Prot#'!$A:$AL,22,FALSE)+8,1)</f>
        <v>V</v>
      </c>
      <c r="Z320" s="102" t="str">
        <f>MID(VLOOKUP($A320,Seqs!$A:$B,2,FALSE),VLOOKUP($A320,'NonXtal_SegEnds_Prot#'!$A:$AL,22,FALSE)+9,1)</f>
        <v>I</v>
      </c>
      <c r="AA320" s="102" t="str">
        <f>MID(VLOOKUP($A320,Seqs!$A:$B,2,FALSE),VLOOKUP($A320,'NonXtal_SegEnds_Prot#'!$A:$AL,22,FALSE)+10,1)</f>
        <v>T</v>
      </c>
      <c r="AB320" s="71" t="str">
        <f>MID(VLOOKUP($A320,Seqs!$A:$B,2,FALSE),VLOOKUP($A320,'NonXtal_SegEnds_Prot#'!$A:$AL,28,FALSE)-4,1)</f>
        <v>P</v>
      </c>
      <c r="AC320" s="102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1411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71" t="str">
        <f>MID(VLOOKUP($A321,Seqs!$A:$B,2,FALSE),VLOOKUP($A321,'NonXtal_SegEnds_Prot#'!A:AL,10,FALSE),1)</f>
        <v>A</v>
      </c>
      <c r="S321" s="102" t="str">
        <f>MID(VLOOKUP($A321,Seqs!$A:$B,2,FALSE),VLOOKUP($A321,'NonXtal_SegEnds_Prot#'!A:AL,10,FALSE)+6,1)</f>
        <v>A</v>
      </c>
      <c r="T321" s="102" t="str">
        <f>MID(VLOOKUP($A321,Seqs!$A:$B,2,FALSE),VLOOKUP($A321,'NonXtal_SegEnds_Prot#'!A:AL,10,FALSE)+7,1)</f>
        <v>N</v>
      </c>
      <c r="U321" s="102" t="str">
        <f>MID(VLOOKUP($A321,Seqs!$A:$B,2,FALSE),VLOOKUP($A321,'NonXtal_SegEnds_Prot#'!A:AL,10,FALSE)+8,1)</f>
        <v>T</v>
      </c>
      <c r="V321" s="102" t="str">
        <f>MID(VLOOKUP($A321,Seqs!$A:$B,2,FALSE),VLOOKUP($A321,'NonXtal_SegEnds_Prot#'!A:AL,10,FALSE)+9,1)</f>
        <v>W</v>
      </c>
      <c r="W321" s="71" t="str">
        <f>MID(VLOOKUP($A321,Seqs!$A:$B,2,FALSE),VLOOKUP($A321,'NonXtal_SegEnds_Prot#'!$A:$AL,22,FALSE)+6,1)</f>
        <v>I</v>
      </c>
      <c r="X321" s="102" t="str">
        <f>MID(VLOOKUP($A321,Seqs!$A:$B,2,FALSE),VLOOKUP($A321,'NonXtal_SegEnds_Prot#'!$A:$AL,22,FALSE)+7,1)</f>
        <v>S</v>
      </c>
      <c r="Y321" s="102" t="str">
        <f>MID(VLOOKUP($A321,Seqs!$A:$B,2,FALSE),VLOOKUP($A321,'NonXtal_SegEnds_Prot#'!$A:$AL,22,FALSE)+8,1)</f>
        <v>V</v>
      </c>
      <c r="Z321" s="102" t="str">
        <f>MID(VLOOKUP($A321,Seqs!$A:$B,2,FALSE),VLOOKUP($A321,'NonXtal_SegEnds_Prot#'!$A:$AL,22,FALSE)+9,1)</f>
        <v>I</v>
      </c>
      <c r="AA321" s="102" t="str">
        <f>MID(VLOOKUP($A321,Seqs!$A:$B,2,FALSE),VLOOKUP($A321,'NonXtal_SegEnds_Prot#'!$A:$AL,22,FALSE)+10,1)</f>
        <v>T</v>
      </c>
      <c r="AB321" s="71" t="str">
        <f>MID(VLOOKUP($A321,Seqs!$A:$B,2,FALSE),VLOOKUP($A321,'NonXtal_SegEnds_Prot#'!$A:$AL,28,FALSE)-4,1)</f>
        <v>P</v>
      </c>
      <c r="AC321" s="102" t="str">
        <f>MID(VLOOKUP($A321,Seqs!$A:$B,2,FALSE),VLOOKUP($A321,'NonXtal_SegEnds_Prot#'!$A:$AL,28,FALSE),1)</f>
        <v>I</v>
      </c>
    </row>
    <row r="322" spans="1:29" s="2" customFormat="1" x14ac:dyDescent="0.2">
      <c r="A322" s="2" t="s">
        <v>612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71" t="str">
        <f>MID(VLOOKUP($A322,Seqs!$A:$B,2,FALSE),VLOOKUP($A322,'NonXtal_SegEnds_Prot#'!A:AL,10,FALSE),1)</f>
        <v>L</v>
      </c>
      <c r="S322" s="102" t="str">
        <f>MID(VLOOKUP($A322,Seqs!$A:$B,2,FALSE),VLOOKUP($A322,'NonXtal_SegEnds_Prot#'!A:AL,10,FALSE)+6,1)</f>
        <v>V</v>
      </c>
      <c r="T322" s="102" t="str">
        <f>MID(VLOOKUP($A322,Seqs!$A:$B,2,FALSE),VLOOKUP($A322,'NonXtal_SegEnds_Prot#'!A:AL,10,FALSE)+7,1)</f>
        <v>F</v>
      </c>
      <c r="U322" s="102" t="str">
        <f>MID(VLOOKUP($A322,Seqs!$A:$B,2,FALSE),VLOOKUP($A322,'NonXtal_SegEnds_Prot#'!A:AL,10,FALSE)+8,1)</f>
        <v>V</v>
      </c>
      <c r="V322" s="102" t="str">
        <f>MID(VLOOKUP($A322,Seqs!$A:$B,2,FALSE),VLOOKUP($A322,'NonXtal_SegEnds_Prot#'!A:AL,10,FALSE)+9,1)</f>
        <v>I</v>
      </c>
      <c r="W322" s="71" t="str">
        <f>MID(VLOOKUP($A322,Seqs!$A:$B,2,FALSE),VLOOKUP($A322,'NonXtal_SegEnds_Prot#'!$A:$AL,22,FALSE)+6,1)</f>
        <v>V</v>
      </c>
      <c r="X322" s="102" t="str">
        <f>MID(VLOOKUP($A322,Seqs!$A:$B,2,FALSE),VLOOKUP($A322,'NonXtal_SegEnds_Prot#'!$A:$AL,22,FALSE)+7,1)</f>
        <v>T</v>
      </c>
      <c r="Y322" s="102" t="str">
        <f>MID(VLOOKUP($A322,Seqs!$A:$B,2,FALSE),VLOOKUP($A322,'NonXtal_SegEnds_Prot#'!$A:$AL,22,FALSE)+8,1)</f>
        <v>G</v>
      </c>
      <c r="Z322" s="102" t="str">
        <f>MID(VLOOKUP($A322,Seqs!$A:$B,2,FALSE),VLOOKUP($A322,'NonXtal_SegEnds_Prot#'!$A:$AL,22,FALSE)+9,1)</f>
        <v>L</v>
      </c>
      <c r="AA322" s="102" t="str">
        <f>MID(VLOOKUP($A322,Seqs!$A:$B,2,FALSE),VLOOKUP($A322,'NonXtal_SegEnds_Prot#'!$A:$AL,22,FALSE)+10,1)</f>
        <v>A</v>
      </c>
      <c r="AB322" s="71" t="str">
        <f>MID(VLOOKUP($A322,Seqs!$A:$B,2,FALSE),VLOOKUP($A322,'NonXtal_SegEnds_Prot#'!$A:$AL,28,FALSE)-4,1)</f>
        <v>P</v>
      </c>
      <c r="AC322" s="102" t="str">
        <f>MID(VLOOKUP($A322,Seqs!$A:$B,2,FALSE),VLOOKUP($A322,'NonXtal_SegEnds_Prot#'!$A:$AL,28,FALSE),1)</f>
        <v>V</v>
      </c>
    </row>
    <row r="323" spans="1:29" s="2" customFormat="1" x14ac:dyDescent="0.2">
      <c r="A323" s="2" t="s">
        <v>613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71" t="str">
        <f>MID(VLOOKUP($A323,Seqs!$A:$B,2,FALSE),VLOOKUP($A323,'NonXtal_SegEnds_Prot#'!A:AL,10,FALSE),1)</f>
        <v>L</v>
      </c>
      <c r="S323" s="102" t="str">
        <f>MID(VLOOKUP($A323,Seqs!$A:$B,2,FALSE),VLOOKUP($A323,'NonXtal_SegEnds_Prot#'!A:AL,10,FALSE)+6,1)</f>
        <v>V</v>
      </c>
      <c r="T323" s="102" t="str">
        <f>MID(VLOOKUP($A323,Seqs!$A:$B,2,FALSE),VLOOKUP($A323,'NonXtal_SegEnds_Prot#'!A:AL,10,FALSE)+7,1)</f>
        <v>F</v>
      </c>
      <c r="U323" s="102" t="str">
        <f>MID(VLOOKUP($A323,Seqs!$A:$B,2,FALSE),VLOOKUP($A323,'NonXtal_SegEnds_Prot#'!A:AL,10,FALSE)+8,1)</f>
        <v>L</v>
      </c>
      <c r="V323" s="102" t="str">
        <f>MID(VLOOKUP($A323,Seqs!$A:$B,2,FALSE),VLOOKUP($A323,'NonXtal_SegEnds_Prot#'!A:AL,10,FALSE)+9,1)</f>
        <v>L</v>
      </c>
      <c r="W323" s="71" t="str">
        <f>MID(VLOOKUP($A323,Seqs!$A:$B,2,FALSE),VLOOKUP($A323,'NonXtal_SegEnds_Prot#'!$A:$AL,22,FALSE)+6,1)</f>
        <v>I</v>
      </c>
      <c r="X323" s="102" t="str">
        <f>MID(VLOOKUP($A323,Seqs!$A:$B,2,FALSE),VLOOKUP($A323,'NonXtal_SegEnds_Prot#'!$A:$AL,22,FALSE)+7,1)</f>
        <v>T</v>
      </c>
      <c r="Y323" s="102" t="str">
        <f>MID(VLOOKUP($A323,Seqs!$A:$B,2,FALSE),VLOOKUP($A323,'NonXtal_SegEnds_Prot#'!$A:$AL,22,FALSE)+8,1)</f>
        <v>G</v>
      </c>
      <c r="Z323" s="102" t="str">
        <f>MID(VLOOKUP($A323,Seqs!$A:$B,2,FALSE),VLOOKUP($A323,'NonXtal_SegEnds_Prot#'!$A:$AL,22,FALSE)+9,1)</f>
        <v>L</v>
      </c>
      <c r="AA323" s="102" t="str">
        <f>MID(VLOOKUP($A323,Seqs!$A:$B,2,FALSE),VLOOKUP($A323,'NonXtal_SegEnds_Prot#'!$A:$AL,22,FALSE)+10,1)</f>
        <v>A</v>
      </c>
      <c r="AB323" s="71" t="str">
        <f>MID(VLOOKUP($A323,Seqs!$A:$B,2,FALSE),VLOOKUP($A323,'NonXtal_SegEnds_Prot#'!$A:$AL,28,FALSE)-4,1)</f>
        <v>P</v>
      </c>
      <c r="AC323" s="102" t="str">
        <f>MID(VLOOKUP($A323,Seqs!$A:$B,2,FALSE),VLOOKUP($A323,'NonXtal_SegEnds_Prot#'!$A:$AL,28,FALSE),1)</f>
        <v>A</v>
      </c>
    </row>
    <row r="324" spans="1:29" s="2" customFormat="1" x14ac:dyDescent="0.2">
      <c r="A324" s="2" t="s">
        <v>1399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71" t="str">
        <f>MID(VLOOKUP($A324,Seqs!$A:$B,2,FALSE),VLOOKUP($A324,'NonXtal_SegEnds_Prot#'!A:AL,10,FALSE),1)</f>
        <v>I</v>
      </c>
      <c r="S324" s="102" t="str">
        <f>MID(VLOOKUP($A324,Seqs!$A:$B,2,FALSE),VLOOKUP($A324,'NonXtal_SegEnds_Prot#'!A:AL,10,FALSE)+6,1)</f>
        <v>L</v>
      </c>
      <c r="T324" s="102" t="str">
        <f>MID(VLOOKUP($A324,Seqs!$A:$B,2,FALSE),VLOOKUP($A324,'NonXtal_SegEnds_Prot#'!A:AL,10,FALSE)+7,1)</f>
        <v>I</v>
      </c>
      <c r="U324" s="102" t="str">
        <f>MID(VLOOKUP($A324,Seqs!$A:$B,2,FALSE),VLOOKUP($A324,'NonXtal_SegEnds_Prot#'!A:AL,10,FALSE)+8,1)</f>
        <v>L</v>
      </c>
      <c r="V324" s="102" t="str">
        <f>MID(VLOOKUP($A324,Seqs!$A:$B,2,FALSE),VLOOKUP($A324,'NonXtal_SegEnds_Prot#'!A:AL,10,FALSE)+9,1)</f>
        <v>V</v>
      </c>
      <c r="W324" s="71" t="str">
        <f>MID(VLOOKUP($A324,Seqs!$A:$B,2,FALSE),VLOOKUP($A324,'NonXtal_SegEnds_Prot#'!$A:$AL,22,FALSE)+6,1)</f>
        <v>V</v>
      </c>
      <c r="X324" s="102" t="str">
        <f>MID(VLOOKUP($A324,Seqs!$A:$B,2,FALSE),VLOOKUP($A324,'NonXtal_SegEnds_Prot#'!$A:$AL,22,FALSE)+7,1)</f>
        <v>V</v>
      </c>
      <c r="Y324" s="102" t="str">
        <f>MID(VLOOKUP($A324,Seqs!$A:$B,2,FALSE),VLOOKUP($A324,'NonXtal_SegEnds_Prot#'!$A:$AL,22,FALSE)+8,1)</f>
        <v>A</v>
      </c>
      <c r="Z324" s="102" t="str">
        <f>MID(VLOOKUP($A324,Seqs!$A:$B,2,FALSE),VLOOKUP($A324,'NonXtal_SegEnds_Prot#'!$A:$AL,22,FALSE)+9,1)</f>
        <v>V</v>
      </c>
      <c r="AA324" s="102" t="str">
        <f>MID(VLOOKUP($A324,Seqs!$A:$B,2,FALSE),VLOOKUP($A324,'NonXtal_SegEnds_Prot#'!$A:$AL,22,FALSE)+10,1)</f>
        <v>S</v>
      </c>
      <c r="AB324" s="71" t="str">
        <f>MID(VLOOKUP($A324,Seqs!$A:$B,2,FALSE),VLOOKUP($A324,'NonXtal_SegEnds_Prot#'!$A:$AL,28,FALSE)-4,1)</f>
        <v>P</v>
      </c>
      <c r="AC324" s="102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1400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71" t="str">
        <f>MID(VLOOKUP($A325,Seqs!$A:$B,2,FALSE),VLOOKUP($A325,'NonXtal_SegEnds_Prot#'!A:AL,10,FALSE),1)</f>
        <v>I</v>
      </c>
      <c r="S325" s="102" t="str">
        <f>MID(VLOOKUP($A325,Seqs!$A:$B,2,FALSE),VLOOKUP($A325,'NonXtal_SegEnds_Prot#'!A:AL,10,FALSE)+6,1)</f>
        <v>L</v>
      </c>
      <c r="T325" s="102" t="str">
        <f>MID(VLOOKUP($A325,Seqs!$A:$B,2,FALSE),VLOOKUP($A325,'NonXtal_SegEnds_Prot#'!A:AL,10,FALSE)+7,1)</f>
        <v>I</v>
      </c>
      <c r="U325" s="102" t="str">
        <f>MID(VLOOKUP($A325,Seqs!$A:$B,2,FALSE),VLOOKUP($A325,'NonXtal_SegEnds_Prot#'!A:AL,10,FALSE)+8,1)</f>
        <v>L</v>
      </c>
      <c r="V325" s="102" t="str">
        <f>MID(VLOOKUP($A325,Seqs!$A:$B,2,FALSE),VLOOKUP($A325,'NonXtal_SegEnds_Prot#'!A:AL,10,FALSE)+9,1)</f>
        <v>V</v>
      </c>
      <c r="W325" s="71" t="str">
        <f>MID(VLOOKUP($A325,Seqs!$A:$B,2,FALSE),VLOOKUP($A325,'NonXtal_SegEnds_Prot#'!$A:$AL,22,FALSE)+6,1)</f>
        <v>V</v>
      </c>
      <c r="X325" s="102" t="str">
        <f>MID(VLOOKUP($A325,Seqs!$A:$B,2,FALSE),VLOOKUP($A325,'NonXtal_SegEnds_Prot#'!$A:$AL,22,FALSE)+7,1)</f>
        <v>V</v>
      </c>
      <c r="Y325" s="102" t="str">
        <f>MID(VLOOKUP($A325,Seqs!$A:$B,2,FALSE),VLOOKUP($A325,'NonXtal_SegEnds_Prot#'!$A:$AL,22,FALSE)+8,1)</f>
        <v>A</v>
      </c>
      <c r="Z325" s="102" t="str">
        <f>MID(VLOOKUP($A325,Seqs!$A:$B,2,FALSE),VLOOKUP($A325,'NonXtal_SegEnds_Prot#'!$A:$AL,22,FALSE)+9,1)</f>
        <v>T</v>
      </c>
      <c r="AA325" s="102" t="str">
        <f>MID(VLOOKUP($A325,Seqs!$A:$B,2,FALSE),VLOOKUP($A325,'NonXtal_SegEnds_Prot#'!$A:$AL,22,FALSE)+10,1)</f>
        <v>S</v>
      </c>
      <c r="AB325" s="71" t="str">
        <f>MID(VLOOKUP($A325,Seqs!$A:$B,2,FALSE),VLOOKUP($A325,'NonXtal_SegEnds_Prot#'!$A:$AL,28,FALSE)-4,1)</f>
        <v>P</v>
      </c>
      <c r="AC325" s="102" t="str">
        <f>MID(VLOOKUP($A325,Seqs!$A:$B,2,FALSE),VLOOKUP($A325,'NonXtal_SegEnds_Prot#'!$A:$AL,28,FALSE),1)</f>
        <v>V</v>
      </c>
    </row>
    <row r="326" spans="1:29" s="2" customFormat="1" x14ac:dyDescent="0.2">
      <c r="A326" s="2" t="s">
        <v>1402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71" t="str">
        <f>MID(VLOOKUP($A326,Seqs!$A:$B,2,FALSE),VLOOKUP($A326,'NonXtal_SegEnds_Prot#'!A:AL,10,FALSE),1)</f>
        <v>L</v>
      </c>
      <c r="S326" s="102" t="str">
        <f>MID(VLOOKUP($A326,Seqs!$A:$B,2,FALSE),VLOOKUP($A326,'NonXtal_SegEnds_Prot#'!A:AL,10,FALSE)+6,1)</f>
        <v>F</v>
      </c>
      <c r="T326" s="102" t="str">
        <f>MID(VLOOKUP($A326,Seqs!$A:$B,2,FALSE),VLOOKUP($A326,'NonXtal_SegEnds_Prot#'!A:AL,10,FALSE)+7,1)</f>
        <v>L</v>
      </c>
      <c r="U326" s="102" t="str">
        <f>MID(VLOOKUP($A326,Seqs!$A:$B,2,FALSE),VLOOKUP($A326,'NonXtal_SegEnds_Prot#'!A:AL,10,FALSE)+8,1)</f>
        <v>M</v>
      </c>
      <c r="V326" s="102" t="str">
        <f>MID(VLOOKUP($A326,Seqs!$A:$B,2,FALSE),VLOOKUP($A326,'NonXtal_SegEnds_Prot#'!A:AL,10,FALSE)+9,1)</f>
        <v>T</v>
      </c>
      <c r="W326" s="71" t="str">
        <f>MID(VLOOKUP($A326,Seqs!$A:$B,2,FALSE),VLOOKUP($A326,'NonXtal_SegEnds_Prot#'!$A:$AL,22,FALSE)+6,1)</f>
        <v>I</v>
      </c>
      <c r="X326" s="102" t="str">
        <f>MID(VLOOKUP($A326,Seqs!$A:$B,2,FALSE),VLOOKUP($A326,'NonXtal_SegEnds_Prot#'!$A:$AL,22,FALSE)+7,1)</f>
        <v>V</v>
      </c>
      <c r="Y326" s="102" t="str">
        <f>MID(VLOOKUP($A326,Seqs!$A:$B,2,FALSE),VLOOKUP($A326,'NonXtal_SegEnds_Prot#'!$A:$AL,22,FALSE)+8,1)</f>
        <v>A</v>
      </c>
      <c r="Z326" s="102" t="str">
        <f>MID(VLOOKUP($A326,Seqs!$A:$B,2,FALSE),VLOOKUP($A326,'NonXtal_SegEnds_Prot#'!$A:$AL,22,FALSE)+9,1)</f>
        <v>V</v>
      </c>
      <c r="AA326" s="102" t="str">
        <f>MID(VLOOKUP($A326,Seqs!$A:$B,2,FALSE),VLOOKUP($A326,'NonXtal_SegEnds_Prot#'!$A:$AL,22,FALSE)+10,1)</f>
        <v>T</v>
      </c>
      <c r="AB326" s="71" t="str">
        <f>MID(VLOOKUP($A326,Seqs!$A:$B,2,FALSE),VLOOKUP($A326,'NonXtal_SegEnds_Prot#'!$A:$AL,28,FALSE)-4,1)</f>
        <v>P</v>
      </c>
      <c r="AC326" s="102" t="str">
        <f>MID(VLOOKUP($A326,Seqs!$A:$B,2,FALSE),VLOOKUP($A326,'NonXtal_SegEnds_Prot#'!$A:$AL,28,FALSE),1)</f>
        <v>V</v>
      </c>
    </row>
    <row r="327" spans="1:29" s="2" customFormat="1" x14ac:dyDescent="0.2">
      <c r="A327" s="2" t="s">
        <v>1403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71" t="str">
        <f>MID(VLOOKUP($A327,Seqs!$A:$B,2,FALSE),VLOOKUP($A327,'NonXtal_SegEnds_Prot#'!A:AL,10,FALSE),1)</f>
        <v>L</v>
      </c>
      <c r="S327" s="102" t="str">
        <f>MID(VLOOKUP($A327,Seqs!$A:$B,2,FALSE),VLOOKUP($A327,'NonXtal_SegEnds_Prot#'!A:AL,10,FALSE)+6,1)</f>
        <v>L</v>
      </c>
      <c r="T327" s="102" t="str">
        <f>MID(VLOOKUP($A327,Seqs!$A:$B,2,FALSE),VLOOKUP($A327,'NonXtal_SegEnds_Prot#'!A:AL,10,FALSE)+7,1)</f>
        <v>F</v>
      </c>
      <c r="U327" s="102" t="str">
        <f>MID(VLOOKUP($A327,Seqs!$A:$B,2,FALSE),VLOOKUP($A327,'NonXtal_SegEnds_Prot#'!A:AL,10,FALSE)+8,1)</f>
        <v>L</v>
      </c>
      <c r="V327" s="102" t="str">
        <f>MID(VLOOKUP($A327,Seqs!$A:$B,2,FALSE),VLOOKUP($A327,'NonXtal_SegEnds_Prot#'!A:AL,10,FALSE)+9,1)</f>
        <v>A</v>
      </c>
      <c r="W327" s="71" t="str">
        <f>MID(VLOOKUP($A327,Seqs!$A:$B,2,FALSE),VLOOKUP($A327,'NonXtal_SegEnds_Prot#'!$A:$AL,22,FALSE)+6,1)</f>
        <v>V</v>
      </c>
      <c r="X327" s="102" t="str">
        <f>MID(VLOOKUP($A327,Seqs!$A:$B,2,FALSE),VLOOKUP($A327,'NonXtal_SegEnds_Prot#'!$A:$AL,22,FALSE)+7,1)</f>
        <v>V</v>
      </c>
      <c r="Y327" s="102" t="str">
        <f>MID(VLOOKUP($A327,Seqs!$A:$B,2,FALSE),VLOOKUP($A327,'NonXtal_SegEnds_Prot#'!$A:$AL,22,FALSE)+8,1)</f>
        <v>V</v>
      </c>
      <c r="Z327" s="102" t="str">
        <f>MID(VLOOKUP($A327,Seqs!$A:$B,2,FALSE),VLOOKUP($A327,'NonXtal_SegEnds_Prot#'!$A:$AL,22,FALSE)+9,1)</f>
        <v>I</v>
      </c>
      <c r="AA327" s="102" t="str">
        <f>MID(VLOOKUP($A327,Seqs!$A:$B,2,FALSE),VLOOKUP($A327,'NonXtal_SegEnds_Prot#'!$A:$AL,22,FALSE)+10,1)</f>
        <v>S</v>
      </c>
      <c r="AB327" s="71" t="str">
        <f>MID(VLOOKUP($A327,Seqs!$A:$B,2,FALSE),VLOOKUP($A327,'NonXtal_SegEnds_Prot#'!$A:$AL,28,FALSE)-4,1)</f>
        <v>P</v>
      </c>
      <c r="AC327" s="102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1404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71" t="str">
        <f>MID(VLOOKUP($A328,Seqs!$A:$B,2,FALSE),VLOOKUP($A328,'NonXtal_SegEnds_Prot#'!A:AL,10,FALSE),1)</f>
        <v>L</v>
      </c>
      <c r="S328" s="102" t="str">
        <f>MID(VLOOKUP($A328,Seqs!$A:$B,2,FALSE),VLOOKUP($A328,'NonXtal_SegEnds_Prot#'!A:AL,10,FALSE)+6,1)</f>
        <v>L</v>
      </c>
      <c r="T328" s="102" t="str">
        <f>MID(VLOOKUP($A328,Seqs!$A:$B,2,FALSE),VLOOKUP($A328,'NonXtal_SegEnds_Prot#'!A:AL,10,FALSE)+7,1)</f>
        <v>F</v>
      </c>
      <c r="U328" s="102" t="str">
        <f>MID(VLOOKUP($A328,Seqs!$A:$B,2,FALSE),VLOOKUP($A328,'NonXtal_SegEnds_Prot#'!A:AL,10,FALSE)+8,1)</f>
        <v>L</v>
      </c>
      <c r="V328" s="102" t="str">
        <f>MID(VLOOKUP($A328,Seqs!$A:$B,2,FALSE),VLOOKUP($A328,'NonXtal_SegEnds_Prot#'!A:AL,10,FALSE)+9,1)</f>
        <v>V</v>
      </c>
      <c r="W328" s="71" t="str">
        <f>MID(VLOOKUP($A328,Seqs!$A:$B,2,FALSE),VLOOKUP($A328,'NonXtal_SegEnds_Prot#'!$A:$AL,22,FALSE)+6,1)</f>
        <v>T</v>
      </c>
      <c r="X328" s="102" t="str">
        <f>MID(VLOOKUP($A328,Seqs!$A:$B,2,FALSE),VLOOKUP($A328,'NonXtal_SegEnds_Prot#'!$A:$AL,22,FALSE)+7,1)</f>
        <v>V</v>
      </c>
      <c r="Y328" s="102" t="str">
        <f>MID(VLOOKUP($A328,Seqs!$A:$B,2,FALSE),VLOOKUP($A328,'NonXtal_SegEnds_Prot#'!$A:$AL,22,FALSE)+8,1)</f>
        <v>A</v>
      </c>
      <c r="Z328" s="102" t="str">
        <f>MID(VLOOKUP($A328,Seqs!$A:$B,2,FALSE),VLOOKUP($A328,'NonXtal_SegEnds_Prot#'!$A:$AL,22,FALSE)+9,1)</f>
        <v>I</v>
      </c>
      <c r="AA328" s="102" t="str">
        <f>MID(VLOOKUP($A328,Seqs!$A:$B,2,FALSE),VLOOKUP($A328,'NonXtal_SegEnds_Prot#'!$A:$AL,22,FALSE)+10,1)</f>
        <v>S</v>
      </c>
      <c r="AB328" s="71" t="str">
        <f>MID(VLOOKUP($A328,Seqs!$A:$B,2,FALSE),VLOOKUP($A328,'NonXtal_SegEnds_Prot#'!$A:$AL,28,FALSE)-4,1)</f>
        <v>P</v>
      </c>
      <c r="AC328" s="102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1405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71" t="str">
        <f>MID(VLOOKUP($A329,Seqs!$A:$B,2,FALSE),VLOOKUP($A329,'NonXtal_SegEnds_Prot#'!A:AL,10,FALSE),1)</f>
        <v>L</v>
      </c>
      <c r="S329" s="102" t="str">
        <f>MID(VLOOKUP($A329,Seqs!$A:$B,2,FALSE),VLOOKUP($A329,'NonXtal_SegEnds_Prot#'!A:AL,10,FALSE)+6,1)</f>
        <v>L</v>
      </c>
      <c r="T329" s="102" t="str">
        <f>MID(VLOOKUP($A329,Seqs!$A:$B,2,FALSE),VLOOKUP($A329,'NonXtal_SegEnds_Prot#'!A:AL,10,FALSE)+7,1)</f>
        <v>F</v>
      </c>
      <c r="U329" s="102" t="str">
        <f>MID(VLOOKUP($A329,Seqs!$A:$B,2,FALSE),VLOOKUP($A329,'NonXtal_SegEnds_Prot#'!A:AL,10,FALSE)+8,1)</f>
        <v>L</v>
      </c>
      <c r="V329" s="102" t="str">
        <f>MID(VLOOKUP($A329,Seqs!$A:$B,2,FALSE),VLOOKUP($A329,'NonXtal_SegEnds_Prot#'!A:AL,10,FALSE)+9,1)</f>
        <v>V</v>
      </c>
      <c r="W329" s="71" t="str">
        <f>MID(VLOOKUP($A329,Seqs!$A:$B,2,FALSE),VLOOKUP($A329,'NonXtal_SegEnds_Prot#'!$A:$AL,22,FALSE)+6,1)</f>
        <v>T</v>
      </c>
      <c r="X329" s="102" t="str">
        <f>MID(VLOOKUP($A329,Seqs!$A:$B,2,FALSE),VLOOKUP($A329,'NonXtal_SegEnds_Prot#'!$A:$AL,22,FALSE)+7,1)</f>
        <v>V</v>
      </c>
      <c r="Y329" s="102" t="str">
        <f>MID(VLOOKUP($A329,Seqs!$A:$B,2,FALSE),VLOOKUP($A329,'NonXtal_SegEnds_Prot#'!$A:$AL,22,FALSE)+8,1)</f>
        <v>A</v>
      </c>
      <c r="Z329" s="102" t="str">
        <f>MID(VLOOKUP($A329,Seqs!$A:$B,2,FALSE),VLOOKUP($A329,'NonXtal_SegEnds_Prot#'!$A:$AL,22,FALSE)+9,1)</f>
        <v>I</v>
      </c>
      <c r="AA329" s="102" t="str">
        <f>MID(VLOOKUP($A329,Seqs!$A:$B,2,FALSE),VLOOKUP($A329,'NonXtal_SegEnds_Prot#'!$A:$AL,22,FALSE)+10,1)</f>
        <v>S</v>
      </c>
      <c r="AB329" s="71" t="str">
        <f>MID(VLOOKUP($A329,Seqs!$A:$B,2,FALSE),VLOOKUP($A329,'NonXtal_SegEnds_Prot#'!$A:$AL,28,FALSE)-4,1)</f>
        <v>P</v>
      </c>
      <c r="AC329" s="102" t="str">
        <f>MID(VLOOKUP($A329,Seqs!$A:$B,2,FALSE),VLOOKUP($A329,'NonXtal_SegEnds_Prot#'!$A:$AL,28,FALSE),1)</f>
        <v>I</v>
      </c>
    </row>
    <row r="330" spans="1:29" s="2" customFormat="1" x14ac:dyDescent="0.2">
      <c r="A330" s="2" t="s">
        <v>1412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71" t="str">
        <f>MID(VLOOKUP($A330,Seqs!$A:$B,2,FALSE),VLOOKUP($A330,'NonXtal_SegEnds_Prot#'!A:AL,10,FALSE),1)</f>
        <v>V</v>
      </c>
      <c r="S330" s="102" t="str">
        <f>MID(VLOOKUP($A330,Seqs!$A:$B,2,FALSE),VLOOKUP($A330,'NonXtal_SegEnds_Prot#'!A:AL,10,FALSE)+6,1)</f>
        <v>S</v>
      </c>
      <c r="T330" s="102" t="str">
        <f>MID(VLOOKUP($A330,Seqs!$A:$B,2,FALSE),VLOOKUP($A330,'NonXtal_SegEnds_Prot#'!A:AL,10,FALSE)+7,1)</f>
        <v>F</v>
      </c>
      <c r="U330" s="102" t="str">
        <f>MID(VLOOKUP($A330,Seqs!$A:$B,2,FALSE),VLOOKUP($A330,'NonXtal_SegEnds_Prot#'!A:AL,10,FALSE)+8,1)</f>
        <v>L</v>
      </c>
      <c r="V330" s="102" t="str">
        <f>MID(VLOOKUP($A330,Seqs!$A:$B,2,FALSE),VLOOKUP($A330,'NonXtal_SegEnds_Prot#'!A:AL,10,FALSE)+9,1)</f>
        <v>L</v>
      </c>
      <c r="W330" s="71" t="str">
        <f>MID(VLOOKUP($A330,Seqs!$A:$B,2,FALSE),VLOOKUP($A330,'NonXtal_SegEnds_Prot#'!$A:$AL,22,FALSE)+6,1)</f>
        <v>L</v>
      </c>
      <c r="X330" s="102" t="str">
        <f>MID(VLOOKUP($A330,Seqs!$A:$B,2,FALSE),VLOOKUP($A330,'NonXtal_SegEnds_Prot#'!$A:$AL,22,FALSE)+7,1)</f>
        <v>V</v>
      </c>
      <c r="Y330" s="102" t="str">
        <f>MID(VLOOKUP($A330,Seqs!$A:$B,2,FALSE),VLOOKUP($A330,'NonXtal_SegEnds_Prot#'!$A:$AL,22,FALSE)+8,1)</f>
        <v>T</v>
      </c>
      <c r="Z330" s="102" t="str">
        <f>MID(VLOOKUP($A330,Seqs!$A:$B,2,FALSE),VLOOKUP($A330,'NonXtal_SegEnds_Prot#'!$A:$AL,22,FALSE)+9,1)</f>
        <v>L</v>
      </c>
      <c r="AA330" s="102" t="str">
        <f>MID(VLOOKUP($A330,Seqs!$A:$B,2,FALSE),VLOOKUP($A330,'NonXtal_SegEnds_Prot#'!$A:$AL,22,FALSE)+10,1)</f>
        <v>V</v>
      </c>
      <c r="AB330" s="71" t="str">
        <f>MID(VLOOKUP($A330,Seqs!$A:$B,2,FALSE),VLOOKUP($A330,'NonXtal_SegEnds_Prot#'!$A:$AL,28,FALSE)-4,1)</f>
        <v>L</v>
      </c>
      <c r="AC330" s="102" t="str">
        <f>MID(VLOOKUP($A330,Seqs!$A:$B,2,FALSE),VLOOKUP($A330,'NonXtal_SegEnds_Prot#'!$A:$AL,28,FALSE),1)</f>
        <v>V</v>
      </c>
    </row>
    <row r="331" spans="1:29" s="2" customFormat="1" x14ac:dyDescent="0.2">
      <c r="A331" s="2" t="s">
        <v>1413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71" t="str">
        <f>MID(VLOOKUP($A331,Seqs!$A:$B,2,FALSE),VLOOKUP($A331,'NonXtal_SegEnds_Prot#'!A:AL,10,FALSE),1)</f>
        <v>L</v>
      </c>
      <c r="S331" s="102" t="str">
        <f>MID(VLOOKUP($A331,Seqs!$A:$B,2,FALSE),VLOOKUP($A331,'NonXtal_SegEnds_Prot#'!A:AL,10,FALSE)+6,1)</f>
        <v>V</v>
      </c>
      <c r="T331" s="102" t="str">
        <f>MID(VLOOKUP($A331,Seqs!$A:$B,2,FALSE),VLOOKUP($A331,'NonXtal_SegEnds_Prot#'!A:AL,10,FALSE)+7,1)</f>
        <v>F</v>
      </c>
      <c r="U331" s="102" t="str">
        <f>MID(VLOOKUP($A331,Seqs!$A:$B,2,FALSE),VLOOKUP($A331,'NonXtal_SegEnds_Prot#'!A:AL,10,FALSE)+8,1)</f>
        <v>L</v>
      </c>
      <c r="V331" s="102" t="str">
        <f>MID(VLOOKUP($A331,Seqs!$A:$B,2,FALSE),VLOOKUP($A331,'NonXtal_SegEnds_Prot#'!A:AL,10,FALSE)+9,1)</f>
        <v>L</v>
      </c>
      <c r="W331" s="71" t="str">
        <f>MID(VLOOKUP($A331,Seqs!$A:$B,2,FALSE),VLOOKUP($A331,'NonXtal_SegEnds_Prot#'!$A:$AL,22,FALSE)+6,1)</f>
        <v>V</v>
      </c>
      <c r="X331" s="102" t="str">
        <f>MID(VLOOKUP($A331,Seqs!$A:$B,2,FALSE),VLOOKUP($A331,'NonXtal_SegEnds_Prot#'!$A:$AL,22,FALSE)+7,1)</f>
        <v>V</v>
      </c>
      <c r="Y331" s="102" t="str">
        <f>MID(VLOOKUP($A331,Seqs!$A:$B,2,FALSE),VLOOKUP($A331,'NonXtal_SegEnds_Prot#'!$A:$AL,22,FALSE)+8,1)</f>
        <v>T</v>
      </c>
      <c r="Z331" s="102" t="str">
        <f>MID(VLOOKUP($A331,Seqs!$A:$B,2,FALSE),VLOOKUP($A331,'NonXtal_SegEnds_Prot#'!$A:$AL,22,FALSE)+9,1)</f>
        <v>I</v>
      </c>
      <c r="AA331" s="102" t="str">
        <f>MID(VLOOKUP($A331,Seqs!$A:$B,2,FALSE),VLOOKUP($A331,'NonXtal_SegEnds_Prot#'!$A:$AL,22,FALSE)+10,1)</f>
        <v>I</v>
      </c>
      <c r="AB331" s="71" t="str">
        <f>MID(VLOOKUP($A331,Seqs!$A:$B,2,FALSE),VLOOKUP($A331,'NonXtal_SegEnds_Prot#'!$A:$AL,28,FALSE)-4,1)</f>
        <v>Y</v>
      </c>
      <c r="AC331" s="102" t="str">
        <f>MID(VLOOKUP($A331,Seqs!$A:$B,2,FALSE),VLOOKUP($A331,'NonXtal_SegEnds_Prot#'!$A:$AL,28,FALSE),1)</f>
        <v>I</v>
      </c>
    </row>
    <row r="332" spans="1:29" s="2" customFormat="1" x14ac:dyDescent="0.2">
      <c r="A332" s="2" t="s">
        <v>1414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71" t="str">
        <f>MID(VLOOKUP($A332,Seqs!$A:$B,2,FALSE),VLOOKUP($A332,'NonXtal_SegEnds_Prot#'!A:AL,10,FALSE),1)</f>
        <v>L</v>
      </c>
      <c r="S332" s="102" t="str">
        <f>MID(VLOOKUP($A332,Seqs!$A:$B,2,FALSE),VLOOKUP($A332,'NonXtal_SegEnds_Prot#'!A:AL,10,FALSE)+6,1)</f>
        <v>A</v>
      </c>
      <c r="T332" s="102" t="str">
        <f>MID(VLOOKUP($A332,Seqs!$A:$B,2,FALSE),VLOOKUP($A332,'NonXtal_SegEnds_Prot#'!A:AL,10,FALSE)+7,1)</f>
        <v>F</v>
      </c>
      <c r="U332" s="102" t="str">
        <f>MID(VLOOKUP($A332,Seqs!$A:$B,2,FALSE),VLOOKUP($A332,'NonXtal_SegEnds_Prot#'!A:AL,10,FALSE)+8,1)</f>
        <v>L</v>
      </c>
      <c r="V332" s="102" t="str">
        <f>MID(VLOOKUP($A332,Seqs!$A:$B,2,FALSE),VLOOKUP($A332,'NonXtal_SegEnds_Prot#'!A:AL,10,FALSE)+9,1)</f>
        <v>V</v>
      </c>
      <c r="W332" s="71" t="str">
        <f>MID(VLOOKUP($A332,Seqs!$A:$B,2,FALSE),VLOOKUP($A332,'NonXtal_SegEnds_Prot#'!$A:$AL,22,FALSE)+6,1)</f>
        <v>M</v>
      </c>
      <c r="X332" s="102" t="str">
        <f>MID(VLOOKUP($A332,Seqs!$A:$B,2,FALSE),VLOOKUP($A332,'NonXtal_SegEnds_Prot#'!$A:$AL,22,FALSE)+7,1)</f>
        <v>V</v>
      </c>
      <c r="Y332" s="102" t="str">
        <f>MID(VLOOKUP($A332,Seqs!$A:$B,2,FALSE),VLOOKUP($A332,'NonXtal_SegEnds_Prot#'!$A:$AL,22,FALSE)+8,1)</f>
        <v>I</v>
      </c>
      <c r="Z332" s="102" t="str">
        <f>MID(VLOOKUP($A332,Seqs!$A:$B,2,FALSE),VLOOKUP($A332,'NonXtal_SegEnds_Prot#'!$A:$AL,22,FALSE)+9,1)</f>
        <v>G</v>
      </c>
      <c r="AA332" s="102" t="str">
        <f>MID(VLOOKUP($A332,Seqs!$A:$B,2,FALSE),VLOOKUP($A332,'NonXtal_SegEnds_Prot#'!$A:$AL,22,FALSE)+10,1)</f>
        <v>T</v>
      </c>
      <c r="AB332" s="71" t="str">
        <f>MID(VLOOKUP($A332,Seqs!$A:$B,2,FALSE),VLOOKUP($A332,'NonXtal_SegEnds_Prot#'!$A:$AL,28,FALSE)-4,1)</f>
        <v>T</v>
      </c>
      <c r="AC332" s="102" t="str">
        <f>MID(VLOOKUP($A332,Seqs!$A:$B,2,FALSE),VLOOKUP($A332,'NonXtal_SegEnds_Prot#'!$A:$AL,28,FALSE),1)</f>
        <v>Y</v>
      </c>
    </row>
    <row r="333" spans="1:29" s="2" customFormat="1" x14ac:dyDescent="0.2">
      <c r="A333" s="2" t="s">
        <v>1415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71" t="str">
        <f>MID(VLOOKUP($A333,Seqs!$A:$B,2,FALSE),VLOOKUP($A333,'NonXtal_SegEnds_Prot#'!A:AL,10,FALSE),1)</f>
        <v>L</v>
      </c>
      <c r="S333" s="102" t="str">
        <f>MID(VLOOKUP($A333,Seqs!$A:$B,2,FALSE),VLOOKUP($A333,'NonXtal_SegEnds_Prot#'!A:AL,10,FALSE)+6,1)</f>
        <v>V</v>
      </c>
      <c r="T333" s="102" t="str">
        <f>MID(VLOOKUP($A333,Seqs!$A:$B,2,FALSE),VLOOKUP($A333,'NonXtal_SegEnds_Prot#'!A:AL,10,FALSE)+7,1)</f>
        <v>F</v>
      </c>
      <c r="U333" s="102" t="str">
        <f>MID(VLOOKUP($A333,Seqs!$A:$B,2,FALSE),VLOOKUP($A333,'NonXtal_SegEnds_Prot#'!A:AL,10,FALSE)+8,1)</f>
        <v>L</v>
      </c>
      <c r="V333" s="102" t="str">
        <f>MID(VLOOKUP($A333,Seqs!$A:$B,2,FALSE),VLOOKUP($A333,'NonXtal_SegEnds_Prot#'!A:AL,10,FALSE)+9,1)</f>
        <v>I</v>
      </c>
      <c r="W333" s="71" t="str">
        <f>MID(VLOOKUP($A333,Seqs!$A:$B,2,FALSE),VLOOKUP($A333,'NonXtal_SegEnds_Prot#'!$A:$AL,22,FALSE)+6,1)</f>
        <v>M</v>
      </c>
      <c r="X333" s="102" t="str">
        <f>MID(VLOOKUP($A333,Seqs!$A:$B,2,FALSE),VLOOKUP($A333,'NonXtal_SegEnds_Prot#'!$A:$AL,22,FALSE)+7,1)</f>
        <v>V</v>
      </c>
      <c r="Y333" s="102" t="str">
        <f>MID(VLOOKUP($A333,Seqs!$A:$B,2,FALSE),VLOOKUP($A333,'NonXtal_SegEnds_Prot#'!$A:$AL,22,FALSE)+8,1)</f>
        <v>A</v>
      </c>
      <c r="Z333" s="102" t="str">
        <f>MID(VLOOKUP($A333,Seqs!$A:$B,2,FALSE),VLOOKUP($A333,'NonXtal_SegEnds_Prot#'!$A:$AL,22,FALSE)+9,1)</f>
        <v>I</v>
      </c>
      <c r="AA333" s="102" t="str">
        <f>MID(VLOOKUP($A333,Seqs!$A:$B,2,FALSE),VLOOKUP($A333,'NonXtal_SegEnds_Prot#'!$A:$AL,22,FALSE)+10,1)</f>
        <v>T</v>
      </c>
      <c r="AB333" s="71" t="str">
        <f>MID(VLOOKUP($A333,Seqs!$A:$B,2,FALSE),VLOOKUP($A333,'NonXtal_SegEnds_Prot#'!$A:$AL,28,FALSE)-4,1)</f>
        <v>Y</v>
      </c>
      <c r="AC333" s="102" t="str">
        <f>MID(VLOOKUP($A333,Seqs!$A:$B,2,FALSE),VLOOKUP($A333,'NonXtal_SegEnds_Prot#'!$A:$AL,28,FALSE),1)</f>
        <v>I</v>
      </c>
    </row>
    <row r="334" spans="1:29" s="2" customFormat="1" x14ac:dyDescent="0.2">
      <c r="A334" s="2" t="s">
        <v>1416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71" t="str">
        <f>MID(VLOOKUP($A334,Seqs!$A:$B,2,FALSE),VLOOKUP($A334,'NonXtal_SegEnds_Prot#'!A:AL,10,FALSE),1)</f>
        <v>V</v>
      </c>
      <c r="S334" s="102" t="str">
        <f>MID(VLOOKUP($A334,Seqs!$A:$B,2,FALSE),VLOOKUP($A334,'NonXtal_SegEnds_Prot#'!A:AL,10,FALSE)+6,1)</f>
        <v>A</v>
      </c>
      <c r="T334" s="102" t="str">
        <f>MID(VLOOKUP($A334,Seqs!$A:$B,2,FALSE),VLOOKUP($A334,'NonXtal_SegEnds_Prot#'!A:AL,10,FALSE)+7,1)</f>
        <v>F</v>
      </c>
      <c r="U334" s="102" t="str">
        <f>MID(VLOOKUP($A334,Seqs!$A:$B,2,FALSE),VLOOKUP($A334,'NonXtal_SegEnds_Prot#'!A:AL,10,FALSE)+8,1)</f>
        <v>L</v>
      </c>
      <c r="V334" s="102" t="str">
        <f>MID(VLOOKUP($A334,Seqs!$A:$B,2,FALSE),VLOOKUP($A334,'NonXtal_SegEnds_Prot#'!A:AL,10,FALSE)+9,1)</f>
        <v>L</v>
      </c>
      <c r="W334" s="71" t="str">
        <f>MID(VLOOKUP($A334,Seqs!$A:$B,2,FALSE),VLOOKUP($A334,'NonXtal_SegEnds_Prot#'!$A:$AL,22,FALSE)+6,1)</f>
        <v>L</v>
      </c>
      <c r="X334" s="102" t="str">
        <f>MID(VLOOKUP($A334,Seqs!$A:$B,2,FALSE),VLOOKUP($A334,'NonXtal_SegEnds_Prot#'!$A:$AL,22,FALSE)+7,1)</f>
        <v>V</v>
      </c>
      <c r="Y334" s="102" t="str">
        <f>MID(VLOOKUP($A334,Seqs!$A:$B,2,FALSE),VLOOKUP($A334,'NonXtal_SegEnds_Prot#'!$A:$AL,22,FALSE)+8,1)</f>
        <v>L</v>
      </c>
      <c r="Z334" s="102" t="str">
        <f>MID(VLOOKUP($A334,Seqs!$A:$B,2,FALSE),VLOOKUP($A334,'NonXtal_SegEnds_Prot#'!$A:$AL,22,FALSE)+9,1)</f>
        <v>L</v>
      </c>
      <c r="AA334" s="102" t="str">
        <f>MID(VLOOKUP($A334,Seqs!$A:$B,2,FALSE),VLOOKUP($A334,'NonXtal_SegEnds_Prot#'!$A:$AL,22,FALSE)+10,1)</f>
        <v>S</v>
      </c>
      <c r="AB334" s="71" t="str">
        <f>MID(VLOOKUP($A334,Seqs!$A:$B,2,FALSE),VLOOKUP($A334,'NonXtal_SegEnds_Prot#'!$A:$AL,28,FALSE)-4,1)</f>
        <v>Y</v>
      </c>
      <c r="AC334" s="102" t="str">
        <f>MID(VLOOKUP($A334,Seqs!$A:$B,2,FALSE),VLOOKUP($A334,'NonXtal_SegEnds_Prot#'!$A:$AL,28,FALSE),1)</f>
        <v>T</v>
      </c>
    </row>
    <row r="335" spans="1:29" s="2" customFormat="1" x14ac:dyDescent="0.2">
      <c r="A335" s="2" t="s">
        <v>1417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71" t="str">
        <f>MID(VLOOKUP($A335,Seqs!$A:$B,2,FALSE),VLOOKUP($A335,'NonXtal_SegEnds_Prot#'!A:AL,10,FALSE),1)</f>
        <v>M</v>
      </c>
      <c r="S335" s="102" t="str">
        <f>MID(VLOOKUP($A335,Seqs!$A:$B,2,FALSE),VLOOKUP($A335,'NonXtal_SegEnds_Prot#'!A:AL,10,FALSE)+6,1)</f>
        <v>L</v>
      </c>
      <c r="T335" s="102" t="str">
        <f>MID(VLOOKUP($A335,Seqs!$A:$B,2,FALSE),VLOOKUP($A335,'NonXtal_SegEnds_Prot#'!A:AL,10,FALSE)+7,1)</f>
        <v>F</v>
      </c>
      <c r="U335" s="102" t="str">
        <f>MID(VLOOKUP($A335,Seqs!$A:$B,2,FALSE),VLOOKUP($A335,'NonXtal_SegEnds_Prot#'!A:AL,10,FALSE)+8,1)</f>
        <v>V</v>
      </c>
      <c r="V335" s="102" t="str">
        <f>MID(VLOOKUP($A335,Seqs!$A:$B,2,FALSE),VLOOKUP($A335,'NonXtal_SegEnds_Prot#'!A:AL,10,FALSE)+9,1)</f>
        <v>F</v>
      </c>
      <c r="W335" s="71" t="str">
        <f>MID(VLOOKUP($A335,Seqs!$A:$B,2,FALSE),VLOOKUP($A335,'NonXtal_SegEnds_Prot#'!$A:$AL,22,FALSE)+6,1)</f>
        <v>V</v>
      </c>
      <c r="X335" s="102" t="str">
        <f>MID(VLOOKUP($A335,Seqs!$A:$B,2,FALSE),VLOOKUP($A335,'NonXtal_SegEnds_Prot#'!$A:$AL,22,FALSE)+7,1)</f>
        <v>V</v>
      </c>
      <c r="Y335" s="102" t="str">
        <f>MID(VLOOKUP($A335,Seqs!$A:$B,2,FALSE),VLOOKUP($A335,'NonXtal_SegEnds_Prot#'!$A:$AL,22,FALSE)+8,1)</f>
        <v>A</v>
      </c>
      <c r="Z335" s="102" t="str">
        <f>MID(VLOOKUP($A335,Seqs!$A:$B,2,FALSE),VLOOKUP($A335,'NonXtal_SegEnds_Prot#'!$A:$AL,22,FALSE)+9,1)</f>
        <v>I</v>
      </c>
      <c r="AA335" s="102" t="str">
        <f>MID(VLOOKUP($A335,Seqs!$A:$B,2,FALSE),VLOOKUP($A335,'NonXtal_SegEnds_Prot#'!$A:$AL,22,FALSE)+10,1)</f>
        <v>T</v>
      </c>
      <c r="AB335" s="71" t="str">
        <f>MID(VLOOKUP($A335,Seqs!$A:$B,2,FALSE),VLOOKUP($A335,'NonXtal_SegEnds_Prot#'!$A:$AL,28,FALSE)-4,1)</f>
        <v>P</v>
      </c>
      <c r="AC335" s="102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1418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71" t="str">
        <f>MID(VLOOKUP($A336,Seqs!$A:$B,2,FALSE),VLOOKUP($A336,'NonXtal_SegEnds_Prot#'!A:AL,10,FALSE),1)</f>
        <v>L</v>
      </c>
      <c r="S336" s="102" t="str">
        <f>MID(VLOOKUP($A336,Seqs!$A:$B,2,FALSE),VLOOKUP($A336,'NonXtal_SegEnds_Prot#'!A:AL,10,FALSE)+6,1)</f>
        <v>L</v>
      </c>
      <c r="T336" s="102" t="str">
        <f>MID(VLOOKUP($A336,Seqs!$A:$B,2,FALSE),VLOOKUP($A336,'NonXtal_SegEnds_Prot#'!A:AL,10,FALSE)+7,1)</f>
        <v>F</v>
      </c>
      <c r="U336" s="102" t="str">
        <f>MID(VLOOKUP($A336,Seqs!$A:$B,2,FALSE),VLOOKUP($A336,'NonXtal_SegEnds_Prot#'!A:AL,10,FALSE)+8,1)</f>
        <v>L</v>
      </c>
      <c r="V336" s="102" t="str">
        <f>MID(VLOOKUP($A336,Seqs!$A:$B,2,FALSE),VLOOKUP($A336,'NonXtal_SegEnds_Prot#'!A:AL,10,FALSE)+9,1)</f>
        <v>V</v>
      </c>
      <c r="W336" s="71" t="str">
        <f>MID(VLOOKUP($A336,Seqs!$A:$B,2,FALSE),VLOOKUP($A336,'NonXtal_SegEnds_Prot#'!$A:$AL,22,FALSE)+6,1)</f>
        <v>V</v>
      </c>
      <c r="X336" s="102" t="str">
        <f>MID(VLOOKUP($A336,Seqs!$A:$B,2,FALSE),VLOOKUP($A336,'NonXtal_SegEnds_Prot#'!$A:$AL,22,FALSE)+7,1)</f>
        <v>V</v>
      </c>
      <c r="Y336" s="102" t="str">
        <f>MID(VLOOKUP($A336,Seqs!$A:$B,2,FALSE),VLOOKUP($A336,'NonXtal_SegEnds_Prot#'!$A:$AL,22,FALSE)+8,1)</f>
        <v>G</v>
      </c>
      <c r="Z336" s="102" t="str">
        <f>MID(VLOOKUP($A336,Seqs!$A:$B,2,FALSE),VLOOKUP($A336,'NonXtal_SegEnds_Prot#'!$A:$AL,22,FALSE)+9,1)</f>
        <v>I</v>
      </c>
      <c r="AA336" s="102" t="str">
        <f>MID(VLOOKUP($A336,Seqs!$A:$B,2,FALSE),VLOOKUP($A336,'NonXtal_SegEnds_Prot#'!$A:$AL,22,FALSE)+10,1)</f>
        <v>A</v>
      </c>
      <c r="AB336" s="71" t="str">
        <f>MID(VLOOKUP($A336,Seqs!$A:$B,2,FALSE),VLOOKUP($A336,'NonXtal_SegEnds_Prot#'!$A:$AL,28,FALSE)-4,1)</f>
        <v>P</v>
      </c>
      <c r="AC336" s="102" t="str">
        <f>MID(VLOOKUP($A336,Seqs!$A:$B,2,FALSE),VLOOKUP($A336,'NonXtal_SegEnds_Prot#'!$A:$AL,28,FALSE),1)</f>
        <v>V</v>
      </c>
    </row>
    <row r="337" spans="1:29" s="2" customFormat="1" x14ac:dyDescent="0.2">
      <c r="A337" s="2" t="s">
        <v>1419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71" t="str">
        <f>MID(VLOOKUP($A337,Seqs!$A:$B,2,FALSE),VLOOKUP($A337,'NonXtal_SegEnds_Prot#'!A:AL,10,FALSE),1)</f>
        <v>L</v>
      </c>
      <c r="S337" s="102" t="str">
        <f>MID(VLOOKUP($A337,Seqs!$A:$B,2,FALSE),VLOOKUP($A337,'NonXtal_SegEnds_Prot#'!A:AL,10,FALSE)+6,1)</f>
        <v>I</v>
      </c>
      <c r="T337" s="102" t="str">
        <f>MID(VLOOKUP($A337,Seqs!$A:$B,2,FALSE),VLOOKUP($A337,'NonXtal_SegEnds_Prot#'!A:AL,10,FALSE)+7,1)</f>
        <v>F</v>
      </c>
      <c r="U337" s="102" t="str">
        <f>MID(VLOOKUP($A337,Seqs!$A:$B,2,FALSE),VLOOKUP($A337,'NonXtal_SegEnds_Prot#'!A:AL,10,FALSE)+8,1)</f>
        <v>L</v>
      </c>
      <c r="V337" s="102" t="str">
        <f>MID(VLOOKUP($A337,Seqs!$A:$B,2,FALSE),VLOOKUP($A337,'NonXtal_SegEnds_Prot#'!A:AL,10,FALSE)+9,1)</f>
        <v>I</v>
      </c>
      <c r="W337" s="71" t="str">
        <f>MID(VLOOKUP($A337,Seqs!$A:$B,2,FALSE),VLOOKUP($A337,'NonXtal_SegEnds_Prot#'!$A:$AL,22,FALSE)+6,1)</f>
        <v>V</v>
      </c>
      <c r="X337" s="102" t="str">
        <f>MID(VLOOKUP($A337,Seqs!$A:$B,2,FALSE),VLOOKUP($A337,'NonXtal_SegEnds_Prot#'!$A:$AL,22,FALSE)+7,1)</f>
        <v>V</v>
      </c>
      <c r="Y337" s="102" t="str">
        <f>MID(VLOOKUP($A337,Seqs!$A:$B,2,FALSE),VLOOKUP($A337,'NonXtal_SegEnds_Prot#'!$A:$AL,22,FALSE)+8,1)</f>
        <v>G</v>
      </c>
      <c r="Z337" s="102" t="str">
        <f>MID(VLOOKUP($A337,Seqs!$A:$B,2,FALSE),VLOOKUP($A337,'NonXtal_SegEnds_Prot#'!$A:$AL,22,FALSE)+9,1)</f>
        <v>V</v>
      </c>
      <c r="AA337" s="102" t="str">
        <f>MID(VLOOKUP($A337,Seqs!$A:$B,2,FALSE),VLOOKUP($A337,'NonXtal_SegEnds_Prot#'!$A:$AL,22,FALSE)+10,1)</f>
        <v>S</v>
      </c>
      <c r="AB337" s="71" t="str">
        <f>MID(VLOOKUP($A337,Seqs!$A:$B,2,FALSE),VLOOKUP($A337,'NonXtal_SegEnds_Prot#'!$A:$AL,28,FALSE)-4,1)</f>
        <v>P</v>
      </c>
      <c r="AC337" s="102" t="str">
        <f>MID(VLOOKUP($A337,Seqs!$A:$B,2,FALSE),VLOOKUP($A337,'NonXtal_SegEnds_Prot#'!$A:$AL,28,FALSE),1)</f>
        <v>I</v>
      </c>
    </row>
    <row r="338" spans="1:29" s="2" customFormat="1" x14ac:dyDescent="0.2">
      <c r="A338" s="2" t="s">
        <v>1420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71" t="str">
        <f>MID(VLOOKUP($A338,Seqs!$A:$B,2,FALSE),VLOOKUP($A338,'NonXtal_SegEnds_Prot#'!A:AL,10,FALSE),1)</f>
        <v>L</v>
      </c>
      <c r="S338" s="102" t="str">
        <f>MID(VLOOKUP($A338,Seqs!$A:$B,2,FALSE),VLOOKUP($A338,'NonXtal_SegEnds_Prot#'!A:AL,10,FALSE)+6,1)</f>
        <v>L</v>
      </c>
      <c r="T338" s="102" t="str">
        <f>MID(VLOOKUP($A338,Seqs!$A:$B,2,FALSE),VLOOKUP($A338,'NonXtal_SegEnds_Prot#'!A:AL,10,FALSE)+7,1)</f>
        <v>F</v>
      </c>
      <c r="U338" s="102" t="str">
        <f>MID(VLOOKUP($A338,Seqs!$A:$B,2,FALSE),VLOOKUP($A338,'NonXtal_SegEnds_Prot#'!A:AL,10,FALSE)+8,1)</f>
        <v>L</v>
      </c>
      <c r="V338" s="102" t="str">
        <f>MID(VLOOKUP($A338,Seqs!$A:$B,2,FALSE),VLOOKUP($A338,'NonXtal_SegEnds_Prot#'!A:AL,10,FALSE)+9,1)</f>
        <v>I</v>
      </c>
      <c r="W338" s="71" t="str">
        <f>MID(VLOOKUP($A338,Seqs!$A:$B,2,FALSE),VLOOKUP($A338,'NonXtal_SegEnds_Prot#'!$A:$AL,22,FALSE)+6,1)</f>
        <v>I</v>
      </c>
      <c r="X338" s="102" t="str">
        <f>MID(VLOOKUP($A338,Seqs!$A:$B,2,FALSE),VLOOKUP($A338,'NonXtal_SegEnds_Prot#'!$A:$AL,22,FALSE)+7,1)</f>
        <v>V</v>
      </c>
      <c r="Y338" s="102" t="str">
        <f>MID(VLOOKUP($A338,Seqs!$A:$B,2,FALSE),VLOOKUP($A338,'NonXtal_SegEnds_Prot#'!$A:$AL,22,FALSE)+8,1)</f>
        <v>A</v>
      </c>
      <c r="Z338" s="102" t="str">
        <f>MID(VLOOKUP($A338,Seqs!$A:$B,2,FALSE),VLOOKUP($A338,'NonXtal_SegEnds_Prot#'!$A:$AL,22,FALSE)+9,1)</f>
        <v>V</v>
      </c>
      <c r="AA338" s="102" t="str">
        <f>MID(VLOOKUP($A338,Seqs!$A:$B,2,FALSE),VLOOKUP($A338,'NonXtal_SegEnds_Prot#'!$A:$AL,22,FALSE)+10,1)</f>
        <v>S</v>
      </c>
      <c r="AB338" s="71" t="str">
        <f>MID(VLOOKUP($A338,Seqs!$A:$B,2,FALSE),VLOOKUP($A338,'NonXtal_SegEnds_Prot#'!$A:$AL,28,FALSE)-4,1)</f>
        <v>P</v>
      </c>
      <c r="AC338" s="102" t="str">
        <f>MID(VLOOKUP($A338,Seqs!$A:$B,2,FALSE),VLOOKUP($A338,'NonXtal_SegEnds_Prot#'!$A:$AL,28,FALSE),1)</f>
        <v>I</v>
      </c>
    </row>
    <row r="339" spans="1:29" s="2" customFormat="1" x14ac:dyDescent="0.2">
      <c r="A339" s="2" t="s">
        <v>1421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71" t="str">
        <f>MID(VLOOKUP($A339,Seqs!$A:$B,2,FALSE),VLOOKUP($A339,'NonXtal_SegEnds_Prot#'!A:AL,10,FALSE),1)</f>
        <v>L</v>
      </c>
      <c r="S339" s="102" t="str">
        <f>MID(VLOOKUP($A339,Seqs!$A:$B,2,FALSE),VLOOKUP($A339,'NonXtal_SegEnds_Prot#'!A:AL,10,FALSE)+6,1)</f>
        <v>V</v>
      </c>
      <c r="T339" s="102" t="str">
        <f>MID(VLOOKUP($A339,Seqs!$A:$B,2,FALSE),VLOOKUP($A339,'NonXtal_SegEnds_Prot#'!A:AL,10,FALSE)+7,1)</f>
        <v>F</v>
      </c>
      <c r="U339" s="102" t="str">
        <f>MID(VLOOKUP($A339,Seqs!$A:$B,2,FALSE),VLOOKUP($A339,'NonXtal_SegEnds_Prot#'!A:AL,10,FALSE)+8,1)</f>
        <v>L</v>
      </c>
      <c r="V339" s="102" t="str">
        <f>MID(VLOOKUP($A339,Seqs!$A:$B,2,FALSE),VLOOKUP($A339,'NonXtal_SegEnds_Prot#'!A:AL,10,FALSE)+9,1)</f>
        <v>V</v>
      </c>
      <c r="W339" s="71" t="str">
        <f>MID(VLOOKUP($A339,Seqs!$A:$B,2,FALSE),VLOOKUP($A339,'NonXtal_SegEnds_Prot#'!$A:$AL,22,FALSE)+6,1)</f>
        <v>V</v>
      </c>
      <c r="X339" s="102" t="str">
        <f>MID(VLOOKUP($A339,Seqs!$A:$B,2,FALSE),VLOOKUP($A339,'NonXtal_SegEnds_Prot#'!$A:$AL,22,FALSE)+7,1)</f>
        <v>V</v>
      </c>
      <c r="Y339" s="102" t="str">
        <f>MID(VLOOKUP($A339,Seqs!$A:$B,2,FALSE),VLOOKUP($A339,'NonXtal_SegEnds_Prot#'!$A:$AL,22,FALSE)+8,1)</f>
        <v>G</v>
      </c>
      <c r="Z339" s="102" t="str">
        <f>MID(VLOOKUP($A339,Seqs!$A:$B,2,FALSE),VLOOKUP($A339,'NonXtal_SegEnds_Prot#'!$A:$AL,22,FALSE)+9,1)</f>
        <v>F</v>
      </c>
      <c r="AA339" s="102" t="str">
        <f>MID(VLOOKUP($A339,Seqs!$A:$B,2,FALSE),VLOOKUP($A339,'NonXtal_SegEnds_Prot#'!$A:$AL,22,FALSE)+10,1)</f>
        <v>S</v>
      </c>
      <c r="AB339" s="71" t="str">
        <f>MID(VLOOKUP($A339,Seqs!$A:$B,2,FALSE),VLOOKUP($A339,'NonXtal_SegEnds_Prot#'!$A:$AL,28,FALSE)-4,1)</f>
        <v>P</v>
      </c>
      <c r="AC339" s="102" t="str">
        <f>MID(VLOOKUP($A339,Seqs!$A:$B,2,FALSE),VLOOKUP($A339,'NonXtal_SegEnds_Prot#'!$A:$AL,28,FALSE),1)</f>
        <v>I</v>
      </c>
    </row>
    <row r="340" spans="1:29" s="2" customFormat="1" x14ac:dyDescent="0.2">
      <c r="A340" s="2" t="s">
        <v>608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71" t="str">
        <f>MID(VLOOKUP($A340,Seqs!$A:$B,2,FALSE),VLOOKUP($A340,'NonXtal_SegEnds_Prot#'!A:AL,10,FALSE),1)</f>
        <v>I</v>
      </c>
      <c r="S340" s="102" t="str">
        <f>MID(VLOOKUP($A340,Seqs!$A:$B,2,FALSE),VLOOKUP($A340,'NonXtal_SegEnds_Prot#'!A:AL,10,FALSE)+6,1)</f>
        <v>L</v>
      </c>
      <c r="T340" s="102" t="str">
        <f>MID(VLOOKUP($A340,Seqs!$A:$B,2,FALSE),VLOOKUP($A340,'NonXtal_SegEnds_Prot#'!A:AL,10,FALSE)+7,1)</f>
        <v>I</v>
      </c>
      <c r="U340" s="102" t="str">
        <f>MID(VLOOKUP($A340,Seqs!$A:$B,2,FALSE),VLOOKUP($A340,'NonXtal_SegEnds_Prot#'!A:AL,10,FALSE)+8,1)</f>
        <v>L</v>
      </c>
      <c r="V340" s="102" t="str">
        <f>MID(VLOOKUP($A340,Seqs!$A:$B,2,FALSE),VLOOKUP($A340,'NonXtal_SegEnds_Prot#'!A:AL,10,FALSE)+9,1)</f>
        <v>I</v>
      </c>
      <c r="W340" s="71" t="str">
        <f>MID(VLOOKUP($A340,Seqs!$A:$B,2,FALSE),VLOOKUP($A340,'NonXtal_SegEnds_Prot#'!$A:$AL,22,FALSE)+6,1)</f>
        <v>V</v>
      </c>
      <c r="X340" s="102" t="str">
        <f>MID(VLOOKUP($A340,Seqs!$A:$B,2,FALSE),VLOOKUP($A340,'NonXtal_SegEnds_Prot#'!$A:$AL,22,FALSE)+7,1)</f>
        <v>V</v>
      </c>
      <c r="Y340" s="102" t="str">
        <f>MID(VLOOKUP($A340,Seqs!$A:$B,2,FALSE),VLOOKUP($A340,'NonXtal_SegEnds_Prot#'!$A:$AL,22,FALSE)+8,1)</f>
        <v>A</v>
      </c>
      <c r="Z340" s="102" t="str">
        <f>MID(VLOOKUP($A340,Seqs!$A:$B,2,FALSE),VLOOKUP($A340,'NonXtal_SegEnds_Prot#'!$A:$AL,22,FALSE)+9,1)</f>
        <v>I</v>
      </c>
      <c r="AA340" s="102" t="str">
        <f>MID(VLOOKUP($A340,Seqs!$A:$B,2,FALSE),VLOOKUP($A340,'NonXtal_SegEnds_Prot#'!$A:$AL,22,FALSE)+10,1)</f>
        <v>S</v>
      </c>
      <c r="AB340" s="71" t="str">
        <f>MID(VLOOKUP($A340,Seqs!$A:$B,2,FALSE),VLOOKUP($A340,'NonXtal_SegEnds_Prot#'!$A:$AL,28,FALSE)-4,1)</f>
        <v>P</v>
      </c>
      <c r="AC340" s="102" t="str">
        <f>MID(VLOOKUP($A340,Seqs!$A:$B,2,FALSE),VLOOKUP($A340,'NonXtal_SegEnds_Prot#'!$A:$AL,28,FALSE),1)</f>
        <v>V</v>
      </c>
    </row>
    <row r="341" spans="1:29" s="2" customFormat="1" x14ac:dyDescent="0.2">
      <c r="A341" s="2" t="s">
        <v>611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71" t="str">
        <f>MID(VLOOKUP($A341,Seqs!$A:$B,2,FALSE),VLOOKUP($A341,'NonXtal_SegEnds_Prot#'!A:AL,10,FALSE),1)</f>
        <v>L</v>
      </c>
      <c r="S341" s="102" t="str">
        <f>MID(VLOOKUP($A341,Seqs!$A:$B,2,FALSE),VLOOKUP($A341,'NonXtal_SegEnds_Prot#'!A:AL,10,FALSE)+6,1)</f>
        <v>I</v>
      </c>
      <c r="T341" s="102" t="str">
        <f>MID(VLOOKUP($A341,Seqs!$A:$B,2,FALSE),VLOOKUP($A341,'NonXtal_SegEnds_Prot#'!A:AL,10,FALSE)+7,1)</f>
        <v>F</v>
      </c>
      <c r="U341" s="102" t="str">
        <f>MID(VLOOKUP($A341,Seqs!$A:$B,2,FALSE),VLOOKUP($A341,'NonXtal_SegEnds_Prot#'!A:AL,10,FALSE)+8,1)</f>
        <v>L</v>
      </c>
      <c r="V341" s="102" t="str">
        <f>MID(VLOOKUP($A341,Seqs!$A:$B,2,FALSE),VLOOKUP($A341,'NonXtal_SegEnds_Prot#'!A:AL,10,FALSE)+9,1)</f>
        <v>A</v>
      </c>
      <c r="W341" s="71" t="str">
        <f>MID(VLOOKUP($A341,Seqs!$A:$B,2,FALSE),VLOOKUP($A341,'NonXtal_SegEnds_Prot#'!$A:$AL,22,FALSE)+6,1)</f>
        <v>I</v>
      </c>
      <c r="X341" s="102" t="str">
        <f>MID(VLOOKUP($A341,Seqs!$A:$B,2,FALSE),VLOOKUP($A341,'NonXtal_SegEnds_Prot#'!$A:$AL,22,FALSE)+7,1)</f>
        <v>V</v>
      </c>
      <c r="Y341" s="102" t="str">
        <f>MID(VLOOKUP($A341,Seqs!$A:$B,2,FALSE),VLOOKUP($A341,'NonXtal_SegEnds_Prot#'!$A:$AL,22,FALSE)+8,1)</f>
        <v>G</v>
      </c>
      <c r="Z341" s="102" t="str">
        <f>MID(VLOOKUP($A341,Seqs!$A:$B,2,FALSE),VLOOKUP($A341,'NonXtal_SegEnds_Prot#'!$A:$AL,22,FALSE)+9,1)</f>
        <v>V</v>
      </c>
      <c r="AA341" s="102" t="str">
        <f>MID(VLOOKUP($A341,Seqs!$A:$B,2,FALSE),VLOOKUP($A341,'NonXtal_SegEnds_Prot#'!$A:$AL,22,FALSE)+10,1)</f>
        <v>S</v>
      </c>
      <c r="AB341" s="71" t="str">
        <f>MID(VLOOKUP($A341,Seqs!$A:$B,2,FALSE),VLOOKUP($A341,'NonXtal_SegEnds_Prot#'!$A:$AL,28,FALSE)-4,1)</f>
        <v>P</v>
      </c>
      <c r="AC341" s="102" t="str">
        <f>MID(VLOOKUP($A341,Seqs!$A:$B,2,FALSE),VLOOKUP($A341,'NonXtal_SegEnds_Prot#'!$A:$AL,28,FALSE),1)</f>
        <v>I</v>
      </c>
    </row>
    <row r="342" spans="1:29" s="2" customFormat="1" x14ac:dyDescent="0.2">
      <c r="A342" s="2" t="s">
        <v>630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71" t="str">
        <f>MID(VLOOKUP($A342,Seqs!$A:$B,2,FALSE),VLOOKUP($A342,'NonXtal_SegEnds_Prot#'!A:AL,10,FALSE),1)</f>
        <v>L</v>
      </c>
      <c r="S342" s="102" t="str">
        <f>MID(VLOOKUP($A342,Seqs!$A:$B,2,FALSE),VLOOKUP($A342,'NonXtal_SegEnds_Prot#'!A:AL,10,FALSE)+6,1)</f>
        <v>L</v>
      </c>
      <c r="T342" s="102" t="str">
        <f>MID(VLOOKUP($A342,Seqs!$A:$B,2,FALSE),VLOOKUP($A342,'NonXtal_SegEnds_Prot#'!A:AL,10,FALSE)+7,1)</f>
        <v>F</v>
      </c>
      <c r="U342" s="102" t="str">
        <f>MID(VLOOKUP($A342,Seqs!$A:$B,2,FALSE),VLOOKUP($A342,'NonXtal_SegEnds_Prot#'!A:AL,10,FALSE)+8,1)</f>
        <v>L</v>
      </c>
      <c r="V342" s="102" t="str">
        <f>MID(VLOOKUP($A342,Seqs!$A:$B,2,FALSE),VLOOKUP($A342,'NonXtal_SegEnds_Prot#'!A:AL,10,FALSE)+9,1)</f>
        <v>L</v>
      </c>
      <c r="W342" s="71" t="str">
        <f>MID(VLOOKUP($A342,Seqs!$A:$B,2,FALSE),VLOOKUP($A342,'NonXtal_SegEnds_Prot#'!$A:$AL,22,FALSE)+6,1)</f>
        <v>V</v>
      </c>
      <c r="X342" s="102" t="str">
        <f>MID(VLOOKUP($A342,Seqs!$A:$B,2,FALSE),VLOOKUP($A342,'NonXtal_SegEnds_Prot#'!$A:$AL,22,FALSE)+7,1)</f>
        <v>V</v>
      </c>
      <c r="Y342" s="102" t="str">
        <f>MID(VLOOKUP($A342,Seqs!$A:$B,2,FALSE),VLOOKUP($A342,'NonXtal_SegEnds_Prot#'!$A:$AL,22,FALSE)+8,1)</f>
        <v>S</v>
      </c>
      <c r="Z342" s="102" t="str">
        <f>MID(VLOOKUP($A342,Seqs!$A:$B,2,FALSE),VLOOKUP($A342,'NonXtal_SegEnds_Prot#'!$A:$AL,22,FALSE)+9,1)</f>
        <v>V</v>
      </c>
      <c r="AA342" s="102" t="str">
        <f>MID(VLOOKUP($A342,Seqs!$A:$B,2,FALSE),VLOOKUP($A342,'NonXtal_SegEnds_Prot#'!$A:$AL,22,FALSE)+10,1)</f>
        <v>V</v>
      </c>
      <c r="AB342" s="71" t="str">
        <f>MID(VLOOKUP($A342,Seqs!$A:$B,2,FALSE),VLOOKUP($A342,'NonXtal_SegEnds_Prot#'!$A:$AL,28,FALSE)-4,1)</f>
        <v>Y</v>
      </c>
      <c r="AC342" s="102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637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71" t="str">
        <f>MID(VLOOKUP($A343,Seqs!$A:$B,2,FALSE),VLOOKUP($A343,'NonXtal_SegEnds_Prot#'!A:AL,10,FALSE),1)</f>
        <v>S</v>
      </c>
      <c r="S343" s="102" t="str">
        <f>MID(VLOOKUP($A343,Seqs!$A:$B,2,FALSE),VLOOKUP($A343,'NonXtal_SegEnds_Prot#'!A:AL,10,FALSE)+6,1)</f>
        <v>L</v>
      </c>
      <c r="T343" s="102" t="str">
        <f>MID(VLOOKUP($A343,Seqs!$A:$B,2,FALSE),VLOOKUP($A343,'NonXtal_SegEnds_Prot#'!A:AL,10,FALSE)+7,1)</f>
        <v>F</v>
      </c>
      <c r="U343" s="102" t="str">
        <f>MID(VLOOKUP($A343,Seqs!$A:$B,2,FALSE),VLOOKUP($A343,'NonXtal_SegEnds_Prot#'!A:AL,10,FALSE)+8,1)</f>
        <v>L</v>
      </c>
      <c r="V343" s="102" t="str">
        <f>MID(VLOOKUP($A343,Seqs!$A:$B,2,FALSE),VLOOKUP($A343,'NonXtal_SegEnds_Prot#'!A:AL,10,FALSE)+9,1)</f>
        <v>A</v>
      </c>
      <c r="W343" s="71" t="str">
        <f>MID(VLOOKUP($A343,Seqs!$A:$B,2,FALSE),VLOOKUP($A343,'NonXtal_SegEnds_Prot#'!$A:$AL,22,FALSE)+6,1)</f>
        <v>V</v>
      </c>
      <c r="X343" s="102" t="str">
        <f>MID(VLOOKUP($A343,Seqs!$A:$B,2,FALSE),VLOOKUP($A343,'NonXtal_SegEnds_Prot#'!$A:$AL,22,FALSE)+7,1)</f>
        <v>V</v>
      </c>
      <c r="Y343" s="102" t="str">
        <f>MID(VLOOKUP($A343,Seqs!$A:$B,2,FALSE),VLOOKUP($A343,'NonXtal_SegEnds_Prot#'!$A:$AL,22,FALSE)+8,1)</f>
        <v>I</v>
      </c>
      <c r="Z343" s="102" t="str">
        <f>MID(VLOOKUP($A343,Seqs!$A:$B,2,FALSE),VLOOKUP($A343,'NonXtal_SegEnds_Prot#'!$A:$AL,22,FALSE)+9,1)</f>
        <v>L</v>
      </c>
      <c r="AA343" s="102" t="str">
        <f>MID(VLOOKUP($A343,Seqs!$A:$B,2,FALSE),VLOOKUP($A343,'NonXtal_SegEnds_Prot#'!$A:$AL,22,FALSE)+10,1)</f>
        <v>L</v>
      </c>
      <c r="AB343" s="71" t="str">
        <f>MID(VLOOKUP($A343,Seqs!$A:$B,2,FALSE),VLOOKUP($A343,'NonXtal_SegEnds_Prot#'!$A:$AL,28,FALSE)-4,1)</f>
        <v>P</v>
      </c>
      <c r="AC343" s="102" t="str">
        <f>MID(VLOOKUP($A343,Seqs!$A:$B,2,FALSE),VLOOKUP($A343,'NonXtal_SegEnds_Prot#'!$A:$AL,28,FALSE),1)</f>
        <v>L</v>
      </c>
    </row>
    <row r="344" spans="1:29" s="2" customFormat="1" x14ac:dyDescent="0.2">
      <c r="A344" s="2" t="s">
        <v>303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1556</v>
      </c>
      <c r="R344" s="71" t="str">
        <f>MID(VLOOKUP($A344,Seqs!$A:$B,2,FALSE),VLOOKUP($A344,'NonXtal_SegEnds_Prot#'!A:AL,10,FALSE),1)</f>
        <v>S</v>
      </c>
      <c r="S344" s="102" t="str">
        <f>MID(VLOOKUP($A344,Seqs!$A:$B,2,FALSE),VLOOKUP($A344,'NonXtal_SegEnds_Prot#'!A:AL,10,FALSE)+6,1)</f>
        <v>P</v>
      </c>
      <c r="T344" s="102" t="str">
        <f>MID(VLOOKUP($A344,Seqs!$A:$B,2,FALSE),VLOOKUP($A344,'NonXtal_SegEnds_Prot#'!A:AL,10,FALSE)+7,1)</f>
        <v>V</v>
      </c>
      <c r="U344" s="102" t="str">
        <f>MID(VLOOKUP($A344,Seqs!$A:$B,2,FALSE),VLOOKUP($A344,'NonXtal_SegEnds_Prot#'!A:AL,10,FALSE)+8,1)</f>
        <v>V</v>
      </c>
      <c r="V344" s="102" t="str">
        <f>MID(VLOOKUP($A344,Seqs!$A:$B,2,FALSE),VLOOKUP($A344,'NonXtal_SegEnds_Prot#'!A:AL,10,FALSE)+9,1)</f>
        <v>I</v>
      </c>
      <c r="W344" s="71" t="str">
        <f>MID(VLOOKUP($A344,Seqs!$A:$B,2,FALSE),VLOOKUP($A344,'NonXtal_SegEnds_Prot#'!$A:$AL,22,FALSE)+6,1)</f>
        <v>L</v>
      </c>
      <c r="X344" s="102" t="str">
        <f>MID(VLOOKUP($A344,Seqs!$A:$B,2,FALSE),VLOOKUP($A344,'NonXtal_SegEnds_Prot#'!$A:$AL,22,FALSE)+7,1)</f>
        <v>A</v>
      </c>
      <c r="Y344" s="102" t="str">
        <f>MID(VLOOKUP($A344,Seqs!$A:$B,2,FALSE),VLOOKUP($A344,'NonXtal_SegEnds_Prot#'!$A:$AL,22,FALSE)+8,1)</f>
        <v>V</v>
      </c>
      <c r="Z344" s="102" t="str">
        <f>MID(VLOOKUP($A344,Seqs!$A:$B,2,FALSE),VLOOKUP($A344,'NonXtal_SegEnds_Prot#'!$A:$AL,22,FALSE)+9,1)</f>
        <v>I</v>
      </c>
      <c r="AA344" s="102" t="str">
        <f>MID(VLOOKUP($A344,Seqs!$A:$B,2,FALSE),VLOOKUP($A344,'NonXtal_SegEnds_Prot#'!$A:$AL,22,FALSE)+10,1)</f>
        <v>L</v>
      </c>
      <c r="AB344" s="71" t="str">
        <f>MID(VLOOKUP($A344,Seqs!$A:$B,2,FALSE),VLOOKUP($A344,'NonXtal_SegEnds_Prot#'!$A:$AL,28,FALSE)-4,1)</f>
        <v>A</v>
      </c>
      <c r="AC344" s="102" t="str">
        <f>MID(VLOOKUP($A344,Seqs!$A:$B,2,FALSE),VLOOKUP($A344,'NonXtal_SegEnds_Prot#'!$A:$AL,28,FALSE),1)</f>
        <v>F</v>
      </c>
    </row>
    <row r="345" spans="1:29" s="2" customFormat="1" x14ac:dyDescent="0.2">
      <c r="A345" s="2" t="s">
        <v>305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1556</v>
      </c>
      <c r="R345" s="71" t="str">
        <f>MID(VLOOKUP($A345,Seqs!$A:$B,2,FALSE),VLOOKUP($A345,'NonXtal_SegEnds_Prot#'!A:AL,10,FALSE),1)</f>
        <v>T</v>
      </c>
      <c r="S345" s="102" t="str">
        <f>MID(VLOOKUP($A345,Seqs!$A:$B,2,FALSE),VLOOKUP($A345,'NonXtal_SegEnds_Prot#'!A:AL,10,FALSE)+6,1)</f>
        <v>L</v>
      </c>
      <c r="T345" s="102" t="str">
        <f>MID(VLOOKUP($A345,Seqs!$A:$B,2,FALSE),VLOOKUP($A345,'NonXtal_SegEnds_Prot#'!A:AL,10,FALSE)+7,1)</f>
        <v>T</v>
      </c>
      <c r="U345" s="102" t="str">
        <f>MID(VLOOKUP($A345,Seqs!$A:$B,2,FALSE),VLOOKUP($A345,'NonXtal_SegEnds_Prot#'!A:AL,10,FALSE)+8,1)</f>
        <v>F</v>
      </c>
      <c r="V345" s="102" t="str">
        <f>MID(VLOOKUP($A345,Seqs!$A:$B,2,FALSE),VLOOKUP($A345,'NonXtal_SegEnds_Prot#'!A:AL,10,FALSE)+9,1)</f>
        <v>A</v>
      </c>
      <c r="W345" s="71" t="str">
        <f>MID(VLOOKUP($A345,Seqs!$A:$B,2,FALSE),VLOOKUP($A345,'NonXtal_SegEnds_Prot#'!$A:$AL,22,FALSE)+6,1)</f>
        <v>I</v>
      </c>
      <c r="X345" s="102" t="str">
        <f>MID(VLOOKUP($A345,Seqs!$A:$B,2,FALSE),VLOOKUP($A345,'NonXtal_SegEnds_Prot#'!$A:$AL,22,FALSE)+7,1)</f>
        <v>A</v>
      </c>
      <c r="Y345" s="102" t="str">
        <f>MID(VLOOKUP($A345,Seqs!$A:$B,2,FALSE),VLOOKUP($A345,'NonXtal_SegEnds_Prot#'!$A:$AL,22,FALSE)+8,1)</f>
        <v>V</v>
      </c>
      <c r="Z345" s="102" t="str">
        <f>MID(VLOOKUP($A345,Seqs!$A:$B,2,FALSE),VLOOKUP($A345,'NonXtal_SegEnds_Prot#'!$A:$AL,22,FALSE)+9,1)</f>
        <v>E</v>
      </c>
      <c r="AA345" s="102" t="str">
        <f>MID(VLOOKUP($A345,Seqs!$A:$B,2,FALSE),VLOOKUP($A345,'NonXtal_SegEnds_Prot#'!$A:$AL,22,FALSE)+10,1)</f>
        <v>W</v>
      </c>
      <c r="AB345" s="71" t="str">
        <f>MID(VLOOKUP($A345,Seqs!$A:$B,2,FALSE),VLOOKUP($A345,'NonXtal_SegEnds_Prot#'!$A:$AL,28,FALSE)-4,1)</f>
        <v>Y</v>
      </c>
      <c r="AC345" s="102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307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1556</v>
      </c>
      <c r="R346" s="71" t="str">
        <f>MID(VLOOKUP($A346,Seqs!$A:$B,2,FALSE),VLOOKUP($A346,'NonXtal_SegEnds_Prot#'!A:AL,10,FALSE),1)</f>
        <v>V</v>
      </c>
      <c r="S346" s="102" t="str">
        <f>MID(VLOOKUP($A346,Seqs!$A:$B,2,FALSE),VLOOKUP($A346,'NonXtal_SegEnds_Prot#'!A:AL,10,FALSE)+6,1)</f>
        <v>L</v>
      </c>
      <c r="T346" s="102" t="str">
        <f>MID(VLOOKUP($A346,Seqs!$A:$B,2,FALSE),VLOOKUP($A346,'NonXtal_SegEnds_Prot#'!A:AL,10,FALSE)+7,1)</f>
        <v>A</v>
      </c>
      <c r="U346" s="102" t="str">
        <f>MID(VLOOKUP($A346,Seqs!$A:$B,2,FALSE),VLOOKUP($A346,'NonXtal_SegEnds_Prot#'!A:AL,10,FALSE)+8,1)</f>
        <v>F</v>
      </c>
      <c r="V346" s="102" t="str">
        <f>MID(VLOOKUP($A346,Seqs!$A:$B,2,FALSE),VLOOKUP($A346,'NonXtal_SegEnds_Prot#'!A:AL,10,FALSE)+9,1)</f>
        <v>A</v>
      </c>
      <c r="W346" s="71" t="str">
        <f>MID(VLOOKUP($A346,Seqs!$A:$B,2,FALSE),VLOOKUP($A346,'NonXtal_SegEnds_Prot#'!$A:$AL,22,FALSE)+6,1)</f>
        <v>I</v>
      </c>
      <c r="X346" s="102" t="str">
        <f>MID(VLOOKUP($A346,Seqs!$A:$B,2,FALSE),VLOOKUP($A346,'NonXtal_SegEnds_Prot#'!$A:$AL,22,FALSE)+7,1)</f>
        <v>A</v>
      </c>
      <c r="Y346" s="102" t="str">
        <f>MID(VLOOKUP($A346,Seqs!$A:$B,2,FALSE),VLOOKUP($A346,'NonXtal_SegEnds_Prot#'!$A:$AL,22,FALSE)+8,1)</f>
        <v>T</v>
      </c>
      <c r="Z346" s="102" t="str">
        <f>MID(VLOOKUP($A346,Seqs!$A:$B,2,FALSE),VLOOKUP($A346,'NonXtal_SegEnds_Prot#'!$A:$AL,22,FALSE)+9,1)</f>
        <v>E</v>
      </c>
      <c r="AA346" s="102" t="str">
        <f>MID(VLOOKUP($A346,Seqs!$A:$B,2,FALSE),VLOOKUP($A346,'NonXtal_SegEnds_Prot#'!$A:$AL,22,FALSE)+10,1)</f>
        <v>Y</v>
      </c>
      <c r="AB346" s="71" t="str">
        <f>MID(VLOOKUP($A346,Seqs!$A:$B,2,FALSE),VLOOKUP($A346,'NonXtal_SegEnds_Prot#'!$A:$AL,28,FALSE)-4,1)</f>
        <v>Y</v>
      </c>
      <c r="AC346" s="102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315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1556</v>
      </c>
      <c r="R347" s="71" t="str">
        <f>MID(VLOOKUP($A347,Seqs!$A:$B,2,FALSE),VLOOKUP($A347,'NonXtal_SegEnds_Prot#'!A:AL,10,FALSE),1)</f>
        <v>V</v>
      </c>
      <c r="S347" s="102" t="str">
        <f>MID(VLOOKUP($A347,Seqs!$A:$B,2,FALSE),VLOOKUP($A347,'NonXtal_SegEnds_Prot#'!A:AL,10,FALSE)+6,1)</f>
        <v>L</v>
      </c>
      <c r="T347" s="102" t="str">
        <f>MID(VLOOKUP($A347,Seqs!$A:$B,2,FALSE),VLOOKUP($A347,'NonXtal_SegEnds_Prot#'!A:AL,10,FALSE)+7,1)</f>
        <v>T</v>
      </c>
      <c r="U347" s="102" t="str">
        <f>MID(VLOOKUP($A347,Seqs!$A:$B,2,FALSE),VLOOKUP($A347,'NonXtal_SegEnds_Prot#'!A:AL,10,FALSE)+8,1)</f>
        <v>F</v>
      </c>
      <c r="V347" s="102" t="str">
        <f>MID(VLOOKUP($A347,Seqs!$A:$B,2,FALSE),VLOOKUP($A347,'NonXtal_SegEnds_Prot#'!A:AL,10,FALSE)+9,1)</f>
        <v>A</v>
      </c>
      <c r="W347" s="71" t="str">
        <f>MID(VLOOKUP($A347,Seqs!$A:$B,2,FALSE),VLOOKUP($A347,'NonXtal_SegEnds_Prot#'!$A:$AL,22,FALSE)+6,1)</f>
        <v>I</v>
      </c>
      <c r="X347" s="102" t="str">
        <f>MID(VLOOKUP($A347,Seqs!$A:$B,2,FALSE),VLOOKUP($A347,'NonXtal_SegEnds_Prot#'!$A:$AL,22,FALSE)+7,1)</f>
        <v>A</v>
      </c>
      <c r="Y347" s="102" t="str">
        <f>MID(VLOOKUP($A347,Seqs!$A:$B,2,FALSE),VLOOKUP($A347,'NonXtal_SegEnds_Prot#'!$A:$AL,22,FALSE)+8,1)</f>
        <v>I</v>
      </c>
      <c r="Z347" s="102" t="str">
        <f>MID(VLOOKUP($A347,Seqs!$A:$B,2,FALSE),VLOOKUP($A347,'NonXtal_SegEnds_Prot#'!$A:$AL,22,FALSE)+9,1)</f>
        <v>E</v>
      </c>
      <c r="AA347" s="102" t="str">
        <f>MID(VLOOKUP($A347,Seqs!$A:$B,2,FALSE),VLOOKUP($A347,'NonXtal_SegEnds_Prot#'!$A:$AL,22,FALSE)+10,1)</f>
        <v>Y</v>
      </c>
      <c r="AB347" s="71" t="str">
        <f>MID(VLOOKUP($A347,Seqs!$A:$B,2,FALSE),VLOOKUP($A347,'NonXtal_SegEnds_Prot#'!$A:$AL,28,FALSE)-4,1)</f>
        <v>Y</v>
      </c>
      <c r="AC347" s="102" t="str">
        <f>MID(VLOOKUP($A347,Seqs!$A:$B,2,FALSE),VLOOKUP($A347,'NonXtal_SegEnds_Prot#'!$A:$AL,28,FALSE),1)</f>
        <v>L</v>
      </c>
    </row>
    <row r="348" spans="1:29" s="2" customFormat="1" x14ac:dyDescent="0.2">
      <c r="A348" s="2" t="s">
        <v>299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1556</v>
      </c>
      <c r="R348" s="71" t="str">
        <f>MID(VLOOKUP($A348,Seqs!$A:$B,2,FALSE),VLOOKUP($A348,'NonXtal_SegEnds_Prot#'!A:AL,10,FALSE),1)</f>
        <v>L</v>
      </c>
      <c r="S348" s="102" t="str">
        <f>MID(VLOOKUP($A348,Seqs!$A:$B,2,FALSE),VLOOKUP($A348,'NonXtal_SegEnds_Prot#'!A:AL,10,FALSE)+6,1)</f>
        <v>S</v>
      </c>
      <c r="T348" s="102" t="str">
        <f>MID(VLOOKUP($A348,Seqs!$A:$B,2,FALSE),VLOOKUP($A348,'NonXtal_SegEnds_Prot#'!A:AL,10,FALSE)+7,1)</f>
        <v>S</v>
      </c>
      <c r="U348" s="102" t="str">
        <f>MID(VLOOKUP($A348,Seqs!$A:$B,2,FALSE),VLOOKUP($A348,'NonXtal_SegEnds_Prot#'!A:AL,10,FALSE)+8,1)</f>
        <v>L</v>
      </c>
      <c r="V348" s="102" t="str">
        <f>MID(VLOOKUP($A348,Seqs!$A:$B,2,FALSE),VLOOKUP($A348,'NonXtal_SegEnds_Prot#'!A:AL,10,FALSE)+9,1)</f>
        <v>F</v>
      </c>
      <c r="W348" s="71" t="str">
        <f>MID(VLOOKUP($A348,Seqs!$A:$B,2,FALSE),VLOOKUP($A348,'NonXtal_SegEnds_Prot#'!$A:$AL,22,FALSE)+6,1)</f>
        <v>I</v>
      </c>
      <c r="X348" s="102" t="str">
        <f>MID(VLOOKUP($A348,Seqs!$A:$B,2,FALSE),VLOOKUP($A348,'NonXtal_SegEnds_Prot#'!$A:$AL,22,FALSE)+7,1)</f>
        <v>C</v>
      </c>
      <c r="Y348" s="102" t="str">
        <f>MID(VLOOKUP($A348,Seqs!$A:$B,2,FALSE),VLOOKUP($A348,'NonXtal_SegEnds_Prot#'!$A:$AL,22,FALSE)+8,1)</f>
        <v>V</v>
      </c>
      <c r="Z348" s="102" t="str">
        <f>MID(VLOOKUP($A348,Seqs!$A:$B,2,FALSE),VLOOKUP($A348,'NonXtal_SegEnds_Prot#'!$A:$AL,22,FALSE)+9,1)</f>
        <v>I</v>
      </c>
      <c r="AA348" s="102" t="str">
        <f>MID(VLOOKUP($A348,Seqs!$A:$B,2,FALSE),VLOOKUP($A348,'NonXtal_SegEnds_Prot#'!$A:$AL,22,FALSE)+10,1)</f>
        <v>W</v>
      </c>
      <c r="AB348" s="71" t="str">
        <f>MID(VLOOKUP($A348,Seqs!$A:$B,2,FALSE),VLOOKUP($A348,'NonXtal_SegEnds_Prot#'!$A:$AL,28,FALSE)-4,1)</f>
        <v>Y</v>
      </c>
      <c r="AC348" s="102" t="str">
        <f>MID(VLOOKUP($A348,Seqs!$A:$B,2,FALSE),VLOOKUP($A348,'NonXtal_SegEnds_Prot#'!$A:$AL,28,FALSE),1)</f>
        <v>L</v>
      </c>
    </row>
    <row r="349" spans="1:29" s="2" customFormat="1" x14ac:dyDescent="0.2">
      <c r="A349" s="2" t="s">
        <v>308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1556</v>
      </c>
      <c r="R349" s="71" t="str">
        <f>MID(VLOOKUP($A349,Seqs!$A:$B,2,FALSE),VLOOKUP($A349,'NonXtal_SegEnds_Prot#'!A:AL,10,FALSE),1)</f>
        <v>H</v>
      </c>
      <c r="S349" s="102" t="str">
        <f>MID(VLOOKUP($A349,Seqs!$A:$B,2,FALSE),VLOOKUP($A349,'NonXtal_SegEnds_Prot#'!A:AL,10,FALSE)+6,1)</f>
        <v>S</v>
      </c>
      <c r="T349" s="102" t="str">
        <f>MID(VLOOKUP($A349,Seqs!$A:$B,2,FALSE),VLOOKUP($A349,'NonXtal_SegEnds_Prot#'!A:AL,10,FALSE)+7,1)</f>
        <v>T</v>
      </c>
      <c r="U349" s="102" t="str">
        <f>MID(VLOOKUP($A349,Seqs!$A:$B,2,FALSE),VLOOKUP($A349,'NonXtal_SegEnds_Prot#'!A:AL,10,FALSE)+8,1)</f>
        <v>S</v>
      </c>
      <c r="V349" s="102" t="str">
        <f>MID(VLOOKUP($A349,Seqs!$A:$B,2,FALSE),VLOOKUP($A349,'NonXtal_SegEnds_Prot#'!A:AL,10,FALSE)+9,1)</f>
        <v>F</v>
      </c>
      <c r="W349" s="71" t="str">
        <f>MID(VLOOKUP($A349,Seqs!$A:$B,2,FALSE),VLOOKUP($A349,'NonXtal_SegEnds_Prot#'!$A:$AL,22,FALSE)+6,1)</f>
        <v>I</v>
      </c>
      <c r="X349" s="102" t="str">
        <f>MID(VLOOKUP($A349,Seqs!$A:$B,2,FALSE),VLOOKUP($A349,'NonXtal_SegEnds_Prot#'!$A:$AL,22,FALSE)+7,1)</f>
        <v>C</v>
      </c>
      <c r="Y349" s="102" t="str">
        <f>MID(VLOOKUP($A349,Seqs!$A:$B,2,FALSE),VLOOKUP($A349,'NonXtal_SegEnds_Prot#'!$A:$AL,22,FALSE)+8,1)</f>
        <v>T</v>
      </c>
      <c r="Z349" s="102" t="str">
        <f>MID(VLOOKUP($A349,Seqs!$A:$B,2,FALSE),VLOOKUP($A349,'NonXtal_SegEnds_Prot#'!$A:$AL,22,FALSE)+9,1)</f>
        <v>L</v>
      </c>
      <c r="AA349" s="102" t="str">
        <f>MID(VLOOKUP($A349,Seqs!$A:$B,2,FALSE),VLOOKUP($A349,'NonXtal_SegEnds_Prot#'!$A:$AL,22,FALSE)+10,1)</f>
        <v>W</v>
      </c>
      <c r="AB349" s="71" t="str">
        <f>MID(VLOOKUP($A349,Seqs!$A:$B,2,FALSE),VLOOKUP($A349,'NonXtal_SegEnds_Prot#'!$A:$AL,28,FALSE)-4,1)</f>
        <v>Y</v>
      </c>
      <c r="AC349" s="102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316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1556</v>
      </c>
      <c r="R350" s="71" t="str">
        <f>MID(VLOOKUP($A350,Seqs!$A:$B,2,FALSE),VLOOKUP($A350,'NonXtal_SegEnds_Prot#'!A:AL,10,FALSE),1)</f>
        <v>L</v>
      </c>
      <c r="S350" s="102" t="str">
        <f>MID(VLOOKUP($A350,Seqs!$A:$B,2,FALSE),VLOOKUP($A350,'NonXtal_SegEnds_Prot#'!A:AL,10,FALSE)+6,1)</f>
        <v>S</v>
      </c>
      <c r="T350" s="102" t="str">
        <f>MID(VLOOKUP($A350,Seqs!$A:$B,2,FALSE),VLOOKUP($A350,'NonXtal_SegEnds_Prot#'!A:AL,10,FALSE)+7,1)</f>
        <v>L</v>
      </c>
      <c r="U350" s="102" t="str">
        <f>MID(VLOOKUP($A350,Seqs!$A:$B,2,FALSE),VLOOKUP($A350,'NonXtal_SegEnds_Prot#'!A:AL,10,FALSE)+8,1)</f>
        <v>Y</v>
      </c>
      <c r="V350" s="102" t="str">
        <f>MID(VLOOKUP($A350,Seqs!$A:$B,2,FALSE),VLOOKUP($A350,'NonXtal_SegEnds_Prot#'!A:AL,10,FALSE)+9,1)</f>
        <v>G</v>
      </c>
      <c r="W350" s="71" t="str">
        <f>MID(VLOOKUP($A350,Seqs!$A:$B,2,FALSE),VLOOKUP($A350,'NonXtal_SegEnds_Prot#'!$A:$AL,22,FALSE)+6,1)</f>
        <v>I</v>
      </c>
      <c r="X350" s="102" t="str">
        <f>MID(VLOOKUP($A350,Seqs!$A:$B,2,FALSE),VLOOKUP($A350,'NonXtal_SegEnds_Prot#'!$A:$AL,22,FALSE)+7,1)</f>
        <v>C</v>
      </c>
      <c r="Y350" s="102" t="str">
        <f>MID(VLOOKUP($A350,Seqs!$A:$B,2,FALSE),VLOOKUP($A350,'NonXtal_SegEnds_Prot#'!$A:$AL,22,FALSE)+8,1)</f>
        <v>L</v>
      </c>
      <c r="Z350" s="102" t="str">
        <f>MID(VLOOKUP($A350,Seqs!$A:$B,2,FALSE),VLOOKUP($A350,'NonXtal_SegEnds_Prot#'!$A:$AL,22,FALSE)+9,1)</f>
        <v>T</v>
      </c>
      <c r="AA350" s="102" t="str">
        <f>MID(VLOOKUP($A350,Seqs!$A:$B,2,FALSE),VLOOKUP($A350,'NonXtal_SegEnds_Prot#'!$A:$AL,22,FALSE)+10,1)</f>
        <v>W</v>
      </c>
      <c r="AB350" s="71" t="str">
        <f>MID(VLOOKUP($A350,Seqs!$A:$B,2,FALSE),VLOOKUP($A350,'NonXtal_SegEnds_Prot#'!$A:$AL,28,FALSE)-4,1)</f>
        <v>Y</v>
      </c>
      <c r="AC350" s="102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318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1556</v>
      </c>
      <c r="R351" s="71" t="str">
        <f>MID(VLOOKUP($A351,Seqs!$A:$B,2,FALSE),VLOOKUP($A351,'NonXtal_SegEnds_Prot#'!A:AL,10,FALSE),1)</f>
        <v>L</v>
      </c>
      <c r="S351" s="102" t="str">
        <f>MID(VLOOKUP($A351,Seqs!$A:$B,2,FALSE),VLOOKUP($A351,'NonXtal_SegEnds_Prot#'!A:AL,10,FALSE)+6,1)</f>
        <v>S</v>
      </c>
      <c r="T351" s="102" t="str">
        <f>MID(VLOOKUP($A351,Seqs!$A:$B,2,FALSE),VLOOKUP($A351,'NonXtal_SegEnds_Prot#'!A:AL,10,FALSE)+7,1)</f>
        <v>V</v>
      </c>
      <c r="U351" s="102" t="str">
        <f>MID(VLOOKUP($A351,Seqs!$A:$B,2,FALSE),VLOOKUP($A351,'NonXtal_SegEnds_Prot#'!A:AL,10,FALSE)+8,1)</f>
        <v>L</v>
      </c>
      <c r="V351" s="102" t="str">
        <f>MID(VLOOKUP($A351,Seqs!$A:$B,2,FALSE),VLOOKUP($A351,'NonXtal_SegEnds_Prot#'!A:AL,10,FALSE)+9,1)</f>
        <v>L</v>
      </c>
      <c r="W351" s="71" t="str">
        <f>MID(VLOOKUP($A351,Seqs!$A:$B,2,FALSE),VLOOKUP($A351,'NonXtal_SegEnds_Prot#'!$A:$AL,22,FALSE)+6,1)</f>
        <v>L</v>
      </c>
      <c r="X351" s="102" t="str">
        <f>MID(VLOOKUP($A351,Seqs!$A:$B,2,FALSE),VLOOKUP($A351,'NonXtal_SegEnds_Prot#'!$A:$AL,22,FALSE)+7,1)</f>
        <v>C</v>
      </c>
      <c r="Y351" s="102" t="str">
        <f>MID(VLOOKUP($A351,Seqs!$A:$B,2,FALSE),VLOOKUP($A351,'NonXtal_SegEnds_Prot#'!$A:$AL,22,FALSE)+8,1)</f>
        <v>T</v>
      </c>
      <c r="Z351" s="102" t="str">
        <f>MID(VLOOKUP($A351,Seqs!$A:$B,2,FALSE),VLOOKUP($A351,'NonXtal_SegEnds_Prot#'!$A:$AL,22,FALSE)+9,1)</f>
        <v>W</v>
      </c>
      <c r="AA351" s="102" t="str">
        <f>MID(VLOOKUP($A351,Seqs!$A:$B,2,FALSE),VLOOKUP($A351,'NonXtal_SegEnds_Prot#'!$A:$AL,22,FALSE)+10,1)</f>
        <v>Y</v>
      </c>
      <c r="AB351" s="71" t="str">
        <f>MID(VLOOKUP($A351,Seqs!$A:$B,2,FALSE),VLOOKUP($A351,'NonXtal_SegEnds_Prot#'!$A:$AL,28,FALSE)-4,1)</f>
        <v>T</v>
      </c>
      <c r="AC351" s="102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304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1556</v>
      </c>
      <c r="R352" s="71" t="str">
        <f>MID(VLOOKUP($A352,Seqs!$A:$B,2,FALSE),VLOOKUP($A352,'NonXtal_SegEnds_Prot#'!A:AL,10,FALSE),1)</f>
        <v>F</v>
      </c>
      <c r="S352" s="102" t="str">
        <f>MID(VLOOKUP($A352,Seqs!$A:$B,2,FALSE),VLOOKUP($A352,'NonXtal_SegEnds_Prot#'!A:AL,10,FALSE)+6,1)</f>
        <v>P</v>
      </c>
      <c r="T352" s="102" t="str">
        <f>MID(VLOOKUP($A352,Seqs!$A:$B,2,FALSE),VLOOKUP($A352,'NonXtal_SegEnds_Prot#'!A:AL,10,FALSE)+7,1)</f>
        <v>V</v>
      </c>
      <c r="U352" s="102" t="str">
        <f>MID(VLOOKUP($A352,Seqs!$A:$B,2,FALSE),VLOOKUP($A352,'NonXtal_SegEnds_Prot#'!A:AL,10,FALSE)+8,1)</f>
        <v>F</v>
      </c>
      <c r="V352" s="102" t="str">
        <f>MID(VLOOKUP($A352,Seqs!$A:$B,2,FALSE),VLOOKUP($A352,'NonXtal_SegEnds_Prot#'!A:AL,10,FALSE)+9,1)</f>
        <v>I</v>
      </c>
      <c r="W352" s="71" t="str">
        <f>MID(VLOOKUP($A352,Seqs!$A:$B,2,FALSE),VLOOKUP($A352,'NonXtal_SegEnds_Prot#'!$A:$AL,22,FALSE)+6,1)</f>
        <v>L</v>
      </c>
      <c r="X352" s="102" t="str">
        <f>MID(VLOOKUP($A352,Seqs!$A:$B,2,FALSE),VLOOKUP($A352,'NonXtal_SegEnds_Prot#'!$A:$AL,22,FALSE)+7,1)</f>
        <v>G</v>
      </c>
      <c r="Y352" s="102" t="str">
        <f>MID(VLOOKUP($A352,Seqs!$A:$B,2,FALSE),VLOOKUP($A352,'NonXtal_SegEnds_Prot#'!$A:$AL,22,FALSE)+8,1)</f>
        <v>L</v>
      </c>
      <c r="Z352" s="102" t="str">
        <f>MID(VLOOKUP($A352,Seqs!$A:$B,2,FALSE),VLOOKUP($A352,'NonXtal_SegEnds_Prot#'!$A:$AL,22,FALSE)+9,1)</f>
        <v>L</v>
      </c>
      <c r="AA352" s="102" t="str">
        <f>MID(VLOOKUP($A352,Seqs!$A:$B,2,FALSE),VLOOKUP($A352,'NonXtal_SegEnds_Prot#'!$A:$AL,22,FALSE)+10,1)</f>
        <v>L</v>
      </c>
      <c r="AB352" s="71" t="str">
        <f>MID(VLOOKUP($A352,Seqs!$A:$B,2,FALSE),VLOOKUP($A352,'NonXtal_SegEnds_Prot#'!$A:$AL,28,FALSE)-4,1)</f>
        <v>A</v>
      </c>
      <c r="AC352" s="102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311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1556</v>
      </c>
      <c r="R353" s="71" t="str">
        <f>MID(VLOOKUP($A353,Seqs!$A:$B,2,FALSE),VLOOKUP($A353,'NonXtal_SegEnds_Prot#'!A:AL,10,FALSE),1)</f>
        <v>I</v>
      </c>
      <c r="S353" s="102" t="str">
        <f>MID(VLOOKUP($A353,Seqs!$A:$B,2,FALSE),VLOOKUP($A353,'NonXtal_SegEnds_Prot#'!A:AL,10,FALSE)+6,1)</f>
        <v>T</v>
      </c>
      <c r="T353" s="102" t="str">
        <f>MID(VLOOKUP($A353,Seqs!$A:$B,2,FALSE),VLOOKUP($A353,'NonXtal_SegEnds_Prot#'!A:AL,10,FALSE)+7,1)</f>
        <v>T</v>
      </c>
      <c r="U353" s="102" t="str">
        <f>MID(VLOOKUP($A353,Seqs!$A:$B,2,FALSE),VLOOKUP($A353,'NonXtal_SegEnds_Prot#'!A:AL,10,FALSE)+8,1)</f>
        <v>F</v>
      </c>
      <c r="V353" s="102" t="str">
        <f>MID(VLOOKUP($A353,Seqs!$A:$B,2,FALSE),VLOOKUP($A353,'NonXtal_SegEnds_Prot#'!A:AL,10,FALSE)+9,1)</f>
        <v>L</v>
      </c>
      <c r="W353" s="71" t="str">
        <f>MID(VLOOKUP($A353,Seqs!$A:$B,2,FALSE),VLOOKUP($A353,'NonXtal_SegEnds_Prot#'!$A:$AL,22,FALSE)+6,1)</f>
        <v>G</v>
      </c>
      <c r="X353" s="102" t="str">
        <f>MID(VLOOKUP($A353,Seqs!$A:$B,2,FALSE),VLOOKUP($A353,'NonXtal_SegEnds_Prot#'!$A:$AL,22,FALSE)+7,1)</f>
        <v>I</v>
      </c>
      <c r="Y353" s="102" t="str">
        <f>MID(VLOOKUP($A353,Seqs!$A:$B,2,FALSE),VLOOKUP($A353,'NonXtal_SegEnds_Prot#'!$A:$AL,22,FALSE)+8,1)</f>
        <v>C</v>
      </c>
      <c r="Z353" s="102" t="str">
        <f>MID(VLOOKUP($A353,Seqs!$A:$B,2,FALSE),VLOOKUP($A353,'NonXtal_SegEnds_Prot#'!$A:$AL,22,FALSE)+9,1)</f>
        <v>V</v>
      </c>
      <c r="AA353" s="102" t="str">
        <f>MID(VLOOKUP($A353,Seqs!$A:$B,2,FALSE),VLOOKUP($A353,'NonXtal_SegEnds_Prot#'!$A:$AL,22,FALSE)+10,1)</f>
        <v>W</v>
      </c>
      <c r="AB353" s="71" t="str">
        <f>MID(VLOOKUP($A353,Seqs!$A:$B,2,FALSE),VLOOKUP($A353,'NonXtal_SegEnds_Prot#'!$A:$AL,28,FALSE)-4,1)</f>
        <v>Y</v>
      </c>
      <c r="AC353" s="102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1556</v>
      </c>
      <c r="R354" s="71" t="str">
        <f>MID(VLOOKUP($A354,Seqs!$A:$B,2,FALSE),VLOOKUP($A354,'NonXtal_SegEnds_Prot#'!A:AL,10,FALSE),1)</f>
        <v>I</v>
      </c>
      <c r="S354" s="102" t="str">
        <f>MID(VLOOKUP($A354,Seqs!$A:$B,2,FALSE),VLOOKUP($A354,'NonXtal_SegEnds_Prot#'!A:AL,10,FALSE)+6,1)</f>
        <v>C</v>
      </c>
      <c r="T354" s="102" t="str">
        <f>MID(VLOOKUP($A354,Seqs!$A:$B,2,FALSE),VLOOKUP($A354,'NonXtal_SegEnds_Prot#'!A:AL,10,FALSE)+7,1)</f>
        <v>T</v>
      </c>
      <c r="U354" s="102" t="str">
        <f>MID(VLOOKUP($A354,Seqs!$A:$B,2,FALSE),VLOOKUP($A354,'NonXtal_SegEnds_Prot#'!A:AL,10,FALSE)+8,1)</f>
        <v>F</v>
      </c>
      <c r="V354" s="102" t="str">
        <f>MID(VLOOKUP($A354,Seqs!$A:$B,2,FALSE),VLOOKUP($A354,'NonXtal_SegEnds_Prot#'!A:AL,10,FALSE)+9,1)</f>
        <v>C</v>
      </c>
      <c r="W354" s="71" t="str">
        <f>MID(VLOOKUP($A354,Seqs!$A:$B,2,FALSE),VLOOKUP($A354,'NonXtal_SegEnds_Prot#'!$A:$AL,22,FALSE)+6,1)</f>
        <v>I</v>
      </c>
      <c r="X354" s="102" t="str">
        <f>MID(VLOOKUP($A354,Seqs!$A:$B,2,FALSE),VLOOKUP($A354,'NonXtal_SegEnds_Prot#'!$A:$AL,22,FALSE)+7,1)</f>
        <v>I</v>
      </c>
      <c r="Y354" s="102" t="str">
        <f>MID(VLOOKUP($A354,Seqs!$A:$B,2,FALSE),VLOOKUP($A354,'NonXtal_SegEnds_Prot#'!$A:$AL,22,FALSE)+8,1)</f>
        <v>V</v>
      </c>
      <c r="Z354" s="102" t="str">
        <f>MID(VLOOKUP($A354,Seqs!$A:$B,2,FALSE),VLOOKUP($A354,'NonXtal_SegEnds_Prot#'!$A:$AL,22,FALSE)+9,1)</f>
        <v>A</v>
      </c>
      <c r="AA354" s="102" t="str">
        <f>MID(VLOOKUP($A354,Seqs!$A:$B,2,FALSE),VLOOKUP($A354,'NonXtal_SegEnds_Prot#'!$A:$AL,22,FALSE)+10,1)</f>
        <v>L</v>
      </c>
      <c r="AB354" s="71" t="str">
        <f>MID(VLOOKUP($A354,Seqs!$A:$B,2,FALSE),VLOOKUP($A354,'NonXtal_SegEnds_Prot#'!$A:$AL,28,FALSE)-4,1)</f>
        <v>Y</v>
      </c>
      <c r="AC354" s="102" t="str">
        <f>MID(VLOOKUP($A354,Seqs!$A:$B,2,FALSE),VLOOKUP($A354,'NonXtal_SegEnds_Prot#'!$A:$AL,28,FALSE),1)</f>
        <v>L</v>
      </c>
    </row>
    <row r="355" spans="1:29" s="2" customFormat="1" x14ac:dyDescent="0.2">
      <c r="A355" s="2" t="s">
        <v>300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1556</v>
      </c>
      <c r="R355" s="71" t="str">
        <f>MID(VLOOKUP($A355,Seqs!$A:$B,2,FALSE),VLOOKUP($A355,'NonXtal_SegEnds_Prot#'!A:AL,10,FALSE),1)</f>
        <v>C</v>
      </c>
      <c r="S355" s="102" t="str">
        <f>MID(VLOOKUP($A355,Seqs!$A:$B,2,FALSE),VLOOKUP($A355,'NonXtal_SegEnds_Prot#'!A:AL,10,FALSE)+6,1)</f>
        <v>A</v>
      </c>
      <c r="T355" s="102" t="str">
        <f>MID(VLOOKUP($A355,Seqs!$A:$B,2,FALSE),VLOOKUP($A355,'NonXtal_SegEnds_Prot#'!A:AL,10,FALSE)+7,1)</f>
        <v>V</v>
      </c>
      <c r="U355" s="102" t="str">
        <f>MID(VLOOKUP($A355,Seqs!$A:$B,2,FALSE),VLOOKUP($A355,'NonXtal_SegEnds_Prot#'!A:AL,10,FALSE)+8,1)</f>
        <v>F</v>
      </c>
      <c r="V355" s="102" t="str">
        <f>MID(VLOOKUP($A355,Seqs!$A:$B,2,FALSE),VLOOKUP($A355,'NonXtal_SegEnds_Prot#'!A:AL,10,FALSE)+9,1)</f>
        <v>P</v>
      </c>
      <c r="W355" s="71" t="str">
        <f>MID(VLOOKUP($A355,Seqs!$A:$B,2,FALSE),VLOOKUP($A355,'NonXtal_SegEnds_Prot#'!$A:$AL,22,FALSE)+6,1)</f>
        <v>T</v>
      </c>
      <c r="X355" s="102" t="str">
        <f>MID(VLOOKUP($A355,Seqs!$A:$B,2,FALSE),VLOOKUP($A355,'NonXtal_SegEnds_Prot#'!$A:$AL,22,FALSE)+7,1)</f>
        <v>L</v>
      </c>
      <c r="Y355" s="102" t="str">
        <f>MID(VLOOKUP($A355,Seqs!$A:$B,2,FALSE),VLOOKUP($A355,'NonXtal_SegEnds_Prot#'!$A:$AL,22,FALSE)+8,1)</f>
        <v>A</v>
      </c>
      <c r="Z355" s="102" t="str">
        <f>MID(VLOOKUP($A355,Seqs!$A:$B,2,FALSE),VLOOKUP($A355,'NonXtal_SegEnds_Prot#'!$A:$AL,22,FALSE)+9,1)</f>
        <v>I</v>
      </c>
      <c r="AA355" s="102" t="str">
        <f>MID(VLOOKUP($A355,Seqs!$A:$B,2,FALSE),VLOOKUP($A355,'NonXtal_SegEnds_Prot#'!$A:$AL,22,FALSE)+10,1)</f>
        <v>W</v>
      </c>
      <c r="AB355" s="71" t="str">
        <f>MID(VLOOKUP($A355,Seqs!$A:$B,2,FALSE),VLOOKUP($A355,'NonXtal_SegEnds_Prot#'!$A:$AL,28,FALSE)-4,1)</f>
        <v>Y</v>
      </c>
      <c r="AC355" s="102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301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1556</v>
      </c>
      <c r="R356" s="71" t="str">
        <f>MID(VLOOKUP($A356,Seqs!$A:$B,2,FALSE),VLOOKUP($A356,'NonXtal_SegEnds_Prot#'!A:AL,10,FALSE),1)</f>
        <v>G</v>
      </c>
      <c r="S356" s="102" t="str">
        <f>MID(VLOOKUP($A356,Seqs!$A:$B,2,FALSE),VLOOKUP($A356,'NonXtal_SegEnds_Prot#'!A:AL,10,FALSE)+6,1)</f>
        <v>S</v>
      </c>
      <c r="T356" s="102" t="str">
        <f>MID(VLOOKUP($A356,Seqs!$A:$B,2,FALSE),VLOOKUP($A356,'NonXtal_SegEnds_Prot#'!A:AL,10,FALSE)+7,1)</f>
        <v>I</v>
      </c>
      <c r="U356" s="102" t="str">
        <f>MID(VLOOKUP($A356,Seqs!$A:$B,2,FALSE),VLOOKUP($A356,'NonXtal_SegEnds_Prot#'!A:AL,10,FALSE)+8,1)</f>
        <v>F</v>
      </c>
      <c r="V356" s="102" t="str">
        <f>MID(VLOOKUP($A356,Seqs!$A:$B,2,FALSE),VLOOKUP($A356,'NonXtal_SegEnds_Prot#'!A:AL,10,FALSE)+9,1)</f>
        <v>L</v>
      </c>
      <c r="W356" s="71" t="str">
        <f>MID(VLOOKUP($A356,Seqs!$A:$B,2,FALSE),VLOOKUP($A356,'NonXtal_SegEnds_Prot#'!$A:$AL,22,FALSE)+6,1)</f>
        <v>I</v>
      </c>
      <c r="X356" s="102" t="str">
        <f>MID(VLOOKUP($A356,Seqs!$A:$B,2,FALSE),VLOOKUP($A356,'NonXtal_SegEnds_Prot#'!$A:$AL,22,FALSE)+7,1)</f>
        <v>L</v>
      </c>
      <c r="Y356" s="102" t="str">
        <f>MID(VLOOKUP($A356,Seqs!$A:$B,2,FALSE),VLOOKUP($A356,'NonXtal_SegEnds_Prot#'!$A:$AL,22,FALSE)+8,1)</f>
        <v>I</v>
      </c>
      <c r="Z356" s="102" t="str">
        <f>MID(VLOOKUP($A356,Seqs!$A:$B,2,FALSE),VLOOKUP($A356,'NonXtal_SegEnds_Prot#'!$A:$AL,22,FALSE)+9,1)</f>
        <v>C</v>
      </c>
      <c r="AA356" s="102" t="str">
        <f>MID(VLOOKUP($A356,Seqs!$A:$B,2,FALSE),VLOOKUP($A356,'NonXtal_SegEnds_Prot#'!$A:$AL,22,FALSE)+10,1)</f>
        <v>W</v>
      </c>
      <c r="AB356" s="71" t="str">
        <f>MID(VLOOKUP($A356,Seqs!$A:$B,2,FALSE),VLOOKUP($A356,'NonXtal_SegEnds_Prot#'!$A:$AL,28,FALSE)-4,1)</f>
        <v>Y</v>
      </c>
      <c r="AC356" s="102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302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1556</v>
      </c>
      <c r="R357" s="71" t="str">
        <f>MID(VLOOKUP($A357,Seqs!$A:$B,2,FALSE),VLOOKUP($A357,'NonXtal_SegEnds_Prot#'!A:AL,10,FALSE),1)</f>
        <v>S</v>
      </c>
      <c r="S357" s="102" t="str">
        <f>MID(VLOOKUP($A357,Seqs!$A:$B,2,FALSE),VLOOKUP($A357,'NonXtal_SegEnds_Prot#'!A:AL,10,FALSE)+6,1)</f>
        <v>S</v>
      </c>
      <c r="T357" s="102" t="str">
        <f>MID(VLOOKUP($A357,Seqs!$A:$B,2,FALSE),VLOOKUP($A357,'NonXtal_SegEnds_Prot#'!A:AL,10,FALSE)+7,1)</f>
        <v>A</v>
      </c>
      <c r="U357" s="102" t="str">
        <f>MID(VLOOKUP($A357,Seqs!$A:$B,2,FALSE),VLOOKUP($A357,'NonXtal_SegEnds_Prot#'!A:AL,10,FALSE)+8,1)</f>
        <v>Y</v>
      </c>
      <c r="V357" s="102" t="str">
        <f>MID(VLOOKUP($A357,Seqs!$A:$B,2,FALSE),VLOOKUP($A357,'NonXtal_SegEnds_Prot#'!A:AL,10,FALSE)+9,1)</f>
        <v>L</v>
      </c>
      <c r="W357" s="71" t="str">
        <f>MID(VLOOKUP($A357,Seqs!$A:$B,2,FALSE),VLOOKUP($A357,'NonXtal_SegEnds_Prot#'!$A:$AL,22,FALSE)+6,1)</f>
        <v>L</v>
      </c>
      <c r="X357" s="102" t="str">
        <f>MID(VLOOKUP($A357,Seqs!$A:$B,2,FALSE),VLOOKUP($A357,'NonXtal_SegEnds_Prot#'!$A:$AL,22,FALSE)+7,1)</f>
        <v>L</v>
      </c>
      <c r="Y357" s="102" t="str">
        <f>MID(VLOOKUP($A357,Seqs!$A:$B,2,FALSE),VLOOKUP($A357,'NonXtal_SegEnds_Prot#'!$A:$AL,22,FALSE)+8,1)</f>
        <v>M</v>
      </c>
      <c r="Z357" s="102" t="str">
        <f>MID(VLOOKUP($A357,Seqs!$A:$B,2,FALSE),VLOOKUP($A357,'NonXtal_SegEnds_Prot#'!$A:$AL,22,FALSE)+9,1)</f>
        <v>T</v>
      </c>
      <c r="AA357" s="102" t="str">
        <f>MID(VLOOKUP($A357,Seqs!$A:$B,2,FALSE),VLOOKUP($A357,'NonXtal_SegEnds_Prot#'!$A:$AL,22,FALSE)+10,1)</f>
        <v>W</v>
      </c>
      <c r="AB357" s="71" t="str">
        <f>MID(VLOOKUP($A357,Seqs!$A:$B,2,FALSE),VLOOKUP($A357,'NonXtal_SegEnds_Prot#'!$A:$AL,28,FALSE)-4,1)</f>
        <v>C</v>
      </c>
      <c r="AC357" s="102" t="str">
        <f>MID(VLOOKUP($A357,Seqs!$A:$B,2,FALSE),VLOOKUP($A357,'NonXtal_SegEnds_Prot#'!$A:$AL,28,FALSE),1)</f>
        <v>L</v>
      </c>
    </row>
    <row r="358" spans="1:29" s="2" customFormat="1" x14ac:dyDescent="0.2">
      <c r="A358" s="2" t="s">
        <v>312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1556</v>
      </c>
      <c r="R358" s="71" t="str">
        <f>MID(VLOOKUP($A358,Seqs!$A:$B,2,FALSE),VLOOKUP($A358,'NonXtal_SegEnds_Prot#'!A:AL,10,FALSE),1)</f>
        <v>I</v>
      </c>
      <c r="S358" s="102" t="str">
        <f>MID(VLOOKUP($A358,Seqs!$A:$B,2,FALSE),VLOOKUP($A358,'NonXtal_SegEnds_Prot#'!A:AL,10,FALSE)+6,1)</f>
        <v>I</v>
      </c>
      <c r="T358" s="102" t="str">
        <f>MID(VLOOKUP($A358,Seqs!$A:$B,2,FALSE),VLOOKUP($A358,'NonXtal_SegEnds_Prot#'!A:AL,10,FALSE)+7,1)</f>
        <v>T</v>
      </c>
      <c r="U358" s="102" t="str">
        <f>MID(VLOOKUP($A358,Seqs!$A:$B,2,FALSE),VLOOKUP($A358,'NonXtal_SegEnds_Prot#'!A:AL,10,FALSE)+8,1)</f>
        <v>F</v>
      </c>
      <c r="V358" s="102" t="str">
        <f>MID(VLOOKUP($A358,Seqs!$A:$B,2,FALSE),VLOOKUP($A358,'NonXtal_SegEnds_Prot#'!A:AL,10,FALSE)+9,1)</f>
        <v>L</v>
      </c>
      <c r="W358" s="71" t="str">
        <f>MID(VLOOKUP($A358,Seqs!$A:$B,2,FALSE),VLOOKUP($A358,'NonXtal_SegEnds_Prot#'!$A:$AL,22,FALSE)+6,1)</f>
        <v>G</v>
      </c>
      <c r="X358" s="102" t="str">
        <f>MID(VLOOKUP($A358,Seqs!$A:$B,2,FALSE),VLOOKUP($A358,'NonXtal_SegEnds_Prot#'!$A:$AL,22,FALSE)+7,1)</f>
        <v>M</v>
      </c>
      <c r="Y358" s="102" t="str">
        <f>MID(VLOOKUP($A358,Seqs!$A:$B,2,FALSE),VLOOKUP($A358,'NonXtal_SegEnds_Prot#'!$A:$AL,22,FALSE)+8,1)</f>
        <v>I</v>
      </c>
      <c r="Z358" s="102" t="str">
        <f>MID(VLOOKUP($A358,Seqs!$A:$B,2,FALSE),VLOOKUP($A358,'NonXtal_SegEnds_Prot#'!$A:$AL,22,FALSE)+9,1)</f>
        <v>A</v>
      </c>
      <c r="AA358" s="102" t="str">
        <f>MID(VLOOKUP($A358,Seqs!$A:$B,2,FALSE),VLOOKUP($A358,'NonXtal_SegEnds_Prot#'!$A:$AL,22,FALSE)+10,1)</f>
        <v>W</v>
      </c>
      <c r="AB358" s="71" t="str">
        <f>MID(VLOOKUP($A358,Seqs!$A:$B,2,FALSE),VLOOKUP($A358,'NonXtal_SegEnds_Prot#'!$A:$AL,28,FALSE)-4,1)</f>
        <v>Y</v>
      </c>
      <c r="AC358" s="102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306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1556</v>
      </c>
      <c r="R359" s="71" t="str">
        <f>MID(VLOOKUP($A359,Seqs!$A:$B,2,FALSE),VLOOKUP($A359,'NonXtal_SegEnds_Prot#'!A:AL,10,FALSE),1)</f>
        <v>T</v>
      </c>
      <c r="S359" s="102" t="str">
        <f>MID(VLOOKUP($A359,Seqs!$A:$B,2,FALSE),VLOOKUP($A359,'NonXtal_SegEnds_Prot#'!A:AL,10,FALSE)+6,1)</f>
        <v>L</v>
      </c>
      <c r="T359" s="102" t="str">
        <f>MID(VLOOKUP($A359,Seqs!$A:$B,2,FALSE),VLOOKUP($A359,'NonXtal_SegEnds_Prot#'!A:AL,10,FALSE)+7,1)</f>
        <v>V</v>
      </c>
      <c r="U359" s="102" t="str">
        <f>MID(VLOOKUP($A359,Seqs!$A:$B,2,FALSE),VLOOKUP($A359,'NonXtal_SegEnds_Prot#'!A:AL,10,FALSE)+8,1)</f>
        <v>F</v>
      </c>
      <c r="V359" s="102" t="str">
        <f>MID(VLOOKUP($A359,Seqs!$A:$B,2,FALSE),VLOOKUP($A359,'NonXtal_SegEnds_Prot#'!A:AL,10,FALSE)+9,1)</f>
        <v>A</v>
      </c>
      <c r="W359" s="71" t="str">
        <f>MID(VLOOKUP($A359,Seqs!$A:$B,2,FALSE),VLOOKUP($A359,'NonXtal_SegEnds_Prot#'!$A:$AL,22,FALSE)+6,1)</f>
        <v>I</v>
      </c>
      <c r="X359" s="102" t="str">
        <f>MID(VLOOKUP($A359,Seqs!$A:$B,2,FALSE),VLOOKUP($A359,'NonXtal_SegEnds_Prot#'!$A:$AL,22,FALSE)+7,1)</f>
        <v>N</v>
      </c>
      <c r="Y359" s="102" t="str">
        <f>MID(VLOOKUP($A359,Seqs!$A:$B,2,FALSE),VLOOKUP($A359,'NonXtal_SegEnds_Prot#'!$A:$AL,22,FALSE)+8,1)</f>
        <v>T</v>
      </c>
      <c r="Z359" s="102" t="str">
        <f>MID(VLOOKUP($A359,Seqs!$A:$B,2,FALSE),VLOOKUP($A359,'NonXtal_SegEnds_Prot#'!$A:$AL,22,FALSE)+9,1)</f>
        <v>E</v>
      </c>
      <c r="AA359" s="102" t="str">
        <f>MID(VLOOKUP($A359,Seqs!$A:$B,2,FALSE),VLOOKUP($A359,'NonXtal_SegEnds_Prot#'!$A:$AL,22,FALSE)+10,1)</f>
        <v>W</v>
      </c>
      <c r="AB359" s="71" t="str">
        <f>MID(VLOOKUP($A359,Seqs!$A:$B,2,FALSE),VLOOKUP($A359,'NonXtal_SegEnds_Prot#'!$A:$AL,28,FALSE)-4,1)</f>
        <v>Y</v>
      </c>
      <c r="AC359" s="102" t="str">
        <f>MID(VLOOKUP($A359,Seqs!$A:$B,2,FALSE),VLOOKUP($A359,'NonXtal_SegEnds_Prot#'!$A:$AL,28,FALSE),1)</f>
        <v>L</v>
      </c>
    </row>
    <row r="360" spans="1:29" s="2" customFormat="1" x14ac:dyDescent="0.2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1556</v>
      </c>
      <c r="R360" s="71" t="str">
        <f>MID(VLOOKUP($A360,Seqs!$A:$B,2,FALSE),VLOOKUP($A360,'NonXtal_SegEnds_Prot#'!A:AL,10,FALSE),1)</f>
        <v>I</v>
      </c>
      <c r="S360" s="102" t="str">
        <f>MID(VLOOKUP($A360,Seqs!$A:$B,2,FALSE),VLOOKUP($A360,'NonXtal_SegEnds_Prot#'!A:AL,10,FALSE)+6,1)</f>
        <v>C</v>
      </c>
      <c r="T360" s="102" t="str">
        <f>MID(VLOOKUP($A360,Seqs!$A:$B,2,FALSE),VLOOKUP($A360,'NonXtal_SegEnds_Prot#'!A:AL,10,FALSE)+7,1)</f>
        <v>P</v>
      </c>
      <c r="U360" s="102" t="str">
        <f>MID(VLOOKUP($A360,Seqs!$A:$B,2,FALSE),VLOOKUP($A360,'NonXtal_SegEnds_Prot#'!A:AL,10,FALSE)+8,1)</f>
        <v>F</v>
      </c>
      <c r="V360" s="102" t="str">
        <f>MID(VLOOKUP($A360,Seqs!$A:$B,2,FALSE),VLOOKUP($A360,'NonXtal_SegEnds_Prot#'!A:AL,10,FALSE)+9,1)</f>
        <v>T</v>
      </c>
      <c r="W360" s="71" t="str">
        <f>MID(VLOOKUP($A360,Seqs!$A:$B,2,FALSE),VLOOKUP($A360,'NonXtal_SegEnds_Prot#'!$A:$AL,22,FALSE)+6,1)</f>
        <v>L</v>
      </c>
      <c r="X360" s="102" t="str">
        <f>MID(VLOOKUP($A360,Seqs!$A:$B,2,FALSE),VLOOKUP($A360,'NonXtal_SegEnds_Prot#'!$A:$AL,22,FALSE)+7,1)</f>
        <v>V</v>
      </c>
      <c r="Y360" s="102" t="str">
        <f>MID(VLOOKUP($A360,Seqs!$A:$B,2,FALSE),VLOOKUP($A360,'NonXtal_SegEnds_Prot#'!$A:$AL,22,FALSE)+8,1)</f>
        <v>V</v>
      </c>
      <c r="Z360" s="102" t="str">
        <f>MID(VLOOKUP($A360,Seqs!$A:$B,2,FALSE),VLOOKUP($A360,'NonXtal_SegEnds_Prot#'!$A:$AL,22,FALSE)+9,1)</f>
        <v>T</v>
      </c>
      <c r="AA360" s="102" t="str">
        <f>MID(VLOOKUP($A360,Seqs!$A:$B,2,FALSE),VLOOKUP($A360,'NonXtal_SegEnds_Prot#'!$A:$AL,22,FALSE)+10,1)</f>
        <v>L</v>
      </c>
      <c r="AB360" s="71" t="str">
        <f>MID(VLOOKUP($A360,Seqs!$A:$B,2,FALSE),VLOOKUP($A360,'NonXtal_SegEnds_Prot#'!$A:$AL,28,FALSE)-4,1)</f>
        <v>Y</v>
      </c>
      <c r="AC360" s="102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309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1556</v>
      </c>
      <c r="R361" s="71" t="str">
        <f>MID(VLOOKUP($A361,Seqs!$A:$B,2,FALSE),VLOOKUP($A361,'NonXtal_SegEnds_Prot#'!A:AL,10,FALSE),1)</f>
        <v>V</v>
      </c>
      <c r="S361" s="102" t="str">
        <f>MID(VLOOKUP($A361,Seqs!$A:$B,2,FALSE),VLOOKUP($A361,'NonXtal_SegEnds_Prot#'!A:AL,10,FALSE)+6,1)</f>
        <v>M</v>
      </c>
      <c r="T361" s="102" t="str">
        <f>MID(VLOOKUP($A361,Seqs!$A:$B,2,FALSE),VLOOKUP($A361,'NonXtal_SegEnds_Prot#'!A:AL,10,FALSE)+7,1)</f>
        <v>T</v>
      </c>
      <c r="U361" s="102" t="str">
        <f>MID(VLOOKUP($A361,Seqs!$A:$B,2,FALSE),VLOOKUP($A361,'NonXtal_SegEnds_Prot#'!A:AL,10,FALSE)+8,1)</f>
        <v>F</v>
      </c>
      <c r="V361" s="102" t="str">
        <f>MID(VLOOKUP($A361,Seqs!$A:$B,2,FALSE),VLOOKUP($A361,'NonXtal_SegEnds_Prot#'!A:AL,10,FALSE)+9,1)</f>
        <v>I</v>
      </c>
      <c r="W361" s="71" t="str">
        <f>MID(VLOOKUP($A361,Seqs!$A:$B,2,FALSE),VLOOKUP($A361,'NonXtal_SegEnds_Prot#'!$A:$AL,22,FALSE)+6,1)</f>
        <v>I</v>
      </c>
      <c r="X361" s="102" t="str">
        <f>MID(VLOOKUP($A361,Seqs!$A:$B,2,FALSE),VLOOKUP($A361,'NonXtal_SegEnds_Prot#'!$A:$AL,22,FALSE)+7,1)</f>
        <v>V</v>
      </c>
      <c r="Y361" s="102" t="str">
        <f>MID(VLOOKUP($A361,Seqs!$A:$B,2,FALSE),VLOOKUP($A361,'NonXtal_SegEnds_Prot#'!$A:$AL,22,FALSE)+8,1)</f>
        <v>V</v>
      </c>
      <c r="Z361" s="102" t="str">
        <f>MID(VLOOKUP($A361,Seqs!$A:$B,2,FALSE),VLOOKUP($A361,'NonXtal_SegEnds_Prot#'!$A:$AL,22,FALSE)+9,1)</f>
        <v>A</v>
      </c>
      <c r="AA361" s="102" t="str">
        <f>MID(VLOOKUP($A361,Seqs!$A:$B,2,FALSE),VLOOKUP($A361,'NonXtal_SegEnds_Prot#'!$A:$AL,22,FALSE)+10,1)</f>
        <v>W</v>
      </c>
      <c r="AB361" s="71" t="str">
        <f>MID(VLOOKUP($A361,Seqs!$A:$B,2,FALSE),VLOOKUP($A361,'NonXtal_SegEnds_Prot#'!$A:$AL,28,FALSE)-4,1)</f>
        <v>Y</v>
      </c>
      <c r="AC361" s="102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310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1556</v>
      </c>
      <c r="R362" s="71" t="str">
        <f>MID(VLOOKUP($A362,Seqs!$A:$B,2,FALSE),VLOOKUP($A362,'NonXtal_SegEnds_Prot#'!A:AL,10,FALSE),1)</f>
        <v>V</v>
      </c>
      <c r="S362" s="102" t="str">
        <f>MID(VLOOKUP($A362,Seqs!$A:$B,2,FALSE),VLOOKUP($A362,'NonXtal_SegEnds_Prot#'!A:AL,10,FALSE)+6,1)</f>
        <v>M</v>
      </c>
      <c r="T362" s="102" t="str">
        <f>MID(VLOOKUP($A362,Seqs!$A:$B,2,FALSE),VLOOKUP($A362,'NonXtal_SegEnds_Prot#'!A:AL,10,FALSE)+7,1)</f>
        <v>T</v>
      </c>
      <c r="U362" s="102" t="str">
        <f>MID(VLOOKUP($A362,Seqs!$A:$B,2,FALSE),VLOOKUP($A362,'NonXtal_SegEnds_Prot#'!A:AL,10,FALSE)+8,1)</f>
        <v>F</v>
      </c>
      <c r="V362" s="102" t="str">
        <f>MID(VLOOKUP($A362,Seqs!$A:$B,2,FALSE),VLOOKUP($A362,'NonXtal_SegEnds_Prot#'!A:AL,10,FALSE)+9,1)</f>
        <v>F</v>
      </c>
      <c r="W362" s="71" t="str">
        <f>MID(VLOOKUP($A362,Seqs!$A:$B,2,FALSE),VLOOKUP($A362,'NonXtal_SegEnds_Prot#'!$A:$AL,22,FALSE)+6,1)</f>
        <v>M</v>
      </c>
      <c r="X362" s="102" t="str">
        <f>MID(VLOOKUP($A362,Seqs!$A:$B,2,FALSE),VLOOKUP($A362,'NonXtal_SegEnds_Prot#'!$A:$AL,22,FALSE)+7,1)</f>
        <v>V</v>
      </c>
      <c r="Y362" s="102" t="str">
        <f>MID(VLOOKUP($A362,Seqs!$A:$B,2,FALSE),VLOOKUP($A362,'NonXtal_SegEnds_Prot#'!$A:$AL,22,FALSE)+8,1)</f>
        <v>S</v>
      </c>
      <c r="Z362" s="102" t="str">
        <f>MID(VLOOKUP($A362,Seqs!$A:$B,2,FALSE),VLOOKUP($A362,'NonXtal_SegEnds_Prot#'!$A:$AL,22,FALSE)+9,1)</f>
        <v>V</v>
      </c>
      <c r="AA362" s="102" t="str">
        <f>MID(VLOOKUP($A362,Seqs!$A:$B,2,FALSE),VLOOKUP($A362,'NonXtal_SegEnds_Prot#'!$A:$AL,22,FALSE)+10,1)</f>
        <v>W</v>
      </c>
      <c r="AB362" s="71" t="str">
        <f>MID(VLOOKUP($A362,Seqs!$A:$B,2,FALSE),VLOOKUP($A362,'NonXtal_SegEnds_Prot#'!$A:$AL,28,FALSE)-4,1)</f>
        <v>Y</v>
      </c>
      <c r="AC362" s="102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313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1556</v>
      </c>
      <c r="R363" s="71" t="str">
        <f>MID(VLOOKUP($A363,Seqs!$A:$B,2,FALSE),VLOOKUP($A363,'NonXtal_SegEnds_Prot#'!A:AL,10,FALSE),1)</f>
        <v>I</v>
      </c>
      <c r="S363" s="102" t="str">
        <f>MID(VLOOKUP($A363,Seqs!$A:$B,2,FALSE),VLOOKUP($A363,'NonXtal_SegEnds_Prot#'!A:AL,10,FALSE)+6,1)</f>
        <v>I</v>
      </c>
      <c r="T363" s="102" t="str">
        <f>MID(VLOOKUP($A363,Seqs!$A:$B,2,FALSE),VLOOKUP($A363,'NonXtal_SegEnds_Prot#'!A:AL,10,FALSE)+7,1)</f>
        <v>T</v>
      </c>
      <c r="U363" s="102" t="str">
        <f>MID(VLOOKUP($A363,Seqs!$A:$B,2,FALSE),VLOOKUP($A363,'NonXtal_SegEnds_Prot#'!A:AL,10,FALSE)+8,1)</f>
        <v>F</v>
      </c>
      <c r="V363" s="102" t="str">
        <f>MID(VLOOKUP($A363,Seqs!$A:$B,2,FALSE),VLOOKUP($A363,'NonXtal_SegEnds_Prot#'!A:AL,10,FALSE)+9,1)</f>
        <v>L</v>
      </c>
      <c r="W363" s="71" t="str">
        <f>MID(VLOOKUP($A363,Seqs!$A:$B,2,FALSE),VLOOKUP($A363,'NonXtal_SegEnds_Prot#'!$A:$AL,22,FALSE)+6,1)</f>
        <v>G</v>
      </c>
      <c r="X363" s="102" t="str">
        <f>MID(VLOOKUP($A363,Seqs!$A:$B,2,FALSE),VLOOKUP($A363,'NonXtal_SegEnds_Prot#'!$A:$AL,22,FALSE)+7,1)</f>
        <v>V</v>
      </c>
      <c r="Y363" s="102" t="str">
        <f>MID(VLOOKUP($A363,Seqs!$A:$B,2,FALSE),VLOOKUP($A363,'NonXtal_SegEnds_Prot#'!$A:$AL,22,FALSE)+8,1)</f>
        <v>F</v>
      </c>
      <c r="Z363" s="102" t="str">
        <f>MID(VLOOKUP($A363,Seqs!$A:$B,2,FALSE),VLOOKUP($A363,'NonXtal_SegEnds_Prot#'!$A:$AL,22,FALSE)+9,1)</f>
        <v>I</v>
      </c>
      <c r="AA363" s="102" t="str">
        <f>MID(VLOOKUP($A363,Seqs!$A:$B,2,FALSE),VLOOKUP($A363,'NonXtal_SegEnds_Prot#'!$A:$AL,22,FALSE)+10,1)</f>
        <v>W</v>
      </c>
      <c r="AB363" s="71" t="str">
        <f>MID(VLOOKUP($A363,Seqs!$A:$B,2,FALSE),VLOOKUP($A363,'NonXtal_SegEnds_Prot#'!$A:$AL,28,FALSE)-4,1)</f>
        <v>Y</v>
      </c>
      <c r="AC363" s="102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314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1556</v>
      </c>
      <c r="R364" s="71" t="str">
        <f>MID(VLOOKUP($A364,Seqs!$A:$B,2,FALSE),VLOOKUP($A364,'NonXtal_SegEnds_Prot#'!A:AL,10,FALSE),1)</f>
        <v>I</v>
      </c>
      <c r="S364" s="102" t="str">
        <f>MID(VLOOKUP($A364,Seqs!$A:$B,2,FALSE),VLOOKUP($A364,'NonXtal_SegEnds_Prot#'!A:AL,10,FALSE)+6,1)</f>
        <v>I</v>
      </c>
      <c r="T364" s="102" t="str">
        <f>MID(VLOOKUP($A364,Seqs!$A:$B,2,FALSE),VLOOKUP($A364,'NonXtal_SegEnds_Prot#'!A:AL,10,FALSE)+7,1)</f>
        <v>T</v>
      </c>
      <c r="U364" s="102" t="str">
        <f>MID(VLOOKUP($A364,Seqs!$A:$B,2,FALSE),VLOOKUP($A364,'NonXtal_SegEnds_Prot#'!A:AL,10,FALSE)+8,1)</f>
        <v>F</v>
      </c>
      <c r="V364" s="102" t="str">
        <f>MID(VLOOKUP($A364,Seqs!$A:$B,2,FALSE),VLOOKUP($A364,'NonXtal_SegEnds_Prot#'!A:AL,10,FALSE)+9,1)</f>
        <v>L</v>
      </c>
      <c r="W364" s="71" t="str">
        <f>MID(VLOOKUP($A364,Seqs!$A:$B,2,FALSE),VLOOKUP($A364,'NonXtal_SegEnds_Prot#'!$A:$AL,22,FALSE)+6,1)</f>
        <v>G</v>
      </c>
      <c r="X364" s="102" t="str">
        <f>MID(VLOOKUP($A364,Seqs!$A:$B,2,FALSE),VLOOKUP($A364,'NonXtal_SegEnds_Prot#'!$A:$AL,22,FALSE)+7,1)</f>
        <v>V</v>
      </c>
      <c r="Y364" s="102" t="str">
        <f>MID(VLOOKUP($A364,Seqs!$A:$B,2,FALSE),VLOOKUP($A364,'NonXtal_SegEnds_Prot#'!$A:$AL,22,FALSE)+8,1)</f>
        <v>F</v>
      </c>
      <c r="Z364" s="102" t="str">
        <f>MID(VLOOKUP($A364,Seqs!$A:$B,2,FALSE),VLOOKUP($A364,'NonXtal_SegEnds_Prot#'!$A:$AL,22,FALSE)+9,1)</f>
        <v>V</v>
      </c>
      <c r="AA364" s="102" t="str">
        <f>MID(VLOOKUP($A364,Seqs!$A:$B,2,FALSE),VLOOKUP($A364,'NonXtal_SegEnds_Prot#'!$A:$AL,22,FALSE)+10,1)</f>
        <v>W</v>
      </c>
      <c r="AB364" s="71" t="str">
        <f>MID(VLOOKUP($A364,Seqs!$A:$B,2,FALSE),VLOOKUP($A364,'NonXtal_SegEnds_Prot#'!$A:$AL,28,FALSE)-4,1)</f>
        <v>Y</v>
      </c>
      <c r="AC364" s="102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317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1556</v>
      </c>
      <c r="R365" s="71" t="str">
        <f>MID(VLOOKUP($A365,Seqs!$A:$B,2,FALSE),VLOOKUP($A365,'NonXtal_SegEnds_Prot#'!A:AL,10,FALSE),1)</f>
        <v>L</v>
      </c>
      <c r="S365" s="102" t="str">
        <f>MID(VLOOKUP($A365,Seqs!$A:$B,2,FALSE),VLOOKUP($A365,'NonXtal_SegEnds_Prot#'!A:AL,10,FALSE)+6,1)</f>
        <v>V</v>
      </c>
      <c r="T365" s="102" t="str">
        <f>MID(VLOOKUP($A365,Seqs!$A:$B,2,FALSE),VLOOKUP($A365,'NonXtal_SegEnds_Prot#'!A:AL,10,FALSE)+7,1)</f>
        <v>V</v>
      </c>
      <c r="U365" s="102" t="str">
        <f>MID(VLOOKUP($A365,Seqs!$A:$B,2,FALSE),VLOOKUP($A365,'NonXtal_SegEnds_Prot#'!A:AL,10,FALSE)+8,1)</f>
        <v>P</v>
      </c>
      <c r="V365" s="102" t="str">
        <f>MID(VLOOKUP($A365,Seqs!$A:$B,2,FALSE),VLOOKUP($A365,'NonXtal_SegEnds_Prot#'!A:AL,10,FALSE)+9,1)</f>
        <v>V</v>
      </c>
      <c r="W365" s="71" t="str">
        <f>MID(VLOOKUP($A365,Seqs!$A:$B,2,FALSE),VLOOKUP($A365,'NonXtal_SegEnds_Prot#'!$A:$AL,22,FALSE)+6,1)</f>
        <v>I</v>
      </c>
      <c r="X365" s="102" t="str">
        <f>MID(VLOOKUP($A365,Seqs!$A:$B,2,FALSE),VLOOKUP($A365,'NonXtal_SegEnds_Prot#'!$A:$AL,22,FALSE)+7,1)</f>
        <v>V</v>
      </c>
      <c r="Y365" s="102" t="str">
        <f>MID(VLOOKUP($A365,Seqs!$A:$B,2,FALSE),VLOOKUP($A365,'NonXtal_SegEnds_Prot#'!$A:$AL,22,FALSE)+8,1)</f>
        <v>V</v>
      </c>
      <c r="Z365" s="102" t="str">
        <f>MID(VLOOKUP($A365,Seqs!$A:$B,2,FALSE),VLOOKUP($A365,'NonXtal_SegEnds_Prot#'!$A:$AL,22,FALSE)+9,1)</f>
        <v>I</v>
      </c>
      <c r="AA365" s="102" t="str">
        <f>MID(VLOOKUP($A365,Seqs!$A:$B,2,FALSE),VLOOKUP($A365,'NonXtal_SegEnds_Prot#'!$A:$AL,22,FALSE)+10,1)</f>
        <v>G</v>
      </c>
      <c r="AB365" s="71" t="str">
        <f>MID(VLOOKUP($A365,Seqs!$A:$B,2,FALSE),VLOOKUP($A365,'NonXtal_SegEnds_Prot#'!$A:$AL,28,FALSE)-4,1)</f>
        <v>L</v>
      </c>
      <c r="AC365" s="102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646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1555</v>
      </c>
      <c r="R366" s="71" t="str">
        <f>MID(VLOOKUP($A366,Seqs!$A:$B,2,FALSE),VLOOKUP($A366,'NonXtal_SegEnds_Prot#'!A:AL,10,FALSE),1)</f>
        <v>A</v>
      </c>
      <c r="S366" s="102" t="str">
        <f>MID(VLOOKUP($A366,Seqs!$A:$B,2,FALSE),VLOOKUP($A366,'NonXtal_SegEnds_Prot#'!A:AL,10,FALSE)+6,1)</f>
        <v>S</v>
      </c>
      <c r="T366" s="102" t="str">
        <f>MID(VLOOKUP($A366,Seqs!$A:$B,2,FALSE),VLOOKUP($A366,'NonXtal_SegEnds_Prot#'!A:AL,10,FALSE)+7,1)</f>
        <v>L</v>
      </c>
      <c r="U366" s="102" t="str">
        <f>MID(VLOOKUP($A366,Seqs!$A:$B,2,FALSE),VLOOKUP($A366,'NonXtal_SegEnds_Prot#'!A:AL,10,FALSE)+8,1)</f>
        <v>G</v>
      </c>
      <c r="V366" s="102" t="str">
        <f>MID(VLOOKUP($A366,Seqs!$A:$B,2,FALSE),VLOOKUP($A366,'NonXtal_SegEnds_Prot#'!A:AL,10,FALSE)+9,1)</f>
        <v>F</v>
      </c>
      <c r="W366" s="71" t="str">
        <f>MID(VLOOKUP($A366,Seqs!$A:$B,2,FALSE),VLOOKUP($A366,'NonXtal_SegEnds_Prot#'!$A:$AL,22,FALSE)+6,1)</f>
        <v>K</v>
      </c>
      <c r="X366" s="102" t="str">
        <f>MID(VLOOKUP($A366,Seqs!$A:$B,2,FALSE),VLOOKUP($A366,'NonXtal_SegEnds_Prot#'!$A:$AL,22,FALSE)+7,1)</f>
        <v>S</v>
      </c>
      <c r="Y366" s="102" t="str">
        <f>MID(VLOOKUP($A366,Seqs!$A:$B,2,FALSE),VLOOKUP($A366,'NonXtal_SegEnds_Prot#'!$A:$AL,22,FALSE)+8,1)</f>
        <v>I</v>
      </c>
      <c r="Z366" s="102" t="str">
        <f>MID(VLOOKUP($A366,Seqs!$A:$B,2,FALSE),VLOOKUP($A366,'NonXtal_SegEnds_Prot#'!$A:$AL,22,FALSE)+9,1)</f>
        <v>T</v>
      </c>
      <c r="AA366" s="102" t="str">
        <f>MID(VLOOKUP($A366,Seqs!$A:$B,2,FALSE),VLOOKUP($A366,'NonXtal_SegEnds_Prot#'!$A:$AL,22,FALSE)+10,1)</f>
        <v>A</v>
      </c>
      <c r="AB366" s="71" t="str">
        <f>MID(VLOOKUP($A366,Seqs!$A:$B,2,FALSE),VLOOKUP($A366,'NonXtal_SegEnds_Prot#'!$A:$AL,28,FALSE)-4,1)</f>
        <v>P</v>
      </c>
      <c r="AC366" s="102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649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1555</v>
      </c>
      <c r="R367" s="71" t="str">
        <f>MID(VLOOKUP($A367,Seqs!$A:$B,2,FALSE),VLOOKUP($A367,'NonXtal_SegEnds_Prot#'!A:AL,10,FALSE),1)</f>
        <v>A</v>
      </c>
      <c r="S367" s="102" t="str">
        <f>MID(VLOOKUP($A367,Seqs!$A:$B,2,FALSE),VLOOKUP($A367,'NonXtal_SegEnds_Prot#'!A:AL,10,FALSE)+6,1)</f>
        <v>S</v>
      </c>
      <c r="T367" s="102" t="str">
        <f>MID(VLOOKUP($A367,Seqs!$A:$B,2,FALSE),VLOOKUP($A367,'NonXtal_SegEnds_Prot#'!A:AL,10,FALSE)+7,1)</f>
        <v>V</v>
      </c>
      <c r="U367" s="102" t="str">
        <f>MID(VLOOKUP($A367,Seqs!$A:$B,2,FALSE),VLOOKUP($A367,'NonXtal_SegEnds_Prot#'!A:AL,10,FALSE)+8,1)</f>
        <v>G</v>
      </c>
      <c r="V367" s="102" t="str">
        <f>MID(VLOOKUP($A367,Seqs!$A:$B,2,FALSE),VLOOKUP($A367,'NonXtal_SegEnds_Prot#'!A:AL,10,FALSE)+9,1)</f>
        <v>Y</v>
      </c>
      <c r="W367" s="71" t="str">
        <f>MID(VLOOKUP($A367,Seqs!$A:$B,2,FALSE),VLOOKUP($A367,'NonXtal_SegEnds_Prot#'!$A:$AL,22,FALSE)+6,1)</f>
        <v>K</v>
      </c>
      <c r="X367" s="102" t="str">
        <f>MID(VLOOKUP($A367,Seqs!$A:$B,2,FALSE),VLOOKUP($A367,'NonXtal_SegEnds_Prot#'!$A:$AL,22,FALSE)+7,1)</f>
        <v>S</v>
      </c>
      <c r="Y367" s="102" t="str">
        <f>MID(VLOOKUP($A367,Seqs!$A:$B,2,FALSE),VLOOKUP($A367,'NonXtal_SegEnds_Prot#'!$A:$AL,22,FALSE)+8,1)</f>
        <v>I</v>
      </c>
      <c r="Z367" s="102" t="str">
        <f>MID(VLOOKUP($A367,Seqs!$A:$B,2,FALSE),VLOOKUP($A367,'NonXtal_SegEnds_Prot#'!$A:$AL,22,FALSE)+9,1)</f>
        <v>A</v>
      </c>
      <c r="AA367" s="102" t="str">
        <f>MID(VLOOKUP($A367,Seqs!$A:$B,2,FALSE),VLOOKUP($A367,'NonXtal_SegEnds_Prot#'!$A:$AL,22,FALSE)+10,1)</f>
        <v>V</v>
      </c>
      <c r="AB367" s="71" t="str">
        <f>MID(VLOOKUP($A367,Seqs!$A:$B,2,FALSE),VLOOKUP($A367,'NonXtal_SegEnds_Prot#'!$A:$AL,28,FALSE)-4,1)</f>
        <v>P</v>
      </c>
      <c r="AC367" s="102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641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1555</v>
      </c>
      <c r="R368" s="71" t="str">
        <f>MID(VLOOKUP($A368,Seqs!$A:$B,2,FALSE),VLOOKUP($A368,'NonXtal_SegEnds_Prot#'!A:AL,10,FALSE),1)</f>
        <v>G</v>
      </c>
      <c r="S368" s="102" t="str">
        <f>MID(VLOOKUP($A368,Seqs!$A:$B,2,FALSE),VLOOKUP($A368,'NonXtal_SegEnds_Prot#'!A:AL,10,FALSE)+6,1)</f>
        <v>A</v>
      </c>
      <c r="T368" s="102" t="str">
        <f>MID(VLOOKUP($A368,Seqs!$A:$B,2,FALSE),VLOOKUP($A368,'NonXtal_SegEnds_Prot#'!A:AL,10,FALSE)+7,1)</f>
        <v>V</v>
      </c>
      <c r="U368" s="102" t="str">
        <f>MID(VLOOKUP($A368,Seqs!$A:$B,2,FALSE),VLOOKUP($A368,'NonXtal_SegEnds_Prot#'!A:AL,10,FALSE)+8,1)</f>
        <v>A</v>
      </c>
      <c r="V368" s="102" t="str">
        <f>MID(VLOOKUP($A368,Seqs!$A:$B,2,FALSE),VLOOKUP($A368,'NonXtal_SegEnds_Prot#'!A:AL,10,FALSE)+9,1)</f>
        <v>Y</v>
      </c>
      <c r="W368" s="71" t="str">
        <f>MID(VLOOKUP($A368,Seqs!$A:$B,2,FALSE),VLOOKUP($A368,'NonXtal_SegEnds_Prot#'!$A:$AL,22,FALSE)+6,1)</f>
        <v>K</v>
      </c>
      <c r="X368" s="102" t="str">
        <f>MID(VLOOKUP($A368,Seqs!$A:$B,2,FALSE),VLOOKUP($A368,'NonXtal_SegEnds_Prot#'!$A:$AL,22,FALSE)+7,1)</f>
        <v>T</v>
      </c>
      <c r="Y368" s="102" t="str">
        <f>MID(VLOOKUP($A368,Seqs!$A:$B,2,FALSE),VLOOKUP($A368,'NonXtal_SegEnds_Prot#'!$A:$AL,22,FALSE)+8,1)</f>
        <v>I</v>
      </c>
      <c r="Z368" s="102" t="str">
        <f>MID(VLOOKUP($A368,Seqs!$A:$B,2,FALSE),VLOOKUP($A368,'NonXtal_SegEnds_Prot#'!$A:$AL,22,FALSE)+9,1)</f>
        <v>T</v>
      </c>
      <c r="AA368" s="102" t="str">
        <f>MID(VLOOKUP($A368,Seqs!$A:$B,2,FALSE),VLOOKUP($A368,'NonXtal_SegEnds_Prot#'!$A:$AL,22,FALSE)+10,1)</f>
        <v>I</v>
      </c>
      <c r="AB368" s="71" t="str">
        <f>MID(VLOOKUP($A368,Seqs!$A:$B,2,FALSE),VLOOKUP($A368,'NonXtal_SegEnds_Prot#'!$A:$AL,28,FALSE)-4,1)</f>
        <v>P</v>
      </c>
      <c r="AC368" s="102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642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1555</v>
      </c>
      <c r="R369" s="71" t="str">
        <f>MID(VLOOKUP($A369,Seqs!$A:$B,2,FALSE),VLOOKUP($A369,'NonXtal_SegEnds_Prot#'!A:AL,10,FALSE),1)</f>
        <v>M</v>
      </c>
      <c r="S369" s="102" t="str">
        <f>MID(VLOOKUP($A369,Seqs!$A:$B,2,FALSE),VLOOKUP($A369,'NonXtal_SegEnds_Prot#'!A:AL,10,FALSE)+6,1)</f>
        <v>S</v>
      </c>
      <c r="T369" s="102" t="str">
        <f>MID(VLOOKUP($A369,Seqs!$A:$B,2,FALSE),VLOOKUP($A369,'NonXtal_SegEnds_Prot#'!A:AL,10,FALSE)+7,1)</f>
        <v>V</v>
      </c>
      <c r="U369" s="102" t="str">
        <f>MID(VLOOKUP($A369,Seqs!$A:$B,2,FALSE),VLOOKUP($A369,'NonXtal_SegEnds_Prot#'!A:AL,10,FALSE)+8,1)</f>
        <v>G</v>
      </c>
      <c r="V369" s="102" t="str">
        <f>MID(VLOOKUP($A369,Seqs!$A:$B,2,FALSE),VLOOKUP($A369,'NonXtal_SegEnds_Prot#'!A:AL,10,FALSE)+9,1)</f>
        <v>Y</v>
      </c>
      <c r="W369" s="71" t="str">
        <f>MID(VLOOKUP($A369,Seqs!$A:$B,2,FALSE),VLOOKUP($A369,'NonXtal_SegEnds_Prot#'!$A:$AL,22,FALSE)+6,1)</f>
        <v>K</v>
      </c>
      <c r="X369" s="102" t="str">
        <f>MID(VLOOKUP($A369,Seqs!$A:$B,2,FALSE),VLOOKUP($A369,'NonXtal_SegEnds_Prot#'!$A:$AL,22,FALSE)+7,1)</f>
        <v>T</v>
      </c>
      <c r="Y369" s="102" t="str">
        <f>MID(VLOOKUP($A369,Seqs!$A:$B,2,FALSE),VLOOKUP($A369,'NonXtal_SegEnds_Prot#'!$A:$AL,22,FALSE)+8,1)</f>
        <v>I</v>
      </c>
      <c r="Z369" s="102" t="str">
        <f>MID(VLOOKUP($A369,Seqs!$A:$B,2,FALSE),VLOOKUP($A369,'NonXtal_SegEnds_Prot#'!$A:$AL,22,FALSE)+9,1)</f>
        <v>L</v>
      </c>
      <c r="AA369" s="102" t="str">
        <f>MID(VLOOKUP($A369,Seqs!$A:$B,2,FALSE),VLOOKUP($A369,'NonXtal_SegEnds_Prot#'!$A:$AL,22,FALSE)+10,1)</f>
        <v>I</v>
      </c>
      <c r="AB369" s="71" t="str">
        <f>MID(VLOOKUP($A369,Seqs!$A:$B,2,FALSE),VLOOKUP($A369,'NonXtal_SegEnds_Prot#'!$A:$AL,28,FALSE)-4,1)</f>
        <v>P</v>
      </c>
      <c r="AC369" s="102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643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1555</v>
      </c>
      <c r="R370" s="71" t="str">
        <f>MID(VLOOKUP($A370,Seqs!$A:$B,2,FALSE),VLOOKUP($A370,'NonXtal_SegEnds_Prot#'!A:AL,10,FALSE),1)</f>
        <v>G</v>
      </c>
      <c r="S370" s="102" t="str">
        <f>MID(VLOOKUP($A370,Seqs!$A:$B,2,FALSE),VLOOKUP($A370,'NonXtal_SegEnds_Prot#'!A:AL,10,FALSE)+6,1)</f>
        <v>S</v>
      </c>
      <c r="T370" s="102" t="str">
        <f>MID(VLOOKUP($A370,Seqs!$A:$B,2,FALSE),VLOOKUP($A370,'NonXtal_SegEnds_Prot#'!A:AL,10,FALSE)+7,1)</f>
        <v>V</v>
      </c>
      <c r="U370" s="102" t="str">
        <f>MID(VLOOKUP($A370,Seqs!$A:$B,2,FALSE),VLOOKUP($A370,'NonXtal_SegEnds_Prot#'!A:AL,10,FALSE)+8,1)</f>
        <v>A</v>
      </c>
      <c r="V370" s="102" t="str">
        <f>MID(VLOOKUP($A370,Seqs!$A:$B,2,FALSE),VLOOKUP($A370,'NonXtal_SegEnds_Prot#'!A:AL,10,FALSE)+9,1)</f>
        <v>Y</v>
      </c>
      <c r="W370" s="71" t="str">
        <f>MID(VLOOKUP($A370,Seqs!$A:$B,2,FALSE),VLOOKUP($A370,'NonXtal_SegEnds_Prot#'!$A:$AL,22,FALSE)+6,1)</f>
        <v>K</v>
      </c>
      <c r="X370" s="102" t="str">
        <f>MID(VLOOKUP($A370,Seqs!$A:$B,2,FALSE),VLOOKUP($A370,'NonXtal_SegEnds_Prot#'!$A:$AL,22,FALSE)+7,1)</f>
        <v>T</v>
      </c>
      <c r="Y370" s="102" t="str">
        <f>MID(VLOOKUP($A370,Seqs!$A:$B,2,FALSE),VLOOKUP($A370,'NonXtal_SegEnds_Prot#'!$A:$AL,22,FALSE)+8,1)</f>
        <v>I</v>
      </c>
      <c r="Z370" s="102" t="str">
        <f>MID(VLOOKUP($A370,Seqs!$A:$B,2,FALSE),VLOOKUP($A370,'NonXtal_SegEnds_Prot#'!$A:$AL,22,FALSE)+9,1)</f>
        <v>T</v>
      </c>
      <c r="AA370" s="102" t="str">
        <f>MID(VLOOKUP($A370,Seqs!$A:$B,2,FALSE),VLOOKUP($A370,'NonXtal_SegEnds_Prot#'!$A:$AL,22,FALSE)+10,1)</f>
        <v>I</v>
      </c>
      <c r="AB370" s="71" t="str">
        <f>MID(VLOOKUP($A370,Seqs!$A:$B,2,FALSE),VLOOKUP($A370,'NonXtal_SegEnds_Prot#'!$A:$AL,28,FALSE)-4,1)</f>
        <v>P</v>
      </c>
      <c r="AC370" s="102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644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1555</v>
      </c>
      <c r="R371" s="71" t="str">
        <f>MID(VLOOKUP($A371,Seqs!$A:$B,2,FALSE),VLOOKUP($A371,'NonXtal_SegEnds_Prot#'!A:AL,10,FALSE),1)</f>
        <v>V</v>
      </c>
      <c r="S371" s="102" t="str">
        <f>MID(VLOOKUP($A371,Seqs!$A:$B,2,FALSE),VLOOKUP($A371,'NonXtal_SegEnds_Prot#'!A:AL,10,FALSE)+6,1)</f>
        <v>S</v>
      </c>
      <c r="T371" s="102" t="str">
        <f>MID(VLOOKUP($A371,Seqs!$A:$B,2,FALSE),VLOOKUP($A371,'NonXtal_SegEnds_Prot#'!A:AL,10,FALSE)+7,1)</f>
        <v>L</v>
      </c>
      <c r="U371" s="102" t="str">
        <f>MID(VLOOKUP($A371,Seqs!$A:$B,2,FALSE),VLOOKUP($A371,'NonXtal_SegEnds_Prot#'!A:AL,10,FALSE)+8,1)</f>
        <v>I</v>
      </c>
      <c r="V371" s="102" t="str">
        <f>MID(VLOOKUP($A371,Seqs!$A:$B,2,FALSE),VLOOKUP($A371,'NonXtal_SegEnds_Prot#'!A:AL,10,FALSE)+9,1)</f>
        <v>F</v>
      </c>
      <c r="W371" s="71" t="str">
        <f>MID(VLOOKUP($A371,Seqs!$A:$B,2,FALSE),VLOOKUP($A371,'NonXtal_SegEnds_Prot#'!$A:$AL,22,FALSE)+6,1)</f>
        <v>L</v>
      </c>
      <c r="X371" s="102" t="str">
        <f>MID(VLOOKUP($A371,Seqs!$A:$B,2,FALSE),VLOOKUP($A371,'NonXtal_SegEnds_Prot#'!$A:$AL,22,FALSE)+7,1)</f>
        <v>T</v>
      </c>
      <c r="Y371" s="102" t="str">
        <f>MID(VLOOKUP($A371,Seqs!$A:$B,2,FALSE),VLOOKUP($A371,'NonXtal_SegEnds_Prot#'!$A:$AL,22,FALSE)+8,1)</f>
        <v>I</v>
      </c>
      <c r="Z371" s="102" t="str">
        <f>MID(VLOOKUP($A371,Seqs!$A:$B,2,FALSE),VLOOKUP($A371,'NonXtal_SegEnds_Prot#'!$A:$AL,22,FALSE)+9,1)</f>
        <v>I</v>
      </c>
      <c r="AA371" s="102" t="str">
        <f>MID(VLOOKUP($A371,Seqs!$A:$B,2,FALSE),VLOOKUP($A371,'NonXtal_SegEnds_Prot#'!$A:$AL,22,FALSE)+10,1)</f>
        <v>L</v>
      </c>
      <c r="AB371" s="71" t="str">
        <f>MID(VLOOKUP($A371,Seqs!$A:$B,2,FALSE),VLOOKUP($A371,'NonXtal_SegEnds_Prot#'!$A:$AL,28,FALSE)-4,1)</f>
        <v>P</v>
      </c>
      <c r="AC371" s="102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645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1555</v>
      </c>
      <c r="R372" s="71" t="str">
        <f>MID(VLOOKUP($A372,Seqs!$A:$B,2,FALSE),VLOOKUP($A372,'NonXtal_SegEnds_Prot#'!A:AL,10,FALSE),1)</f>
        <v>M</v>
      </c>
      <c r="S372" s="102" t="str">
        <f>MID(VLOOKUP($A372,Seqs!$A:$B,2,FALSE),VLOOKUP($A372,'NonXtal_SegEnds_Prot#'!A:AL,10,FALSE)+6,1)</f>
        <v>S</v>
      </c>
      <c r="T372" s="102" t="str">
        <f>MID(VLOOKUP($A372,Seqs!$A:$B,2,FALSE),VLOOKUP($A372,'NonXtal_SegEnds_Prot#'!A:AL,10,FALSE)+7,1)</f>
        <v>I</v>
      </c>
      <c r="U372" s="102" t="str">
        <f>MID(VLOOKUP($A372,Seqs!$A:$B,2,FALSE),VLOOKUP($A372,'NonXtal_SegEnds_Prot#'!A:AL,10,FALSE)+8,1)</f>
        <v>A</v>
      </c>
      <c r="V372" s="102" t="str">
        <f>MID(VLOOKUP($A372,Seqs!$A:$B,2,FALSE),VLOOKUP($A372,'NonXtal_SegEnds_Prot#'!A:AL,10,FALSE)+9,1)</f>
        <v>Y</v>
      </c>
      <c r="W372" s="71" t="str">
        <f>MID(VLOOKUP($A372,Seqs!$A:$B,2,FALSE),VLOOKUP($A372,'NonXtal_SegEnds_Prot#'!$A:$AL,22,FALSE)+6,1)</f>
        <v>K</v>
      </c>
      <c r="X372" s="102" t="str">
        <f>MID(VLOOKUP($A372,Seqs!$A:$B,2,FALSE),VLOOKUP($A372,'NonXtal_SegEnds_Prot#'!$A:$AL,22,FALSE)+7,1)</f>
        <v>T</v>
      </c>
      <c r="Y372" s="102" t="str">
        <f>MID(VLOOKUP($A372,Seqs!$A:$B,2,FALSE),VLOOKUP($A372,'NonXtal_SegEnds_Prot#'!$A:$AL,22,FALSE)+8,1)</f>
        <v>I</v>
      </c>
      <c r="Z372" s="102" t="str">
        <f>MID(VLOOKUP($A372,Seqs!$A:$B,2,FALSE),VLOOKUP($A372,'NonXtal_SegEnds_Prot#'!$A:$AL,22,FALSE)+9,1)</f>
        <v>V</v>
      </c>
      <c r="AA372" s="102" t="str">
        <f>MID(VLOOKUP($A372,Seqs!$A:$B,2,FALSE),VLOOKUP($A372,'NonXtal_SegEnds_Prot#'!$A:$AL,22,FALSE)+10,1)</f>
        <v>I</v>
      </c>
      <c r="AB372" s="71" t="str">
        <f>MID(VLOOKUP($A372,Seqs!$A:$B,2,FALSE),VLOOKUP($A372,'NonXtal_SegEnds_Prot#'!$A:$AL,28,FALSE)-4,1)</f>
        <v>P</v>
      </c>
      <c r="AC372" s="102" t="str">
        <f>MID(VLOOKUP($A372,Seqs!$A:$B,2,FALSE),VLOOKUP($A372,'NonXtal_SegEnds_Prot#'!$A:$AL,28,FALSE),1)</f>
        <v>Y</v>
      </c>
    </row>
    <row r="373" spans="1:29" s="2" customFormat="1" x14ac:dyDescent="0.2">
      <c r="A373" s="2" t="s">
        <v>647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1555</v>
      </c>
      <c r="R373" s="71" t="str">
        <f>MID(VLOOKUP($A373,Seqs!$A:$B,2,FALSE),VLOOKUP($A373,'NonXtal_SegEnds_Prot#'!A:AL,10,FALSE),1)</f>
        <v>V</v>
      </c>
      <c r="S373" s="102" t="str">
        <f>MID(VLOOKUP($A373,Seqs!$A:$B,2,FALSE),VLOOKUP($A373,'NonXtal_SegEnds_Prot#'!A:AL,10,FALSE)+6,1)</f>
        <v>S</v>
      </c>
      <c r="T373" s="102" t="str">
        <f>MID(VLOOKUP($A373,Seqs!$A:$B,2,FALSE),VLOOKUP($A373,'NonXtal_SegEnds_Prot#'!A:AL,10,FALSE)+7,1)</f>
        <v>L</v>
      </c>
      <c r="U373" s="102" t="str">
        <f>MID(VLOOKUP($A373,Seqs!$A:$B,2,FALSE),VLOOKUP($A373,'NonXtal_SegEnds_Prot#'!A:AL,10,FALSE)+8,1)</f>
        <v>M</v>
      </c>
      <c r="V373" s="102" t="str">
        <f>MID(VLOOKUP($A373,Seqs!$A:$B,2,FALSE),VLOOKUP($A373,'NonXtal_SegEnds_Prot#'!A:AL,10,FALSE)+9,1)</f>
        <v>Y</v>
      </c>
      <c r="W373" s="71" t="str">
        <f>MID(VLOOKUP($A373,Seqs!$A:$B,2,FALSE),VLOOKUP($A373,'NonXtal_SegEnds_Prot#'!$A:$AL,22,FALSE)+6,1)</f>
        <v>L</v>
      </c>
      <c r="X373" s="102" t="str">
        <f>MID(VLOOKUP($A373,Seqs!$A:$B,2,FALSE),VLOOKUP($A373,'NonXtal_SegEnds_Prot#'!$A:$AL,22,FALSE)+7,1)</f>
        <v>T</v>
      </c>
      <c r="Y373" s="102" t="str">
        <f>MID(VLOOKUP($A373,Seqs!$A:$B,2,FALSE),VLOOKUP($A373,'NonXtal_SegEnds_Prot#'!$A:$AL,22,FALSE)+8,1)</f>
        <v>V</v>
      </c>
      <c r="Z373" s="102" t="str">
        <f>MID(VLOOKUP($A373,Seqs!$A:$B,2,FALSE),VLOOKUP($A373,'NonXtal_SegEnds_Prot#'!$A:$AL,22,FALSE)+9,1)</f>
        <v>M</v>
      </c>
      <c r="AA373" s="102" t="str">
        <f>MID(VLOOKUP($A373,Seqs!$A:$B,2,FALSE),VLOOKUP($A373,'NonXtal_SegEnds_Prot#'!$A:$AL,22,FALSE)+10,1)</f>
        <v>L</v>
      </c>
      <c r="AB373" s="71" t="str">
        <f>MID(VLOOKUP($A373,Seqs!$A:$B,2,FALSE),VLOOKUP($A373,'NonXtal_SegEnds_Prot#'!$A:$AL,28,FALSE)-4,1)</f>
        <v>P</v>
      </c>
      <c r="AC373" s="102" t="str">
        <f>MID(VLOOKUP($A373,Seqs!$A:$B,2,FALSE),VLOOKUP($A373,'NonXtal_SegEnds_Prot#'!$A:$AL,28,FALSE),1)</f>
        <v>C</v>
      </c>
    </row>
    <row r="374" spans="1:29" s="2" customFormat="1" x14ac:dyDescent="0.2">
      <c r="A374" s="2" t="s">
        <v>648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1555</v>
      </c>
      <c r="R374" s="71" t="str">
        <f>MID(VLOOKUP($A374,Seqs!$A:$B,2,FALSE),VLOOKUP($A374,'NonXtal_SegEnds_Prot#'!A:AL,10,FALSE),1)</f>
        <v>G</v>
      </c>
      <c r="S374" s="102" t="str">
        <f>MID(VLOOKUP($A374,Seqs!$A:$B,2,FALSE),VLOOKUP($A374,'NonXtal_SegEnds_Prot#'!A:AL,10,FALSE)+6,1)</f>
        <v>A</v>
      </c>
      <c r="T374" s="102" t="str">
        <f>MID(VLOOKUP($A374,Seqs!$A:$B,2,FALSE),VLOOKUP($A374,'NonXtal_SegEnds_Prot#'!A:AL,10,FALSE)+7,1)</f>
        <v>V</v>
      </c>
      <c r="U374" s="102" t="str">
        <f>MID(VLOOKUP($A374,Seqs!$A:$B,2,FALSE),VLOOKUP($A374,'NonXtal_SegEnds_Prot#'!A:AL,10,FALSE)+8,1)</f>
        <v>A</v>
      </c>
      <c r="V374" s="102" t="str">
        <f>MID(VLOOKUP($A374,Seqs!$A:$B,2,FALSE),VLOOKUP($A374,'NonXtal_SegEnds_Prot#'!A:AL,10,FALSE)+9,1)</f>
        <v>H</v>
      </c>
      <c r="W374" s="71" t="str">
        <f>MID(VLOOKUP($A374,Seqs!$A:$B,2,FALSE),VLOOKUP($A374,'NonXtal_SegEnds_Prot#'!$A:$AL,22,FALSE)+6,1)</f>
        <v>K</v>
      </c>
      <c r="X374" s="102" t="str">
        <f>MID(VLOOKUP($A374,Seqs!$A:$B,2,FALSE),VLOOKUP($A374,'NonXtal_SegEnds_Prot#'!$A:$AL,22,FALSE)+7,1)</f>
        <v>T</v>
      </c>
      <c r="Y374" s="102" t="str">
        <f>MID(VLOOKUP($A374,Seqs!$A:$B,2,FALSE),VLOOKUP($A374,'NonXtal_SegEnds_Prot#'!$A:$AL,22,FALSE)+8,1)</f>
        <v>I</v>
      </c>
      <c r="Z374" s="102" t="str">
        <f>MID(VLOOKUP($A374,Seqs!$A:$B,2,FALSE),VLOOKUP($A374,'NonXtal_SegEnds_Prot#'!$A:$AL,22,FALSE)+9,1)</f>
        <v>T</v>
      </c>
      <c r="AA374" s="102" t="str">
        <f>MID(VLOOKUP($A374,Seqs!$A:$B,2,FALSE),VLOOKUP($A374,'NonXtal_SegEnds_Prot#'!$A:$AL,22,FALSE)+10,1)</f>
        <v>I</v>
      </c>
      <c r="AB374" s="71" t="str">
        <f>MID(VLOOKUP($A374,Seqs!$A:$B,2,FALSE),VLOOKUP($A374,'NonXtal_SegEnds_Prot#'!$A:$AL,28,FALSE)-4,1)</f>
        <v>P</v>
      </c>
      <c r="AC374" s="102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650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1555</v>
      </c>
      <c r="R375" s="71" t="str">
        <f>MID(VLOOKUP($A375,Seqs!$A:$B,2,FALSE),VLOOKUP($A375,'NonXtal_SegEnds_Prot#'!A:AL,10,FALSE),1)</f>
        <v>M</v>
      </c>
      <c r="S375" s="102" t="str">
        <f>MID(VLOOKUP($A375,Seqs!$A:$B,2,FALSE),VLOOKUP($A375,'NonXtal_SegEnds_Prot#'!A:AL,10,FALSE)+6,1)</f>
        <v>S</v>
      </c>
      <c r="T375" s="102" t="str">
        <f>MID(VLOOKUP($A375,Seqs!$A:$B,2,FALSE),VLOOKUP($A375,'NonXtal_SegEnds_Prot#'!A:AL,10,FALSE)+7,1)</f>
        <v>L</v>
      </c>
      <c r="U375" s="102" t="str">
        <f>MID(VLOOKUP($A375,Seqs!$A:$B,2,FALSE),VLOOKUP($A375,'NonXtal_SegEnds_Prot#'!A:AL,10,FALSE)+8,1)</f>
        <v>A</v>
      </c>
      <c r="V375" s="102" t="str">
        <f>MID(VLOOKUP($A375,Seqs!$A:$B,2,FALSE),VLOOKUP($A375,'NonXtal_SegEnds_Prot#'!A:AL,10,FALSE)+9,1)</f>
        <v>F</v>
      </c>
      <c r="W375" s="71" t="str">
        <f>MID(VLOOKUP($A375,Seqs!$A:$B,2,FALSE),VLOOKUP($A375,'NonXtal_SegEnds_Prot#'!$A:$AL,22,FALSE)+6,1)</f>
        <v>K</v>
      </c>
      <c r="X375" s="102" t="str">
        <f>MID(VLOOKUP($A375,Seqs!$A:$B,2,FALSE),VLOOKUP($A375,'NonXtal_SegEnds_Prot#'!$A:$AL,22,FALSE)+7,1)</f>
        <v>T</v>
      </c>
      <c r="Y375" s="102" t="str">
        <f>MID(VLOOKUP($A375,Seqs!$A:$B,2,FALSE),VLOOKUP($A375,'NonXtal_SegEnds_Prot#'!$A:$AL,22,FALSE)+8,1)</f>
        <v>I</v>
      </c>
      <c r="Z375" s="102" t="str">
        <f>MID(VLOOKUP($A375,Seqs!$A:$B,2,FALSE),VLOOKUP($A375,'NonXtal_SegEnds_Prot#'!$A:$AL,22,FALSE)+9,1)</f>
        <v>V</v>
      </c>
      <c r="AA375" s="102" t="str">
        <f>MID(VLOOKUP($A375,Seqs!$A:$B,2,FALSE),VLOOKUP($A375,'NonXtal_SegEnds_Prot#'!$A:$AL,22,FALSE)+10,1)</f>
        <v>I</v>
      </c>
      <c r="AB375" s="71" t="str">
        <f>MID(VLOOKUP($A375,Seqs!$A:$B,2,FALSE),VLOOKUP($A375,'NonXtal_SegEnds_Prot#'!$A:$AL,28,FALSE)-4,1)</f>
        <v>P</v>
      </c>
      <c r="AC375" s="102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1555</v>
      </c>
      <c r="R376" s="71" t="str">
        <f>MID(VLOOKUP($A376,Seqs!$A:$B,2,FALSE),VLOOKUP($A376,'NonXtal_SegEnds_Prot#'!A:AL,10,FALSE),1)</f>
        <v>A</v>
      </c>
      <c r="S376" s="102" t="str">
        <f>MID(VLOOKUP($A376,Seqs!$A:$B,2,FALSE),VLOOKUP($A376,'NonXtal_SegEnds_Prot#'!A:AL,10,FALSE)+6,1)</f>
        <v>S</v>
      </c>
      <c r="T376" s="102" t="str">
        <f>MID(VLOOKUP($A376,Seqs!$A:$B,2,FALSE),VLOOKUP($A376,'NonXtal_SegEnds_Prot#'!A:AL,10,FALSE)+7,1)</f>
        <v>I</v>
      </c>
      <c r="U376" s="102" t="str">
        <f>MID(VLOOKUP($A376,Seqs!$A:$B,2,FALSE),VLOOKUP($A376,'NonXtal_SegEnds_Prot#'!A:AL,10,FALSE)+8,1)</f>
        <v>G</v>
      </c>
      <c r="V376" s="102" t="str">
        <f>MID(VLOOKUP($A376,Seqs!$A:$B,2,FALSE),VLOOKUP($A376,'NonXtal_SegEnds_Prot#'!A:AL,10,FALSE)+9,1)</f>
        <v>W</v>
      </c>
      <c r="W376" s="71" t="str">
        <f>MID(VLOOKUP($A376,Seqs!$A:$B,2,FALSE),VLOOKUP($A376,'NonXtal_SegEnds_Prot#'!$A:$AL,22,FALSE)+6,1)</f>
        <v>L</v>
      </c>
      <c r="X376" s="102" t="str">
        <f>MID(VLOOKUP($A376,Seqs!$A:$B,2,FALSE),VLOOKUP($A376,'NonXtal_SegEnds_Prot#'!$A:$AL,22,FALSE)+7,1)</f>
        <v>T</v>
      </c>
      <c r="Y376" s="102" t="str">
        <f>MID(VLOOKUP($A376,Seqs!$A:$B,2,FALSE),VLOOKUP($A376,'NonXtal_SegEnds_Prot#'!$A:$AL,22,FALSE)+8,1)</f>
        <v>V</v>
      </c>
      <c r="Z376" s="102" t="str">
        <f>MID(VLOOKUP($A376,Seqs!$A:$B,2,FALSE),VLOOKUP($A376,'NonXtal_SegEnds_Prot#'!$A:$AL,22,FALSE)+9,1)</f>
        <v>A</v>
      </c>
      <c r="AA376" s="102" t="str">
        <f>MID(VLOOKUP($A376,Seqs!$A:$B,2,FALSE),VLOOKUP($A376,'NonXtal_SegEnds_Prot#'!$A:$AL,22,FALSE)+10,1)</f>
        <v>I</v>
      </c>
      <c r="AB376" s="71" t="str">
        <f>MID(VLOOKUP($A376,Seqs!$A:$B,2,FALSE),VLOOKUP($A376,'NonXtal_SegEnds_Prot#'!$A:$AL,28,FALSE)-4,1)</f>
        <v>P</v>
      </c>
      <c r="AC376" s="102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676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71" t="str">
        <f>MID(VLOOKUP($A377,Seqs!$A:$B,2,FALSE),VLOOKUP($A377,'NonXtal_SegEnds_Prot#'!A:AL,10,FALSE),1)</f>
        <v>A</v>
      </c>
      <c r="S377" s="102" t="str">
        <f>MID(VLOOKUP($A377,Seqs!$A:$B,2,FALSE),VLOOKUP($A377,'NonXtal_SegEnds_Prot#'!A:AL,10,FALSE)+6,1)</f>
        <v>F</v>
      </c>
      <c r="T377" s="102" t="str">
        <f>MID(VLOOKUP($A377,Seqs!$A:$B,2,FALSE),VLOOKUP($A377,'NonXtal_SegEnds_Prot#'!A:AL,10,FALSE)+7,1)</f>
        <v>S</v>
      </c>
      <c r="U377" s="102" t="str">
        <f>MID(VLOOKUP($A377,Seqs!$A:$B,2,FALSE),VLOOKUP($A377,'NonXtal_SegEnds_Prot#'!A:AL,10,FALSE)+8,1)</f>
        <v>F</v>
      </c>
      <c r="V377" s="102" t="str">
        <f>MID(VLOOKUP($A377,Seqs!$A:$B,2,FALSE),VLOOKUP($A377,'NonXtal_SegEnds_Prot#'!A:AL,10,FALSE)+9,1)</f>
        <v>Y</v>
      </c>
      <c r="W377" s="71" t="str">
        <f>MID(VLOOKUP($A377,Seqs!$A:$B,2,FALSE),VLOOKUP($A377,'NonXtal_SegEnds_Prot#'!$A:$AL,22,FALSE)+6,1)</f>
        <v>A</v>
      </c>
      <c r="X377" s="102" t="str">
        <f>MID(VLOOKUP($A377,Seqs!$A:$B,2,FALSE),VLOOKUP($A377,'NonXtal_SegEnds_Prot#'!$A:$AL,22,FALSE)+7,1)</f>
        <v>A</v>
      </c>
      <c r="Y377" s="102" t="str">
        <f>MID(VLOOKUP($A377,Seqs!$A:$B,2,FALSE),VLOOKUP($A377,'NonXtal_SegEnds_Prot#'!$A:$AL,22,FALSE)+8,1)</f>
        <v>C</v>
      </c>
      <c r="Z377" s="102" t="str">
        <f>MID(VLOOKUP($A377,Seqs!$A:$B,2,FALSE),VLOOKUP($A377,'NonXtal_SegEnds_Prot#'!$A:$AL,22,FALSE)+9,1)</f>
        <v>L</v>
      </c>
      <c r="AA377" s="102" t="str">
        <f>MID(VLOOKUP($A377,Seqs!$A:$B,2,FALSE),VLOOKUP($A377,'NonXtal_SegEnds_Prot#'!$A:$AL,22,FALSE)+10,1)</f>
        <v>C</v>
      </c>
      <c r="AB377" s="71" t="str">
        <f>MID(VLOOKUP($A377,Seqs!$A:$B,2,FALSE),VLOOKUP($A377,'NonXtal_SegEnds_Prot#'!$A:$AL,28,FALSE)-4,1)</f>
        <v>L</v>
      </c>
      <c r="AC377" s="102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680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71" t="str">
        <f>MID(VLOOKUP($A378,Seqs!$A:$B,2,FALSE),VLOOKUP($A378,'NonXtal_SegEnds_Prot#'!A:AL,10,FALSE),1)</f>
        <v>D</v>
      </c>
      <c r="S378" s="102" t="str">
        <f>MID(VLOOKUP($A378,Seqs!$A:$B,2,FALSE),VLOOKUP($A378,'NonXtal_SegEnds_Prot#'!A:AL,10,FALSE)+6,1)</f>
        <v>G</v>
      </c>
      <c r="T378" s="102" t="str">
        <f>MID(VLOOKUP($A378,Seqs!$A:$B,2,FALSE),VLOOKUP($A378,'NonXtal_SegEnds_Prot#'!A:AL,10,FALSE)+7,1)</f>
        <v>M</v>
      </c>
      <c r="U378" s="102" t="str">
        <f>MID(VLOOKUP($A378,Seqs!$A:$B,2,FALSE),VLOOKUP($A378,'NonXtal_SegEnds_Prot#'!A:AL,10,FALSE)+8,1)</f>
        <v>V</v>
      </c>
      <c r="V378" s="102" t="str">
        <f>MID(VLOOKUP($A378,Seqs!$A:$B,2,FALSE),VLOOKUP($A378,'NonXtal_SegEnds_Prot#'!A:AL,10,FALSE)+9,1)</f>
        <v>I</v>
      </c>
      <c r="W378" s="71" t="str">
        <f>MID(VLOOKUP($A378,Seqs!$A:$B,2,FALSE),VLOOKUP($A378,'NonXtal_SegEnds_Prot#'!$A:$AL,22,FALSE)+6,1)</f>
        <v>L</v>
      </c>
      <c r="X378" s="102" t="str">
        <f>MID(VLOOKUP($A378,Seqs!$A:$B,2,FALSE),VLOOKUP($A378,'NonXtal_SegEnds_Prot#'!$A:$AL,22,FALSE)+7,1)</f>
        <v>C</v>
      </c>
      <c r="Y378" s="102" t="str">
        <f>MID(VLOOKUP($A378,Seqs!$A:$B,2,FALSE),VLOOKUP($A378,'NonXtal_SegEnds_Prot#'!$A:$AL,22,FALSE)+8,1)</f>
        <v>V</v>
      </c>
      <c r="Z378" s="102" t="str">
        <f>MID(VLOOKUP($A378,Seqs!$A:$B,2,FALSE),VLOOKUP($A378,'NonXtal_SegEnds_Prot#'!$A:$AL,22,FALSE)+9,1)</f>
        <v>E</v>
      </c>
      <c r="AA378" s="102" t="str">
        <f>MID(VLOOKUP($A378,Seqs!$A:$B,2,FALSE),VLOOKUP($A378,'NonXtal_SegEnds_Prot#'!$A:$AL,22,FALSE)+10,1)</f>
        <v>G</v>
      </c>
      <c r="AB378" s="71" t="str">
        <f>MID(VLOOKUP($A378,Seqs!$A:$B,2,FALSE),VLOOKUP($A378,'NonXtal_SegEnds_Prot#'!$A:$AL,28,FALSE)-4,1)</f>
        <v>T</v>
      </c>
      <c r="AC378" s="102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677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71" t="str">
        <f>MID(VLOOKUP($A379,Seqs!$A:$B,2,FALSE),VLOOKUP($A379,'NonXtal_SegEnds_Prot#'!A:AL,10,FALSE),1)</f>
        <v>W</v>
      </c>
      <c r="S379" s="102" t="str">
        <f>MID(VLOOKUP($A379,Seqs!$A:$B,2,FALSE),VLOOKUP($A379,'NonXtal_SegEnds_Prot#'!A:AL,10,FALSE)+6,1)</f>
        <v>K</v>
      </c>
      <c r="T379" s="102" t="str">
        <f>MID(VLOOKUP($A379,Seqs!$A:$B,2,FALSE),VLOOKUP($A379,'NonXtal_SegEnds_Prot#'!A:AL,10,FALSE)+7,1)</f>
        <v>R</v>
      </c>
      <c r="U379" s="102" t="str">
        <f>MID(VLOOKUP($A379,Seqs!$A:$B,2,FALSE),VLOOKUP($A379,'NonXtal_SegEnds_Prot#'!A:AL,10,FALSE)+8,1)</f>
        <v>R</v>
      </c>
      <c r="V379" s="102" t="str">
        <f>MID(VLOOKUP($A379,Seqs!$A:$B,2,FALSE),VLOOKUP($A379,'NonXtal_SegEnds_Prot#'!A:AL,10,FALSE)+9,1)</f>
        <v>N</v>
      </c>
      <c r="W379" s="71" t="str">
        <f>MID(VLOOKUP($A379,Seqs!$A:$B,2,FALSE),VLOOKUP($A379,'NonXtal_SegEnds_Prot#'!$A:$AL,22,FALSE)+6,1)</f>
        <v>Y</v>
      </c>
      <c r="X379" s="102" t="str">
        <f>MID(VLOOKUP($A379,Seqs!$A:$B,2,FALSE),VLOOKUP($A379,'NonXtal_SegEnds_Prot#'!$A:$AL,22,FALSE)+7,1)</f>
        <v>G</v>
      </c>
      <c r="Y379" s="102" t="str">
        <f>MID(VLOOKUP($A379,Seqs!$A:$B,2,FALSE),VLOOKUP($A379,'NonXtal_SegEnds_Prot#'!$A:$AL,22,FALSE)+8,1)</f>
        <v>L</v>
      </c>
      <c r="Z379" s="102" t="str">
        <f>MID(VLOOKUP($A379,Seqs!$A:$B,2,FALSE),VLOOKUP($A379,'NonXtal_SegEnds_Prot#'!$A:$AL,22,FALSE)+9,1)</f>
        <v>W</v>
      </c>
      <c r="AA379" s="102" t="str">
        <f>MID(VLOOKUP($A379,Seqs!$A:$B,2,FALSE),VLOOKUP($A379,'NonXtal_SegEnds_Prot#'!$A:$AL,22,FALSE)+10,1)</f>
        <v>K</v>
      </c>
      <c r="AB379" s="71" t="str">
        <f>MID(VLOOKUP($A379,Seqs!$A:$B,2,FALSE),VLOOKUP($A379,'NonXtal_SegEnds_Prot#'!$A:$AL,28,FALSE)-4,1)</f>
        <v>A</v>
      </c>
      <c r="AC379" s="102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681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71" t="str">
        <f>MID(VLOOKUP($A380,Seqs!$A:$B,2,FALSE),VLOOKUP($A380,'NonXtal_SegEnds_Prot#'!A:AL,10,FALSE),1)</f>
        <v>D</v>
      </c>
      <c r="S380" s="102" t="str">
        <f>MID(VLOOKUP($A380,Seqs!$A:$B,2,FALSE),VLOOKUP($A380,'NonXtal_SegEnds_Prot#'!A:AL,10,FALSE)+6,1)</f>
        <v>S</v>
      </c>
      <c r="T380" s="102" t="str">
        <f>MID(VLOOKUP($A380,Seqs!$A:$B,2,FALSE),VLOOKUP($A380,'NonXtal_SegEnds_Prot#'!A:AL,10,FALSE)+7,1)</f>
        <v>Y</v>
      </c>
      <c r="U380" s="102" t="str">
        <f>MID(VLOOKUP($A380,Seqs!$A:$B,2,FALSE),VLOOKUP($A380,'NonXtal_SegEnds_Prot#'!A:AL,10,FALSE)+8,1)</f>
        <v>F</v>
      </c>
      <c r="V380" s="102" t="str">
        <f>MID(VLOOKUP($A380,Seqs!$A:$B,2,FALSE),VLOOKUP($A380,'NonXtal_SegEnds_Prot#'!A:AL,10,FALSE)+9,1)</f>
        <v>Y</v>
      </c>
      <c r="W380" s="71" t="str">
        <f>MID(VLOOKUP($A380,Seqs!$A:$B,2,FALSE),VLOOKUP($A380,'NonXtal_SegEnds_Prot#'!$A:$AL,22,FALSE)+6,1)</f>
        <v>A</v>
      </c>
      <c r="X380" s="102" t="str">
        <f>MID(VLOOKUP($A380,Seqs!$A:$B,2,FALSE),VLOOKUP($A380,'NonXtal_SegEnds_Prot#'!$A:$AL,22,FALSE)+7,1)</f>
        <v>L</v>
      </c>
      <c r="Y380" s="102" t="str">
        <f>MID(VLOOKUP($A380,Seqs!$A:$B,2,FALSE),VLOOKUP($A380,'NonXtal_SegEnds_Prot#'!$A:$AL,22,FALSE)+8,1)</f>
        <v>K</v>
      </c>
      <c r="Z380" s="102" t="str">
        <f>MID(VLOOKUP($A380,Seqs!$A:$B,2,FALSE),VLOOKUP($A380,'NonXtal_SegEnds_Prot#'!$A:$AL,22,FALSE)+9,1)</f>
        <v>K</v>
      </c>
      <c r="AA380" s="102" t="str">
        <f>MID(VLOOKUP($A380,Seqs!$A:$B,2,FALSE),VLOOKUP($A380,'NonXtal_SegEnds_Prot#'!$A:$AL,22,FALSE)+10,1)</f>
        <v>I</v>
      </c>
      <c r="AB380" s="71" t="str">
        <f>MID(VLOOKUP($A380,Seqs!$A:$B,2,FALSE),VLOOKUP($A380,'NonXtal_SegEnds_Prot#'!$A:$AL,28,FALSE)-4,1)</f>
        <v>D</v>
      </c>
      <c r="AC380" s="102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679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71" t="str">
        <f>MID(VLOOKUP($A381,Seqs!$A:$B,2,FALSE),VLOOKUP($A381,'NonXtal_SegEnds_Prot#'!A:AL,10,FALSE),1)</f>
        <v>A</v>
      </c>
      <c r="S381" s="102" t="str">
        <f>MID(VLOOKUP($A381,Seqs!$A:$B,2,FALSE),VLOOKUP($A381,'NonXtal_SegEnds_Prot#'!A:AL,10,FALSE)+6,1)</f>
        <v>M</v>
      </c>
      <c r="T381" s="102" t="str">
        <f>MID(VLOOKUP($A381,Seqs!$A:$B,2,FALSE),VLOOKUP($A381,'NonXtal_SegEnds_Prot#'!A:AL,10,FALSE)+7,1)</f>
        <v>T</v>
      </c>
      <c r="U381" s="102" t="str">
        <f>MID(VLOOKUP($A381,Seqs!$A:$B,2,FALSE),VLOOKUP($A381,'NonXtal_SegEnds_Prot#'!A:AL,10,FALSE)+8,1)</f>
        <v>V</v>
      </c>
      <c r="V381" s="102" t="str">
        <f>MID(VLOOKUP($A381,Seqs!$A:$B,2,FALSE),VLOOKUP($A381,'NonXtal_SegEnds_Prot#'!A:AL,10,FALSE)+9,1)</f>
        <v>S</v>
      </c>
      <c r="W381" s="71" t="str">
        <f>MID(VLOOKUP($A381,Seqs!$A:$B,2,FALSE),VLOOKUP($A381,'NonXtal_SegEnds_Prot#'!$A:$AL,22,FALSE)+6,1)</f>
        <v>L</v>
      </c>
      <c r="X381" s="102" t="str">
        <f>MID(VLOOKUP($A381,Seqs!$A:$B,2,FALSE),VLOOKUP($A381,'NonXtal_SegEnds_Prot#'!$A:$AL,22,FALSE)+7,1)</f>
        <v>S</v>
      </c>
      <c r="Y381" s="102" t="str">
        <f>MID(VLOOKUP($A381,Seqs!$A:$B,2,FALSE),VLOOKUP($A381,'NonXtal_SegEnds_Prot#'!$A:$AL,22,FALSE)+8,1)</f>
        <v>A</v>
      </c>
      <c r="Z381" s="102" t="str">
        <f>MID(VLOOKUP($A381,Seqs!$A:$B,2,FALSE),VLOOKUP($A381,'NonXtal_SegEnds_Prot#'!$A:$AL,22,FALSE)+9,1)</f>
        <v>E</v>
      </c>
      <c r="AA381" s="102" t="str">
        <f>MID(VLOOKUP($A381,Seqs!$A:$B,2,FALSE),VLOOKUP($A381,'NonXtal_SegEnds_Prot#'!$A:$AL,22,FALSE)+10,1)</f>
        <v>D</v>
      </c>
      <c r="AB381" s="71" t="str">
        <f>MID(VLOOKUP($A381,Seqs!$A:$B,2,FALSE),VLOOKUP($A381,'NonXtal_SegEnds_Prot#'!$A:$AL,28,FALSE)-4,1)</f>
        <v>F</v>
      </c>
      <c r="AC381" s="102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655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71" t="str">
        <f>MID(VLOOKUP($A382,Seqs!$A:$B,2,FALSE),VLOOKUP($A382,'NonXtal_SegEnds_Prot#'!A:AL,10,FALSE),1)</f>
        <v>R</v>
      </c>
      <c r="S382" s="102" t="str">
        <f>MID(VLOOKUP($A382,Seqs!$A:$B,2,FALSE),VLOOKUP($A382,'NonXtal_SegEnds_Prot#'!A:AL,10,FALSE)+6,1)</f>
        <v>V</v>
      </c>
      <c r="T382" s="102" t="str">
        <f>MID(VLOOKUP($A382,Seqs!$A:$B,2,FALSE),VLOOKUP($A382,'NonXtal_SegEnds_Prot#'!A:AL,10,FALSE)+7,1)</f>
        <v>M</v>
      </c>
      <c r="U382" s="102" t="str">
        <f>MID(VLOOKUP($A382,Seqs!$A:$B,2,FALSE),VLOOKUP($A382,'NonXtal_SegEnds_Prot#'!A:AL,10,FALSE)+8,1)</f>
        <v>L</v>
      </c>
      <c r="V382" s="102" t="str">
        <f>MID(VLOOKUP($A382,Seqs!$A:$B,2,FALSE),VLOOKUP($A382,'NonXtal_SegEnds_Prot#'!A:AL,10,FALSE)+9,1)</f>
        <v>F</v>
      </c>
      <c r="W382" s="71" t="str">
        <f>MID(VLOOKUP($A382,Seqs!$A:$B,2,FALSE),VLOOKUP($A382,'NonXtal_SegEnds_Prot#'!$A:$AL,22,FALSE)+6,1)</f>
        <v>I</v>
      </c>
      <c r="X382" s="102" t="str">
        <f>MID(VLOOKUP($A382,Seqs!$A:$B,2,FALSE),VLOOKUP($A382,'NonXtal_SegEnds_Prot#'!$A:$AL,22,FALSE)+7,1)</f>
        <v>C</v>
      </c>
      <c r="Y382" s="102" t="str">
        <f>MID(VLOOKUP($A382,Seqs!$A:$B,2,FALSE),VLOOKUP($A382,'NonXtal_SegEnds_Prot#'!$A:$AL,22,FALSE)+8,1)</f>
        <v>N</v>
      </c>
      <c r="Z382" s="102" t="str">
        <f>MID(VLOOKUP($A382,Seqs!$A:$B,2,FALSE),VLOOKUP($A382,'NonXtal_SegEnds_Prot#'!$A:$AL,22,FALSE)+9,1)</f>
        <v>L</v>
      </c>
      <c r="AA382" s="102" t="str">
        <f>MID(VLOOKUP($A382,Seqs!$A:$B,2,FALSE),VLOOKUP($A382,'NonXtal_SegEnds_Prot#'!$A:$AL,22,FALSE)+10,1)</f>
        <v>A</v>
      </c>
      <c r="AB382" s="71" t="str">
        <f>MID(VLOOKUP($A382,Seqs!$A:$B,2,FALSE),VLOOKUP($A382,'NonXtal_SegEnds_Prot#'!$A:$AL,28,FALSE)-4,1)</f>
        <v>A</v>
      </c>
      <c r="AC382" s="102" t="str">
        <f>MID(VLOOKUP($A382,Seqs!$A:$B,2,FALSE),VLOOKUP($A382,'NonXtal_SegEnds_Prot#'!$A:$AL,28,FALSE),1)</f>
        <v>P</v>
      </c>
    </row>
    <row r="383" spans="1:29" s="2" customFormat="1" x14ac:dyDescent="0.2">
      <c r="A383" s="2" t="s">
        <v>656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71" t="str">
        <f>MID(VLOOKUP($A383,Seqs!$A:$B,2,FALSE),VLOOKUP($A383,'NonXtal_SegEnds_Prot#'!A:AL,10,FALSE),1)</f>
        <v>R</v>
      </c>
      <c r="S383" s="102" t="str">
        <f>MID(VLOOKUP($A383,Seqs!$A:$B,2,FALSE),VLOOKUP($A383,'NonXtal_SegEnds_Prot#'!A:AL,10,FALSE)+6,1)</f>
        <v>V</v>
      </c>
      <c r="T383" s="102" t="str">
        <f>MID(VLOOKUP($A383,Seqs!$A:$B,2,FALSE),VLOOKUP($A383,'NonXtal_SegEnds_Prot#'!A:AL,10,FALSE)+7,1)</f>
        <v>I</v>
      </c>
      <c r="U383" s="102" t="str">
        <f>MID(VLOOKUP($A383,Seqs!$A:$B,2,FALSE),VLOOKUP($A383,'NonXtal_SegEnds_Prot#'!A:AL,10,FALSE)+8,1)</f>
        <v>L</v>
      </c>
      <c r="V383" s="102" t="str">
        <f>MID(VLOOKUP($A383,Seqs!$A:$B,2,FALSE),VLOOKUP($A383,'NonXtal_SegEnds_Prot#'!A:AL,10,FALSE)+9,1)</f>
        <v>L</v>
      </c>
      <c r="W383" s="71" t="str">
        <f>MID(VLOOKUP($A383,Seqs!$A:$B,2,FALSE),VLOOKUP($A383,'NonXtal_SegEnds_Prot#'!$A:$AL,22,FALSE)+6,1)</f>
        <v>V</v>
      </c>
      <c r="X383" s="102" t="str">
        <f>MID(VLOOKUP($A383,Seqs!$A:$B,2,FALSE),VLOOKUP($A383,'NonXtal_SegEnds_Prot#'!$A:$AL,22,FALSE)+7,1)</f>
        <v>C</v>
      </c>
      <c r="Y383" s="102" t="str">
        <f>MID(VLOOKUP($A383,Seqs!$A:$B,2,FALSE),VLOOKUP($A383,'NonXtal_SegEnds_Prot#'!$A:$AL,22,FALSE)+8,1)</f>
        <v>H</v>
      </c>
      <c r="Z383" s="102" t="str">
        <f>MID(VLOOKUP($A383,Seqs!$A:$B,2,FALSE),VLOOKUP($A383,'NonXtal_SegEnds_Prot#'!$A:$AL,22,FALSE)+9,1)</f>
        <v>L</v>
      </c>
      <c r="AA383" s="102" t="str">
        <f>MID(VLOOKUP($A383,Seqs!$A:$B,2,FALSE),VLOOKUP($A383,'NonXtal_SegEnds_Prot#'!$A:$AL,22,FALSE)+10,1)</f>
        <v>V</v>
      </c>
      <c r="AB383" s="71" t="str">
        <f>MID(VLOOKUP($A383,Seqs!$A:$B,2,FALSE),VLOOKUP($A383,'NonXtal_SegEnds_Prot#'!$A:$AL,28,FALSE)-4,1)</f>
        <v>A</v>
      </c>
      <c r="AC383" s="102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657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71" t="str">
        <f>MID(VLOOKUP($A384,Seqs!$A:$B,2,FALSE),VLOOKUP($A384,'NonXtal_SegEnds_Prot#'!A:AL,10,FALSE),1)</f>
        <v>R</v>
      </c>
      <c r="S384" s="102" t="str">
        <f>MID(VLOOKUP($A384,Seqs!$A:$B,2,FALSE),VLOOKUP($A384,'NonXtal_SegEnds_Prot#'!A:AL,10,FALSE)+6,1)</f>
        <v>V</v>
      </c>
      <c r="T384" s="102" t="str">
        <f>MID(VLOOKUP($A384,Seqs!$A:$B,2,FALSE),VLOOKUP($A384,'NonXtal_SegEnds_Prot#'!A:AL,10,FALSE)+7,1)</f>
        <v>L</v>
      </c>
      <c r="U384" s="102" t="str">
        <f>MID(VLOOKUP($A384,Seqs!$A:$B,2,FALSE),VLOOKUP($A384,'NonXtal_SegEnds_Prot#'!A:AL,10,FALSE)+8,1)</f>
        <v>L</v>
      </c>
      <c r="V384" s="102" t="str">
        <f>MID(VLOOKUP($A384,Seqs!$A:$B,2,FALSE),VLOOKUP($A384,'NonXtal_SegEnds_Prot#'!A:AL,10,FALSE)+9,1)</f>
        <v>L</v>
      </c>
      <c r="W384" s="71" t="str">
        <f>MID(VLOOKUP($A384,Seqs!$A:$B,2,FALSE),VLOOKUP($A384,'NonXtal_SegEnds_Prot#'!$A:$AL,22,FALSE)+6,1)</f>
        <v>V</v>
      </c>
      <c r="X384" s="102" t="str">
        <f>MID(VLOOKUP($A384,Seqs!$A:$B,2,FALSE),VLOOKUP($A384,'NonXtal_SegEnds_Prot#'!$A:$AL,22,FALSE)+7,1)</f>
        <v>C</v>
      </c>
      <c r="Y384" s="102" t="str">
        <f>MID(VLOOKUP($A384,Seqs!$A:$B,2,FALSE),VLOOKUP($A384,'NonXtal_SegEnds_Prot#'!$A:$AL,22,FALSE)+8,1)</f>
        <v>H</v>
      </c>
      <c r="Z384" s="102" t="str">
        <f>MID(VLOOKUP($A384,Seqs!$A:$B,2,FALSE),VLOOKUP($A384,'NonXtal_SegEnds_Prot#'!$A:$AL,22,FALSE)+9,1)</f>
        <v>L</v>
      </c>
      <c r="AA384" s="102" t="str">
        <f>MID(VLOOKUP($A384,Seqs!$A:$B,2,FALSE),VLOOKUP($A384,'NonXtal_SegEnds_Prot#'!$A:$AL,22,FALSE)+10,1)</f>
        <v>F</v>
      </c>
      <c r="AB384" s="71" t="str">
        <f>MID(VLOOKUP($A384,Seqs!$A:$B,2,FALSE),VLOOKUP($A384,'NonXtal_SegEnds_Prot#'!$A:$AL,28,FALSE)-4,1)</f>
        <v>A</v>
      </c>
      <c r="AC384" s="102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658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71" t="str">
        <f>MID(VLOOKUP($A385,Seqs!$A:$B,2,FALSE),VLOOKUP($A385,'NonXtal_SegEnds_Prot#'!A:AL,10,FALSE),1)</f>
        <v>R</v>
      </c>
      <c r="S385" s="102" t="str">
        <f>MID(VLOOKUP($A385,Seqs!$A:$B,2,FALSE),VLOOKUP($A385,'NonXtal_SegEnds_Prot#'!A:AL,10,FALSE)+6,1)</f>
        <v>V</v>
      </c>
      <c r="T385" s="102" t="str">
        <f>MID(VLOOKUP($A385,Seqs!$A:$B,2,FALSE),VLOOKUP($A385,'NonXtal_SegEnds_Prot#'!A:AL,10,FALSE)+7,1)</f>
        <v>L</v>
      </c>
      <c r="U385" s="102" t="str">
        <f>MID(VLOOKUP($A385,Seqs!$A:$B,2,FALSE),VLOOKUP($A385,'NonXtal_SegEnds_Prot#'!A:AL,10,FALSE)+8,1)</f>
        <v>L</v>
      </c>
      <c r="V385" s="102" t="str">
        <f>MID(VLOOKUP($A385,Seqs!$A:$B,2,FALSE),VLOOKUP($A385,'NonXtal_SegEnds_Prot#'!A:AL,10,FALSE)+9,1)</f>
        <v>L</v>
      </c>
      <c r="W385" s="71" t="str">
        <f>MID(VLOOKUP($A385,Seqs!$A:$B,2,FALSE),VLOOKUP($A385,'NonXtal_SegEnds_Prot#'!$A:$AL,22,FALSE)+6,1)</f>
        <v>A</v>
      </c>
      <c r="X385" s="102" t="str">
        <f>MID(VLOOKUP($A385,Seqs!$A:$B,2,FALSE),VLOOKUP($A385,'NonXtal_SegEnds_Prot#'!$A:$AL,22,FALSE)+7,1)</f>
        <v>C</v>
      </c>
      <c r="Y385" s="102" t="str">
        <f>MID(VLOOKUP($A385,Seqs!$A:$B,2,FALSE),VLOOKUP($A385,'NonXtal_SegEnds_Prot#'!$A:$AL,22,FALSE)+8,1)</f>
        <v>Q</v>
      </c>
      <c r="Z385" s="102" t="str">
        <f>MID(VLOOKUP($A385,Seqs!$A:$B,2,FALSE),VLOOKUP($A385,'NonXtal_SegEnds_Prot#'!$A:$AL,22,FALSE)+9,1)</f>
        <v>L</v>
      </c>
      <c r="AA385" s="102" t="str">
        <f>MID(VLOOKUP($A385,Seqs!$A:$B,2,FALSE),VLOOKUP($A385,'NonXtal_SegEnds_Prot#'!$A:$AL,22,FALSE)+10,1)</f>
        <v>F</v>
      </c>
      <c r="AB385" s="71" t="str">
        <f>MID(VLOOKUP($A385,Seqs!$A:$B,2,FALSE),VLOOKUP($A385,'NonXtal_SegEnds_Prot#'!$A:$AL,28,FALSE)-4,1)</f>
        <v>G</v>
      </c>
      <c r="AC385" s="102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664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71" t="str">
        <f>MID(VLOOKUP($A386,Seqs!$A:$B,2,FALSE),VLOOKUP($A386,'NonXtal_SegEnds_Prot#'!A:AL,10,FALSE),1)</f>
        <v>R</v>
      </c>
      <c r="S386" s="102" t="str">
        <f>MID(VLOOKUP($A386,Seqs!$A:$B,2,FALSE),VLOOKUP($A386,'NonXtal_SegEnds_Prot#'!A:AL,10,FALSE)+6,1)</f>
        <v>V</v>
      </c>
      <c r="T386" s="102" t="str">
        <f>MID(VLOOKUP($A386,Seqs!$A:$B,2,FALSE),VLOOKUP($A386,'NonXtal_SegEnds_Prot#'!A:AL,10,FALSE)+7,1)</f>
        <v>L</v>
      </c>
      <c r="U386" s="102" t="str">
        <f>MID(VLOOKUP($A386,Seqs!$A:$B,2,FALSE),VLOOKUP($A386,'NonXtal_SegEnds_Prot#'!A:AL,10,FALSE)+8,1)</f>
        <v>L</v>
      </c>
      <c r="V386" s="102" t="str">
        <f>MID(VLOOKUP($A386,Seqs!$A:$B,2,FALSE),VLOOKUP($A386,'NonXtal_SegEnds_Prot#'!A:AL,10,FALSE)+9,1)</f>
        <v>L</v>
      </c>
      <c r="W386" s="71" t="str">
        <f>MID(VLOOKUP($A386,Seqs!$A:$B,2,FALSE),VLOOKUP($A386,'NonXtal_SegEnds_Prot#'!$A:$AL,22,FALSE)+6,1)</f>
        <v>A</v>
      </c>
      <c r="X386" s="102" t="str">
        <f>MID(VLOOKUP($A386,Seqs!$A:$B,2,FALSE),VLOOKUP($A386,'NonXtal_SegEnds_Prot#'!$A:$AL,22,FALSE)+7,1)</f>
        <v>C</v>
      </c>
      <c r="Y386" s="102" t="str">
        <f>MID(VLOOKUP($A386,Seqs!$A:$B,2,FALSE),VLOOKUP($A386,'NonXtal_SegEnds_Prot#'!$A:$AL,22,FALSE)+8,1)</f>
        <v>H</v>
      </c>
      <c r="Z386" s="102" t="str">
        <f>MID(VLOOKUP($A386,Seqs!$A:$B,2,FALSE),VLOOKUP($A386,'NonXtal_SegEnds_Prot#'!$A:$AL,22,FALSE)+9,1)</f>
        <v>L</v>
      </c>
      <c r="AA386" s="102" t="str">
        <f>MID(VLOOKUP($A386,Seqs!$A:$B,2,FALSE),VLOOKUP($A386,'NonXtal_SegEnds_Prot#'!$A:$AL,22,FALSE)+10,1)</f>
        <v>F</v>
      </c>
      <c r="AB386" s="71" t="str">
        <f>MID(VLOOKUP($A386,Seqs!$A:$B,2,FALSE),VLOOKUP($A386,'NonXtal_SegEnds_Prot#'!$A:$AL,28,FALSE)-4,1)</f>
        <v>A</v>
      </c>
      <c r="AC386" s="102" t="str">
        <f>MID(VLOOKUP($A386,Seqs!$A:$B,2,FALSE),VLOOKUP($A386,'NonXtal_SegEnds_Prot#'!$A:$AL,28,FALSE),1)</f>
        <v>P</v>
      </c>
    </row>
    <row r="387" spans="1:29" s="2" customFormat="1" x14ac:dyDescent="0.2">
      <c r="A387" s="2" t="s">
        <v>1126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71" t="str">
        <f>MID(VLOOKUP($A387,Seqs!$A:$B,2,FALSE),VLOOKUP($A387,'NonXtal_SegEnds_Prot#'!A:AL,10,FALSE),1)</f>
        <v>R</v>
      </c>
      <c r="S387" s="102" t="str">
        <f>MID(VLOOKUP($A387,Seqs!$A:$B,2,FALSE),VLOOKUP($A387,'NonXtal_SegEnds_Prot#'!A:AL,10,FALSE)+6,1)</f>
        <v>V</v>
      </c>
      <c r="T387" s="102" t="str">
        <f>MID(VLOOKUP($A387,Seqs!$A:$B,2,FALSE),VLOOKUP($A387,'NonXtal_SegEnds_Prot#'!A:AL,10,FALSE)+7,1)</f>
        <v>L</v>
      </c>
      <c r="U387" s="102" t="str">
        <f>MID(VLOOKUP($A387,Seqs!$A:$B,2,FALSE),VLOOKUP($A387,'NonXtal_SegEnds_Prot#'!A:AL,10,FALSE)+8,1)</f>
        <v>L</v>
      </c>
      <c r="V387" s="102" t="str">
        <f>MID(VLOOKUP($A387,Seqs!$A:$B,2,FALSE),VLOOKUP($A387,'NonXtal_SegEnds_Prot#'!A:AL,10,FALSE)+9,1)</f>
        <v>L</v>
      </c>
      <c r="W387" s="71" t="str">
        <f>MID(VLOOKUP($A387,Seqs!$A:$B,2,FALSE),VLOOKUP($A387,'NonXtal_SegEnds_Prot#'!$A:$AL,22,FALSE)+6,1)</f>
        <v>A</v>
      </c>
      <c r="X387" s="102" t="str">
        <f>MID(VLOOKUP($A387,Seqs!$A:$B,2,FALSE),VLOOKUP($A387,'NonXtal_SegEnds_Prot#'!$A:$AL,22,FALSE)+7,1)</f>
        <v>C</v>
      </c>
      <c r="Y387" s="102" t="str">
        <f>MID(VLOOKUP($A387,Seqs!$A:$B,2,FALSE),VLOOKUP($A387,'NonXtal_SegEnds_Prot#'!$A:$AL,22,FALSE)+8,1)</f>
        <v>H</v>
      </c>
      <c r="Z387" s="102" t="str">
        <f>MID(VLOOKUP($A387,Seqs!$A:$B,2,FALSE),VLOOKUP($A387,'NonXtal_SegEnds_Prot#'!$A:$AL,22,FALSE)+9,1)</f>
        <v>L</v>
      </c>
      <c r="AA387" s="102" t="str">
        <f>MID(VLOOKUP($A387,Seqs!$A:$B,2,FALSE),VLOOKUP($A387,'NonXtal_SegEnds_Prot#'!$A:$AL,22,FALSE)+10,1)</f>
        <v>F</v>
      </c>
      <c r="AB387" s="71" t="str">
        <f>MID(VLOOKUP($A387,Seqs!$A:$B,2,FALSE),VLOOKUP($A387,'NonXtal_SegEnds_Prot#'!$A:$AL,28,FALSE)-4,1)</f>
        <v>A</v>
      </c>
      <c r="AC387" s="102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665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71" t="str">
        <f>MID(VLOOKUP($A388,Seqs!$A:$B,2,FALSE),VLOOKUP($A388,'NonXtal_SegEnds_Prot#'!A:AL,10,FALSE),1)</f>
        <v>R</v>
      </c>
      <c r="S388" s="102" t="str">
        <f>MID(VLOOKUP($A388,Seqs!$A:$B,2,FALSE),VLOOKUP($A388,'NonXtal_SegEnds_Prot#'!A:AL,10,FALSE)+6,1)</f>
        <v>V</v>
      </c>
      <c r="T388" s="102" t="str">
        <f>MID(VLOOKUP($A388,Seqs!$A:$B,2,FALSE),VLOOKUP($A388,'NonXtal_SegEnds_Prot#'!A:AL,10,FALSE)+7,1)</f>
        <v>L</v>
      </c>
      <c r="U388" s="102" t="str">
        <f>MID(VLOOKUP($A388,Seqs!$A:$B,2,FALSE),VLOOKUP($A388,'NonXtal_SegEnds_Prot#'!A:AL,10,FALSE)+8,1)</f>
        <v>V</v>
      </c>
      <c r="V388" s="102" t="str">
        <f>MID(VLOOKUP($A388,Seqs!$A:$B,2,FALSE),VLOOKUP($A388,'NonXtal_SegEnds_Prot#'!A:AL,10,FALSE)+9,1)</f>
        <v>L</v>
      </c>
      <c r="W388" s="71" t="str">
        <f>MID(VLOOKUP($A388,Seqs!$A:$B,2,FALSE),VLOOKUP($A388,'NonXtal_SegEnds_Prot#'!$A:$AL,22,FALSE)+6,1)</f>
        <v>V</v>
      </c>
      <c r="X388" s="102" t="str">
        <f>MID(VLOOKUP($A388,Seqs!$A:$B,2,FALSE),VLOOKUP($A388,'NonXtal_SegEnds_Prot#'!$A:$AL,22,FALSE)+7,1)</f>
        <v>C</v>
      </c>
      <c r="Y388" s="102" t="str">
        <f>MID(VLOOKUP($A388,Seqs!$A:$B,2,FALSE),VLOOKUP($A388,'NonXtal_SegEnds_Prot#'!$A:$AL,22,FALSE)+8,1)</f>
        <v>H</v>
      </c>
      <c r="Z388" s="102" t="str">
        <f>MID(VLOOKUP($A388,Seqs!$A:$B,2,FALSE),VLOOKUP($A388,'NonXtal_SegEnds_Prot#'!$A:$AL,22,FALSE)+9,1)</f>
        <v>L</v>
      </c>
      <c r="AA388" s="102" t="str">
        <f>MID(VLOOKUP($A388,Seqs!$A:$B,2,FALSE),VLOOKUP($A388,'NonXtal_SegEnds_Prot#'!$A:$AL,22,FALSE)+10,1)</f>
        <v>F</v>
      </c>
      <c r="AB388" s="71" t="str">
        <f>MID(VLOOKUP($A388,Seqs!$A:$B,2,FALSE),VLOOKUP($A388,'NonXtal_SegEnds_Prot#'!$A:$AL,28,FALSE)-4,1)</f>
        <v>A</v>
      </c>
      <c r="AC388" s="102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666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71" t="str">
        <f>MID(VLOOKUP($A389,Seqs!$A:$B,2,FALSE),VLOOKUP($A389,'NonXtal_SegEnds_Prot#'!A:AL,10,FALSE),1)</f>
        <v>R</v>
      </c>
      <c r="S389" s="102" t="str">
        <f>MID(VLOOKUP($A389,Seqs!$A:$B,2,FALSE),VLOOKUP($A389,'NonXtal_SegEnds_Prot#'!A:AL,10,FALSE)+6,1)</f>
        <v>A</v>
      </c>
      <c r="T389" s="102" t="str">
        <f>MID(VLOOKUP($A389,Seqs!$A:$B,2,FALSE),VLOOKUP($A389,'NonXtal_SegEnds_Prot#'!A:AL,10,FALSE)+7,1)</f>
        <v>L</v>
      </c>
      <c r="U389" s="102" t="str">
        <f>MID(VLOOKUP($A389,Seqs!$A:$B,2,FALSE),VLOOKUP($A389,'NonXtal_SegEnds_Prot#'!A:AL,10,FALSE)+8,1)</f>
        <v>L</v>
      </c>
      <c r="V389" s="102" t="str">
        <f>MID(VLOOKUP($A389,Seqs!$A:$B,2,FALSE),VLOOKUP($A389,'NonXtal_SegEnds_Prot#'!A:AL,10,FALSE)+9,1)</f>
        <v>L</v>
      </c>
      <c r="W389" s="71" t="str">
        <f>MID(VLOOKUP($A389,Seqs!$A:$B,2,FALSE),VLOOKUP($A389,'NonXtal_SegEnds_Prot#'!$A:$AL,22,FALSE)+6,1)</f>
        <v>V</v>
      </c>
      <c r="X389" s="102" t="str">
        <f>MID(VLOOKUP($A389,Seqs!$A:$B,2,FALSE),VLOOKUP($A389,'NonXtal_SegEnds_Prot#'!$A:$AL,22,FALSE)+7,1)</f>
        <v>C</v>
      </c>
      <c r="Y389" s="102" t="str">
        <f>MID(VLOOKUP($A389,Seqs!$A:$B,2,FALSE),VLOOKUP($A389,'NonXtal_SegEnds_Prot#'!$A:$AL,22,FALSE)+8,1)</f>
        <v>H</v>
      </c>
      <c r="Z389" s="102" t="str">
        <f>MID(VLOOKUP($A389,Seqs!$A:$B,2,FALSE),VLOOKUP($A389,'NonXtal_SegEnds_Prot#'!$A:$AL,22,FALSE)+9,1)</f>
        <v>L</v>
      </c>
      <c r="AA389" s="102" t="str">
        <f>MID(VLOOKUP($A389,Seqs!$A:$B,2,FALSE),VLOOKUP($A389,'NonXtal_SegEnds_Prot#'!$A:$AL,22,FALSE)+10,1)</f>
        <v>L</v>
      </c>
      <c r="AB389" s="71" t="str">
        <f>MID(VLOOKUP($A389,Seqs!$A:$B,2,FALSE),VLOOKUP($A389,'NonXtal_SegEnds_Prot#'!$A:$AL,28,FALSE)-4,1)</f>
        <v>W</v>
      </c>
      <c r="AC389" s="102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663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71" t="str">
        <f>MID(VLOOKUP($A390,Seqs!$A:$B,2,FALSE),VLOOKUP($A390,'NonXtal_SegEnds_Prot#'!A:AL,10,FALSE),1)</f>
        <v>T</v>
      </c>
      <c r="S390" s="102" t="str">
        <f>MID(VLOOKUP($A390,Seqs!$A:$B,2,FALSE),VLOOKUP($A390,'NonXtal_SegEnds_Prot#'!A:AL,10,FALSE)+6,1)</f>
        <v>V</v>
      </c>
      <c r="T390" s="102" t="str">
        <f>MID(VLOOKUP($A390,Seqs!$A:$B,2,FALSE),VLOOKUP($A390,'NonXtal_SegEnds_Prot#'!A:AL,10,FALSE)+7,1)</f>
        <v>I</v>
      </c>
      <c r="U390" s="102" t="str">
        <f>MID(VLOOKUP($A390,Seqs!$A:$B,2,FALSE),VLOOKUP($A390,'NonXtal_SegEnds_Prot#'!A:AL,10,FALSE)+8,1)</f>
        <v>L</v>
      </c>
      <c r="V390" s="102" t="str">
        <f>MID(VLOOKUP($A390,Seqs!$A:$B,2,FALSE),VLOOKUP($A390,'NonXtal_SegEnds_Prot#'!A:AL,10,FALSE)+9,1)</f>
        <v>F</v>
      </c>
      <c r="W390" s="71" t="str">
        <f>MID(VLOOKUP($A390,Seqs!$A:$B,2,FALSE),VLOOKUP($A390,'NonXtal_SegEnds_Prot#'!$A:$AL,22,FALSE)+6,1)</f>
        <v>I</v>
      </c>
      <c r="X390" s="102" t="str">
        <f>MID(VLOOKUP($A390,Seqs!$A:$B,2,FALSE),VLOOKUP($A390,'NonXtal_SegEnds_Prot#'!$A:$AL,22,FALSE)+7,1)</f>
        <v>F</v>
      </c>
      <c r="Y390" s="102" t="str">
        <f>MID(VLOOKUP($A390,Seqs!$A:$B,2,FALSE),VLOOKUP($A390,'NonXtal_SegEnds_Prot#'!$A:$AL,22,FALSE)+8,1)</f>
        <v>D</v>
      </c>
      <c r="Z390" s="102" t="str">
        <f>MID(VLOOKUP($A390,Seqs!$A:$B,2,FALSE),VLOOKUP($A390,'NonXtal_SegEnds_Prot#'!$A:$AL,22,FALSE)+9,1)</f>
        <v>S</v>
      </c>
      <c r="AA390" s="102" t="str">
        <f>MID(VLOOKUP($A390,Seqs!$A:$B,2,FALSE),VLOOKUP($A390,'NonXtal_SegEnds_Prot#'!$A:$AL,22,FALSE)+10,1)</f>
        <v>L</v>
      </c>
      <c r="AB390" s="71" t="str">
        <f>MID(VLOOKUP($A390,Seqs!$A:$B,2,FALSE),VLOOKUP($A390,'NonXtal_SegEnds_Prot#'!$A:$AL,28,FALSE)-4,1)</f>
        <v>T</v>
      </c>
      <c r="AC390" s="102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667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71" t="str">
        <f>MID(VLOOKUP($A391,Seqs!$A:$B,2,FALSE),VLOOKUP($A391,'NonXtal_SegEnds_Prot#'!A:AL,10,FALSE),1)</f>
        <v>R</v>
      </c>
      <c r="S391" s="102" t="str">
        <f>MID(VLOOKUP($A391,Seqs!$A:$B,2,FALSE),VLOOKUP($A391,'NonXtal_SegEnds_Prot#'!A:AL,10,FALSE)+6,1)</f>
        <v>V</v>
      </c>
      <c r="T391" s="102" t="str">
        <f>MID(VLOOKUP($A391,Seqs!$A:$B,2,FALSE),VLOOKUP($A391,'NonXtal_SegEnds_Prot#'!A:AL,10,FALSE)+7,1)</f>
        <v>V</v>
      </c>
      <c r="U391" s="102" t="str">
        <f>MID(VLOOKUP($A391,Seqs!$A:$B,2,FALSE),VLOOKUP($A391,'NonXtal_SegEnds_Prot#'!A:AL,10,FALSE)+8,1)</f>
        <v>M</v>
      </c>
      <c r="V391" s="102" t="str">
        <f>MID(VLOOKUP($A391,Seqs!$A:$B,2,FALSE),VLOOKUP($A391,'NonXtal_SegEnds_Prot#'!A:AL,10,FALSE)+9,1)</f>
        <v>G</v>
      </c>
      <c r="W391" s="71" t="str">
        <f>MID(VLOOKUP($A391,Seqs!$A:$B,2,FALSE),VLOOKUP($A391,'NonXtal_SegEnds_Prot#'!$A:$AL,22,FALSE)+6,1)</f>
        <v>S</v>
      </c>
      <c r="X391" s="102" t="str">
        <f>MID(VLOOKUP($A391,Seqs!$A:$B,2,FALSE),VLOOKUP($A391,'NonXtal_SegEnds_Prot#'!$A:$AL,22,FALSE)+7,1)</f>
        <v>F</v>
      </c>
      <c r="Y391" s="102" t="str">
        <f>MID(VLOOKUP($A391,Seqs!$A:$B,2,FALSE),VLOOKUP($A391,'NonXtal_SegEnds_Prot#'!$A:$AL,22,FALSE)+8,1)</f>
        <v>T</v>
      </c>
      <c r="Z391" s="102" t="str">
        <f>MID(VLOOKUP($A391,Seqs!$A:$B,2,FALSE),VLOOKUP($A391,'NonXtal_SegEnds_Prot#'!$A:$AL,22,FALSE)+9,1)</f>
        <v>T</v>
      </c>
      <c r="AA391" s="102" t="str">
        <f>MID(VLOOKUP($A391,Seqs!$A:$B,2,FALSE),VLOOKUP($A391,'NonXtal_SegEnds_Prot#'!$A:$AL,22,FALSE)+10,1)</f>
        <v>I</v>
      </c>
      <c r="AB391" s="71" t="str">
        <f>MID(VLOOKUP($A391,Seqs!$A:$B,2,FALSE),VLOOKUP($A391,'NonXtal_SegEnds_Prot#'!$A:$AL,28,FALSE)-4,1)</f>
        <v>T</v>
      </c>
      <c r="AC391" s="102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671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71" t="str">
        <f>MID(VLOOKUP($A392,Seqs!$A:$B,2,FALSE),VLOOKUP($A392,'NonXtal_SegEnds_Prot#'!A:AL,10,FALSE),1)</f>
        <v>R</v>
      </c>
      <c r="S392" s="102" t="str">
        <f>MID(VLOOKUP($A392,Seqs!$A:$B,2,FALSE),VLOOKUP($A392,'NonXtal_SegEnds_Prot#'!A:AL,10,FALSE)+6,1)</f>
        <v>L</v>
      </c>
      <c r="T392" s="102" t="str">
        <f>MID(VLOOKUP($A392,Seqs!$A:$B,2,FALSE),VLOOKUP($A392,'NonXtal_SegEnds_Prot#'!A:AL,10,FALSE)+7,1)</f>
        <v>F</v>
      </c>
      <c r="U392" s="102" t="str">
        <f>MID(VLOOKUP($A392,Seqs!$A:$B,2,FALSE),VLOOKUP($A392,'NonXtal_SegEnds_Prot#'!A:AL,10,FALSE)+8,1)</f>
        <v>L</v>
      </c>
      <c r="V392" s="102" t="str">
        <f>MID(VLOOKUP($A392,Seqs!$A:$B,2,FALSE),VLOOKUP($A392,'NonXtal_SegEnds_Prot#'!A:AL,10,FALSE)+9,1)</f>
        <v>V</v>
      </c>
      <c r="W392" s="71" t="str">
        <f>MID(VLOOKUP($A392,Seqs!$A:$B,2,FALSE),VLOOKUP($A392,'NonXtal_SegEnds_Prot#'!$A:$AL,22,FALSE)+6,1)</f>
        <v>A</v>
      </c>
      <c r="X392" s="102" t="str">
        <f>MID(VLOOKUP($A392,Seqs!$A:$B,2,FALSE),VLOOKUP($A392,'NonXtal_SegEnds_Prot#'!$A:$AL,22,FALSE)+7,1)</f>
        <v>F</v>
      </c>
      <c r="Y392" s="102" t="str">
        <f>MID(VLOOKUP($A392,Seqs!$A:$B,2,FALSE),VLOOKUP($A392,'NonXtal_SegEnds_Prot#'!$A:$AL,22,FALSE)+8,1)</f>
        <v>T</v>
      </c>
      <c r="Z392" s="102" t="str">
        <f>MID(VLOOKUP($A392,Seqs!$A:$B,2,FALSE),VLOOKUP($A392,'NonXtal_SegEnds_Prot#'!$A:$AL,22,FALSE)+9,1)</f>
        <v>T</v>
      </c>
      <c r="AA392" s="102" t="str">
        <f>MID(VLOOKUP($A392,Seqs!$A:$B,2,FALSE),VLOOKUP($A392,'NonXtal_SegEnds_Prot#'!$A:$AL,22,FALSE)+10,1)</f>
        <v>C</v>
      </c>
      <c r="AB392" s="71" t="str">
        <f>MID(VLOOKUP($A392,Seqs!$A:$B,2,FALSE),VLOOKUP($A392,'NonXtal_SegEnds_Prot#'!$A:$AL,28,FALSE)-4,1)</f>
        <v>S</v>
      </c>
      <c r="AC392" s="102" t="str">
        <f>MID(VLOOKUP($A392,Seqs!$A:$B,2,FALSE),VLOOKUP($A392,'NonXtal_SegEnds_Prot#'!$A:$AL,28,FALSE),1)</f>
        <v>Q</v>
      </c>
    </row>
    <row r="393" spans="1:29" s="2" customFormat="1" x14ac:dyDescent="0.2">
      <c r="A393" s="2" t="s">
        <v>673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71" t="str">
        <f>MID(VLOOKUP($A393,Seqs!$A:$B,2,FALSE),VLOOKUP($A393,'NonXtal_SegEnds_Prot#'!A:AL,10,FALSE),1)</f>
        <v>R</v>
      </c>
      <c r="S393" s="102" t="str">
        <f>MID(VLOOKUP($A393,Seqs!$A:$B,2,FALSE),VLOOKUP($A393,'NonXtal_SegEnds_Prot#'!A:AL,10,FALSE)+6,1)</f>
        <v>V</v>
      </c>
      <c r="T393" s="102" t="str">
        <f>MID(VLOOKUP($A393,Seqs!$A:$B,2,FALSE),VLOOKUP($A393,'NonXtal_SegEnds_Prot#'!A:AL,10,FALSE)+7,1)</f>
        <v>I</v>
      </c>
      <c r="U393" s="102" t="str">
        <f>MID(VLOOKUP($A393,Seqs!$A:$B,2,FALSE),VLOOKUP($A393,'NonXtal_SegEnds_Prot#'!A:AL,10,FALSE)+8,1)</f>
        <v>L</v>
      </c>
      <c r="V393" s="102" t="str">
        <f>MID(VLOOKUP($A393,Seqs!$A:$B,2,FALSE),VLOOKUP($A393,'NonXtal_SegEnds_Prot#'!A:AL,10,FALSE)+9,1)</f>
        <v>L</v>
      </c>
      <c r="W393" s="71" t="str">
        <f>MID(VLOOKUP($A393,Seqs!$A:$B,2,FALSE),VLOOKUP($A393,'NonXtal_SegEnds_Prot#'!$A:$AL,22,FALSE)+6,1)</f>
        <v>V</v>
      </c>
      <c r="X393" s="102" t="str">
        <f>MID(VLOOKUP($A393,Seqs!$A:$B,2,FALSE),VLOOKUP($A393,'NonXtal_SegEnds_Prot#'!$A:$AL,22,FALSE)+7,1)</f>
        <v>F</v>
      </c>
      <c r="Y393" s="102" t="str">
        <f>MID(VLOOKUP($A393,Seqs!$A:$B,2,FALSE),VLOOKUP($A393,'NonXtal_SegEnds_Prot#'!$A:$AL,22,FALSE)+8,1)</f>
        <v>I</v>
      </c>
      <c r="Z393" s="102" t="str">
        <f>MID(VLOOKUP($A393,Seqs!$A:$B,2,FALSE),VLOOKUP($A393,'NonXtal_SegEnds_Prot#'!$A:$AL,22,FALSE)+9,1)</f>
        <v>S</v>
      </c>
      <c r="AA393" s="102" t="str">
        <f>MID(VLOOKUP($A393,Seqs!$A:$B,2,FALSE),VLOOKUP($A393,'NonXtal_SegEnds_Prot#'!$A:$AL,22,FALSE)+10,1)</f>
        <v>L</v>
      </c>
      <c r="AB393" s="71" t="str">
        <f>MID(VLOOKUP($A393,Seqs!$A:$B,2,FALSE),VLOOKUP($A393,'NonXtal_SegEnds_Prot#'!$A:$AL,28,FALSE)-4,1)</f>
        <v>A</v>
      </c>
      <c r="AC393" s="102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670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71" t="str">
        <f>MID(VLOOKUP($A394,Seqs!$A:$B,2,FALSE),VLOOKUP($A394,'NonXtal_SegEnds_Prot#'!A:AL,10,FALSE),1)</f>
        <v>R</v>
      </c>
      <c r="S394" s="102" t="str">
        <f>MID(VLOOKUP($A394,Seqs!$A:$B,2,FALSE),VLOOKUP($A394,'NonXtal_SegEnds_Prot#'!A:AL,10,FALSE)+6,1)</f>
        <v>I</v>
      </c>
      <c r="T394" s="102" t="str">
        <f>MID(VLOOKUP($A394,Seqs!$A:$B,2,FALSE),VLOOKUP($A394,'NonXtal_SegEnds_Prot#'!A:AL,10,FALSE)+7,1)</f>
        <v>I</v>
      </c>
      <c r="U394" s="102" t="str">
        <f>MID(VLOOKUP($A394,Seqs!$A:$B,2,FALSE),VLOOKUP($A394,'NonXtal_SegEnds_Prot#'!A:AL,10,FALSE)+8,1)</f>
        <v>L</v>
      </c>
      <c r="V394" s="102" t="str">
        <f>MID(VLOOKUP($A394,Seqs!$A:$B,2,FALSE),VLOOKUP($A394,'NonXtal_SegEnds_Prot#'!A:AL,10,FALSE)+9,1)</f>
        <v>T</v>
      </c>
      <c r="W394" s="71" t="str">
        <f>MID(VLOOKUP($A394,Seqs!$A:$B,2,FALSE),VLOOKUP($A394,'NonXtal_SegEnds_Prot#'!$A:$AL,22,FALSE)+6,1)</f>
        <v>C</v>
      </c>
      <c r="X394" s="102" t="str">
        <f>MID(VLOOKUP($A394,Seqs!$A:$B,2,FALSE),VLOOKUP($A394,'NonXtal_SegEnds_Prot#'!$A:$AL,22,FALSE)+7,1)</f>
        <v>G</v>
      </c>
      <c r="Y394" s="102" t="str">
        <f>MID(VLOOKUP($A394,Seqs!$A:$B,2,FALSE),VLOOKUP($A394,'NonXtal_SegEnds_Prot#'!$A:$AL,22,FALSE)+8,1)</f>
        <v>S</v>
      </c>
      <c r="Z394" s="102" t="str">
        <f>MID(VLOOKUP($A394,Seqs!$A:$B,2,FALSE),VLOOKUP($A394,'NonXtal_SegEnds_Prot#'!$A:$AL,22,FALSE)+9,1)</f>
        <v>T</v>
      </c>
      <c r="AA394" s="102" t="str">
        <f>MID(VLOOKUP($A394,Seqs!$A:$B,2,FALSE),VLOOKUP($A394,'NonXtal_SegEnds_Prot#'!$A:$AL,22,FALSE)+10,1)</f>
        <v>A</v>
      </c>
      <c r="AB394" s="71" t="str">
        <f>MID(VLOOKUP($A394,Seqs!$A:$B,2,FALSE),VLOOKUP($A394,'NonXtal_SegEnds_Prot#'!$A:$AL,28,FALSE)-4,1)</f>
        <v>W</v>
      </c>
      <c r="AC394" s="102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659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71" t="str">
        <f>MID(VLOOKUP($A395,Seqs!$A:$B,2,FALSE),VLOOKUP($A395,'NonXtal_SegEnds_Prot#'!A:AL,10,FALSE),1)</f>
        <v>R</v>
      </c>
      <c r="S395" s="102" t="str">
        <f>MID(VLOOKUP($A395,Seqs!$A:$B,2,FALSE),VLOOKUP($A395,'NonXtal_SegEnds_Prot#'!A:AL,10,FALSE)+6,1)</f>
        <v>L</v>
      </c>
      <c r="T395" s="102" t="str">
        <f>MID(VLOOKUP($A395,Seqs!$A:$B,2,FALSE),VLOOKUP($A395,'NonXtal_SegEnds_Prot#'!A:AL,10,FALSE)+7,1)</f>
        <v>L</v>
      </c>
      <c r="U395" s="102" t="str">
        <f>MID(VLOOKUP($A395,Seqs!$A:$B,2,FALSE),VLOOKUP($A395,'NonXtal_SegEnds_Prot#'!A:AL,10,FALSE)+8,1)</f>
        <v>F</v>
      </c>
      <c r="V395" s="102" t="str">
        <f>MID(VLOOKUP($A395,Seqs!$A:$B,2,FALSE),VLOOKUP($A395,'NonXtal_SegEnds_Prot#'!A:AL,10,FALSE)+9,1)</f>
        <v>L</v>
      </c>
      <c r="W395" s="71" t="str">
        <f>MID(VLOOKUP($A395,Seqs!$A:$B,2,FALSE),VLOOKUP($A395,'NonXtal_SegEnds_Prot#'!$A:$AL,22,FALSE)+6,1)</f>
        <v>C</v>
      </c>
      <c r="X395" s="102" t="str">
        <f>MID(VLOOKUP($A395,Seqs!$A:$B,2,FALSE),VLOOKUP($A395,'NonXtal_SegEnds_Prot#'!$A:$AL,22,FALSE)+7,1)</f>
        <v>I</v>
      </c>
      <c r="Y395" s="102" t="str">
        <f>MID(VLOOKUP($A395,Seqs!$A:$B,2,FALSE),VLOOKUP($A395,'NonXtal_SegEnds_Prot#'!$A:$AL,22,FALSE)+8,1)</f>
        <v>C</v>
      </c>
      <c r="Z395" s="102" t="str">
        <f>MID(VLOOKUP($A395,Seqs!$A:$B,2,FALSE),VLOOKUP($A395,'NonXtal_SegEnds_Prot#'!$A:$AL,22,FALSE)+9,1)</f>
        <v>T</v>
      </c>
      <c r="AA395" s="102" t="str">
        <f>MID(VLOOKUP($A395,Seqs!$A:$B,2,FALSE),VLOOKUP($A395,'NonXtal_SegEnds_Prot#'!$A:$AL,22,FALSE)+10,1)</f>
        <v>V</v>
      </c>
      <c r="AB395" s="71" t="str">
        <f>MID(VLOOKUP($A395,Seqs!$A:$B,2,FALSE),VLOOKUP($A395,'NonXtal_SegEnds_Prot#'!$A:$AL,28,FALSE)-4,1)</f>
        <v>W</v>
      </c>
      <c r="AC395" s="102" t="str">
        <f>MID(VLOOKUP($A395,Seqs!$A:$B,2,FALSE),VLOOKUP($A395,'NonXtal_SegEnds_Prot#'!$A:$AL,28,FALSE),1)</f>
        <v>P</v>
      </c>
    </row>
    <row r="396" spans="1:29" s="2" customFormat="1" x14ac:dyDescent="0.2">
      <c r="A396" s="2" t="s">
        <v>662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71" t="str">
        <f>MID(VLOOKUP($A396,Seqs!$A:$B,2,FALSE),VLOOKUP($A396,'NonXtal_SegEnds_Prot#'!A:AL,10,FALSE),1)</f>
        <v>R</v>
      </c>
      <c r="S396" s="102" t="str">
        <f>MID(VLOOKUP($A396,Seqs!$A:$B,2,FALSE),VLOOKUP($A396,'NonXtal_SegEnds_Prot#'!A:AL,10,FALSE)+6,1)</f>
        <v>V</v>
      </c>
      <c r="T396" s="102" t="str">
        <f>MID(VLOOKUP($A396,Seqs!$A:$B,2,FALSE),VLOOKUP($A396,'NonXtal_SegEnds_Prot#'!A:AL,10,FALSE)+7,1)</f>
        <v>G</v>
      </c>
      <c r="U396" s="102" t="str">
        <f>MID(VLOOKUP($A396,Seqs!$A:$B,2,FALSE),VLOOKUP($A396,'NonXtal_SegEnds_Prot#'!A:AL,10,FALSE)+8,1)</f>
        <v>T</v>
      </c>
      <c r="V396" s="102" t="str">
        <f>MID(VLOOKUP($A396,Seqs!$A:$B,2,FALSE),VLOOKUP($A396,'NonXtal_SegEnds_Prot#'!A:AL,10,FALSE)+9,1)</f>
        <v>V</v>
      </c>
      <c r="W396" s="71" t="str">
        <f>MID(VLOOKUP($A396,Seqs!$A:$B,2,FALSE),VLOOKUP($A396,'NonXtal_SegEnds_Prot#'!$A:$AL,22,FALSE)+6,1)</f>
        <v>F</v>
      </c>
      <c r="X396" s="102" t="str">
        <f>MID(VLOOKUP($A396,Seqs!$A:$B,2,FALSE),VLOOKUP($A396,'NonXtal_SegEnds_Prot#'!$A:$AL,22,FALSE)+7,1)</f>
        <v>I</v>
      </c>
      <c r="Y396" s="102" t="str">
        <f>MID(VLOOKUP($A396,Seqs!$A:$B,2,FALSE),VLOOKUP($A396,'NonXtal_SegEnds_Prot#'!$A:$AL,22,FALSE)+8,1)</f>
        <v>I</v>
      </c>
      <c r="Z396" s="102" t="str">
        <f>MID(VLOOKUP($A396,Seqs!$A:$B,2,FALSE),VLOOKUP($A396,'NonXtal_SegEnds_Prot#'!$A:$AL,22,FALSE)+9,1)</f>
        <v>T</v>
      </c>
      <c r="AA396" s="102" t="str">
        <f>MID(VLOOKUP($A396,Seqs!$A:$B,2,FALSE),VLOOKUP($A396,'NonXtal_SegEnds_Prot#'!$A:$AL,22,FALSE)+10,1)</f>
        <v>L</v>
      </c>
      <c r="AB396" s="71" t="str">
        <f>MID(VLOOKUP($A396,Seqs!$A:$B,2,FALSE),VLOOKUP($A396,'NonXtal_SegEnds_Prot#'!$A:$AL,28,FALSE)-4,1)</f>
        <v>I</v>
      </c>
      <c r="AC396" s="102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675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71" t="str">
        <f>MID(VLOOKUP($A397,Seqs!$A:$B,2,FALSE),VLOOKUP($A397,'NonXtal_SegEnds_Prot#'!A:AL,10,FALSE),1)</f>
        <v>R</v>
      </c>
      <c r="S397" s="102" t="str">
        <f>MID(VLOOKUP($A397,Seqs!$A:$B,2,FALSE),VLOOKUP($A397,'NonXtal_SegEnds_Prot#'!A:AL,10,FALSE)+6,1)</f>
        <v>V</v>
      </c>
      <c r="T397" s="102" t="str">
        <f>MID(VLOOKUP($A397,Seqs!$A:$B,2,FALSE),VLOOKUP($A397,'NonXtal_SegEnds_Prot#'!A:AL,10,FALSE)+7,1)</f>
        <v>I</v>
      </c>
      <c r="U397" s="102" t="str">
        <f>MID(VLOOKUP($A397,Seqs!$A:$B,2,FALSE),VLOOKUP($A397,'NonXtal_SegEnds_Prot#'!A:AL,10,FALSE)+8,1)</f>
        <v>S</v>
      </c>
      <c r="V397" s="102" t="str">
        <f>MID(VLOOKUP($A397,Seqs!$A:$B,2,FALSE),VLOOKUP($A397,'NonXtal_SegEnds_Prot#'!A:AL,10,FALSE)+9,1)</f>
        <v>L</v>
      </c>
      <c r="W397" s="71" t="str">
        <f>MID(VLOOKUP($A397,Seqs!$A:$B,2,FALSE),VLOOKUP($A397,'NonXtal_SegEnds_Prot#'!$A:$AL,22,FALSE)+6,1)</f>
        <v>L</v>
      </c>
      <c r="X397" s="102" t="str">
        <f>MID(VLOOKUP($A397,Seqs!$A:$B,2,FALSE),VLOOKUP($A397,'NonXtal_SegEnds_Prot#'!$A:$AL,22,FALSE)+7,1)</f>
        <v>I</v>
      </c>
      <c r="Y397" s="102" t="str">
        <f>MID(VLOOKUP($A397,Seqs!$A:$B,2,FALSE),VLOOKUP($A397,'NonXtal_SegEnds_Prot#'!$A:$AL,22,FALSE)+8,1)</f>
        <v>I</v>
      </c>
      <c r="Z397" s="102" t="str">
        <f>MID(VLOOKUP($A397,Seqs!$A:$B,2,FALSE),VLOOKUP($A397,'NonXtal_SegEnds_Prot#'!$A:$AL,22,FALSE)+9,1)</f>
        <v>S</v>
      </c>
      <c r="AA397" s="102" t="str">
        <f>MID(VLOOKUP($A397,Seqs!$A:$B,2,FALSE),VLOOKUP($A397,'NonXtal_SegEnds_Prot#'!$A:$AL,22,FALSE)+10,1)</f>
        <v>V</v>
      </c>
      <c r="AB397" s="71" t="str">
        <f>MID(VLOOKUP($A397,Seqs!$A:$B,2,FALSE),VLOOKUP($A397,'NonXtal_SegEnds_Prot#'!$A:$AL,28,FALSE)-4,1)</f>
        <v>G</v>
      </c>
      <c r="AC397" s="102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651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71" t="str">
        <f>MID(VLOOKUP($A398,Seqs!$A:$B,2,FALSE),VLOOKUP($A398,'NonXtal_SegEnds_Prot#'!A:AL,10,FALSE),1)</f>
        <v>R</v>
      </c>
      <c r="S398" s="102" t="str">
        <f>MID(VLOOKUP($A398,Seqs!$A:$B,2,FALSE),VLOOKUP($A398,'NonXtal_SegEnds_Prot#'!A:AL,10,FALSE)+6,1)</f>
        <v>I</v>
      </c>
      <c r="T398" s="102" t="str">
        <f>MID(VLOOKUP($A398,Seqs!$A:$B,2,FALSE),VLOOKUP($A398,'NonXtal_SegEnds_Prot#'!A:AL,10,FALSE)+7,1)</f>
        <v>I</v>
      </c>
      <c r="U398" s="102" t="str">
        <f>MID(VLOOKUP($A398,Seqs!$A:$B,2,FALSE),VLOOKUP($A398,'NonXtal_SegEnds_Prot#'!A:AL,10,FALSE)+8,1)</f>
        <v>I</v>
      </c>
      <c r="V398" s="102" t="str">
        <f>MID(VLOOKUP($A398,Seqs!$A:$B,2,FALSE),VLOOKUP($A398,'NonXtal_SegEnds_Prot#'!A:AL,10,FALSE)+9,1)</f>
        <v>T</v>
      </c>
      <c r="W398" s="71" t="str">
        <f>MID(VLOOKUP($A398,Seqs!$A:$B,2,FALSE),VLOOKUP($A398,'NonXtal_SegEnds_Prot#'!$A:$AL,22,FALSE)+6,1)</f>
        <v>L</v>
      </c>
      <c r="X398" s="102" t="str">
        <f>MID(VLOOKUP($A398,Seqs!$A:$B,2,FALSE),VLOOKUP($A398,'NonXtal_SegEnds_Prot#'!$A:$AL,22,FALSE)+7,1)</f>
        <v>L</v>
      </c>
      <c r="Y398" s="102" t="str">
        <f>MID(VLOOKUP($A398,Seqs!$A:$B,2,FALSE),VLOOKUP($A398,'NonXtal_SegEnds_Prot#'!$A:$AL,22,FALSE)+8,1)</f>
        <v>N</v>
      </c>
      <c r="Z398" s="102" t="str">
        <f>MID(VLOOKUP($A398,Seqs!$A:$B,2,FALSE),VLOOKUP($A398,'NonXtal_SegEnds_Prot#'!$A:$AL,22,FALSE)+9,1)</f>
        <v>F</v>
      </c>
      <c r="AA398" s="102" t="str">
        <f>MID(VLOOKUP($A398,Seqs!$A:$B,2,FALSE),VLOOKUP($A398,'NonXtal_SegEnds_Prot#'!$A:$AL,22,FALSE)+10,1)</f>
        <v>A</v>
      </c>
      <c r="AB398" s="71" t="str">
        <f>MID(VLOOKUP($A398,Seqs!$A:$B,2,FALSE),VLOOKUP($A398,'NonXtal_SegEnds_Prot#'!$A:$AL,28,FALSE)-4,1)</f>
        <v>G</v>
      </c>
      <c r="AC398" s="102" t="str">
        <f>MID(VLOOKUP($A398,Seqs!$A:$B,2,FALSE),VLOOKUP($A398,'NonXtal_SegEnds_Prot#'!$A:$AL,28,FALSE),1)</f>
        <v>F</v>
      </c>
    </row>
    <row r="399" spans="1:29" s="2" customFormat="1" x14ac:dyDescent="0.2">
      <c r="A399" s="2" t="s">
        <v>652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71" t="str">
        <f>MID(VLOOKUP($A399,Seqs!$A:$B,2,FALSE),VLOOKUP($A399,'NonXtal_SegEnds_Prot#'!A:AL,10,FALSE),1)</f>
        <v>R</v>
      </c>
      <c r="S399" s="102" t="str">
        <f>MID(VLOOKUP($A399,Seqs!$A:$B,2,FALSE),VLOOKUP($A399,'NonXtal_SegEnds_Prot#'!A:AL,10,FALSE)+6,1)</f>
        <v>E</v>
      </c>
      <c r="T399" s="102" t="str">
        <f>MID(VLOOKUP($A399,Seqs!$A:$B,2,FALSE),VLOOKUP($A399,'NonXtal_SegEnds_Prot#'!A:AL,10,FALSE)+7,1)</f>
        <v>I</v>
      </c>
      <c r="U399" s="102" t="str">
        <f>MID(VLOOKUP($A399,Seqs!$A:$B,2,FALSE),VLOOKUP($A399,'NonXtal_SegEnds_Prot#'!A:AL,10,FALSE)+8,1)</f>
        <v>L</v>
      </c>
      <c r="V399" s="102" t="str">
        <f>MID(VLOOKUP($A399,Seqs!$A:$B,2,FALSE),VLOOKUP($A399,'NonXtal_SegEnds_Prot#'!A:AL,10,FALSE)+9,1)</f>
        <v>V</v>
      </c>
      <c r="W399" s="71" t="str">
        <f>MID(VLOOKUP($A399,Seqs!$A:$B,2,FALSE),VLOOKUP($A399,'NonXtal_SegEnds_Prot#'!$A:$AL,22,FALSE)+6,1)</f>
        <v>F</v>
      </c>
      <c r="X399" s="102" t="str">
        <f>MID(VLOOKUP($A399,Seqs!$A:$B,2,FALSE),VLOOKUP($A399,'NonXtal_SegEnds_Prot#'!$A:$AL,22,FALSE)+7,1)</f>
        <v>L</v>
      </c>
      <c r="Y399" s="102" t="str">
        <f>MID(VLOOKUP($A399,Seqs!$A:$B,2,FALSE),VLOOKUP($A399,'NonXtal_SegEnds_Prot#'!$A:$AL,22,FALSE)+8,1)</f>
        <v>N</v>
      </c>
      <c r="Z399" s="102" t="str">
        <f>MID(VLOOKUP($A399,Seqs!$A:$B,2,FALSE),VLOOKUP($A399,'NonXtal_SegEnds_Prot#'!$A:$AL,22,FALSE)+9,1)</f>
        <v>L</v>
      </c>
      <c r="AA399" s="102" t="str">
        <f>MID(VLOOKUP($A399,Seqs!$A:$B,2,FALSE),VLOOKUP($A399,'NonXtal_SegEnds_Prot#'!$A:$AL,22,FALSE)+10,1)</f>
        <v>I</v>
      </c>
      <c r="AB399" s="71" t="str">
        <f>MID(VLOOKUP($A399,Seqs!$A:$B,2,FALSE),VLOOKUP($A399,'NonXtal_SegEnds_Prot#'!$A:$AL,28,FALSE)-4,1)</f>
        <v>F</v>
      </c>
      <c r="AC399" s="102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653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71" t="str">
        <f>MID(VLOOKUP($A400,Seqs!$A:$B,2,FALSE),VLOOKUP($A400,'NonXtal_SegEnds_Prot#'!A:AL,10,FALSE),1)</f>
        <v>R</v>
      </c>
      <c r="S400" s="102" t="str">
        <f>MID(VLOOKUP($A400,Seqs!$A:$B,2,FALSE),VLOOKUP($A400,'NonXtal_SegEnds_Prot#'!A:AL,10,FALSE)+6,1)</f>
        <v>L</v>
      </c>
      <c r="T400" s="102" t="str">
        <f>MID(VLOOKUP($A400,Seqs!$A:$B,2,FALSE),VLOOKUP($A400,'NonXtal_SegEnds_Prot#'!A:AL,10,FALSE)+7,1)</f>
        <v>I</v>
      </c>
      <c r="U400" s="102" t="str">
        <f>MID(VLOOKUP($A400,Seqs!$A:$B,2,FALSE),VLOOKUP($A400,'NonXtal_SegEnds_Prot#'!A:AL,10,FALSE)+8,1)</f>
        <v>F</v>
      </c>
      <c r="V400" s="102" t="str">
        <f>MID(VLOOKUP($A400,Seqs!$A:$B,2,FALSE),VLOOKUP($A400,'NonXtal_SegEnds_Prot#'!A:AL,10,FALSE)+9,1)</f>
        <v>G</v>
      </c>
      <c r="W400" s="71" t="str">
        <f>MID(VLOOKUP($A400,Seqs!$A:$B,2,FALSE),VLOOKUP($A400,'NonXtal_SegEnds_Prot#'!$A:$AL,22,FALSE)+6,1)</f>
        <v>F</v>
      </c>
      <c r="X400" s="102" t="str">
        <f>MID(VLOOKUP($A400,Seqs!$A:$B,2,FALSE),VLOOKUP($A400,'NonXtal_SegEnds_Prot#'!$A:$AL,22,FALSE)+7,1)</f>
        <v>L</v>
      </c>
      <c r="Y400" s="102" t="str">
        <f>MID(VLOOKUP($A400,Seqs!$A:$B,2,FALSE),VLOOKUP($A400,'NonXtal_SegEnds_Prot#'!$A:$AL,22,FALSE)+8,1)</f>
        <v>N</v>
      </c>
      <c r="Z400" s="102" t="str">
        <f>MID(VLOOKUP($A400,Seqs!$A:$B,2,FALSE),VLOOKUP($A400,'NonXtal_SegEnds_Prot#'!$A:$AL,22,FALSE)+9,1)</f>
        <v>I</v>
      </c>
      <c r="AA400" s="102" t="str">
        <f>MID(VLOOKUP($A400,Seqs!$A:$B,2,FALSE),VLOOKUP($A400,'NonXtal_SegEnds_Prot#'!$A:$AL,22,FALSE)+10,1)</f>
        <v>A</v>
      </c>
      <c r="AB400" s="71" t="str">
        <f>MID(VLOOKUP($A400,Seqs!$A:$B,2,FALSE),VLOOKUP($A400,'NonXtal_SegEnds_Prot#'!$A:$AL,28,FALSE)-4,1)</f>
        <v>F</v>
      </c>
      <c r="AC400" s="102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672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71" t="str">
        <f>MID(VLOOKUP($A401,Seqs!$A:$B,2,FALSE),VLOOKUP($A401,'NonXtal_SegEnds_Prot#'!A:AL,10,FALSE),1)</f>
        <v>R</v>
      </c>
      <c r="S401" s="102" t="str">
        <f>MID(VLOOKUP($A401,Seqs!$A:$B,2,FALSE),VLOOKUP($A401,'NonXtal_SegEnds_Prot#'!A:AL,10,FALSE)+6,1)</f>
        <v>L</v>
      </c>
      <c r="T401" s="102" t="str">
        <f>MID(VLOOKUP($A401,Seqs!$A:$B,2,FALSE),VLOOKUP($A401,'NonXtal_SegEnds_Prot#'!A:AL,10,FALSE)+7,1)</f>
        <v>I</v>
      </c>
      <c r="U401" s="102" t="str">
        <f>MID(VLOOKUP($A401,Seqs!$A:$B,2,FALSE),VLOOKUP($A401,'NonXtal_SegEnds_Prot#'!A:AL,10,FALSE)+8,1)</f>
        <v>I</v>
      </c>
      <c r="V401" s="102" t="str">
        <f>MID(VLOOKUP($A401,Seqs!$A:$B,2,FALSE),VLOOKUP($A401,'NonXtal_SegEnds_Prot#'!A:AL,10,FALSE)+9,1)</f>
        <v>L</v>
      </c>
      <c r="W401" s="71" t="str">
        <f>MID(VLOOKUP($A401,Seqs!$A:$B,2,FALSE),VLOOKUP($A401,'NonXtal_SegEnds_Prot#'!$A:$AL,22,FALSE)+6,1)</f>
        <v>L</v>
      </c>
      <c r="X401" s="102" t="str">
        <f>MID(VLOOKUP($A401,Seqs!$A:$B,2,FALSE),VLOOKUP($A401,'NonXtal_SegEnds_Prot#'!$A:$AL,22,FALSE)+7,1)</f>
        <v>L</v>
      </c>
      <c r="Y401" s="102" t="str">
        <f>MID(VLOOKUP($A401,Seqs!$A:$B,2,FALSE),VLOOKUP($A401,'NonXtal_SegEnds_Prot#'!$A:$AL,22,FALSE)+8,1)</f>
        <v>L</v>
      </c>
      <c r="Z401" s="102" t="str">
        <f>MID(VLOOKUP($A401,Seqs!$A:$B,2,FALSE),VLOOKUP($A401,'NonXtal_SegEnds_Prot#'!$A:$AL,22,FALSE)+9,1)</f>
        <v>T</v>
      </c>
      <c r="AA401" s="102" t="str">
        <f>MID(VLOOKUP($A401,Seqs!$A:$B,2,FALSE),VLOOKUP($A401,'NonXtal_SegEnds_Prot#'!$A:$AL,22,FALSE)+10,1)</f>
        <v>V</v>
      </c>
      <c r="AB401" s="71" t="str">
        <f>MID(VLOOKUP($A401,Seqs!$A:$B,2,FALSE),VLOOKUP($A401,'NonXtal_SegEnds_Prot#'!$A:$AL,28,FALSE)-4,1)</f>
        <v>G</v>
      </c>
      <c r="AC401" s="102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674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71" t="str">
        <f>MID(VLOOKUP($A402,Seqs!$A:$B,2,FALSE),VLOOKUP($A402,'NonXtal_SegEnds_Prot#'!A:AL,10,FALSE),1)</f>
        <v>R</v>
      </c>
      <c r="S402" s="102" t="str">
        <f>MID(VLOOKUP($A402,Seqs!$A:$B,2,FALSE),VLOOKUP($A402,'NonXtal_SegEnds_Prot#'!A:AL,10,FALSE)+6,1)</f>
        <v>V</v>
      </c>
      <c r="T402" s="102" t="str">
        <f>MID(VLOOKUP($A402,Seqs!$A:$B,2,FALSE),VLOOKUP($A402,'NonXtal_SegEnds_Prot#'!A:AL,10,FALSE)+7,1)</f>
        <v>M</v>
      </c>
      <c r="U402" s="102" t="str">
        <f>MID(VLOOKUP($A402,Seqs!$A:$B,2,FALSE),VLOOKUP($A402,'NonXtal_SegEnds_Prot#'!A:AL,10,FALSE)+8,1)</f>
        <v>V</v>
      </c>
      <c r="V402" s="102" t="str">
        <f>MID(VLOOKUP($A402,Seqs!$A:$B,2,FALSE),VLOOKUP($A402,'NonXtal_SegEnds_Prot#'!A:AL,10,FALSE)+9,1)</f>
        <v>V</v>
      </c>
      <c r="W402" s="71" t="str">
        <f>MID(VLOOKUP($A402,Seqs!$A:$B,2,FALSE),VLOOKUP($A402,'NonXtal_SegEnds_Prot#'!$A:$AL,22,FALSE)+6,1)</f>
        <v>L</v>
      </c>
      <c r="X402" s="102" t="str">
        <f>MID(VLOOKUP($A402,Seqs!$A:$B,2,FALSE),VLOOKUP($A402,'NonXtal_SegEnds_Prot#'!$A:$AL,22,FALSE)+7,1)</f>
        <v>L</v>
      </c>
      <c r="Y402" s="102" t="str">
        <f>MID(VLOOKUP($A402,Seqs!$A:$B,2,FALSE),VLOOKUP($A402,'NonXtal_SegEnds_Prot#'!$A:$AL,22,FALSE)+8,1)</f>
        <v>V</v>
      </c>
      <c r="Z402" s="102" t="str">
        <f>MID(VLOOKUP($A402,Seqs!$A:$B,2,FALSE),VLOOKUP($A402,'NonXtal_SegEnds_Prot#'!$A:$AL,22,FALSE)+9,1)</f>
        <v>S</v>
      </c>
      <c r="AA402" s="102" t="str">
        <f>MID(VLOOKUP($A402,Seqs!$A:$B,2,FALSE),VLOOKUP($A402,'NonXtal_SegEnds_Prot#'!$A:$AL,22,FALSE)+10,1)</f>
        <v>L</v>
      </c>
      <c r="AB402" s="71" t="str">
        <f>MID(VLOOKUP($A402,Seqs!$A:$B,2,FALSE),VLOOKUP($A402,'NonXtal_SegEnds_Prot#'!$A:$AL,28,FALSE)-4,1)</f>
        <v>F</v>
      </c>
      <c r="AC402" s="102" t="str">
        <f>MID(VLOOKUP($A402,Seqs!$A:$B,2,FALSE),VLOOKUP($A402,'NonXtal_SegEnds_Prot#'!$A:$AL,28,FALSE),1)</f>
        <v>P</v>
      </c>
    </row>
    <row r="403" spans="1:29" s="2" customFormat="1" x14ac:dyDescent="0.2">
      <c r="A403" s="2" t="s">
        <v>669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71" t="str">
        <f>MID(VLOOKUP($A403,Seqs!$A:$B,2,FALSE),VLOOKUP($A403,'NonXtal_SegEnds_Prot#'!A:AL,10,FALSE),1)</f>
        <v>R</v>
      </c>
      <c r="S403" s="102" t="str">
        <f>MID(VLOOKUP($A403,Seqs!$A:$B,2,FALSE),VLOOKUP($A403,'NonXtal_SegEnds_Prot#'!A:AL,10,FALSE)+6,1)</f>
        <v>F</v>
      </c>
      <c r="T403" s="102" t="str">
        <f>MID(VLOOKUP($A403,Seqs!$A:$B,2,FALSE),VLOOKUP($A403,'NonXtal_SegEnds_Prot#'!A:AL,10,FALSE)+7,1)</f>
        <v>I</v>
      </c>
      <c r="U403" s="102" t="str">
        <f>MID(VLOOKUP($A403,Seqs!$A:$B,2,FALSE),VLOOKUP($A403,'NonXtal_SegEnds_Prot#'!A:AL,10,FALSE)+8,1)</f>
        <v>F</v>
      </c>
      <c r="V403" s="102" t="str">
        <f>MID(VLOOKUP($A403,Seqs!$A:$B,2,FALSE),VLOOKUP($A403,'NonXtal_SegEnds_Prot#'!A:AL,10,FALSE)+9,1)</f>
        <v>Y</v>
      </c>
      <c r="W403" s="71" t="str">
        <f>MID(VLOOKUP($A403,Seqs!$A:$B,2,FALSE),VLOOKUP($A403,'NonXtal_SegEnds_Prot#'!$A:$AL,22,FALSE)+6,1)</f>
        <v>S</v>
      </c>
      <c r="X403" s="102" t="str">
        <f>MID(VLOOKUP($A403,Seqs!$A:$B,2,FALSE),VLOOKUP($A403,'NonXtal_SegEnds_Prot#'!$A:$AL,22,FALSE)+7,1)</f>
        <v>M</v>
      </c>
      <c r="Y403" s="102" t="str">
        <f>MID(VLOOKUP($A403,Seqs!$A:$B,2,FALSE),VLOOKUP($A403,'NonXtal_SegEnds_Prot#'!$A:$AL,22,FALSE)+8,1)</f>
        <v>I</v>
      </c>
      <c r="Z403" s="102" t="str">
        <f>MID(VLOOKUP($A403,Seqs!$A:$B,2,FALSE),VLOOKUP($A403,'NonXtal_SegEnds_Prot#'!$A:$AL,22,FALSE)+9,1)</f>
        <v>C</v>
      </c>
      <c r="AA403" s="102" t="str">
        <f>MID(VLOOKUP($A403,Seqs!$A:$B,2,FALSE),VLOOKUP($A403,'NonXtal_SegEnds_Prot#'!$A:$AL,22,FALSE)+10,1)</f>
        <v>V</v>
      </c>
      <c r="AB403" s="71" t="str">
        <f>MID(VLOOKUP($A403,Seqs!$A:$B,2,FALSE),VLOOKUP($A403,'NonXtal_SegEnds_Prot#'!$A:$AL,28,FALSE)-4,1)</f>
        <v>E</v>
      </c>
      <c r="AC403" s="102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660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71" t="str">
        <f>MID(VLOOKUP($A404,Seqs!$A:$B,2,FALSE),VLOOKUP($A404,'NonXtal_SegEnds_Prot#'!A:AL,10,FALSE),1)</f>
        <v>R</v>
      </c>
      <c r="S404" s="102" t="str">
        <f>MID(VLOOKUP($A404,Seqs!$A:$B,2,FALSE),VLOOKUP($A404,'NonXtal_SegEnds_Prot#'!A:AL,10,FALSE)+6,1)</f>
        <v>L</v>
      </c>
      <c r="T404" s="102" t="str">
        <f>MID(VLOOKUP($A404,Seqs!$A:$B,2,FALSE),VLOOKUP($A404,'NonXtal_SegEnds_Prot#'!A:AL,10,FALSE)+7,1)</f>
        <v>M</v>
      </c>
      <c r="U404" s="102" t="str">
        <f>MID(VLOOKUP($A404,Seqs!$A:$B,2,FALSE),VLOOKUP($A404,'NonXtal_SegEnds_Prot#'!A:AL,10,FALSE)+8,1)</f>
        <v>M</v>
      </c>
      <c r="V404" s="102" t="str">
        <f>MID(VLOOKUP($A404,Seqs!$A:$B,2,FALSE),VLOOKUP($A404,'NonXtal_SegEnds_Prot#'!A:AL,10,FALSE)+9,1)</f>
        <v>L</v>
      </c>
      <c r="W404" s="71" t="str">
        <f>MID(VLOOKUP($A404,Seqs!$A:$B,2,FALSE),VLOOKUP($A404,'NonXtal_SegEnds_Prot#'!$A:$AL,22,FALSE)+6,1)</f>
        <v>F</v>
      </c>
      <c r="X404" s="102" t="str">
        <f>MID(VLOOKUP($A404,Seqs!$A:$B,2,FALSE),VLOOKUP($A404,'NonXtal_SegEnds_Prot#'!$A:$AL,22,FALSE)+7,1)</f>
        <v>S</v>
      </c>
      <c r="Y404" s="102" t="str">
        <f>MID(VLOOKUP($A404,Seqs!$A:$B,2,FALSE),VLOOKUP($A404,'NonXtal_SegEnds_Prot#'!$A:$AL,22,FALSE)+8,1)</f>
        <v>H</v>
      </c>
      <c r="Z404" s="102" t="str">
        <f>MID(VLOOKUP($A404,Seqs!$A:$B,2,FALSE),VLOOKUP($A404,'NonXtal_SegEnds_Prot#'!$A:$AL,22,FALSE)+9,1)</f>
        <v>S</v>
      </c>
      <c r="AA404" s="102" t="str">
        <f>MID(VLOOKUP($A404,Seqs!$A:$B,2,FALSE),VLOOKUP($A404,'NonXtal_SegEnds_Prot#'!$A:$AL,22,FALSE)+10,1)</f>
        <v>M</v>
      </c>
      <c r="AB404" s="71" t="str">
        <f>MID(VLOOKUP($A404,Seqs!$A:$B,2,FALSE),VLOOKUP($A404,'NonXtal_SegEnds_Prot#'!$A:$AL,28,FALSE)-4,1)</f>
        <v>G</v>
      </c>
      <c r="AC404" s="102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661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71" t="str">
        <f>MID(VLOOKUP($A405,Seqs!$A:$B,2,FALSE),VLOOKUP($A405,'NonXtal_SegEnds_Prot#'!A:AL,10,FALSE),1)</f>
        <v>R</v>
      </c>
      <c r="S405" s="102" t="str">
        <f>MID(VLOOKUP($A405,Seqs!$A:$B,2,FALSE),VLOOKUP($A405,'NonXtal_SegEnds_Prot#'!A:AL,10,FALSE)+6,1)</f>
        <v>W</v>
      </c>
      <c r="T405" s="102" t="str">
        <f>MID(VLOOKUP($A405,Seqs!$A:$B,2,FALSE),VLOOKUP($A405,'NonXtal_SegEnds_Prot#'!A:AL,10,FALSE)+7,1)</f>
        <v>M</v>
      </c>
      <c r="U405" s="102" t="str">
        <f>MID(VLOOKUP($A405,Seqs!$A:$B,2,FALSE),VLOOKUP($A405,'NonXtal_SegEnds_Prot#'!A:AL,10,FALSE)+8,1)</f>
        <v>M</v>
      </c>
      <c r="V405" s="102" t="str">
        <f>MID(VLOOKUP($A405,Seqs!$A:$B,2,FALSE),VLOOKUP($A405,'NonXtal_SegEnds_Prot#'!A:AL,10,FALSE)+9,1)</f>
        <v>L</v>
      </c>
      <c r="W405" s="71" t="str">
        <f>MID(VLOOKUP($A405,Seqs!$A:$B,2,FALSE),VLOOKUP($A405,'NonXtal_SegEnds_Prot#'!$A:$AL,22,FALSE)+6,1)</f>
        <v>L</v>
      </c>
      <c r="X405" s="102" t="str">
        <f>MID(VLOOKUP($A405,Seqs!$A:$B,2,FALSE),VLOOKUP($A405,'NonXtal_SegEnds_Prot#'!$A:$AL,22,FALSE)+7,1)</f>
        <v>S</v>
      </c>
      <c r="Y405" s="102" t="str">
        <f>MID(VLOOKUP($A405,Seqs!$A:$B,2,FALSE),VLOOKUP($A405,'NonXtal_SegEnds_Prot#'!$A:$AL,22,FALSE)+8,1)</f>
        <v>F</v>
      </c>
      <c r="Z405" s="102" t="str">
        <f>MID(VLOOKUP($A405,Seqs!$A:$B,2,FALSE),VLOOKUP($A405,'NonXtal_SegEnds_Prot#'!$A:$AL,22,FALSE)+9,1)</f>
        <v>S</v>
      </c>
      <c r="AA405" s="102" t="str">
        <f>MID(VLOOKUP($A405,Seqs!$A:$B,2,FALSE),VLOOKUP($A405,'NonXtal_SegEnds_Prot#'!$A:$AL,22,FALSE)+10,1)</f>
        <v>F</v>
      </c>
      <c r="AB405" s="71" t="str">
        <f>MID(VLOOKUP($A405,Seqs!$A:$B,2,FALSE),VLOOKUP($A405,'NonXtal_SegEnds_Prot#'!$A:$AL,28,FALSE)-4,1)</f>
        <v>G</v>
      </c>
      <c r="AC405" s="102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654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71" t="str">
        <f>MID(VLOOKUP($A406,Seqs!$A:$B,2,FALSE),VLOOKUP($A406,'NonXtal_SegEnds_Prot#'!A:AL,10,FALSE),1)</f>
        <v>R</v>
      </c>
      <c r="S406" s="102" t="str">
        <f>MID(VLOOKUP($A406,Seqs!$A:$B,2,FALSE),VLOOKUP($A406,'NonXtal_SegEnds_Prot#'!A:AL,10,FALSE)+6,1)</f>
        <v>A</v>
      </c>
      <c r="T406" s="102" t="str">
        <f>MID(VLOOKUP($A406,Seqs!$A:$B,2,FALSE),VLOOKUP($A406,'NonXtal_SegEnds_Prot#'!A:AL,10,FALSE)+7,1)</f>
        <v>S</v>
      </c>
      <c r="U406" s="102" t="str">
        <f>MID(VLOOKUP($A406,Seqs!$A:$B,2,FALSE),VLOOKUP($A406,'NonXtal_SegEnds_Prot#'!A:AL,10,FALSE)+8,1)</f>
        <v>M</v>
      </c>
      <c r="V406" s="102" t="str">
        <f>MID(VLOOKUP($A406,Seqs!$A:$B,2,FALSE),VLOOKUP($A406,'NonXtal_SegEnds_Prot#'!A:AL,10,FALSE)+9,1)</f>
        <v>L</v>
      </c>
      <c r="W406" s="71" t="str">
        <f>MID(VLOOKUP($A406,Seqs!$A:$B,2,FALSE),VLOOKUP($A406,'NonXtal_SegEnds_Prot#'!$A:$AL,22,FALSE)+6,1)</f>
        <v>C</v>
      </c>
      <c r="X406" s="102" t="str">
        <f>MID(VLOOKUP($A406,Seqs!$A:$B,2,FALSE),VLOOKUP($A406,'NonXtal_SegEnds_Prot#'!$A:$AL,22,FALSE)+7,1)</f>
        <v>V</v>
      </c>
      <c r="Y406" s="102" t="str">
        <f>MID(VLOOKUP($A406,Seqs!$A:$B,2,FALSE),VLOOKUP($A406,'NonXtal_SegEnds_Prot#'!$A:$AL,22,FALSE)+8,1)</f>
        <v>T</v>
      </c>
      <c r="Z406" s="102" t="str">
        <f>MID(VLOOKUP($A406,Seqs!$A:$B,2,FALSE),VLOOKUP($A406,'NonXtal_SegEnds_Prot#'!$A:$AL,22,FALSE)+9,1)</f>
        <v>I</v>
      </c>
      <c r="AA406" s="102" t="str">
        <f>MID(VLOOKUP($A406,Seqs!$A:$B,2,FALSE),VLOOKUP($A406,'NonXtal_SegEnds_Prot#'!$A:$AL,22,FALSE)+10,1)</f>
        <v>I</v>
      </c>
      <c r="AB406" s="71" t="str">
        <f>MID(VLOOKUP($A406,Seqs!$A:$B,2,FALSE),VLOOKUP($A406,'NonXtal_SegEnds_Prot#'!$A:$AL,28,FALSE)-4,1)</f>
        <v>A</v>
      </c>
      <c r="AC406" s="102" t="str">
        <f>MID(VLOOKUP($A406,Seqs!$A:$B,2,FALSE),VLOOKUP($A406,'NonXtal_SegEnds_Prot#'!$A:$AL,28,FALSE),1)</f>
        <v>P</v>
      </c>
    </row>
    <row r="407" spans="1:29" s="2" customFormat="1" x14ac:dyDescent="0.2">
      <c r="R407" s="71"/>
      <c r="S407" s="102"/>
      <c r="T407" s="102"/>
      <c r="U407" s="102"/>
      <c r="V407" s="102"/>
      <c r="W407" s="71"/>
      <c r="X407" s="102"/>
      <c r="Y407" s="102"/>
      <c r="Z407" s="102"/>
      <c r="AB407" s="35"/>
    </row>
    <row r="408" spans="1:29" s="2" customFormat="1" x14ac:dyDescent="0.2">
      <c r="R408" s="71"/>
      <c r="S408" s="102"/>
      <c r="T408" s="102"/>
      <c r="U408" s="102"/>
      <c r="V408" s="102"/>
      <c r="W408" s="71"/>
      <c r="X408" s="102"/>
      <c r="Y408" s="102"/>
      <c r="Z408" s="102"/>
      <c r="AB408" s="35"/>
    </row>
    <row r="409" spans="1:29" s="2" customFormat="1" x14ac:dyDescent="0.2">
      <c r="R409" s="71"/>
      <c r="S409" s="102"/>
      <c r="T409" s="102"/>
      <c r="U409" s="102"/>
      <c r="V409" s="102"/>
      <c r="W409" s="71"/>
      <c r="X409" s="102"/>
      <c r="Y409" s="102"/>
      <c r="Z409" s="102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4" priority="4" operator="equal">
      <formula>"P"</formula>
    </cfRule>
  </conditionalFormatting>
  <conditionalFormatting sqref="X1:X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B2:AC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41" workbookViewId="0">
      <selection activeCell="B296" sqref="B296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390</v>
      </c>
      <c r="B188" t="s">
        <v>390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389</v>
      </c>
      <c r="B189" t="s">
        <v>390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468</v>
      </c>
      <c r="B190" t="s">
        <v>390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449</v>
      </c>
      <c r="B191" t="s">
        <v>390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391</v>
      </c>
      <c r="B192" t="s">
        <v>390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511</v>
      </c>
      <c r="B193" t="s">
        <v>390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1392</v>
      </c>
      <c r="B194" t="s">
        <v>1392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392</v>
      </c>
      <c r="B195" t="s">
        <v>1392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598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605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600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607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602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606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599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601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603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604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317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316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318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307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315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308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300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305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306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302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303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304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312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310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309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314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311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313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301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299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472</v>
      </c>
      <c r="B229" t="s">
        <v>472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413</v>
      </c>
      <c r="B230" t="s">
        <v>472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420</v>
      </c>
      <c r="B231" t="s">
        <v>472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439</v>
      </c>
      <c r="B232" t="s">
        <v>472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443</v>
      </c>
      <c r="B233" t="s">
        <v>297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297</v>
      </c>
      <c r="B234" t="s">
        <v>297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480</v>
      </c>
      <c r="B235" t="s">
        <v>297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481</v>
      </c>
      <c r="B236" t="s">
        <v>297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377</v>
      </c>
      <c r="B237" t="s">
        <v>297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376</v>
      </c>
      <c r="B238" t="s">
        <v>297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556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403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524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321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1110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504</v>
      </c>
      <c r="B244" t="s">
        <v>1110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410</v>
      </c>
      <c r="B245" t="s">
        <v>1110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512</v>
      </c>
      <c r="B246" t="s">
        <v>1110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513</v>
      </c>
      <c r="B247" t="s">
        <v>1110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450</v>
      </c>
      <c r="B248" t="s">
        <v>1110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418</v>
      </c>
      <c r="B249" t="s">
        <v>1110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515</v>
      </c>
      <c r="B250" t="s">
        <v>1112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462</v>
      </c>
      <c r="B251" t="s">
        <v>1112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494</v>
      </c>
      <c r="B252" t="s">
        <v>1112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529</v>
      </c>
      <c r="B253" s="23" t="s">
        <v>529</v>
      </c>
      <c r="C253" s="123" t="str">
        <f>VLOOKUP(A253,Classification!$A:$D,2,FALSE)</f>
        <v>A</v>
      </c>
      <c r="D253" s="126" t="str">
        <f>VLOOKUP(B253,Classification!$A:$D,2,FALSE)</f>
        <v>A</v>
      </c>
      <c r="E253" s="126" t="str">
        <f t="shared" si="3"/>
        <v>Ok</v>
      </c>
    </row>
    <row r="254" spans="1:5" x14ac:dyDescent="0.2">
      <c r="A254" t="s">
        <v>1112</v>
      </c>
      <c r="B254" t="s">
        <v>1112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578</v>
      </c>
      <c r="B255" t="s">
        <v>1112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554</v>
      </c>
      <c r="B256" t="s">
        <v>1112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394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445</v>
      </c>
      <c r="B258" t="s">
        <v>530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358</v>
      </c>
      <c r="B259" t="s">
        <v>530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502</v>
      </c>
      <c r="B260" t="s">
        <v>530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530</v>
      </c>
      <c r="B261" t="s">
        <v>530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536</v>
      </c>
      <c r="B262" t="s">
        <v>530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399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576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579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1114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531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575</v>
      </c>
      <c r="B268" t="s">
        <v>1114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591</v>
      </c>
      <c r="B269" t="s">
        <v>1114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401</v>
      </c>
      <c r="B270" t="s">
        <v>1114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400</v>
      </c>
      <c r="B271" t="s">
        <v>1114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404</v>
      </c>
      <c r="B272" t="s">
        <v>1114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411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514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493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593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1393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590</v>
      </c>
      <c r="B279" t="s">
        <v>1393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476</v>
      </c>
      <c r="B280" t="s">
        <v>1393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588</v>
      </c>
      <c r="B281" t="s">
        <v>1393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592</v>
      </c>
      <c r="B282" t="s">
        <v>1393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577</v>
      </c>
      <c r="B283" t="s">
        <v>1393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1116</v>
      </c>
      <c r="B284" t="s">
        <v>1116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526</v>
      </c>
      <c r="B285" t="s">
        <v>1116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533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534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535</v>
      </c>
      <c r="B288" t="s">
        <v>533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532</v>
      </c>
      <c r="B289" t="s">
        <v>533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479</v>
      </c>
      <c r="B290" t="s">
        <v>533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528</v>
      </c>
      <c r="B291" t="s">
        <v>1118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527</v>
      </c>
      <c r="B292" t="s">
        <v>1118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1118</v>
      </c>
      <c r="B293" t="s">
        <v>1118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464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520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538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1394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461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416</v>
      </c>
      <c r="B299" t="s">
        <v>1394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517</v>
      </c>
      <c r="B300" t="s">
        <v>1394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509</v>
      </c>
      <c r="B301" t="s">
        <v>1394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409</v>
      </c>
      <c r="B302" t="s">
        <v>1394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426</v>
      </c>
      <c r="B303" t="s">
        <v>1394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522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563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553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518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454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438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521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506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402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519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31" activePane="bottomRight" state="frozenSplit"/>
      <selection pane="topRight" activeCell="C1" sqref="C1"/>
      <selection pane="bottomLeft" activeCell="A2" sqref="A2"/>
      <selection pane="bottomRight" activeCell="A49" sqref="A1:A1048576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2016-09-13T13:58:43Z</dcterms:modified>
  <cp:category/>
  <cp:contentStatus/>
</cp:coreProperties>
</file>