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'SegEnds_Xtal_Prot#'!$A$1:$CT$210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'SegEnds_Xtal_Prot#'!$A$1:$CT$210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C2" i="1" l="1"/>
  <c r="V45" i="2"/>
  <c r="B299" i="4"/>
  <c r="V299" i="4"/>
  <c r="B296" i="4"/>
  <c r="V296" i="4"/>
  <c r="Q26" i="2"/>
  <c r="B185" i="4"/>
  <c r="Q185" i="4"/>
  <c r="F99" i="1"/>
  <c r="A99" i="1"/>
  <c r="D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BC91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T91" i="1"/>
  <c r="AH297" i="4"/>
  <c r="AH28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7" i="4"/>
  <c r="T307" i="4"/>
  <c r="AH30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80" i="4" a="1"/>
  <c r="U280" i="4"/>
  <c r="AH284" i="4"/>
  <c r="T284" i="4" a="1"/>
  <c r="T284" i="4"/>
  <c r="U46" i="2"/>
  <c r="B306" i="4"/>
  <c r="U306" i="4"/>
  <c r="U44" i="2"/>
  <c r="B310" i="4"/>
  <c r="U310" i="4"/>
  <c r="T46" i="2"/>
  <c r="T306" i="4"/>
  <c r="T310" i="4"/>
  <c r="A18" i="3"/>
  <c r="B18" i="3"/>
  <c r="C18" i="3"/>
  <c r="AD407" i="5"/>
  <c r="AC407" i="5"/>
  <c r="E18" i="3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M46" i="2"/>
  <c r="M45" i="2"/>
  <c r="B308" i="4"/>
  <c r="M44" i="2"/>
  <c r="M308" i="4"/>
  <c r="R342" i="5"/>
  <c r="L45" i="2"/>
  <c r="L44" i="2"/>
  <c r="L308" i="4"/>
  <c r="Q342" i="5"/>
  <c r="M46" i="2"/>
  <c r="M306" i="4"/>
  <c r="R407" i="5"/>
  <c r="L46" i="2"/>
  <c r="L306" i="4"/>
  <c r="Q407" i="5"/>
  <c r="AL46" i="2"/>
  <c r="O342" i="5"/>
  <c r="J45" i="2"/>
  <c r="J44" i="2"/>
  <c r="J308" i="4"/>
  <c r="N342" i="5"/>
  <c r="O407" i="5"/>
  <c r="J46" i="2"/>
  <c r="J306" i="4"/>
  <c r="N407" i="5"/>
  <c r="AK46" i="2"/>
  <c r="AJ46" i="2"/>
  <c r="K342" i="5"/>
  <c r="K407" i="5"/>
  <c r="AI46" i="2"/>
  <c r="AH46" i="2"/>
  <c r="AG46" i="2"/>
  <c r="I45" i="2"/>
  <c r="I44" i="2"/>
  <c r="I308" i="4"/>
  <c r="L342" i="5"/>
  <c r="I46" i="2"/>
  <c r="I306" i="4"/>
  <c r="L407" i="5"/>
  <c r="AF46" i="2"/>
  <c r="AE46" i="2"/>
  <c r="H407" i="5"/>
  <c r="I407" i="5"/>
  <c r="AD46" i="2"/>
  <c r="D45" i="2"/>
  <c r="D44" i="2"/>
  <c r="D308" i="4"/>
  <c r="E342" i="5"/>
  <c r="D46" i="2"/>
  <c r="D306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06" i="4"/>
  <c r="E44" i="2"/>
  <c r="E306" i="4"/>
  <c r="F44" i="2"/>
  <c r="F306" i="4"/>
  <c r="N44" i="2"/>
  <c r="N306" i="4"/>
  <c r="O44" i="2"/>
  <c r="O306" i="4"/>
  <c r="P44" i="2"/>
  <c r="P306" i="4"/>
  <c r="Q44" i="2"/>
  <c r="Q306" i="4"/>
  <c r="R44" i="2"/>
  <c r="R306" i="4"/>
  <c r="V44" i="2"/>
  <c r="V306" i="4"/>
  <c r="X44" i="2"/>
  <c r="X306" i="4"/>
  <c r="Y44" i="2"/>
  <c r="Y306" i="4"/>
  <c r="Z44" i="2"/>
  <c r="Z306" i="4"/>
  <c r="AA306" i="4"/>
  <c r="AB306" i="4"/>
  <c r="AC306" i="4"/>
  <c r="AD306" i="4"/>
  <c r="AE306" i="4"/>
  <c r="AF306" i="4"/>
  <c r="AG306" i="4"/>
  <c r="AH306" i="4"/>
  <c r="AI306" i="4"/>
  <c r="AJ306" i="4"/>
  <c r="B407" i="5"/>
  <c r="B300" i="4"/>
  <c r="C300" i="4"/>
  <c r="C407" i="5"/>
  <c r="D300" i="4"/>
  <c r="I300" i="4"/>
  <c r="J300" i="4"/>
  <c r="L300" i="4"/>
  <c r="M300" i="4"/>
  <c r="N300" i="4"/>
  <c r="T407" i="5"/>
  <c r="O300" i="4"/>
  <c r="U407" i="5"/>
  <c r="P300" i="4"/>
  <c r="W407" i="5"/>
  <c r="Q300" i="4"/>
  <c r="X407" i="5"/>
  <c r="Z407" i="5"/>
  <c r="AA407" i="5"/>
  <c r="V300" i="4"/>
  <c r="AF407" i="5"/>
  <c r="AG407" i="5"/>
  <c r="X300" i="4"/>
  <c r="AI407" i="5"/>
  <c r="Y300" i="4"/>
  <c r="AJ407" i="5"/>
  <c r="Z30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234" i="4"/>
  <c r="E15" i="2"/>
  <c r="E234" i="4"/>
  <c r="F2" i="5"/>
  <c r="D16" i="2"/>
  <c r="D15" i="2"/>
  <c r="D234" i="4"/>
  <c r="E2" i="5"/>
  <c r="B219" i="4"/>
  <c r="E219" i="4"/>
  <c r="F73" i="5"/>
  <c r="D219" i="4"/>
  <c r="E73" i="5"/>
  <c r="AC17" i="2"/>
  <c r="I2" i="5"/>
  <c r="F16" i="2"/>
  <c r="F15" i="2"/>
  <c r="F234" i="4"/>
  <c r="H2" i="5"/>
  <c r="I73" i="5"/>
  <c r="F219" i="4"/>
  <c r="H73" i="5"/>
  <c r="AD17" i="2"/>
  <c r="AE17" i="2"/>
  <c r="H16" i="2"/>
  <c r="H15" i="2"/>
  <c r="H234" i="4"/>
  <c r="K2" i="5"/>
  <c r="H219" i="4"/>
  <c r="K73" i="5"/>
  <c r="AF17" i="2"/>
  <c r="AG17" i="2"/>
  <c r="AH17" i="2"/>
  <c r="AI17" i="2"/>
  <c r="AJ17" i="2"/>
  <c r="AK17" i="2"/>
  <c r="M16" i="2"/>
  <c r="M15" i="2"/>
  <c r="M234" i="4"/>
  <c r="R2" i="5"/>
  <c r="L16" i="2"/>
  <c r="L15" i="2"/>
  <c r="L234" i="4"/>
  <c r="Q2" i="5"/>
  <c r="M219" i="4"/>
  <c r="R73" i="5"/>
  <c r="L219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BC35" i="1"/>
  <c r="CT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BC34" i="1"/>
  <c r="CT34" i="1"/>
  <c r="S29" i="2"/>
  <c r="P29" i="2"/>
  <c r="O12" i="2"/>
  <c r="B68" i="4"/>
  <c r="O24" i="2"/>
  <c r="O68" i="4"/>
  <c r="B100" i="4"/>
  <c r="O100" i="4"/>
  <c r="B83" i="4"/>
  <c r="O83" i="4"/>
  <c r="O13" i="2"/>
  <c r="B84" i="4"/>
  <c r="O33" i="2"/>
  <c r="O84" i="4"/>
  <c r="O15" i="2"/>
  <c r="B82" i="4"/>
  <c r="O2" i="2"/>
  <c r="O82" i="4"/>
  <c r="O34" i="2"/>
  <c r="B87" i="4"/>
  <c r="O87" i="4"/>
  <c r="O14" i="2"/>
  <c r="B126" i="4"/>
  <c r="O37" i="2"/>
  <c r="O126" i="4"/>
  <c r="B22" i="4"/>
  <c r="O4" i="2"/>
  <c r="O22" i="4"/>
  <c r="O26" i="2"/>
  <c r="B17" i="4"/>
  <c r="O17" i="4"/>
  <c r="B149" i="4"/>
  <c r="O25" i="2"/>
  <c r="O149" i="4"/>
  <c r="B163" i="4"/>
  <c r="O11" i="2"/>
  <c r="O163" i="4"/>
  <c r="B161" i="4"/>
  <c r="O161" i="4"/>
  <c r="B198" i="4"/>
  <c r="O27" i="2"/>
  <c r="O198" i="4"/>
  <c r="B164" i="4"/>
  <c r="O164" i="4"/>
  <c r="B50" i="4"/>
  <c r="O50" i="4"/>
  <c r="B49" i="4"/>
  <c r="O49" i="4"/>
  <c r="B114" i="4"/>
  <c r="O40" i="2"/>
  <c r="O114" i="4"/>
  <c r="O32" i="2"/>
  <c r="B214" i="4"/>
  <c r="O31" i="2"/>
  <c r="O214" i="4"/>
  <c r="B76" i="4"/>
  <c r="O6" i="2"/>
  <c r="O76" i="4"/>
  <c r="B290" i="4"/>
  <c r="O18" i="2"/>
  <c r="O290" i="4"/>
  <c r="O16" i="2"/>
  <c r="B48" i="4"/>
  <c r="O36" i="2"/>
  <c r="O48" i="4"/>
  <c r="O22" i="2"/>
  <c r="B273" i="4"/>
  <c r="O273" i="4"/>
  <c r="B162" i="4"/>
  <c r="O162" i="4"/>
  <c r="Q25" i="2"/>
  <c r="B3" i="4"/>
  <c r="O3" i="4"/>
  <c r="B72" i="4"/>
  <c r="O72" i="4"/>
  <c r="B18" i="4"/>
  <c r="O18" i="4"/>
  <c r="B283" i="4"/>
  <c r="O283" i="4"/>
  <c r="B19" i="4"/>
  <c r="O5" i="2"/>
  <c r="O19" i="4"/>
  <c r="B12" i="4"/>
  <c r="O12" i="4"/>
  <c r="B225" i="4"/>
  <c r="O225" i="4"/>
  <c r="B226" i="4"/>
  <c r="O226" i="4"/>
  <c r="B227" i="4"/>
  <c r="O227" i="4"/>
  <c r="B224" i="4"/>
  <c r="O224" i="4"/>
  <c r="B200" i="4"/>
  <c r="O200" i="4"/>
  <c r="B78" i="4"/>
  <c r="O78" i="4"/>
  <c r="B201" i="4"/>
  <c r="O201" i="4"/>
  <c r="O39" i="2"/>
  <c r="B42" i="4"/>
  <c r="O42" i="4"/>
  <c r="B206" i="4"/>
  <c r="O206" i="4"/>
  <c r="B205" i="4"/>
  <c r="O205" i="4"/>
  <c r="B71" i="4"/>
  <c r="O71" i="4"/>
  <c r="B94" i="4"/>
  <c r="O94" i="4"/>
  <c r="B79" i="4"/>
  <c r="O79" i="4"/>
  <c r="B182" i="4"/>
  <c r="O182" i="4"/>
  <c r="O19" i="2"/>
  <c r="B157" i="4"/>
  <c r="O157" i="4"/>
  <c r="B146" i="4"/>
  <c r="O146" i="4"/>
  <c r="B147" i="4"/>
  <c r="O147" i="4"/>
  <c r="B23" i="4"/>
  <c r="O38" i="2"/>
  <c r="O23" i="4"/>
  <c r="B66" i="4"/>
  <c r="O66" i="4"/>
  <c r="B67" i="4"/>
  <c r="O67" i="4"/>
  <c r="B155" i="4"/>
  <c r="O155" i="4"/>
  <c r="O20" i="2"/>
  <c r="B236" i="4"/>
  <c r="O236" i="4"/>
  <c r="B31" i="4"/>
  <c r="O31" i="4"/>
  <c r="B148" i="4"/>
  <c r="O148" i="4"/>
  <c r="B109" i="4"/>
  <c r="O109" i="4"/>
  <c r="B119" i="4"/>
  <c r="O119" i="4"/>
  <c r="B156" i="4"/>
  <c r="O30" i="2"/>
  <c r="O156" i="4"/>
  <c r="M20" i="2"/>
  <c r="O41" i="2"/>
  <c r="B178" i="4"/>
  <c r="O178" i="4"/>
  <c r="B179" i="4"/>
  <c r="O29" i="2"/>
  <c r="O179" i="4"/>
  <c r="B251" i="4"/>
  <c r="O251" i="4"/>
  <c r="B293" i="4"/>
  <c r="O293" i="4"/>
  <c r="B10" i="4"/>
  <c r="O10" i="4"/>
  <c r="B141" i="4"/>
  <c r="O141" i="4"/>
  <c r="B197" i="4"/>
  <c r="O197" i="4"/>
  <c r="B223" i="4"/>
  <c r="O223" i="4"/>
  <c r="B8" i="4"/>
  <c r="O8" i="4"/>
  <c r="B131" i="4"/>
  <c r="O131" i="4"/>
  <c r="B180" i="4"/>
  <c r="O180" i="4"/>
  <c r="B247" i="4"/>
  <c r="O247" i="4"/>
  <c r="B253" i="4"/>
  <c r="O253" i="4"/>
  <c r="B258" i="4"/>
  <c r="O258" i="4"/>
  <c r="B260" i="4"/>
  <c r="O260" i="4"/>
  <c r="B259" i="4"/>
  <c r="O259" i="4"/>
  <c r="B9" i="4"/>
  <c r="O9" i="4"/>
  <c r="B169" i="4"/>
  <c r="O169" i="4"/>
  <c r="B175" i="4"/>
  <c r="O175" i="4"/>
  <c r="B174" i="4"/>
  <c r="O174" i="4"/>
  <c r="B209" i="4"/>
  <c r="O209" i="4"/>
  <c r="B208" i="4"/>
  <c r="O208" i="4"/>
  <c r="B217" i="4"/>
  <c r="O217" i="4"/>
  <c r="B295" i="4"/>
  <c r="O295" i="4"/>
  <c r="B194" i="4"/>
  <c r="O194" i="4"/>
  <c r="B189" i="4"/>
  <c r="O189" i="4"/>
  <c r="B228" i="4"/>
  <c r="O228" i="4"/>
  <c r="B230" i="4"/>
  <c r="O230" i="4"/>
  <c r="B229" i="4"/>
  <c r="O229" i="4"/>
  <c r="B250" i="4"/>
  <c r="O250" i="4"/>
  <c r="B256" i="4"/>
  <c r="O256" i="4"/>
  <c r="B289" i="4"/>
  <c r="O289" i="4"/>
  <c r="B291" i="4"/>
  <c r="O291" i="4"/>
  <c r="B294" i="4"/>
  <c r="O294" i="4"/>
  <c r="B122" i="4"/>
  <c r="O122" i="4"/>
  <c r="B170" i="4"/>
  <c r="O170" i="4"/>
  <c r="B173" i="4"/>
  <c r="O173" i="4"/>
  <c r="B172" i="4"/>
  <c r="O172" i="4"/>
  <c r="B150" i="4"/>
  <c r="O150" i="4"/>
  <c r="B207" i="4"/>
  <c r="O207" i="4"/>
  <c r="B216" i="4"/>
  <c r="O216" i="4"/>
  <c r="B45" i="4"/>
  <c r="O45" i="4"/>
  <c r="B74" i="4"/>
  <c r="O74" i="4"/>
  <c r="B166" i="4"/>
  <c r="O166" i="4"/>
  <c r="B168" i="4"/>
  <c r="O168" i="4"/>
  <c r="B167" i="4"/>
  <c r="O167" i="4"/>
  <c r="B171" i="4"/>
  <c r="O171" i="4"/>
  <c r="B154" i="4"/>
  <c r="O154" i="4"/>
  <c r="B184" i="4"/>
  <c r="O184" i="4"/>
  <c r="B81" i="4"/>
  <c r="O8" i="2"/>
  <c r="O81" i="4"/>
  <c r="B75" i="4"/>
  <c r="O75" i="4"/>
  <c r="B101" i="4"/>
  <c r="O101" i="4"/>
  <c r="B165" i="4"/>
  <c r="O165" i="4"/>
  <c r="B191" i="4"/>
  <c r="O191" i="4"/>
  <c r="B211" i="4"/>
  <c r="O211" i="4"/>
  <c r="B112" i="4"/>
  <c r="O112" i="4"/>
  <c r="O28" i="2"/>
  <c r="B212" i="4"/>
  <c r="O212" i="4"/>
  <c r="B123" i="4"/>
  <c r="O123" i="4"/>
  <c r="B124" i="4"/>
  <c r="O124" i="4"/>
  <c r="B218" i="4"/>
  <c r="O218" i="4"/>
  <c r="B215" i="4"/>
  <c r="O215" i="4"/>
  <c r="B277" i="4"/>
  <c r="O277" i="4"/>
  <c r="B278" i="4"/>
  <c r="O278" i="4"/>
  <c r="B286" i="4"/>
  <c r="O286" i="4"/>
  <c r="B99" i="4"/>
  <c r="O99" i="4"/>
  <c r="B88" i="4"/>
  <c r="O35" i="2"/>
  <c r="O88" i="4"/>
  <c r="B92" i="4"/>
  <c r="O92" i="4"/>
  <c r="B91" i="4"/>
  <c r="O91" i="4"/>
  <c r="B96" i="4"/>
  <c r="O96" i="4"/>
  <c r="B95" i="4"/>
  <c r="O95" i="4"/>
  <c r="B93" i="4"/>
  <c r="O93" i="4"/>
  <c r="B89" i="4"/>
  <c r="O89" i="4"/>
  <c r="B90" i="4"/>
  <c r="O90" i="4"/>
  <c r="H27" i="2"/>
  <c r="B245" i="4"/>
  <c r="O245" i="4"/>
  <c r="B276" i="4"/>
  <c r="O276" i="4"/>
  <c r="B281" i="4"/>
  <c r="O281" i="4"/>
  <c r="B262" i="4"/>
  <c r="O262" i="4"/>
  <c r="B280" i="4"/>
  <c r="O280" i="4"/>
  <c r="B127" i="4"/>
  <c r="O127" i="4"/>
  <c r="B196" i="4"/>
  <c r="O196" i="4"/>
  <c r="B199" i="4"/>
  <c r="O199" i="4"/>
  <c r="O234" i="4"/>
  <c r="E36" i="2"/>
  <c r="E127" i="4"/>
  <c r="O185" i="4"/>
  <c r="B53" i="4"/>
  <c r="O53" i="4"/>
  <c r="B52" i="4"/>
  <c r="O52" i="4"/>
  <c r="H14" i="2"/>
  <c r="H26" i="2"/>
  <c r="H29" i="2"/>
  <c r="H185" i="4"/>
  <c r="H6" i="2"/>
  <c r="H11" i="2"/>
  <c r="B98" i="4"/>
  <c r="O98" i="4"/>
  <c r="B116" i="4"/>
  <c r="O116" i="4"/>
  <c r="B117" i="4"/>
  <c r="O117" i="4"/>
  <c r="B115" i="4"/>
  <c r="O115" i="4"/>
  <c r="B118" i="4"/>
  <c r="O49" i="2"/>
  <c r="O118" i="4"/>
  <c r="Q18" i="2"/>
  <c r="B153" i="4"/>
  <c r="O153" i="4"/>
  <c r="B248" i="4"/>
  <c r="O248" i="4"/>
  <c r="B282" i="4"/>
  <c r="O282" i="4"/>
  <c r="B257" i="4"/>
  <c r="O257" i="4"/>
  <c r="B85" i="4"/>
  <c r="O85" i="4"/>
  <c r="B86" i="4"/>
  <c r="O86" i="4"/>
  <c r="B65" i="4"/>
  <c r="O65" i="4"/>
  <c r="O21" i="2"/>
  <c r="B239" i="4"/>
  <c r="O239" i="4"/>
  <c r="B237" i="4"/>
  <c r="O237" i="4"/>
  <c r="B255" i="4"/>
  <c r="O255" i="4"/>
  <c r="B183" i="4"/>
  <c r="O183" i="4"/>
  <c r="M41" i="2"/>
  <c r="B279" i="4"/>
  <c r="M279" i="4"/>
  <c r="B292" i="4"/>
  <c r="O292" i="4"/>
  <c r="O3" i="2"/>
  <c r="B267" i="4"/>
  <c r="O267" i="4"/>
  <c r="N3" i="2"/>
  <c r="X12" i="2"/>
  <c r="B120" i="4"/>
  <c r="X18" i="2"/>
  <c r="X12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S15" i="2"/>
  <c r="P15" i="2"/>
  <c r="B378" i="4"/>
  <c r="P378" i="4"/>
  <c r="H25" i="2"/>
  <c r="H18" i="2"/>
  <c r="H86" i="4"/>
  <c r="H85" i="4"/>
  <c r="S8" i="2"/>
  <c r="D20" i="2"/>
  <c r="D41" i="2"/>
  <c r="D279" i="4"/>
  <c r="U42" i="2"/>
  <c r="B302" i="4"/>
  <c r="U43" i="2"/>
  <c r="U302" i="4"/>
  <c r="A16" i="3"/>
  <c r="B16" i="3"/>
  <c r="C16" i="3"/>
  <c r="AH258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58" i="4" a="1"/>
  <c r="U258" i="4"/>
  <c r="AD215" i="5"/>
  <c r="T258" i="4" a="1"/>
  <c r="T258" i="4"/>
  <c r="AC215" i="5"/>
  <c r="U45" i="2"/>
  <c r="U308" i="4"/>
  <c r="AD342" i="5"/>
  <c r="T45" i="2"/>
  <c r="T308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W45" i="2"/>
  <c r="X45" i="2"/>
  <c r="Y45" i="2"/>
  <c r="Z45" i="2"/>
  <c r="AA45" i="2"/>
  <c r="AB45" i="2"/>
  <c r="D310" i="4"/>
  <c r="E344" i="5"/>
  <c r="F342" i="5"/>
  <c r="AC45" i="2"/>
  <c r="H342" i="5"/>
  <c r="I342" i="5"/>
  <c r="AD45" i="2"/>
  <c r="AE45" i="2"/>
  <c r="I310" i="4"/>
  <c r="L344" i="5"/>
  <c r="K344" i="5"/>
  <c r="AF45" i="2"/>
  <c r="AG45" i="2"/>
  <c r="AH45" i="2"/>
  <c r="AI45" i="2"/>
  <c r="AJ45" i="2"/>
  <c r="O344" i="5"/>
  <c r="J310" i="4"/>
  <c r="N344" i="5"/>
  <c r="AK45" i="2"/>
  <c r="M310" i="4"/>
  <c r="R344" i="5"/>
  <c r="L310" i="4"/>
  <c r="Q344" i="5"/>
  <c r="AL45" i="2"/>
  <c r="AM45" i="2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E213" i="1"/>
  <c r="I19" i="5"/>
  <c r="F41" i="2"/>
  <c r="F40" i="2"/>
  <c r="F178" i="4"/>
  <c r="H19" i="5"/>
  <c r="E41" i="2"/>
  <c r="E40" i="2"/>
  <c r="E178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178" i="4"/>
  <c r="E19" i="5"/>
  <c r="B301" i="4"/>
  <c r="D301" i="4"/>
  <c r="E317" i="5"/>
  <c r="F317" i="5"/>
  <c r="AC42" i="2"/>
  <c r="H317" i="5"/>
  <c r="I317" i="5"/>
  <c r="AD42" i="2"/>
  <c r="AE42" i="2"/>
  <c r="H41" i="2"/>
  <c r="H40" i="2"/>
  <c r="H178" i="4"/>
  <c r="K19" i="5"/>
  <c r="I15" i="2"/>
  <c r="I301" i="4"/>
  <c r="L317" i="5"/>
  <c r="K317" i="5"/>
  <c r="AF42" i="2"/>
  <c r="AG42" i="2"/>
  <c r="AH42" i="2"/>
  <c r="AI42" i="2"/>
  <c r="AJ42" i="2"/>
  <c r="O317" i="5"/>
  <c r="J15" i="2"/>
  <c r="J301" i="4"/>
  <c r="N317" i="5"/>
  <c r="AK42" i="2"/>
  <c r="M40" i="2"/>
  <c r="M178" i="4"/>
  <c r="R19" i="5"/>
  <c r="L41" i="2"/>
  <c r="L40" i="2"/>
  <c r="L178" i="4"/>
  <c r="Q19" i="5"/>
  <c r="M301" i="4"/>
  <c r="R317" i="5"/>
  <c r="L301" i="4"/>
  <c r="Q317" i="5"/>
  <c r="AL42" i="2"/>
  <c r="AM42" i="2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N41" i="2"/>
  <c r="N40" i="2"/>
  <c r="N178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197" i="4"/>
  <c r="E218" i="5"/>
  <c r="AC41" i="2"/>
  <c r="AD41" i="2"/>
  <c r="AE41" i="2"/>
  <c r="H197" i="4"/>
  <c r="K218" i="5"/>
  <c r="L19" i="5"/>
  <c r="AF41" i="2"/>
  <c r="AG41" i="2"/>
  <c r="AH41" i="2"/>
  <c r="AI41" i="2"/>
  <c r="AJ41" i="2"/>
  <c r="N19" i="5"/>
  <c r="O19" i="5"/>
  <c r="AK41" i="2"/>
  <c r="M29" i="2"/>
  <c r="M197" i="4"/>
  <c r="R218" i="5"/>
  <c r="L29" i="2"/>
  <c r="L197" i="4"/>
  <c r="Q218" i="5"/>
  <c r="AL41" i="2"/>
  <c r="AM41" i="2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H163" i="4"/>
  <c r="AH149" i="4"/>
  <c r="U149" i="4" a="1"/>
  <c r="U149" i="4"/>
  <c r="AH162" i="4"/>
  <c r="AH164" i="4"/>
  <c r="AH161" i="4"/>
  <c r="T163" i="4" a="1"/>
  <c r="T163" i="4"/>
  <c r="T149" i="4" a="1"/>
  <c r="T149" i="4"/>
  <c r="T162" i="4" a="1"/>
  <c r="T162" i="4"/>
  <c r="T164" i="4" a="1"/>
  <c r="T164" i="4"/>
  <c r="T161" i="4" a="1"/>
  <c r="T161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B13" i="3"/>
  <c r="C13" i="3"/>
  <c r="AD210" i="5"/>
  <c r="AC210" i="5"/>
  <c r="AH234" i="4"/>
  <c r="U234" i="4" a="1"/>
  <c r="U234" i="4"/>
  <c r="AD2" i="5"/>
  <c r="T234" i="4" a="1"/>
  <c r="T234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3" i="4"/>
  <c r="D233" i="4"/>
  <c r="E72" i="5"/>
  <c r="AC16" i="2"/>
  <c r="AD16" i="2"/>
  <c r="AE16" i="2"/>
  <c r="H233" i="4"/>
  <c r="K72" i="5"/>
  <c r="L2" i="5"/>
  <c r="AF16" i="2"/>
  <c r="AG16" i="2"/>
  <c r="AH16" i="2"/>
  <c r="AI16" i="2"/>
  <c r="AJ16" i="2"/>
  <c r="N2" i="5"/>
  <c r="O2" i="5"/>
  <c r="AK16" i="2"/>
  <c r="M233" i="4"/>
  <c r="R72" i="5"/>
  <c r="L233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J93" i="1"/>
  <c r="C15" i="2"/>
  <c r="C234" i="4"/>
  <c r="C2" i="5"/>
  <c r="T2" i="5"/>
  <c r="U2" i="5"/>
  <c r="P234" i="4"/>
  <c r="W2" i="5"/>
  <c r="Q15" i="2"/>
  <c r="Q234" i="4"/>
  <c r="X2" i="5"/>
  <c r="S234" i="4"/>
  <c r="AA2" i="5"/>
  <c r="AF2" i="5"/>
  <c r="AG2" i="5"/>
  <c r="X15" i="2"/>
  <c r="X234" i="4"/>
  <c r="AI2" i="5"/>
  <c r="Y15" i="2"/>
  <c r="Y234" i="4"/>
  <c r="AJ2" i="5"/>
  <c r="Z15" i="2"/>
  <c r="Z234" i="4"/>
  <c r="AL2" i="5"/>
  <c r="Z2" i="5"/>
  <c r="AN2" i="5"/>
  <c r="C21" i="2"/>
  <c r="C3" i="2"/>
  <c r="C267" i="4"/>
  <c r="C3" i="5"/>
  <c r="D21" i="2"/>
  <c r="D3" i="2"/>
  <c r="D267" i="4"/>
  <c r="E3" i="5"/>
  <c r="K3" i="5"/>
  <c r="L21" i="2"/>
  <c r="L3" i="2"/>
  <c r="L267" i="4"/>
  <c r="Q3" i="5"/>
  <c r="M21" i="2"/>
  <c r="M3" i="2"/>
  <c r="M267" i="4"/>
  <c r="R3" i="5"/>
  <c r="T3" i="5"/>
  <c r="U3" i="5"/>
  <c r="P21" i="2"/>
  <c r="P3" i="2"/>
  <c r="P267" i="4"/>
  <c r="W3" i="5"/>
  <c r="Q21" i="2"/>
  <c r="Q3" i="2"/>
  <c r="Q267" i="4"/>
  <c r="X3" i="5"/>
  <c r="S21" i="2"/>
  <c r="S3" i="2"/>
  <c r="S267" i="4"/>
  <c r="AA3" i="5"/>
  <c r="AH267" i="4"/>
  <c r="T267" i="4" a="1"/>
  <c r="T267" i="4"/>
  <c r="AC3" i="5"/>
  <c r="U267" i="4" a="1"/>
  <c r="U267" i="4"/>
  <c r="AD3" i="5"/>
  <c r="AF3" i="5"/>
  <c r="AG3" i="5"/>
  <c r="X21" i="2"/>
  <c r="X3" i="2"/>
  <c r="X267" i="4"/>
  <c r="AI3" i="5"/>
  <c r="Y21" i="2"/>
  <c r="Y3" i="2"/>
  <c r="Y267" i="4"/>
  <c r="AJ3" i="5"/>
  <c r="Z21" i="2"/>
  <c r="Z3" i="2"/>
  <c r="Z267" i="4"/>
  <c r="AL3" i="5"/>
  <c r="F3" i="5"/>
  <c r="H3" i="5"/>
  <c r="I3" i="5"/>
  <c r="L3" i="5"/>
  <c r="N3" i="5"/>
  <c r="O3" i="5"/>
  <c r="Z3" i="5"/>
  <c r="AN3" i="5"/>
  <c r="B268" i="4"/>
  <c r="C2" i="2"/>
  <c r="C268" i="4"/>
  <c r="C4" i="5"/>
  <c r="D2" i="2"/>
  <c r="D268" i="4"/>
  <c r="E4" i="5"/>
  <c r="K4" i="5"/>
  <c r="L2" i="2"/>
  <c r="L268" i="4"/>
  <c r="Q4" i="5"/>
  <c r="M2" i="2"/>
  <c r="M268" i="4"/>
  <c r="R4" i="5"/>
  <c r="T4" i="5"/>
  <c r="U4" i="5"/>
  <c r="P2" i="2"/>
  <c r="P268" i="4"/>
  <c r="W4" i="5"/>
  <c r="Q2" i="2"/>
  <c r="Q268" i="4"/>
  <c r="X4" i="5"/>
  <c r="S2" i="2"/>
  <c r="S268" i="4"/>
  <c r="AA4" i="5"/>
  <c r="AH268" i="4"/>
  <c r="T268" i="4" a="1"/>
  <c r="T268" i="4"/>
  <c r="AC4" i="5"/>
  <c r="U268" i="4" a="1"/>
  <c r="U268" i="4"/>
  <c r="AD4" i="5"/>
  <c r="AF4" i="5"/>
  <c r="AG4" i="5"/>
  <c r="X2" i="2"/>
  <c r="X268" i="4"/>
  <c r="AI4" i="5"/>
  <c r="Y2" i="2"/>
  <c r="Y268" i="4"/>
  <c r="AJ4" i="5"/>
  <c r="Z2" i="2"/>
  <c r="Z268" i="4"/>
  <c r="AL4" i="5"/>
  <c r="F4" i="5"/>
  <c r="H4" i="5"/>
  <c r="I4" i="5"/>
  <c r="L4" i="5"/>
  <c r="N4" i="5"/>
  <c r="O4" i="5"/>
  <c r="Z4" i="5"/>
  <c r="AN4" i="5"/>
  <c r="S27" i="2"/>
  <c r="S155" i="4"/>
  <c r="AA5" i="5"/>
  <c r="P27" i="2"/>
  <c r="P155" i="4"/>
  <c r="W5" i="5"/>
  <c r="O5" i="5"/>
  <c r="K5" i="5"/>
  <c r="C27" i="2"/>
  <c r="C155" i="4"/>
  <c r="C5" i="5"/>
  <c r="D27" i="2"/>
  <c r="D155" i="4"/>
  <c r="E5" i="5"/>
  <c r="E27" i="2"/>
  <c r="E155" i="4"/>
  <c r="F5" i="5"/>
  <c r="F27" i="2"/>
  <c r="F155" i="4"/>
  <c r="H5" i="5"/>
  <c r="I5" i="5"/>
  <c r="L27" i="2"/>
  <c r="L155" i="4"/>
  <c r="Q5" i="5"/>
  <c r="M27" i="2"/>
  <c r="M155" i="4"/>
  <c r="R5" i="5"/>
  <c r="T5" i="5"/>
  <c r="U5" i="5"/>
  <c r="Q27" i="2"/>
  <c r="Q155" i="4"/>
  <c r="X5" i="5"/>
  <c r="R27" i="2"/>
  <c r="R155" i="4"/>
  <c r="Z5" i="5"/>
  <c r="AH155" i="4"/>
  <c r="T155" i="4" a="1"/>
  <c r="T155" i="4"/>
  <c r="AC5" i="5"/>
  <c r="U155" i="4" a="1"/>
  <c r="U155" i="4"/>
  <c r="AD5" i="5"/>
  <c r="AF5" i="5"/>
  <c r="AG5" i="5"/>
  <c r="X27" i="2"/>
  <c r="X155" i="4"/>
  <c r="AI5" i="5"/>
  <c r="Y27" i="2"/>
  <c r="Y155" i="4"/>
  <c r="AJ5" i="5"/>
  <c r="Z27" i="2"/>
  <c r="Z155" i="4"/>
  <c r="AL5" i="5"/>
  <c r="AN5" i="5"/>
  <c r="S30" i="2"/>
  <c r="S6" i="2"/>
  <c r="S156" i="4"/>
  <c r="AA6" i="5"/>
  <c r="P30" i="2"/>
  <c r="P6" i="2"/>
  <c r="P156" i="4"/>
  <c r="W6" i="5"/>
  <c r="O6" i="5"/>
  <c r="K6" i="5"/>
  <c r="C30" i="2"/>
  <c r="C6" i="2"/>
  <c r="C156" i="4"/>
  <c r="C6" i="5"/>
  <c r="D30" i="2"/>
  <c r="D6" i="2"/>
  <c r="D156" i="4"/>
  <c r="E6" i="5"/>
  <c r="E30" i="2"/>
  <c r="E6" i="2"/>
  <c r="E156" i="4"/>
  <c r="F6" i="5"/>
  <c r="F30" i="2"/>
  <c r="F6" i="2"/>
  <c r="F156" i="4"/>
  <c r="H6" i="5"/>
  <c r="I6" i="5"/>
  <c r="I30" i="2"/>
  <c r="I6" i="2"/>
  <c r="I27" i="2"/>
  <c r="I156" i="4"/>
  <c r="L6" i="5"/>
  <c r="J30" i="2"/>
  <c r="J6" i="2"/>
  <c r="J27" i="2"/>
  <c r="J156" i="4"/>
  <c r="N6" i="5"/>
  <c r="L30" i="2"/>
  <c r="L6" i="2"/>
  <c r="L156" i="4"/>
  <c r="Q6" i="5"/>
  <c r="M30" i="2"/>
  <c r="M6" i="2"/>
  <c r="M156" i="4"/>
  <c r="R6" i="5"/>
  <c r="T6" i="5"/>
  <c r="U6" i="5"/>
  <c r="Q30" i="2"/>
  <c r="Q6" i="2"/>
  <c r="Q156" i="4"/>
  <c r="X6" i="5"/>
  <c r="R30" i="2"/>
  <c r="R6" i="2"/>
  <c r="R156" i="4"/>
  <c r="Z6" i="5"/>
  <c r="AH156" i="4"/>
  <c r="T156" i="4" a="1"/>
  <c r="T156" i="4"/>
  <c r="AC6" i="5"/>
  <c r="U156" i="4" a="1"/>
  <c r="U156" i="4"/>
  <c r="AD6" i="5"/>
  <c r="AF6" i="5"/>
  <c r="AG6" i="5"/>
  <c r="X30" i="2"/>
  <c r="X6" i="2"/>
  <c r="X156" i="4"/>
  <c r="AI6" i="5"/>
  <c r="Y30" i="2"/>
  <c r="Y6" i="2"/>
  <c r="Y156" i="4"/>
  <c r="AJ6" i="5"/>
  <c r="Z30" i="2"/>
  <c r="Z6" i="2"/>
  <c r="Z156" i="4"/>
  <c r="AL6" i="5"/>
  <c r="AN6" i="5"/>
  <c r="C36" i="2"/>
  <c r="C127" i="4"/>
  <c r="C7" i="5"/>
  <c r="D36" i="2"/>
  <c r="D127" i="4"/>
  <c r="E7" i="5"/>
  <c r="F7" i="5"/>
  <c r="F36" i="2"/>
  <c r="F127" i="4"/>
  <c r="H7" i="5"/>
  <c r="I7" i="5"/>
  <c r="H36" i="2"/>
  <c r="H127" i="4"/>
  <c r="K7" i="5"/>
  <c r="L36" i="2"/>
  <c r="L127" i="4"/>
  <c r="Q7" i="5"/>
  <c r="M36" i="2"/>
  <c r="M127" i="4"/>
  <c r="R7" i="5"/>
  <c r="T7" i="5"/>
  <c r="U7" i="5"/>
  <c r="P36" i="2"/>
  <c r="P127" i="4"/>
  <c r="W7" i="5"/>
  <c r="Q36" i="2"/>
  <c r="Q127" i="4"/>
  <c r="X7" i="5"/>
  <c r="S36" i="2"/>
  <c r="S127" i="4"/>
  <c r="AA7" i="5"/>
  <c r="AH127" i="4"/>
  <c r="T127" i="4" a="1"/>
  <c r="T127" i="4"/>
  <c r="AC7" i="5"/>
  <c r="U127" i="4" a="1"/>
  <c r="U127" i="4"/>
  <c r="AD7" i="5"/>
  <c r="AF7" i="5"/>
  <c r="AG7" i="5"/>
  <c r="X36" i="2"/>
  <c r="X127" i="4"/>
  <c r="AI7" i="5"/>
  <c r="Y36" i="2"/>
  <c r="Y127" i="4"/>
  <c r="AJ7" i="5"/>
  <c r="Z36" i="2"/>
  <c r="Z127" i="4"/>
  <c r="AL7" i="5"/>
  <c r="L7" i="5"/>
  <c r="N7" i="5"/>
  <c r="O7" i="5"/>
  <c r="Z7" i="5"/>
  <c r="AN7" i="5"/>
  <c r="C38" i="2"/>
  <c r="C248" i="4"/>
  <c r="C8" i="5"/>
  <c r="D38" i="2"/>
  <c r="D248" i="4"/>
  <c r="E8" i="5"/>
  <c r="E38" i="2"/>
  <c r="E248" i="4"/>
  <c r="F8" i="5"/>
  <c r="F38" i="2"/>
  <c r="F248" i="4"/>
  <c r="H8" i="5"/>
  <c r="I8" i="5"/>
  <c r="K8" i="5"/>
  <c r="L38" i="2"/>
  <c r="L248" i="4"/>
  <c r="Q8" i="5"/>
  <c r="M38" i="2"/>
  <c r="M248" i="4"/>
  <c r="R8" i="5"/>
  <c r="T8" i="5"/>
  <c r="U8" i="5"/>
  <c r="P38" i="2"/>
  <c r="P248" i="4"/>
  <c r="W8" i="5"/>
  <c r="Q38" i="2"/>
  <c r="Q248" i="4"/>
  <c r="X8" i="5"/>
  <c r="S38" i="2"/>
  <c r="S248" i="4"/>
  <c r="AA8" i="5"/>
  <c r="AH248" i="4"/>
  <c r="T248" i="4" a="1"/>
  <c r="T248" i="4"/>
  <c r="AC8" i="5"/>
  <c r="U248" i="4" a="1"/>
  <c r="U248" i="4"/>
  <c r="AD8" i="5"/>
  <c r="AF8" i="5"/>
  <c r="AG8" i="5"/>
  <c r="X38" i="2"/>
  <c r="X248" i="4"/>
  <c r="AI8" i="5"/>
  <c r="Y38" i="2"/>
  <c r="Y248" i="4"/>
  <c r="AJ8" i="5"/>
  <c r="Z38" i="2"/>
  <c r="Z248" i="4"/>
  <c r="AL8" i="5"/>
  <c r="L8" i="5"/>
  <c r="N8" i="5"/>
  <c r="O8" i="5"/>
  <c r="Z8" i="5"/>
  <c r="AN8" i="5"/>
  <c r="S25" i="2"/>
  <c r="B47" i="4"/>
  <c r="S47" i="4"/>
  <c r="AA9" i="5"/>
  <c r="P25" i="2"/>
  <c r="P47" i="4"/>
  <c r="W9" i="5"/>
  <c r="C25" i="2"/>
  <c r="C47" i="4"/>
  <c r="C9" i="5"/>
  <c r="D25" i="2"/>
  <c r="D47" i="4"/>
  <c r="E9" i="5"/>
  <c r="K9" i="5"/>
  <c r="L25" i="2"/>
  <c r="L47" i="4"/>
  <c r="Q9" i="5"/>
  <c r="M25" i="2"/>
  <c r="M47" i="4"/>
  <c r="R9" i="5"/>
  <c r="N25" i="2"/>
  <c r="N47" i="4"/>
  <c r="T9" i="5"/>
  <c r="O47" i="4"/>
  <c r="U9" i="5"/>
  <c r="Q47" i="4"/>
  <c r="X9" i="5"/>
  <c r="R25" i="2"/>
  <c r="R47" i="4"/>
  <c r="Z9" i="5"/>
  <c r="AH47" i="4"/>
  <c r="T47" i="4" a="1"/>
  <c r="T47" i="4"/>
  <c r="AC9" i="5"/>
  <c r="U47" i="4" a="1"/>
  <c r="U47" i="4"/>
  <c r="AD9" i="5"/>
  <c r="AF9" i="5"/>
  <c r="AG9" i="5"/>
  <c r="X25" i="2"/>
  <c r="X47" i="4"/>
  <c r="AI9" i="5"/>
  <c r="Y25" i="2"/>
  <c r="Y47" i="4"/>
  <c r="AJ9" i="5"/>
  <c r="Z25" i="2"/>
  <c r="Z47" i="4"/>
  <c r="AL9" i="5"/>
  <c r="L9" i="5"/>
  <c r="N9" i="5"/>
  <c r="O9" i="5"/>
  <c r="AN9" i="5"/>
  <c r="S85" i="4"/>
  <c r="AA10" i="5"/>
  <c r="P85" i="4"/>
  <c r="W10" i="5"/>
  <c r="C85" i="4"/>
  <c r="C10" i="5"/>
  <c r="D85" i="4"/>
  <c r="E10" i="5"/>
  <c r="K10" i="5"/>
  <c r="L85" i="4"/>
  <c r="Q10" i="5"/>
  <c r="M85" i="4"/>
  <c r="R10" i="5"/>
  <c r="T10" i="5"/>
  <c r="U10" i="5"/>
  <c r="Q85" i="4"/>
  <c r="X10" i="5"/>
  <c r="R85" i="4"/>
  <c r="Z10" i="5"/>
  <c r="AH85" i="4"/>
  <c r="T85" i="4" a="1"/>
  <c r="T85" i="4"/>
  <c r="AC10" i="5"/>
  <c r="U85" i="4" a="1"/>
  <c r="U85" i="4"/>
  <c r="AD10" i="5"/>
  <c r="AF10" i="5"/>
  <c r="AG10" i="5"/>
  <c r="X85" i="4"/>
  <c r="AI10" i="5"/>
  <c r="Y85" i="4"/>
  <c r="AJ10" i="5"/>
  <c r="Z85" i="4"/>
  <c r="AL10" i="5"/>
  <c r="L10" i="5"/>
  <c r="N10" i="5"/>
  <c r="O10" i="5"/>
  <c r="AN10" i="5"/>
  <c r="S18" i="2"/>
  <c r="S86" i="4"/>
  <c r="AA11" i="5"/>
  <c r="P18" i="2"/>
  <c r="P86" i="4"/>
  <c r="W11" i="5"/>
  <c r="C18" i="2"/>
  <c r="C86" i="4"/>
  <c r="C11" i="5"/>
  <c r="D18" i="2"/>
  <c r="D86" i="4"/>
  <c r="E11" i="5"/>
  <c r="K11" i="5"/>
  <c r="L18" i="2"/>
  <c r="L86" i="4"/>
  <c r="Q11" i="5"/>
  <c r="M18" i="2"/>
  <c r="M86" i="4"/>
  <c r="R11" i="5"/>
  <c r="T11" i="5"/>
  <c r="U11" i="5"/>
  <c r="Q86" i="4"/>
  <c r="X11" i="5"/>
  <c r="R18" i="2"/>
  <c r="R86" i="4"/>
  <c r="Z11" i="5"/>
  <c r="AH86" i="4"/>
  <c r="T86" i="4" a="1"/>
  <c r="T86" i="4"/>
  <c r="AC11" i="5"/>
  <c r="U86" i="4" a="1"/>
  <c r="U86" i="4"/>
  <c r="AD11" i="5"/>
  <c r="AF11" i="5"/>
  <c r="AG11" i="5"/>
  <c r="X86" i="4"/>
  <c r="AI11" i="5"/>
  <c r="Y18" i="2"/>
  <c r="Y86" i="4"/>
  <c r="AJ11" i="5"/>
  <c r="Z18" i="2"/>
  <c r="Z86" i="4"/>
  <c r="AL11" i="5"/>
  <c r="L11" i="5"/>
  <c r="N11" i="5"/>
  <c r="O11" i="5"/>
  <c r="AN11" i="5"/>
  <c r="C34" i="2"/>
  <c r="C14" i="2"/>
  <c r="C33" i="2"/>
  <c r="C35" i="2"/>
  <c r="C90" i="4"/>
  <c r="C12" i="5"/>
  <c r="D34" i="2"/>
  <c r="D14" i="2"/>
  <c r="D33" i="2"/>
  <c r="D35" i="2"/>
  <c r="D90" i="4"/>
  <c r="E12" i="5"/>
  <c r="L34" i="2"/>
  <c r="L14" i="2"/>
  <c r="L33" i="2"/>
  <c r="L35" i="2"/>
  <c r="L90" i="4"/>
  <c r="Q12" i="5"/>
  <c r="M34" i="2"/>
  <c r="M14" i="2"/>
  <c r="M33" i="2"/>
  <c r="M35" i="2"/>
  <c r="M90" i="4"/>
  <c r="R12" i="5"/>
  <c r="T12" i="5"/>
  <c r="U12" i="5"/>
  <c r="P34" i="2"/>
  <c r="P14" i="2"/>
  <c r="P33" i="2"/>
  <c r="P35" i="2"/>
  <c r="P90" i="4"/>
  <c r="W12" i="5"/>
  <c r="Q34" i="2"/>
  <c r="Q14" i="2"/>
  <c r="Q33" i="2"/>
  <c r="Q35" i="2"/>
  <c r="Q90" i="4"/>
  <c r="X12" i="5"/>
  <c r="S34" i="2"/>
  <c r="S14" i="2"/>
  <c r="S33" i="2"/>
  <c r="S35" i="2"/>
  <c r="S90" i="4"/>
  <c r="AA12" i="5"/>
  <c r="AH90" i="4"/>
  <c r="T90" i="4" a="1"/>
  <c r="T90" i="4"/>
  <c r="AC12" i="5"/>
  <c r="U90" i="4" a="1"/>
  <c r="U90" i="4"/>
  <c r="AD12" i="5"/>
  <c r="AF12" i="5"/>
  <c r="AG12" i="5"/>
  <c r="X34" i="2"/>
  <c r="X14" i="2"/>
  <c r="X33" i="2"/>
  <c r="X35" i="2"/>
  <c r="X90" i="4"/>
  <c r="AI12" i="5"/>
  <c r="Y34" i="2"/>
  <c r="Y14" i="2"/>
  <c r="Y33" i="2"/>
  <c r="Y35" i="2"/>
  <c r="Y90" i="4"/>
  <c r="AJ12" i="5"/>
  <c r="Z34" i="2"/>
  <c r="Z14" i="2"/>
  <c r="Z33" i="2"/>
  <c r="Z35" i="2"/>
  <c r="Z90" i="4"/>
  <c r="AL12" i="5"/>
  <c r="L12" i="5"/>
  <c r="N12" i="5"/>
  <c r="O12" i="5"/>
  <c r="AN12" i="5"/>
  <c r="C13" i="2"/>
  <c r="C91" i="4"/>
  <c r="C13" i="5"/>
  <c r="D13" i="2"/>
  <c r="D91" i="4"/>
  <c r="E13" i="5"/>
  <c r="H35" i="2"/>
  <c r="H33" i="2"/>
  <c r="H13" i="2"/>
  <c r="H91" i="4"/>
  <c r="K13" i="5"/>
  <c r="L13" i="2"/>
  <c r="L91" i="4"/>
  <c r="Q13" i="5"/>
  <c r="M13" i="2"/>
  <c r="M91" i="4"/>
  <c r="R13" i="5"/>
  <c r="T13" i="5"/>
  <c r="U13" i="5"/>
  <c r="P13" i="2"/>
  <c r="P91" i="4"/>
  <c r="W13" i="5"/>
  <c r="Q13" i="2"/>
  <c r="Q91" i="4"/>
  <c r="X13" i="5"/>
  <c r="S13" i="2"/>
  <c r="S91" i="4"/>
  <c r="AA13" i="5"/>
  <c r="AH91" i="4"/>
  <c r="T91" i="4" a="1"/>
  <c r="T91" i="4"/>
  <c r="AC13" i="5"/>
  <c r="U91" i="4" a="1"/>
  <c r="U91" i="4"/>
  <c r="AD13" i="5"/>
  <c r="AF13" i="5"/>
  <c r="AG13" i="5"/>
  <c r="X13" i="2"/>
  <c r="X91" i="4"/>
  <c r="AI13" i="5"/>
  <c r="Y13" i="2"/>
  <c r="Y91" i="4"/>
  <c r="AJ13" i="5"/>
  <c r="Z13" i="2"/>
  <c r="Z91" i="4"/>
  <c r="AL13" i="5"/>
  <c r="L13" i="5"/>
  <c r="N13" i="5"/>
  <c r="O13" i="5"/>
  <c r="AN13" i="5"/>
  <c r="C29" i="2"/>
  <c r="C92" i="4"/>
  <c r="C14" i="5"/>
  <c r="D92" i="4"/>
  <c r="E14" i="5"/>
  <c r="H92" i="4"/>
  <c r="K14" i="5"/>
  <c r="I33" i="2"/>
  <c r="I29" i="2"/>
  <c r="I92" i="4"/>
  <c r="L14" i="5"/>
  <c r="J33" i="2"/>
  <c r="J29" i="2"/>
  <c r="J92" i="4"/>
  <c r="N14" i="5"/>
  <c r="O14" i="5"/>
  <c r="L92" i="4"/>
  <c r="Q14" i="5"/>
  <c r="M92" i="4"/>
  <c r="R14" i="5"/>
  <c r="N33" i="2"/>
  <c r="N29" i="2"/>
  <c r="N92" i="4"/>
  <c r="T14" i="5"/>
  <c r="U14" i="5"/>
  <c r="P92" i="4"/>
  <c r="W14" i="5"/>
  <c r="Q29" i="2"/>
  <c r="Q92" i="4"/>
  <c r="X14" i="5"/>
  <c r="S92" i="4"/>
  <c r="AA14" i="5"/>
  <c r="AH92" i="4"/>
  <c r="T92" i="4" a="1"/>
  <c r="T92" i="4"/>
  <c r="AC14" i="5"/>
  <c r="U92" i="4" a="1"/>
  <c r="U92" i="4"/>
  <c r="AD14" i="5"/>
  <c r="AF14" i="5"/>
  <c r="AG14" i="5"/>
  <c r="X29" i="2"/>
  <c r="X92" i="4"/>
  <c r="AI14" i="5"/>
  <c r="Y29" i="2"/>
  <c r="Y92" i="4"/>
  <c r="AJ14" i="5"/>
  <c r="Z29" i="2"/>
  <c r="Z92" i="4"/>
  <c r="AL14" i="5"/>
  <c r="AN14" i="5"/>
  <c r="C93" i="4"/>
  <c r="C15" i="5"/>
  <c r="D93" i="4"/>
  <c r="E15" i="5"/>
  <c r="H93" i="4"/>
  <c r="K15" i="5"/>
  <c r="L93" i="4"/>
  <c r="Q15" i="5"/>
  <c r="M93" i="4"/>
  <c r="R15" i="5"/>
  <c r="N35" i="2"/>
  <c r="N93" i="4"/>
  <c r="T15" i="5"/>
  <c r="U15" i="5"/>
  <c r="P93" i="4"/>
  <c r="W15" i="5"/>
  <c r="Q93" i="4"/>
  <c r="X15" i="5"/>
  <c r="S93" i="4"/>
  <c r="AA15" i="5"/>
  <c r="AH93" i="4"/>
  <c r="T93" i="4" a="1"/>
  <c r="T93" i="4"/>
  <c r="AC15" i="5"/>
  <c r="U93" i="4" a="1"/>
  <c r="U93" i="4"/>
  <c r="AD15" i="5"/>
  <c r="AF15" i="5"/>
  <c r="AG15" i="5"/>
  <c r="X93" i="4"/>
  <c r="AI15" i="5"/>
  <c r="Y93" i="4"/>
  <c r="AJ15" i="5"/>
  <c r="Z93" i="4"/>
  <c r="AL15" i="5"/>
  <c r="L15" i="5"/>
  <c r="N15" i="5"/>
  <c r="O15" i="5"/>
  <c r="AN15" i="5"/>
  <c r="C95" i="4"/>
  <c r="C16" i="5"/>
  <c r="D95" i="4"/>
  <c r="E16" i="5"/>
  <c r="H95" i="4"/>
  <c r="K16" i="5"/>
  <c r="L95" i="4"/>
  <c r="Q16" i="5"/>
  <c r="M95" i="4"/>
  <c r="R16" i="5"/>
  <c r="T16" i="5"/>
  <c r="U16" i="5"/>
  <c r="P95" i="4"/>
  <c r="W16" i="5"/>
  <c r="Q95" i="4"/>
  <c r="X16" i="5"/>
  <c r="S95" i="4"/>
  <c r="AA16" i="5"/>
  <c r="AH95" i="4"/>
  <c r="T95" i="4" a="1"/>
  <c r="T95" i="4"/>
  <c r="AC16" i="5"/>
  <c r="U95" i="4" a="1"/>
  <c r="U95" i="4"/>
  <c r="AD16" i="5"/>
  <c r="AF16" i="5"/>
  <c r="AG16" i="5"/>
  <c r="X95" i="4"/>
  <c r="AI16" i="5"/>
  <c r="Y95" i="4"/>
  <c r="AJ16" i="5"/>
  <c r="Z95" i="4"/>
  <c r="AL16" i="5"/>
  <c r="L16" i="5"/>
  <c r="N16" i="5"/>
  <c r="O16" i="5"/>
  <c r="AN16" i="5"/>
  <c r="C96" i="4"/>
  <c r="C17" i="5"/>
  <c r="D96" i="4"/>
  <c r="E17" i="5"/>
  <c r="H96" i="4"/>
  <c r="K17" i="5"/>
  <c r="L96" i="4"/>
  <c r="Q17" i="5"/>
  <c r="M96" i="4"/>
  <c r="R17" i="5"/>
  <c r="T17" i="5"/>
  <c r="U17" i="5"/>
  <c r="P96" i="4"/>
  <c r="W17" i="5"/>
  <c r="Q96" i="4"/>
  <c r="X17" i="5"/>
  <c r="S96" i="4"/>
  <c r="AA17" i="5"/>
  <c r="AH96" i="4"/>
  <c r="T96" i="4" a="1"/>
  <c r="T96" i="4"/>
  <c r="AC17" i="5"/>
  <c r="U96" i="4" a="1"/>
  <c r="U96" i="4"/>
  <c r="AD17" i="5"/>
  <c r="AF17" i="5"/>
  <c r="AG17" i="5"/>
  <c r="X96" i="4"/>
  <c r="AI17" i="5"/>
  <c r="Y96" i="4"/>
  <c r="AJ17" i="5"/>
  <c r="Z96" i="4"/>
  <c r="AL17" i="5"/>
  <c r="L17" i="5"/>
  <c r="N17" i="5"/>
  <c r="O17" i="5"/>
  <c r="AN17" i="5"/>
  <c r="C257" i="4"/>
  <c r="C18" i="5"/>
  <c r="D257" i="4"/>
  <c r="E18" i="5"/>
  <c r="E257" i="4"/>
  <c r="F18" i="5"/>
  <c r="F257" i="4"/>
  <c r="H18" i="5"/>
  <c r="I18" i="5"/>
  <c r="K18" i="5"/>
  <c r="L257" i="4"/>
  <c r="Q18" i="5"/>
  <c r="M257" i="4"/>
  <c r="R18" i="5"/>
  <c r="T18" i="5"/>
  <c r="U18" i="5"/>
  <c r="P257" i="4"/>
  <c r="W18" i="5"/>
  <c r="Q257" i="4"/>
  <c r="X18" i="5"/>
  <c r="S257" i="4"/>
  <c r="AA18" i="5"/>
  <c r="AH257" i="4"/>
  <c r="T257" i="4" a="1"/>
  <c r="T257" i="4"/>
  <c r="AC18" i="5"/>
  <c r="U257" i="4" a="1"/>
  <c r="U257" i="4"/>
  <c r="AD18" i="5"/>
  <c r="AF18" i="5"/>
  <c r="AG18" i="5"/>
  <c r="X257" i="4"/>
  <c r="AI18" i="5"/>
  <c r="Y257" i="4"/>
  <c r="AJ18" i="5"/>
  <c r="Z257" i="4"/>
  <c r="AL18" i="5"/>
  <c r="L18" i="5"/>
  <c r="N18" i="5"/>
  <c r="O18" i="5"/>
  <c r="AN18" i="5"/>
  <c r="C40" i="2"/>
  <c r="C178" i="4"/>
  <c r="C19" i="5"/>
  <c r="T19" i="5"/>
  <c r="U19" i="5"/>
  <c r="P40" i="2"/>
  <c r="P178" i="4"/>
  <c r="W19" i="5"/>
  <c r="Q40" i="2"/>
  <c r="Q178" i="4"/>
  <c r="X19" i="5"/>
  <c r="S40" i="2"/>
  <c r="S178" i="4"/>
  <c r="AA19" i="5"/>
  <c r="AH178" i="4"/>
  <c r="T178" i="4" a="1"/>
  <c r="T178" i="4"/>
  <c r="AC19" i="5"/>
  <c r="U178" i="4" a="1"/>
  <c r="U178" i="4"/>
  <c r="AD19" i="5"/>
  <c r="AF19" i="5"/>
  <c r="AG19" i="5"/>
  <c r="X40" i="2"/>
  <c r="X178" i="4"/>
  <c r="AI19" i="5"/>
  <c r="Y40" i="2"/>
  <c r="Y178" i="4"/>
  <c r="AJ19" i="5"/>
  <c r="Z40" i="2"/>
  <c r="Z178" i="4"/>
  <c r="AL19" i="5"/>
  <c r="AN19" i="5"/>
  <c r="O20" i="5"/>
  <c r="H49" i="4"/>
  <c r="K20" i="5"/>
  <c r="C11" i="2"/>
  <c r="C49" i="4"/>
  <c r="C20" i="5"/>
  <c r="D11" i="2"/>
  <c r="D49" i="4"/>
  <c r="E20" i="5"/>
  <c r="I13" i="2"/>
  <c r="I11" i="2"/>
  <c r="I49" i="4"/>
  <c r="L20" i="5"/>
  <c r="J13" i="2"/>
  <c r="J11" i="2"/>
  <c r="J49" i="4"/>
  <c r="N20" i="5"/>
  <c r="L11" i="2"/>
  <c r="L49" i="4"/>
  <c r="Q20" i="5"/>
  <c r="M11" i="2"/>
  <c r="M49" i="4"/>
  <c r="R20" i="5"/>
  <c r="T20" i="5"/>
  <c r="U20" i="5"/>
  <c r="P11" i="2"/>
  <c r="P49" i="4"/>
  <c r="W20" i="5"/>
  <c r="Q11" i="2"/>
  <c r="Q49" i="4"/>
  <c r="X20" i="5"/>
  <c r="AA20" i="5"/>
  <c r="AH49" i="4"/>
  <c r="T49" i="4" a="1"/>
  <c r="T49" i="4"/>
  <c r="AC20" i="5"/>
  <c r="U49" i="4" a="1"/>
  <c r="U49" i="4"/>
  <c r="AD20" i="5"/>
  <c r="AF20" i="5"/>
  <c r="AG20" i="5"/>
  <c r="Y11" i="2"/>
  <c r="Y49" i="4"/>
  <c r="AJ20" i="5"/>
  <c r="Z11" i="2"/>
  <c r="Z49" i="4"/>
  <c r="AL20" i="5"/>
  <c r="AN20" i="5"/>
  <c r="C50" i="4"/>
  <c r="C21" i="5"/>
  <c r="D50" i="4"/>
  <c r="E21" i="5"/>
  <c r="H50" i="4"/>
  <c r="K21" i="5"/>
  <c r="L50" i="4"/>
  <c r="Q21" i="5"/>
  <c r="M50" i="4"/>
  <c r="R21" i="5"/>
  <c r="T21" i="5"/>
  <c r="U21" i="5"/>
  <c r="P50" i="4"/>
  <c r="W21" i="5"/>
  <c r="Q50" i="4"/>
  <c r="X21" i="5"/>
  <c r="AA21" i="5"/>
  <c r="AH50" i="4"/>
  <c r="T50" i="4" a="1"/>
  <c r="T50" i="4"/>
  <c r="AC21" i="5"/>
  <c r="U50" i="4" a="1"/>
  <c r="U50" i="4"/>
  <c r="AD21" i="5"/>
  <c r="AF21" i="5"/>
  <c r="AG21" i="5"/>
  <c r="Y50" i="4"/>
  <c r="AJ21" i="5"/>
  <c r="Z50" i="4"/>
  <c r="AL21" i="5"/>
  <c r="L21" i="5"/>
  <c r="N21" i="5"/>
  <c r="O21" i="5"/>
  <c r="AN21" i="5"/>
  <c r="S26" i="2"/>
  <c r="S115" i="4"/>
  <c r="AA22" i="5"/>
  <c r="P26" i="2"/>
  <c r="P115" i="4"/>
  <c r="W22" i="5"/>
  <c r="C26" i="2"/>
  <c r="C115" i="4"/>
  <c r="C22" i="5"/>
  <c r="D26" i="2"/>
  <c r="D115" i="4"/>
  <c r="E22" i="5"/>
  <c r="K22" i="5"/>
  <c r="L26" i="2"/>
  <c r="L115" i="4"/>
  <c r="Q22" i="5"/>
  <c r="M26" i="2"/>
  <c r="M115" i="4"/>
  <c r="R22" i="5"/>
  <c r="N26" i="2"/>
  <c r="N115" i="4"/>
  <c r="T22" i="5"/>
  <c r="U22" i="5"/>
  <c r="Q115" i="4"/>
  <c r="X22" i="5"/>
  <c r="R26" i="2"/>
  <c r="R115" i="4"/>
  <c r="Z22" i="5"/>
  <c r="AH115" i="4"/>
  <c r="T115" i="4" a="1"/>
  <c r="T115" i="4"/>
  <c r="AC22" i="5"/>
  <c r="U115" i="4" a="1"/>
  <c r="U115" i="4"/>
  <c r="AD22" i="5"/>
  <c r="AF22" i="5"/>
  <c r="AG22" i="5"/>
  <c r="X26" i="2"/>
  <c r="X115" i="4"/>
  <c r="AI22" i="5"/>
  <c r="Y26" i="2"/>
  <c r="Y115" i="4"/>
  <c r="AJ22" i="5"/>
  <c r="Z26" i="2"/>
  <c r="Z115" i="4"/>
  <c r="AL22" i="5"/>
  <c r="L22" i="5"/>
  <c r="N22" i="5"/>
  <c r="O22" i="5"/>
  <c r="AN22" i="5"/>
  <c r="S11" i="2"/>
  <c r="S116" i="4"/>
  <c r="AA23" i="5"/>
  <c r="P116" i="4"/>
  <c r="W23" i="5"/>
  <c r="C116" i="4"/>
  <c r="C23" i="5"/>
  <c r="D116" i="4"/>
  <c r="E23" i="5"/>
  <c r="K23" i="5"/>
  <c r="L116" i="4"/>
  <c r="Q23" i="5"/>
  <c r="M116" i="4"/>
  <c r="R23" i="5"/>
  <c r="T23" i="5"/>
  <c r="U23" i="5"/>
  <c r="Q116" i="4"/>
  <c r="X23" i="5"/>
  <c r="R11" i="2"/>
  <c r="R116" i="4"/>
  <c r="Z23" i="5"/>
  <c r="AH116" i="4"/>
  <c r="T116" i="4" a="1"/>
  <c r="T116" i="4"/>
  <c r="AC23" i="5"/>
  <c r="U116" i="4" a="1"/>
  <c r="U116" i="4"/>
  <c r="AD23" i="5"/>
  <c r="AF23" i="5"/>
  <c r="AG23" i="5"/>
  <c r="X11" i="2"/>
  <c r="X116" i="4"/>
  <c r="AI23" i="5"/>
  <c r="Y116" i="4"/>
  <c r="AJ23" i="5"/>
  <c r="Z116" i="4"/>
  <c r="AL23" i="5"/>
  <c r="L23" i="5"/>
  <c r="N23" i="5"/>
  <c r="O23" i="5"/>
  <c r="AN23" i="5"/>
  <c r="S117" i="4"/>
  <c r="AA24" i="5"/>
  <c r="P117" i="4"/>
  <c r="W24" i="5"/>
  <c r="C117" i="4"/>
  <c r="C24" i="5"/>
  <c r="D117" i="4"/>
  <c r="E24" i="5"/>
  <c r="K24" i="5"/>
  <c r="L117" i="4"/>
  <c r="Q24" i="5"/>
  <c r="M117" i="4"/>
  <c r="R24" i="5"/>
  <c r="T24" i="5"/>
  <c r="U24" i="5"/>
  <c r="Q117" i="4"/>
  <c r="X24" i="5"/>
  <c r="R117" i="4"/>
  <c r="Z24" i="5"/>
  <c r="AH117" i="4"/>
  <c r="T117" i="4" a="1"/>
  <c r="T117" i="4"/>
  <c r="AC24" i="5"/>
  <c r="U117" i="4" a="1"/>
  <c r="U117" i="4"/>
  <c r="AD24" i="5"/>
  <c r="AF24" i="5"/>
  <c r="AG24" i="5"/>
  <c r="X117" i="4"/>
  <c r="AI24" i="5"/>
  <c r="Y117" i="4"/>
  <c r="AJ24" i="5"/>
  <c r="Z117" i="4"/>
  <c r="AL24" i="5"/>
  <c r="L24" i="5"/>
  <c r="N24" i="5"/>
  <c r="O24" i="5"/>
  <c r="AN24" i="5"/>
  <c r="C183" i="4"/>
  <c r="C25" i="5"/>
  <c r="D183" i="4"/>
  <c r="E25" i="5"/>
  <c r="K25" i="5"/>
  <c r="L183" i="4"/>
  <c r="Q25" i="5"/>
  <c r="M183" i="4"/>
  <c r="R25" i="5"/>
  <c r="T25" i="5"/>
  <c r="U25" i="5"/>
  <c r="P183" i="4"/>
  <c r="W25" i="5"/>
  <c r="Q183" i="4"/>
  <c r="X25" i="5"/>
  <c r="S183" i="4"/>
  <c r="AA25" i="5"/>
  <c r="AH183" i="4"/>
  <c r="T183" i="4" a="1"/>
  <c r="T183" i="4"/>
  <c r="AC25" i="5"/>
  <c r="U183" i="4" a="1"/>
  <c r="U183" i="4"/>
  <c r="AD25" i="5"/>
  <c r="AF25" i="5"/>
  <c r="AG25" i="5"/>
  <c r="AI25" i="5"/>
  <c r="Y183" i="4"/>
  <c r="AJ25" i="5"/>
  <c r="Z183" i="4"/>
  <c r="AL25" i="5"/>
  <c r="Z25" i="5"/>
  <c r="AN25" i="5"/>
  <c r="C31" i="2"/>
  <c r="C184" i="4"/>
  <c r="C26" i="5"/>
  <c r="D31" i="2"/>
  <c r="D184" i="4"/>
  <c r="E26" i="5"/>
  <c r="H31" i="2"/>
  <c r="H184" i="4"/>
  <c r="K26" i="5"/>
  <c r="L31" i="2"/>
  <c r="L184" i="4"/>
  <c r="Q26" i="5"/>
  <c r="M31" i="2"/>
  <c r="M184" i="4"/>
  <c r="R26" i="5"/>
  <c r="T26" i="5"/>
  <c r="U26" i="5"/>
  <c r="P31" i="2"/>
  <c r="P184" i="4"/>
  <c r="W26" i="5"/>
  <c r="Q31" i="2"/>
  <c r="Q184" i="4"/>
  <c r="X26" i="5"/>
  <c r="S31" i="2"/>
  <c r="S184" i="4"/>
  <c r="AA26" i="5"/>
  <c r="AH184" i="4"/>
  <c r="T184" i="4" a="1"/>
  <c r="T184" i="4"/>
  <c r="AC26" i="5"/>
  <c r="U184" i="4" a="1"/>
  <c r="U184" i="4"/>
  <c r="AD26" i="5"/>
  <c r="AF26" i="5"/>
  <c r="AG26" i="5"/>
  <c r="X31" i="2"/>
  <c r="X184" i="4"/>
  <c r="AI26" i="5"/>
  <c r="Y31" i="2"/>
  <c r="Y184" i="4"/>
  <c r="AJ26" i="5"/>
  <c r="Z31" i="2"/>
  <c r="Z184" i="4"/>
  <c r="AL26" i="5"/>
  <c r="Z26" i="5"/>
  <c r="AN26" i="5"/>
  <c r="C185" i="4"/>
  <c r="C27" i="5"/>
  <c r="D185" i="4"/>
  <c r="E27" i="5"/>
  <c r="H30" i="2"/>
  <c r="K27" i="5"/>
  <c r="L185" i="4"/>
  <c r="Q27" i="5"/>
  <c r="M185" i="4"/>
  <c r="R27" i="5"/>
  <c r="T27" i="5"/>
  <c r="U27" i="5"/>
  <c r="P185" i="4"/>
  <c r="W27" i="5"/>
  <c r="S185" i="4"/>
  <c r="AA27" i="5"/>
  <c r="AH185" i="4"/>
  <c r="T185" i="4" a="1"/>
  <c r="T185" i="4"/>
  <c r="AC27" i="5"/>
  <c r="U185" i="4" a="1"/>
  <c r="U185" i="4"/>
  <c r="AD27" i="5"/>
  <c r="AF27" i="5"/>
  <c r="AG27" i="5"/>
  <c r="X185" i="4"/>
  <c r="AI27" i="5"/>
  <c r="Y185" i="4"/>
  <c r="AJ27" i="5"/>
  <c r="Z185" i="4"/>
  <c r="AL27" i="5"/>
  <c r="Z27" i="5"/>
  <c r="AN27" i="5"/>
  <c r="B266" i="4"/>
  <c r="C266" i="4"/>
  <c r="C28" i="5"/>
  <c r="D266" i="4"/>
  <c r="E28" i="5"/>
  <c r="K28" i="5"/>
  <c r="L266" i="4"/>
  <c r="Q28" i="5"/>
  <c r="M266" i="4"/>
  <c r="R28" i="5"/>
  <c r="N2" i="2"/>
  <c r="N266" i="4"/>
  <c r="T28" i="5"/>
  <c r="O266" i="4"/>
  <c r="U28" i="5"/>
  <c r="P266" i="4"/>
  <c r="W28" i="5"/>
  <c r="Q266" i="4"/>
  <c r="X28" i="5"/>
  <c r="S266" i="4"/>
  <c r="AA28" i="5"/>
  <c r="AH266" i="4"/>
  <c r="T266" i="4" a="1"/>
  <c r="T266" i="4"/>
  <c r="AC28" i="5"/>
  <c r="U266" i="4" a="1"/>
  <c r="U266" i="4"/>
  <c r="AD28" i="5"/>
  <c r="AF28" i="5"/>
  <c r="AG28" i="5"/>
  <c r="X266" i="4"/>
  <c r="AI28" i="5"/>
  <c r="Y266" i="4"/>
  <c r="AJ28" i="5"/>
  <c r="Z266" i="4"/>
  <c r="AL28" i="5"/>
  <c r="Z28" i="5"/>
  <c r="AN28" i="5"/>
  <c r="S295" i="4"/>
  <c r="AA29" i="5"/>
  <c r="P295" i="4"/>
  <c r="W29" i="5"/>
  <c r="C295" i="4"/>
  <c r="C29" i="5"/>
  <c r="D295" i="4"/>
  <c r="E29" i="5"/>
  <c r="H38" i="2"/>
  <c r="H295" i="4"/>
  <c r="K29" i="5"/>
  <c r="L295" i="4"/>
  <c r="Q29" i="5"/>
  <c r="M295" i="4"/>
  <c r="R29" i="5"/>
  <c r="N36" i="2"/>
  <c r="N38" i="2"/>
  <c r="N295" i="4"/>
  <c r="T29" i="5"/>
  <c r="U29" i="5"/>
  <c r="Q295" i="4"/>
  <c r="X29" i="5"/>
  <c r="R36" i="2"/>
  <c r="R38" i="2"/>
  <c r="R295" i="4"/>
  <c r="Z29" i="5"/>
  <c r="AH295" i="4"/>
  <c r="T295" i="4" a="1"/>
  <c r="T295" i="4"/>
  <c r="AC29" i="5"/>
  <c r="U295" i="4" a="1"/>
  <c r="U295" i="4"/>
  <c r="AD29" i="5"/>
  <c r="AF29" i="5"/>
  <c r="AG29" i="5"/>
  <c r="X295" i="4"/>
  <c r="AI29" i="5"/>
  <c r="Y295" i="4"/>
  <c r="AJ29" i="5"/>
  <c r="Z295" i="4"/>
  <c r="AL29" i="5"/>
  <c r="AN29" i="5"/>
  <c r="B125" i="4"/>
  <c r="C24" i="2"/>
  <c r="C125" i="4"/>
  <c r="C30" i="5"/>
  <c r="D24" i="2"/>
  <c r="D125" i="4"/>
  <c r="E30" i="5"/>
  <c r="K30" i="5"/>
  <c r="L24" i="2"/>
  <c r="L125" i="4"/>
  <c r="Q30" i="5"/>
  <c r="M24" i="2"/>
  <c r="M125" i="4"/>
  <c r="R30" i="5"/>
  <c r="T30" i="5"/>
  <c r="U30" i="5"/>
  <c r="P24" i="2"/>
  <c r="P125" i="4"/>
  <c r="W30" i="5"/>
  <c r="Q24" i="2"/>
  <c r="Q125" i="4"/>
  <c r="X30" i="5"/>
  <c r="S24" i="2"/>
  <c r="S125" i="4"/>
  <c r="AA30" i="5"/>
  <c r="AH125" i="4"/>
  <c r="T125" i="4" a="1"/>
  <c r="T125" i="4"/>
  <c r="AC30" i="5"/>
  <c r="U125" i="4" a="1"/>
  <c r="U125" i="4"/>
  <c r="AD30" i="5"/>
  <c r="AF30" i="5"/>
  <c r="AG30" i="5"/>
  <c r="X24" i="2"/>
  <c r="X125" i="4"/>
  <c r="AI30" i="5"/>
  <c r="Y24" i="2"/>
  <c r="Y125" i="4"/>
  <c r="AJ30" i="5"/>
  <c r="Z24" i="2"/>
  <c r="Z125" i="4"/>
  <c r="AL30" i="5"/>
  <c r="AN30" i="5"/>
  <c r="C74" i="4"/>
  <c r="C31" i="5"/>
  <c r="D74" i="4"/>
  <c r="E31" i="5"/>
  <c r="H74" i="4"/>
  <c r="K31" i="5"/>
  <c r="L74" i="4"/>
  <c r="Q31" i="5"/>
  <c r="M74" i="4"/>
  <c r="R31" i="5"/>
  <c r="T31" i="5"/>
  <c r="U31" i="5"/>
  <c r="P74" i="4"/>
  <c r="W31" i="5"/>
  <c r="Q74" i="4"/>
  <c r="X31" i="5"/>
  <c r="S74" i="4"/>
  <c r="AA31" i="5"/>
  <c r="AH74" i="4"/>
  <c r="T74" i="4" a="1"/>
  <c r="T74" i="4"/>
  <c r="AC31" i="5"/>
  <c r="U74" i="4" a="1"/>
  <c r="U74" i="4"/>
  <c r="AD31" i="5"/>
  <c r="AF31" i="5"/>
  <c r="AG31" i="5"/>
  <c r="X74" i="4"/>
  <c r="AI31" i="5"/>
  <c r="Y74" i="4"/>
  <c r="AJ31" i="5"/>
  <c r="Z74" i="4"/>
  <c r="AL31" i="5"/>
  <c r="AN31" i="5"/>
  <c r="O32" i="5"/>
  <c r="H24" i="2"/>
  <c r="H39" i="2"/>
  <c r="H75" i="4"/>
  <c r="K32" i="5"/>
  <c r="C39" i="2"/>
  <c r="C75" i="4"/>
  <c r="C32" i="5"/>
  <c r="D39" i="2"/>
  <c r="D75" i="4"/>
  <c r="E32" i="5"/>
  <c r="I24" i="2"/>
  <c r="I39" i="2"/>
  <c r="I26" i="2"/>
  <c r="I75" i="4"/>
  <c r="L32" i="5"/>
  <c r="J24" i="2"/>
  <c r="J39" i="2"/>
  <c r="J26" i="2"/>
  <c r="J75" i="4"/>
  <c r="N32" i="5"/>
  <c r="L39" i="2"/>
  <c r="L75" i="4"/>
  <c r="Q32" i="5"/>
  <c r="M39" i="2"/>
  <c r="M75" i="4"/>
  <c r="R32" i="5"/>
  <c r="T32" i="5"/>
  <c r="U32" i="5"/>
  <c r="W32" i="5"/>
  <c r="Q39" i="2"/>
  <c r="Q75" i="4"/>
  <c r="X32" i="5"/>
  <c r="AA32" i="5"/>
  <c r="AH75" i="4"/>
  <c r="T75" i="4" a="1"/>
  <c r="T75" i="4"/>
  <c r="AC32" i="5"/>
  <c r="U75" i="4" a="1"/>
  <c r="U75" i="4"/>
  <c r="AD32" i="5"/>
  <c r="AF32" i="5"/>
  <c r="AG32" i="5"/>
  <c r="X39" i="2"/>
  <c r="X75" i="4"/>
  <c r="AI32" i="5"/>
  <c r="Y39" i="2"/>
  <c r="Y75" i="4"/>
  <c r="AJ32" i="5"/>
  <c r="Z39" i="2"/>
  <c r="Z75" i="4"/>
  <c r="AL32" i="5"/>
  <c r="AN32" i="5"/>
  <c r="B136" i="4"/>
  <c r="C136" i="4"/>
  <c r="C33" i="5"/>
  <c r="D136" i="4"/>
  <c r="E33" i="5"/>
  <c r="E14" i="2"/>
  <c r="E24" i="2"/>
  <c r="E136" i="4"/>
  <c r="F33" i="5"/>
  <c r="F14" i="2"/>
  <c r="F24" i="2"/>
  <c r="F136" i="4"/>
  <c r="H33" i="5"/>
  <c r="I33" i="5"/>
  <c r="H136" i="4"/>
  <c r="K33" i="5"/>
  <c r="L136" i="4"/>
  <c r="Q33" i="5"/>
  <c r="M136" i="4"/>
  <c r="R33" i="5"/>
  <c r="T33" i="5"/>
  <c r="U33" i="5"/>
  <c r="P136" i="4"/>
  <c r="W33" i="5"/>
  <c r="Q136" i="4"/>
  <c r="X33" i="5"/>
  <c r="S136" i="4"/>
  <c r="AA33" i="5"/>
  <c r="AH136" i="4"/>
  <c r="T136" i="4" a="1"/>
  <c r="T136" i="4"/>
  <c r="AC33" i="5"/>
  <c r="U136" i="4" a="1"/>
  <c r="U136" i="4"/>
  <c r="AD33" i="5"/>
  <c r="AF33" i="5"/>
  <c r="AG33" i="5"/>
  <c r="X136" i="4"/>
  <c r="AI33" i="5"/>
  <c r="Y136" i="4"/>
  <c r="AJ33" i="5"/>
  <c r="Z136" i="4"/>
  <c r="AL33" i="5"/>
  <c r="L33" i="5"/>
  <c r="N33" i="5"/>
  <c r="O33" i="5"/>
  <c r="AN33" i="5"/>
  <c r="C37" i="2"/>
  <c r="C216" i="4"/>
  <c r="C34" i="5"/>
  <c r="D37" i="2"/>
  <c r="D216" i="4"/>
  <c r="E34" i="5"/>
  <c r="H37" i="2"/>
  <c r="H216" i="4"/>
  <c r="K34" i="5"/>
  <c r="L37" i="2"/>
  <c r="L216" i="4"/>
  <c r="Q34" i="5"/>
  <c r="M37" i="2"/>
  <c r="M216" i="4"/>
  <c r="R34" i="5"/>
  <c r="N37" i="2"/>
  <c r="N14" i="2"/>
  <c r="N216" i="4"/>
  <c r="T34" i="5"/>
  <c r="U34" i="5"/>
  <c r="P37" i="2"/>
  <c r="P216" i="4"/>
  <c r="W34" i="5"/>
  <c r="Q37" i="2"/>
  <c r="Q216" i="4"/>
  <c r="X34" i="5"/>
  <c r="S37" i="2"/>
  <c r="S216" i="4"/>
  <c r="AA34" i="5"/>
  <c r="AD34" i="5"/>
  <c r="AF34" i="5"/>
  <c r="AG34" i="5"/>
  <c r="X37" i="2"/>
  <c r="X216" i="4"/>
  <c r="AI34" i="5"/>
  <c r="Y37" i="2"/>
  <c r="Y216" i="4"/>
  <c r="AJ34" i="5"/>
  <c r="Z37" i="2"/>
  <c r="Z216" i="4"/>
  <c r="AL34" i="5"/>
  <c r="L34" i="5"/>
  <c r="N34" i="5"/>
  <c r="O34" i="5"/>
  <c r="AN34" i="5"/>
  <c r="C217" i="4"/>
  <c r="C35" i="5"/>
  <c r="D217" i="4"/>
  <c r="E35" i="5"/>
  <c r="H217" i="4"/>
  <c r="K35" i="5"/>
  <c r="L217" i="4"/>
  <c r="Q35" i="5"/>
  <c r="M217" i="4"/>
  <c r="R35" i="5"/>
  <c r="N217" i="4"/>
  <c r="T35" i="5"/>
  <c r="U35" i="5"/>
  <c r="P217" i="4"/>
  <c r="W35" i="5"/>
  <c r="Q217" i="4"/>
  <c r="X35" i="5"/>
  <c r="S217" i="4"/>
  <c r="AA35" i="5"/>
  <c r="AD35" i="5"/>
  <c r="AF35" i="5"/>
  <c r="AG35" i="5"/>
  <c r="X217" i="4"/>
  <c r="AI35" i="5"/>
  <c r="Y217" i="4"/>
  <c r="AJ35" i="5"/>
  <c r="Z217" i="4"/>
  <c r="AL35" i="5"/>
  <c r="L35" i="5"/>
  <c r="N35" i="5"/>
  <c r="O35" i="5"/>
  <c r="AN35" i="5"/>
  <c r="C182" i="4"/>
  <c r="C36" i="5"/>
  <c r="D182" i="4"/>
  <c r="E36" i="5"/>
  <c r="H182" i="4"/>
  <c r="K36" i="5"/>
  <c r="L182" i="4"/>
  <c r="Q36" i="5"/>
  <c r="M182" i="4"/>
  <c r="R36" i="5"/>
  <c r="T36" i="5"/>
  <c r="U36" i="5"/>
  <c r="P182" i="4"/>
  <c r="W36" i="5"/>
  <c r="Q182" i="4"/>
  <c r="X36" i="5"/>
  <c r="S182" i="4"/>
  <c r="AA36" i="5"/>
  <c r="AH182" i="4"/>
  <c r="T182" i="4" a="1"/>
  <c r="T182" i="4"/>
  <c r="AC36" i="5"/>
  <c r="U182" i="4" a="1"/>
  <c r="U182" i="4"/>
  <c r="AD36" i="5"/>
  <c r="AF36" i="5"/>
  <c r="AG36" i="5"/>
  <c r="X182" i="4"/>
  <c r="AI36" i="5"/>
  <c r="Y182" i="4"/>
  <c r="AJ36" i="5"/>
  <c r="Z182" i="4"/>
  <c r="AL36" i="5"/>
  <c r="L36" i="5"/>
  <c r="N36" i="5"/>
  <c r="O36" i="5"/>
  <c r="AN36" i="5"/>
  <c r="S49" i="2"/>
  <c r="S118" i="4"/>
  <c r="AA37" i="5"/>
  <c r="P49" i="2"/>
  <c r="P118" i="4"/>
  <c r="W37" i="5"/>
  <c r="C49" i="2"/>
  <c r="C118" i="4"/>
  <c r="C37" i="5"/>
  <c r="D49" i="2"/>
  <c r="D118" i="4"/>
  <c r="E37" i="5"/>
  <c r="K37" i="5"/>
  <c r="L49" i="2"/>
  <c r="L118" i="4"/>
  <c r="Q37" i="5"/>
  <c r="M49" i="2"/>
  <c r="M118" i="4"/>
  <c r="R37" i="5"/>
  <c r="T37" i="5"/>
  <c r="U37" i="5"/>
  <c r="Q49" i="2"/>
  <c r="Q118" i="4"/>
  <c r="X37" i="5"/>
  <c r="R49" i="2"/>
  <c r="R118" i="4"/>
  <c r="Z37" i="5"/>
  <c r="AH118" i="4"/>
  <c r="T118" i="4" a="1"/>
  <c r="T118" i="4"/>
  <c r="AC37" i="5"/>
  <c r="U118" i="4" a="1"/>
  <c r="U118" i="4"/>
  <c r="AD37" i="5"/>
  <c r="AF37" i="5"/>
  <c r="AG37" i="5"/>
  <c r="X49" i="2"/>
  <c r="X118" i="4"/>
  <c r="AI37" i="5"/>
  <c r="Y49" i="2"/>
  <c r="Y118" i="4"/>
  <c r="AJ37" i="5"/>
  <c r="Z49" i="2"/>
  <c r="Z118" i="4"/>
  <c r="AL37" i="5"/>
  <c r="L37" i="5"/>
  <c r="N37" i="5"/>
  <c r="O37" i="5"/>
  <c r="AN37" i="5"/>
  <c r="C5" i="2"/>
  <c r="B102" i="4"/>
  <c r="C4" i="2"/>
  <c r="C102" i="4"/>
  <c r="C38" i="5"/>
  <c r="D5" i="2"/>
  <c r="D4" i="2"/>
  <c r="D102" i="4"/>
  <c r="E38" i="5"/>
  <c r="H5" i="2"/>
  <c r="H4" i="2"/>
  <c r="H102" i="4"/>
  <c r="K38" i="5"/>
  <c r="L5" i="2"/>
  <c r="L4" i="2"/>
  <c r="L102" i="4"/>
  <c r="Q38" i="5"/>
  <c r="M5" i="2"/>
  <c r="M4" i="2"/>
  <c r="M102" i="4"/>
  <c r="R38" i="5"/>
  <c r="T38" i="5"/>
  <c r="U38" i="5"/>
  <c r="P5" i="2"/>
  <c r="P4" i="2"/>
  <c r="P102" i="4"/>
  <c r="W38" i="5"/>
  <c r="Q5" i="2"/>
  <c r="Q4" i="2"/>
  <c r="Q102" i="4"/>
  <c r="X38" i="5"/>
  <c r="AA38" i="5"/>
  <c r="AH102" i="4"/>
  <c r="T102" i="4" a="1"/>
  <c r="T102" i="4"/>
  <c r="AC38" i="5"/>
  <c r="U102" i="4" a="1"/>
  <c r="U102" i="4"/>
  <c r="AD38" i="5"/>
  <c r="AF38" i="5"/>
  <c r="AG38" i="5"/>
  <c r="X5" i="2"/>
  <c r="X4" i="2"/>
  <c r="X102" i="4"/>
  <c r="AI38" i="5"/>
  <c r="Y5" i="2"/>
  <c r="Y4" i="2"/>
  <c r="Y102" i="4"/>
  <c r="AJ38" i="5"/>
  <c r="Z5" i="2"/>
  <c r="Z4" i="2"/>
  <c r="Z102" i="4"/>
  <c r="AL38" i="5"/>
  <c r="AN38" i="5"/>
  <c r="B103" i="4"/>
  <c r="C103" i="4"/>
  <c r="C39" i="5"/>
  <c r="D103" i="4"/>
  <c r="E39" i="5"/>
  <c r="H103" i="4"/>
  <c r="K39" i="5"/>
  <c r="L103" i="4"/>
  <c r="Q39" i="5"/>
  <c r="M103" i="4"/>
  <c r="R39" i="5"/>
  <c r="N5" i="2"/>
  <c r="N103" i="4"/>
  <c r="T39" i="5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AF39" i="5"/>
  <c r="AG39" i="5"/>
  <c r="X103" i="4"/>
  <c r="AI39" i="5"/>
  <c r="Y103" i="4"/>
  <c r="AJ39" i="5"/>
  <c r="Z103" i="4"/>
  <c r="AL39" i="5"/>
  <c r="AN39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H104" i="4"/>
  <c r="T104" i="4" a="1"/>
  <c r="T104" i="4"/>
  <c r="AC40" i="5"/>
  <c r="U104" i="4" a="1"/>
  <c r="U104" i="4"/>
  <c r="AD40" i="5"/>
  <c r="AF40" i="5"/>
  <c r="AG40" i="5"/>
  <c r="X104" i="4"/>
  <c r="AI40" i="5"/>
  <c r="Y104" i="4"/>
  <c r="AJ40" i="5"/>
  <c r="Z104" i="4"/>
  <c r="AL40" i="5"/>
  <c r="AN40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U29" i="4" a="1"/>
  <c r="U29" i="4"/>
  <c r="AD41" i="5"/>
  <c r="AF41" i="5"/>
  <c r="AG41" i="5"/>
  <c r="X29" i="4"/>
  <c r="AI41" i="5"/>
  <c r="Y29" i="4"/>
  <c r="AJ41" i="5"/>
  <c r="Z29" i="4"/>
  <c r="AL41" i="5"/>
  <c r="AN41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AF42" i="5"/>
  <c r="AG42" i="5"/>
  <c r="X58" i="4"/>
  <c r="AI42" i="5"/>
  <c r="Y58" i="4"/>
  <c r="AJ42" i="5"/>
  <c r="Z58" i="4"/>
  <c r="AL42" i="5"/>
  <c r="AN42" i="5"/>
  <c r="C146" i="4"/>
  <c r="C43" i="5"/>
  <c r="D146" i="4"/>
  <c r="E43" i="5"/>
  <c r="H146" i="4"/>
  <c r="K43" i="5"/>
  <c r="L146" i="4"/>
  <c r="Q43" i="5"/>
  <c r="M146" i="4"/>
  <c r="R43" i="5"/>
  <c r="T43" i="5"/>
  <c r="U43" i="5"/>
  <c r="P146" i="4"/>
  <c r="W43" i="5"/>
  <c r="Q146" i="4"/>
  <c r="X43" i="5"/>
  <c r="AA43" i="5"/>
  <c r="AH146" i="4"/>
  <c r="T146" i="4" a="1"/>
  <c r="T146" i="4"/>
  <c r="AC43" i="5"/>
  <c r="U146" i="4" a="1"/>
  <c r="U146" i="4"/>
  <c r="AD43" i="5"/>
  <c r="AF43" i="5"/>
  <c r="AG43" i="5"/>
  <c r="X146" i="4"/>
  <c r="AI43" i="5"/>
  <c r="Y146" i="4"/>
  <c r="AJ43" i="5"/>
  <c r="Z146" i="4"/>
  <c r="AL43" i="5"/>
  <c r="AN43" i="5"/>
  <c r="C119" i="4"/>
  <c r="C44" i="5"/>
  <c r="D119" i="4"/>
  <c r="E44" i="5"/>
  <c r="H119" i="4"/>
  <c r="K44" i="5"/>
  <c r="L119" i="4"/>
  <c r="Q44" i="5"/>
  <c r="M119" i="4"/>
  <c r="R44" i="5"/>
  <c r="N6" i="2"/>
  <c r="N119" i="4"/>
  <c r="T44" i="5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AF44" i="5"/>
  <c r="AG44" i="5"/>
  <c r="X119" i="4"/>
  <c r="AI44" i="5"/>
  <c r="Y119" i="4"/>
  <c r="AJ44" i="5"/>
  <c r="Z119" i="4"/>
  <c r="AL44" i="5"/>
  <c r="AN44" i="5"/>
  <c r="C147" i="4"/>
  <c r="C45" i="5"/>
  <c r="D147" i="4"/>
  <c r="E45" i="5"/>
  <c r="H147" i="4"/>
  <c r="K45" i="5"/>
  <c r="L147" i="4"/>
  <c r="Q45" i="5"/>
  <c r="M147" i="4"/>
  <c r="R45" i="5"/>
  <c r="T45" i="5"/>
  <c r="U45" i="5"/>
  <c r="P147" i="4"/>
  <c r="W45" i="5"/>
  <c r="Q147" i="4"/>
  <c r="X45" i="5"/>
  <c r="AA45" i="5"/>
  <c r="AH147" i="4"/>
  <c r="T147" i="4" a="1"/>
  <c r="T147" i="4"/>
  <c r="AC45" i="5"/>
  <c r="U147" i="4" a="1"/>
  <c r="U147" i="4"/>
  <c r="AD45" i="5"/>
  <c r="AF45" i="5"/>
  <c r="AG45" i="5"/>
  <c r="X147" i="4"/>
  <c r="AI45" i="5"/>
  <c r="Y147" i="4"/>
  <c r="AJ45" i="5"/>
  <c r="Z147" i="4"/>
  <c r="AL45" i="5"/>
  <c r="AN45" i="5"/>
  <c r="B30" i="4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H30" i="4"/>
  <c r="T30" i="4" a="1"/>
  <c r="T30" i="4"/>
  <c r="AC46" i="5"/>
  <c r="U30" i="4" a="1"/>
  <c r="U30" i="4"/>
  <c r="AD46" i="5"/>
  <c r="AF46" i="5"/>
  <c r="AG46" i="5"/>
  <c r="Y30" i="4"/>
  <c r="AJ46" i="5"/>
  <c r="Z30" i="4"/>
  <c r="AL46" i="5"/>
  <c r="AN46" i="5"/>
  <c r="C31" i="4"/>
  <c r="C47" i="5"/>
  <c r="D31" i="4"/>
  <c r="E47" i="5"/>
  <c r="H31" i="4"/>
  <c r="K47" i="5"/>
  <c r="L31" i="4"/>
  <c r="Q47" i="5"/>
  <c r="M31" i="4"/>
  <c r="R47" i="5"/>
  <c r="T47" i="5"/>
  <c r="U47" i="5"/>
  <c r="P31" i="4"/>
  <c r="W47" i="5"/>
  <c r="Q31" i="4"/>
  <c r="X47" i="5"/>
  <c r="AA47" i="5"/>
  <c r="AH31" i="4"/>
  <c r="T31" i="4" a="1"/>
  <c r="T31" i="4"/>
  <c r="AC47" i="5"/>
  <c r="U31" i="4" a="1"/>
  <c r="U31" i="4"/>
  <c r="AD47" i="5"/>
  <c r="AF47" i="5"/>
  <c r="AG47" i="5"/>
  <c r="X31" i="4"/>
  <c r="AI47" i="5"/>
  <c r="Y31" i="4"/>
  <c r="AJ47" i="5"/>
  <c r="Z31" i="4"/>
  <c r="AL47" i="5"/>
  <c r="AN47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H13" i="4"/>
  <c r="T13" i="4" a="1"/>
  <c r="T13" i="4"/>
  <c r="AC48" i="5"/>
  <c r="U13" i="4" a="1"/>
  <c r="U13" i="4"/>
  <c r="AD48" i="5"/>
  <c r="AF48" i="5"/>
  <c r="AG48" i="5"/>
  <c r="X13" i="4"/>
  <c r="AI48" i="5"/>
  <c r="Y13" i="4"/>
  <c r="AJ48" i="5"/>
  <c r="Z13" i="4"/>
  <c r="AL48" i="5"/>
  <c r="AN48" i="5"/>
  <c r="C148" i="4"/>
  <c r="C49" i="5"/>
  <c r="D148" i="4"/>
  <c r="E49" i="5"/>
  <c r="H148" i="4"/>
  <c r="K49" i="5"/>
  <c r="L148" i="4"/>
  <c r="Q49" i="5"/>
  <c r="M148" i="4"/>
  <c r="R49" i="5"/>
  <c r="T49" i="5"/>
  <c r="U49" i="5"/>
  <c r="P148" i="4"/>
  <c r="W49" i="5"/>
  <c r="Q148" i="4"/>
  <c r="X49" i="5"/>
  <c r="AA49" i="5"/>
  <c r="AH148" i="4"/>
  <c r="T148" i="4" a="1"/>
  <c r="T148" i="4"/>
  <c r="AC49" i="5"/>
  <c r="U148" i="4" a="1"/>
  <c r="U148" i="4"/>
  <c r="AD49" i="5"/>
  <c r="AF49" i="5"/>
  <c r="AG49" i="5"/>
  <c r="X148" i="4"/>
  <c r="AI49" i="5"/>
  <c r="Y148" i="4"/>
  <c r="AJ49" i="5"/>
  <c r="Z148" i="4"/>
  <c r="AL49" i="5"/>
  <c r="AN49" i="5"/>
  <c r="B59" i="4"/>
  <c r="C12" i="2"/>
  <c r="C59" i="4"/>
  <c r="C50" i="5"/>
  <c r="D12" i="2"/>
  <c r="D59" i="4"/>
  <c r="E50" i="5"/>
  <c r="L12" i="2"/>
  <c r="L59" i="4"/>
  <c r="Q50" i="5"/>
  <c r="M12" i="2"/>
  <c r="M59" i="4"/>
  <c r="R50" i="5"/>
  <c r="T50" i="5"/>
  <c r="U50" i="5"/>
  <c r="P12" i="2"/>
  <c r="P59" i="4"/>
  <c r="W50" i="5"/>
  <c r="Q12" i="2"/>
  <c r="Q59" i="4"/>
  <c r="X50" i="5"/>
  <c r="S12" i="2"/>
  <c r="S59" i="4"/>
  <c r="AA50" i="5"/>
  <c r="AH59" i="4"/>
  <c r="T59" i="4" a="1"/>
  <c r="T59" i="4"/>
  <c r="AC50" i="5"/>
  <c r="U59" i="4" a="1"/>
  <c r="U59" i="4"/>
  <c r="AD50" i="5"/>
  <c r="AF50" i="5"/>
  <c r="AG50" i="5"/>
  <c r="X59" i="4"/>
  <c r="AI50" i="5"/>
  <c r="Y12" i="2"/>
  <c r="Y59" i="4"/>
  <c r="AJ50" i="5"/>
  <c r="Z12" i="2"/>
  <c r="Z59" i="4"/>
  <c r="AL50" i="5"/>
  <c r="L50" i="5"/>
  <c r="AN50" i="5"/>
  <c r="B105" i="4"/>
  <c r="C105" i="4"/>
  <c r="C51" i="5"/>
  <c r="D105" i="4"/>
  <c r="E51" i="5"/>
  <c r="L105" i="4"/>
  <c r="Q51" i="5"/>
  <c r="M105" i="4"/>
  <c r="R51" i="5"/>
  <c r="N12" i="2"/>
  <c r="N24" i="2"/>
  <c r="N105" i="4"/>
  <c r="T51" i="5"/>
  <c r="O105" i="4"/>
  <c r="U51" i="5"/>
  <c r="P105" i="4"/>
  <c r="W51" i="5"/>
  <c r="Q105" i="4"/>
  <c r="X51" i="5"/>
  <c r="S105" i="4"/>
  <c r="AA51" i="5"/>
  <c r="AH105" i="4"/>
  <c r="T105" i="4" a="1"/>
  <c r="T105" i="4"/>
  <c r="AC51" i="5"/>
  <c r="U105" i="4" a="1"/>
  <c r="U105" i="4"/>
  <c r="AD51" i="5"/>
  <c r="AF51" i="5"/>
  <c r="AG51" i="5"/>
  <c r="X105" i="4"/>
  <c r="AI51" i="5"/>
  <c r="Y105" i="4"/>
  <c r="AJ51" i="5"/>
  <c r="Z105" i="4"/>
  <c r="AL51" i="5"/>
  <c r="L51" i="5"/>
  <c r="AN51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AF52" i="5"/>
  <c r="AG52" i="5"/>
  <c r="AI52" i="5"/>
  <c r="Y120" i="4"/>
  <c r="AJ52" i="5"/>
  <c r="Z120" i="4"/>
  <c r="AL52" i="5"/>
  <c r="L52" i="5"/>
  <c r="AN52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AF53" i="5"/>
  <c r="AG53" i="5"/>
  <c r="X14" i="4"/>
  <c r="AI53" i="5"/>
  <c r="Y14" i="4"/>
  <c r="AJ53" i="5"/>
  <c r="Z14" i="4"/>
  <c r="AL53" i="5"/>
  <c r="L53" i="5"/>
  <c r="AN53" i="5"/>
  <c r="O54" i="5"/>
  <c r="K54" i="5"/>
  <c r="B232" i="4"/>
  <c r="C43" i="2"/>
  <c r="C232" i="4"/>
  <c r="C54" i="5"/>
  <c r="D43" i="2"/>
  <c r="D232" i="4"/>
  <c r="E54" i="5"/>
  <c r="I21" i="2"/>
  <c r="I3" i="2"/>
  <c r="I43" i="2"/>
  <c r="I232" i="4"/>
  <c r="L54" i="5"/>
  <c r="J21" i="2"/>
  <c r="J3" i="2"/>
  <c r="J43" i="2"/>
  <c r="J232" i="4"/>
  <c r="N54" i="5"/>
  <c r="L43" i="2"/>
  <c r="L232" i="4"/>
  <c r="Q54" i="5"/>
  <c r="M43" i="2"/>
  <c r="M232" i="4"/>
  <c r="R54" i="5"/>
  <c r="T54" i="5"/>
  <c r="U54" i="5"/>
  <c r="P43" i="2"/>
  <c r="P232" i="4"/>
  <c r="W54" i="5"/>
  <c r="Q43" i="2"/>
  <c r="Q232" i="4"/>
  <c r="X54" i="5"/>
  <c r="S43" i="2"/>
  <c r="S232" i="4"/>
  <c r="AA54" i="5"/>
  <c r="AH232" i="4"/>
  <c r="T232" i="4" a="1"/>
  <c r="T232" i="4"/>
  <c r="AC54" i="5"/>
  <c r="U232" i="4" a="1"/>
  <c r="U232" i="4"/>
  <c r="AD54" i="5"/>
  <c r="AF54" i="5"/>
  <c r="AG54" i="5"/>
  <c r="X43" i="2"/>
  <c r="X232" i="4"/>
  <c r="AI54" i="5"/>
  <c r="Y43" i="2"/>
  <c r="Y232" i="4"/>
  <c r="AJ54" i="5"/>
  <c r="Z43" i="2"/>
  <c r="Z232" i="4"/>
  <c r="AL54" i="5"/>
  <c r="AN54" i="5"/>
  <c r="C8" i="2"/>
  <c r="B32" i="4"/>
  <c r="C32" i="4"/>
  <c r="C55" i="5"/>
  <c r="D8" i="2"/>
  <c r="D32" i="4"/>
  <c r="E55" i="5"/>
  <c r="H8" i="2"/>
  <c r="H32" i="4"/>
  <c r="K55" i="5"/>
  <c r="L8" i="2"/>
  <c r="L32" i="4"/>
  <c r="Q55" i="5"/>
  <c r="M8" i="2"/>
  <c r="M32" i="4"/>
  <c r="R55" i="5"/>
  <c r="N8" i="2"/>
  <c r="N32" i="4"/>
  <c r="T55" i="5"/>
  <c r="O32" i="4"/>
  <c r="U55" i="5"/>
  <c r="P8" i="2"/>
  <c r="P32" i="4"/>
  <c r="W55" i="5"/>
  <c r="Q8" i="2"/>
  <c r="Q32" i="4"/>
  <c r="X55" i="5"/>
  <c r="AA55" i="5"/>
  <c r="AH32" i="4"/>
  <c r="T32" i="4" a="1"/>
  <c r="T32" i="4"/>
  <c r="AC55" i="5"/>
  <c r="U32" i="4" a="1"/>
  <c r="U32" i="4"/>
  <c r="AD55" i="5"/>
  <c r="AF55" i="5"/>
  <c r="AG55" i="5"/>
  <c r="X8" i="2"/>
  <c r="X32" i="4"/>
  <c r="AI55" i="5"/>
  <c r="Y8" i="2"/>
  <c r="Y32" i="4"/>
  <c r="AJ55" i="5"/>
  <c r="Z8" i="2"/>
  <c r="Z32" i="4"/>
  <c r="AL55" i="5"/>
  <c r="L55" i="5"/>
  <c r="N55" i="5"/>
  <c r="O55" i="5"/>
  <c r="AN55" i="5"/>
  <c r="C10" i="2"/>
  <c r="B33" i="4"/>
  <c r="C9" i="2"/>
  <c r="C33" i="4"/>
  <c r="C56" i="5"/>
  <c r="D10" i="2"/>
  <c r="D9" i="2"/>
  <c r="D33" i="4"/>
  <c r="E56" i="5"/>
  <c r="H10" i="2"/>
  <c r="H9" i="2"/>
  <c r="H33" i="4"/>
  <c r="K56" i="5"/>
  <c r="L10" i="2"/>
  <c r="L9" i="2"/>
  <c r="L33" i="4"/>
  <c r="Q56" i="5"/>
  <c r="M10" i="2"/>
  <c r="M9" i="2"/>
  <c r="M33" i="4"/>
  <c r="R56" i="5"/>
  <c r="N10" i="2"/>
  <c r="N9" i="2"/>
  <c r="N33" i="4"/>
  <c r="T56" i="5"/>
  <c r="O10" i="2"/>
  <c r="O9" i="2"/>
  <c r="O33" i="4"/>
  <c r="U56" i="5"/>
  <c r="P10" i="2"/>
  <c r="P9" i="2"/>
  <c r="P33" i="4"/>
  <c r="W56" i="5"/>
  <c r="Q10" i="2"/>
  <c r="Q9" i="2"/>
  <c r="Q33" i="4"/>
  <c r="X56" i="5"/>
  <c r="AA56" i="5"/>
  <c r="AH33" i="4"/>
  <c r="T33" i="4" a="1"/>
  <c r="T33" i="4"/>
  <c r="AC56" i="5"/>
  <c r="U33" i="4" a="1"/>
  <c r="U33" i="4"/>
  <c r="AD56" i="5"/>
  <c r="AF56" i="5"/>
  <c r="AG56" i="5"/>
  <c r="X10" i="2"/>
  <c r="X9" i="2"/>
  <c r="X33" i="4"/>
  <c r="AI56" i="5"/>
  <c r="Y10" i="2"/>
  <c r="Y9" i="2"/>
  <c r="Y33" i="4"/>
  <c r="AJ56" i="5"/>
  <c r="Z10" i="2"/>
  <c r="Z9" i="2"/>
  <c r="Z33" i="4"/>
  <c r="AL56" i="5"/>
  <c r="L56" i="5"/>
  <c r="N56" i="5"/>
  <c r="O56" i="5"/>
  <c r="AN56" i="5"/>
  <c r="B34" i="4"/>
  <c r="C7" i="2"/>
  <c r="C34" i="4"/>
  <c r="C57" i="5"/>
  <c r="D7" i="2"/>
  <c r="D34" i="4"/>
  <c r="E57" i="5"/>
  <c r="H7" i="2"/>
  <c r="H34" i="4"/>
  <c r="K57" i="5"/>
  <c r="L7" i="2"/>
  <c r="L34" i="4"/>
  <c r="Q57" i="5"/>
  <c r="M7" i="2"/>
  <c r="M34" i="4"/>
  <c r="R57" i="5"/>
  <c r="T57" i="5"/>
  <c r="U57" i="5"/>
  <c r="P7" i="2"/>
  <c r="P34" i="4"/>
  <c r="W57" i="5"/>
  <c r="Q7" i="2"/>
  <c r="Q34" i="4"/>
  <c r="X57" i="5"/>
  <c r="AA57" i="5"/>
  <c r="AH34" i="4"/>
  <c r="T34" i="4" a="1"/>
  <c r="T34" i="4"/>
  <c r="AC57" i="5"/>
  <c r="U34" i="4" a="1"/>
  <c r="U34" i="4"/>
  <c r="AD57" i="5"/>
  <c r="AF57" i="5"/>
  <c r="AG57" i="5"/>
  <c r="X7" i="2"/>
  <c r="X34" i="4"/>
  <c r="AI57" i="5"/>
  <c r="Y7" i="2"/>
  <c r="Y34" i="4"/>
  <c r="AJ57" i="5"/>
  <c r="Z7" i="2"/>
  <c r="Z34" i="4"/>
  <c r="AL57" i="5"/>
  <c r="L57" i="5"/>
  <c r="N57" i="5"/>
  <c r="O57" i="5"/>
  <c r="AN57" i="5"/>
  <c r="B35" i="4"/>
  <c r="C35" i="4"/>
  <c r="C58" i="5"/>
  <c r="D35" i="4"/>
  <c r="E58" i="5"/>
  <c r="H35" i="4"/>
  <c r="K58" i="5"/>
  <c r="I9" i="2"/>
  <c r="I35" i="4"/>
  <c r="L58" i="5"/>
  <c r="J9" i="2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H35" i="4"/>
  <c r="T35" i="4" a="1"/>
  <c r="T35" i="4"/>
  <c r="AC58" i="5"/>
  <c r="U35" i="4" a="1"/>
  <c r="U35" i="4"/>
  <c r="AD58" i="5"/>
  <c r="AF58" i="5"/>
  <c r="AG58" i="5"/>
  <c r="X35" i="4"/>
  <c r="AI58" i="5"/>
  <c r="Y35" i="4"/>
  <c r="AJ58" i="5"/>
  <c r="Z35" i="4"/>
  <c r="AL58" i="5"/>
  <c r="AN58" i="5"/>
  <c r="B36" i="4"/>
  <c r="C36" i="4"/>
  <c r="C59" i="5"/>
  <c r="D36" i="4"/>
  <c r="E59" i="5"/>
  <c r="H36" i="4"/>
  <c r="K59" i="5"/>
  <c r="L36" i="4"/>
  <c r="Q59" i="5"/>
  <c r="M36" i="4"/>
  <c r="R59" i="5"/>
  <c r="N7" i="2"/>
  <c r="N36" i="4"/>
  <c r="T59" i="5"/>
  <c r="O7" i="2"/>
  <c r="O36" i="4"/>
  <c r="U59" i="5"/>
  <c r="P36" i="4"/>
  <c r="W59" i="5"/>
  <c r="Q36" i="4"/>
  <c r="X59" i="5"/>
  <c r="AA59" i="5"/>
  <c r="AH36" i="4"/>
  <c r="T36" i="4" a="1"/>
  <c r="T36" i="4"/>
  <c r="AC59" i="5"/>
  <c r="U36" i="4" a="1"/>
  <c r="U36" i="4"/>
  <c r="AD59" i="5"/>
  <c r="AF59" i="5"/>
  <c r="AG59" i="5"/>
  <c r="X36" i="4"/>
  <c r="AI59" i="5"/>
  <c r="Y36" i="4"/>
  <c r="AJ59" i="5"/>
  <c r="Z36" i="4"/>
  <c r="AL59" i="5"/>
  <c r="L59" i="5"/>
  <c r="N59" i="5"/>
  <c r="O59" i="5"/>
  <c r="AN59" i="5"/>
  <c r="B37" i="4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H37" i="4"/>
  <c r="T37" i="4" a="1"/>
  <c r="T37" i="4"/>
  <c r="AC60" i="5"/>
  <c r="U37" i="4" a="1"/>
  <c r="U37" i="4"/>
  <c r="AD60" i="5"/>
  <c r="AF60" i="5"/>
  <c r="AG60" i="5"/>
  <c r="X37" i="4"/>
  <c r="AI60" i="5"/>
  <c r="Y37" i="4"/>
  <c r="AJ60" i="5"/>
  <c r="Z37" i="4"/>
  <c r="AL60" i="5"/>
  <c r="L60" i="5"/>
  <c r="N60" i="5"/>
  <c r="O60" i="5"/>
  <c r="AN60" i="5"/>
  <c r="AA61" i="5"/>
  <c r="P149" i="4"/>
  <c r="W61" i="5"/>
  <c r="O61" i="5"/>
  <c r="K61" i="5"/>
  <c r="C149" i="4"/>
  <c r="C61" i="5"/>
  <c r="D149" i="4"/>
  <c r="E61" i="5"/>
  <c r="L61" i="5"/>
  <c r="N61" i="5"/>
  <c r="L149" i="4"/>
  <c r="Q61" i="5"/>
  <c r="U61" i="5"/>
  <c r="Q149" i="4"/>
  <c r="X61" i="5"/>
  <c r="R9" i="2"/>
  <c r="R8" i="2"/>
  <c r="R149" i="4"/>
  <c r="Z61" i="5"/>
  <c r="AC61" i="5"/>
  <c r="AD61" i="5"/>
  <c r="AF61" i="5"/>
  <c r="AG61" i="5"/>
  <c r="X149" i="4"/>
  <c r="AI61" i="5"/>
  <c r="Y149" i="4"/>
  <c r="AJ61" i="5"/>
  <c r="Z14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H15" i="4"/>
  <c r="T15" i="4" a="1"/>
  <c r="T15" i="4"/>
  <c r="AC65" i="5"/>
  <c r="U15" i="4" a="1"/>
  <c r="U15" i="4"/>
  <c r="AD65" i="5"/>
  <c r="AF65" i="5"/>
  <c r="AG65" i="5"/>
  <c r="X15" i="4"/>
  <c r="AI65" i="5"/>
  <c r="Y15" i="4"/>
  <c r="AJ65" i="5"/>
  <c r="Z15" i="4"/>
  <c r="AL65" i="5"/>
  <c r="AN65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H106" i="4"/>
  <c r="T106" i="4" a="1"/>
  <c r="T106" i="4"/>
  <c r="AC66" i="5"/>
  <c r="U106" i="4" a="1"/>
  <c r="U106" i="4"/>
  <c r="AD66" i="5"/>
  <c r="AF66" i="5"/>
  <c r="AG66" i="5"/>
  <c r="X106" i="4"/>
  <c r="AI66" i="5"/>
  <c r="Y106" i="4"/>
  <c r="AJ66" i="5"/>
  <c r="Z106" i="4"/>
  <c r="AL66" i="5"/>
  <c r="AN66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H107" i="4"/>
  <c r="T107" i="4" a="1"/>
  <c r="T107" i="4"/>
  <c r="AC67" i="5"/>
  <c r="U107" i="4" a="1"/>
  <c r="U107" i="4"/>
  <c r="AD67" i="5"/>
  <c r="AF67" i="5"/>
  <c r="AG67" i="5"/>
  <c r="X107" i="4"/>
  <c r="AI67" i="5"/>
  <c r="Y107" i="4"/>
  <c r="AJ67" i="5"/>
  <c r="Z107" i="4"/>
  <c r="AL67" i="5"/>
  <c r="AN67" i="5"/>
  <c r="B38" i="4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H38" i="4"/>
  <c r="T38" i="4" a="1"/>
  <c r="T38" i="4"/>
  <c r="AC68" i="5"/>
  <c r="U38" i="4" a="1"/>
  <c r="U38" i="4"/>
  <c r="AD68" i="5"/>
  <c r="AF68" i="5"/>
  <c r="AG68" i="5"/>
  <c r="Y38" i="4"/>
  <c r="AJ68" i="5"/>
  <c r="Z38" i="4"/>
  <c r="AL68" i="5"/>
  <c r="AN68" i="5"/>
  <c r="B39" i="4"/>
  <c r="C39" i="4"/>
  <c r="C69" i="5"/>
  <c r="D39" i="4"/>
  <c r="E69" i="5"/>
  <c r="H39" i="4"/>
  <c r="K69" i="5"/>
  <c r="I14" i="2"/>
  <c r="I39" i="4"/>
  <c r="L69" i="5"/>
  <c r="J14" i="2"/>
  <c r="J39" i="4"/>
  <c r="N69" i="5"/>
  <c r="O69" i="5"/>
  <c r="L39" i="4"/>
  <c r="Q69" i="5"/>
  <c r="M39" i="4"/>
  <c r="R69" i="5"/>
  <c r="N13" i="2"/>
  <c r="N39" i="4"/>
  <c r="T69" i="5"/>
  <c r="O39" i="4"/>
  <c r="U69" i="5"/>
  <c r="P39" i="4"/>
  <c r="W69" i="5"/>
  <c r="Q39" i="4"/>
  <c r="X69" i="5"/>
  <c r="AA69" i="5"/>
  <c r="AH39" i="4"/>
  <c r="T39" i="4" a="1"/>
  <c r="T39" i="4"/>
  <c r="AC69" i="5"/>
  <c r="AD69" i="5"/>
  <c r="AF69" i="5"/>
  <c r="AG69" i="5"/>
  <c r="X39" i="4"/>
  <c r="AI69" i="5"/>
  <c r="Y39" i="4"/>
  <c r="AJ69" i="5"/>
  <c r="Z39" i="4"/>
  <c r="AL69" i="5"/>
  <c r="AN69" i="5"/>
  <c r="B40" i="4"/>
  <c r="C40" i="4"/>
  <c r="C70" i="5"/>
  <c r="D40" i="4"/>
  <c r="E70" i="5"/>
  <c r="H40" i="4"/>
  <c r="K70" i="5"/>
  <c r="L40" i="4"/>
  <c r="Q70" i="5"/>
  <c r="M40" i="4"/>
  <c r="R70" i="5"/>
  <c r="N11" i="2"/>
  <c r="N15" i="2"/>
  <c r="N40" i="4"/>
  <c r="T70" i="5"/>
  <c r="O40" i="4"/>
  <c r="U70" i="5"/>
  <c r="P40" i="4"/>
  <c r="W70" i="5"/>
  <c r="Q40" i="4"/>
  <c r="X70" i="5"/>
  <c r="AA70" i="5"/>
  <c r="AH40" i="4"/>
  <c r="T40" i="4" a="1"/>
  <c r="T40" i="4"/>
  <c r="AC70" i="5"/>
  <c r="U40" i="4" a="1"/>
  <c r="U40" i="4"/>
  <c r="AD70" i="5"/>
  <c r="AF70" i="5"/>
  <c r="AG70" i="5"/>
  <c r="Y40" i="4"/>
  <c r="AJ70" i="5"/>
  <c r="Z40" i="4"/>
  <c r="AL70" i="5"/>
  <c r="AN70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H63" i="4"/>
  <c r="T63" i="4" a="1"/>
  <c r="T63" i="4"/>
  <c r="AC71" i="5"/>
  <c r="U63" i="4" a="1"/>
  <c r="U63" i="4"/>
  <c r="AD71" i="5"/>
  <c r="AF71" i="5"/>
  <c r="AG71" i="5"/>
  <c r="Y63" i="4"/>
  <c r="AJ71" i="5"/>
  <c r="Z63" i="4"/>
  <c r="AL71" i="5"/>
  <c r="AN71" i="5"/>
  <c r="C233" i="4"/>
  <c r="C72" i="5"/>
  <c r="N233" i="4"/>
  <c r="T72" i="5"/>
  <c r="O233" i="4"/>
  <c r="U72" i="5"/>
  <c r="P233" i="4"/>
  <c r="W72" i="5"/>
  <c r="Q233" i="4"/>
  <c r="X72" i="5"/>
  <c r="S233" i="4"/>
  <c r="AA72" i="5"/>
  <c r="AH233" i="4"/>
  <c r="T233" i="4" a="1"/>
  <c r="T233" i="4"/>
  <c r="AC72" i="5"/>
  <c r="U233" i="4" a="1"/>
  <c r="U233" i="4"/>
  <c r="AD72" i="5"/>
  <c r="AF72" i="5"/>
  <c r="AG72" i="5"/>
  <c r="X233" i="4"/>
  <c r="AI72" i="5"/>
  <c r="Y233" i="4"/>
  <c r="AJ72" i="5"/>
  <c r="Z233" i="4"/>
  <c r="AL72" i="5"/>
  <c r="AN72" i="5"/>
  <c r="C219" i="4"/>
  <c r="C73" i="5"/>
  <c r="T73" i="5"/>
  <c r="U73" i="5"/>
  <c r="P219" i="4"/>
  <c r="W73" i="5"/>
  <c r="Q219" i="4"/>
  <c r="X73" i="5"/>
  <c r="S219" i="4"/>
  <c r="AA73" i="5"/>
  <c r="AH219" i="4"/>
  <c r="T219" i="4" a="1"/>
  <c r="T219" i="4"/>
  <c r="AC73" i="5"/>
  <c r="U219" i="4" a="1"/>
  <c r="U219" i="4"/>
  <c r="AD73" i="5"/>
  <c r="AF73" i="5"/>
  <c r="AG73" i="5"/>
  <c r="X219" i="4"/>
  <c r="AI73" i="5"/>
  <c r="Y219" i="4"/>
  <c r="AJ73" i="5"/>
  <c r="Z219" i="4"/>
  <c r="AL73" i="5"/>
  <c r="AN73" i="5"/>
  <c r="B235" i="4"/>
  <c r="C235" i="4"/>
  <c r="C74" i="5"/>
  <c r="D235" i="4"/>
  <c r="E74" i="5"/>
  <c r="H235" i="4"/>
  <c r="K74" i="5"/>
  <c r="L235" i="4"/>
  <c r="Q74" i="5"/>
  <c r="M235" i="4"/>
  <c r="R74" i="5"/>
  <c r="T74" i="5"/>
  <c r="U74" i="5"/>
  <c r="P235" i="4"/>
  <c r="W74" i="5"/>
  <c r="Q235" i="4"/>
  <c r="X74" i="5"/>
  <c r="S235" i="4"/>
  <c r="AA74" i="5"/>
  <c r="AH235" i="4"/>
  <c r="T235" i="4" a="1"/>
  <c r="T235" i="4"/>
  <c r="AC74" i="5"/>
  <c r="U235" i="4" a="1"/>
  <c r="U235" i="4"/>
  <c r="AD74" i="5"/>
  <c r="AF74" i="5"/>
  <c r="AG74" i="5"/>
  <c r="X235" i="4"/>
  <c r="AI74" i="5"/>
  <c r="Y235" i="4"/>
  <c r="AJ74" i="5"/>
  <c r="Z235" i="4"/>
  <c r="AL74" i="5"/>
  <c r="F74" i="5"/>
  <c r="AN74" i="5"/>
  <c r="C20" i="2"/>
  <c r="C236" i="4"/>
  <c r="C75" i="5"/>
  <c r="D236" i="4"/>
  <c r="E75" i="5"/>
  <c r="H20" i="2"/>
  <c r="H236" i="4"/>
  <c r="K75" i="5"/>
  <c r="L20" i="2"/>
  <c r="L236" i="4"/>
  <c r="Q75" i="5"/>
  <c r="R75" i="5"/>
  <c r="T75" i="5"/>
  <c r="U75" i="5"/>
  <c r="P20" i="2"/>
  <c r="P236" i="4"/>
  <c r="W75" i="5"/>
  <c r="Q20" i="2"/>
  <c r="Q236" i="4"/>
  <c r="X75" i="5"/>
  <c r="S20" i="2"/>
  <c r="S236" i="4"/>
  <c r="AA75" i="5"/>
  <c r="AH236" i="4"/>
  <c r="T236" i="4" a="1"/>
  <c r="T236" i="4"/>
  <c r="AC75" i="5"/>
  <c r="U236" i="4" a="1"/>
  <c r="U236" i="4"/>
  <c r="AD75" i="5"/>
  <c r="AF75" i="5"/>
  <c r="AG75" i="5"/>
  <c r="X20" i="2"/>
  <c r="X236" i="4"/>
  <c r="AI75" i="5"/>
  <c r="Y20" i="2"/>
  <c r="Y236" i="4"/>
  <c r="AJ75" i="5"/>
  <c r="Z20" i="2"/>
  <c r="Z236" i="4"/>
  <c r="AL75" i="5"/>
  <c r="F75" i="5"/>
  <c r="AN75" i="5"/>
  <c r="B202" i="4"/>
  <c r="C22" i="2"/>
  <c r="C202" i="4"/>
  <c r="C76" i="5"/>
  <c r="D22" i="2"/>
  <c r="D202" i="4"/>
  <c r="E76" i="5"/>
  <c r="H22" i="2"/>
  <c r="H202" i="4"/>
  <c r="K76" i="5"/>
  <c r="L22" i="2"/>
  <c r="L202" i="4"/>
  <c r="Q76" i="5"/>
  <c r="M22" i="2"/>
  <c r="M202" i="4"/>
  <c r="R76" i="5"/>
  <c r="T76" i="5"/>
  <c r="U76" i="5"/>
  <c r="P22" i="2"/>
  <c r="P202" i="4"/>
  <c r="W76" i="5"/>
  <c r="Q22" i="2"/>
  <c r="Q202" i="4"/>
  <c r="X76" i="5"/>
  <c r="S22" i="2"/>
  <c r="S202" i="4"/>
  <c r="AA76" i="5"/>
  <c r="AH202" i="4"/>
  <c r="T202" i="4" a="1"/>
  <c r="T202" i="4"/>
  <c r="AC76" i="5"/>
  <c r="U202" i="4" a="1"/>
  <c r="U202" i="4"/>
  <c r="AD76" i="5"/>
  <c r="AF76" i="5"/>
  <c r="AG76" i="5"/>
  <c r="X22" i="2"/>
  <c r="X202" i="4"/>
  <c r="AI76" i="5"/>
  <c r="Y22" i="2"/>
  <c r="Y202" i="4"/>
  <c r="AJ76" i="5"/>
  <c r="Z22" i="2"/>
  <c r="Z202" i="4"/>
  <c r="AL76" i="5"/>
  <c r="F76" i="5"/>
  <c r="AN76" i="5"/>
  <c r="B186" i="4"/>
  <c r="C186" i="4"/>
  <c r="C77" i="5"/>
  <c r="D186" i="4"/>
  <c r="E77" i="5"/>
  <c r="E29" i="2"/>
  <c r="E31" i="2"/>
  <c r="E186" i="4"/>
  <c r="F77" i="5"/>
  <c r="F29" i="2"/>
  <c r="F31" i="2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S186" i="4"/>
  <c r="AA77" i="5"/>
  <c r="AH186" i="4"/>
  <c r="T186" i="4" a="1"/>
  <c r="T186" i="4"/>
  <c r="AC77" i="5"/>
  <c r="U186" i="4" a="1"/>
  <c r="U186" i="4"/>
  <c r="AD77" i="5"/>
  <c r="AF77" i="5"/>
  <c r="AG77" i="5"/>
  <c r="X186" i="4"/>
  <c r="AI77" i="5"/>
  <c r="Y186" i="4"/>
  <c r="AJ77" i="5"/>
  <c r="Z186" i="4"/>
  <c r="AL77" i="5"/>
  <c r="AN77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AF78" i="5"/>
  <c r="AG78" i="5"/>
  <c r="X187" i="4"/>
  <c r="AI78" i="5"/>
  <c r="Y187" i="4"/>
  <c r="AJ78" i="5"/>
  <c r="Z187" i="4"/>
  <c r="AL78" i="5"/>
  <c r="AN78" i="5"/>
  <c r="C19" i="2"/>
  <c r="B188" i="4"/>
  <c r="C188" i="4"/>
  <c r="C79" i="5"/>
  <c r="D19" i="2"/>
  <c r="D188" i="4"/>
  <c r="E79" i="5"/>
  <c r="E19" i="2"/>
  <c r="E188" i="4"/>
  <c r="F79" i="5"/>
  <c r="F19" i="2"/>
  <c r="F188" i="4"/>
  <c r="H79" i="5"/>
  <c r="I79" i="5"/>
  <c r="H19" i="2"/>
  <c r="H188" i="4"/>
  <c r="K79" i="5"/>
  <c r="L19" i="2"/>
  <c r="L188" i="4"/>
  <c r="Q79" i="5"/>
  <c r="M19" i="2"/>
  <c r="M188" i="4"/>
  <c r="R79" i="5"/>
  <c r="T79" i="5"/>
  <c r="U79" i="5"/>
  <c r="P19" i="2"/>
  <c r="P188" i="4"/>
  <c r="W79" i="5"/>
  <c r="Q19" i="2"/>
  <c r="Q188" i="4"/>
  <c r="X79" i="5"/>
  <c r="S19" i="2"/>
  <c r="S188" i="4"/>
  <c r="AA79" i="5"/>
  <c r="AH188" i="4"/>
  <c r="T188" i="4" a="1"/>
  <c r="T188" i="4"/>
  <c r="AC79" i="5"/>
  <c r="U188" i="4" a="1"/>
  <c r="U188" i="4"/>
  <c r="AD79" i="5"/>
  <c r="AF79" i="5"/>
  <c r="AG79" i="5"/>
  <c r="X19" i="2"/>
  <c r="X188" i="4"/>
  <c r="AI79" i="5"/>
  <c r="Y19" i="2"/>
  <c r="Y188" i="4"/>
  <c r="AJ79" i="5"/>
  <c r="Z19" i="2"/>
  <c r="Z188" i="4"/>
  <c r="AL79" i="5"/>
  <c r="AN79" i="5"/>
  <c r="C150" i="4"/>
  <c r="C80" i="5"/>
  <c r="D150" i="4"/>
  <c r="E80" i="5"/>
  <c r="H150" i="4"/>
  <c r="K80" i="5"/>
  <c r="L150" i="4"/>
  <c r="Q80" i="5"/>
  <c r="M150" i="4"/>
  <c r="R80" i="5"/>
  <c r="T80" i="5"/>
  <c r="U80" i="5"/>
  <c r="P150" i="4"/>
  <c r="W80" i="5"/>
  <c r="Q150" i="4"/>
  <c r="X80" i="5"/>
  <c r="S150" i="4"/>
  <c r="AA80" i="5"/>
  <c r="AH150" i="4"/>
  <c r="T150" i="4" a="1"/>
  <c r="T150" i="4"/>
  <c r="AC80" i="5"/>
  <c r="U150" i="4" a="1"/>
  <c r="U150" i="4"/>
  <c r="AD80" i="5"/>
  <c r="AF80" i="5"/>
  <c r="AG80" i="5"/>
  <c r="X150" i="4"/>
  <c r="AI80" i="5"/>
  <c r="Y150" i="4"/>
  <c r="AJ80" i="5"/>
  <c r="Z150" i="4"/>
  <c r="AL80" i="5"/>
  <c r="AN80" i="5"/>
  <c r="C237" i="4"/>
  <c r="C81" i="5"/>
  <c r="D237" i="4"/>
  <c r="E81" i="5"/>
  <c r="K81" i="5"/>
  <c r="L237" i="4"/>
  <c r="Q81" i="5"/>
  <c r="M237" i="4"/>
  <c r="R81" i="5"/>
  <c r="T81" i="5"/>
  <c r="U81" i="5"/>
  <c r="P237" i="4"/>
  <c r="W81" i="5"/>
  <c r="Q237" i="4"/>
  <c r="X81" i="5"/>
  <c r="S237" i="4"/>
  <c r="AA81" i="5"/>
  <c r="AH237" i="4"/>
  <c r="T237" i="4" a="1"/>
  <c r="T237" i="4"/>
  <c r="AC81" i="5"/>
  <c r="U237" i="4" a="1"/>
  <c r="U237" i="4"/>
  <c r="AD81" i="5"/>
  <c r="AF81" i="5"/>
  <c r="AG81" i="5"/>
  <c r="X237" i="4"/>
  <c r="AI81" i="5"/>
  <c r="Y237" i="4"/>
  <c r="AJ81" i="5"/>
  <c r="Z237" i="4"/>
  <c r="AL81" i="5"/>
  <c r="AN81" i="5"/>
  <c r="B238" i="4"/>
  <c r="C238" i="4"/>
  <c r="C82" i="5"/>
  <c r="D238" i="4"/>
  <c r="E82" i="5"/>
  <c r="K82" i="5"/>
  <c r="L238" i="4"/>
  <c r="Q82" i="5"/>
  <c r="M238" i="4"/>
  <c r="R82" i="5"/>
  <c r="N21" i="2"/>
  <c r="N238" i="4"/>
  <c r="T82" i="5"/>
  <c r="O238" i="4"/>
  <c r="U82" i="5"/>
  <c r="P238" i="4"/>
  <c r="W82" i="5"/>
  <c r="Q238" i="4"/>
  <c r="X82" i="5"/>
  <c r="S238" i="4"/>
  <c r="AA82" i="5"/>
  <c r="AH238" i="4"/>
  <c r="T238" i="4" a="1"/>
  <c r="T238" i="4"/>
  <c r="AC82" i="5"/>
  <c r="U238" i="4" a="1"/>
  <c r="U238" i="4"/>
  <c r="AD82" i="5"/>
  <c r="AF82" i="5"/>
  <c r="AG82" i="5"/>
  <c r="X238" i="4"/>
  <c r="AI82" i="5"/>
  <c r="Y238" i="4"/>
  <c r="AJ82" i="5"/>
  <c r="Z238" i="4"/>
  <c r="AL82" i="5"/>
  <c r="AN82" i="5"/>
  <c r="C239" i="4"/>
  <c r="C83" i="5"/>
  <c r="D239" i="4"/>
  <c r="E83" i="5"/>
  <c r="K83" i="5"/>
  <c r="L239" i="4"/>
  <c r="Q83" i="5"/>
  <c r="M239" i="4"/>
  <c r="R83" i="5"/>
  <c r="T83" i="5"/>
  <c r="U83" i="5"/>
  <c r="P239" i="4"/>
  <c r="W83" i="5"/>
  <c r="Q239" i="4"/>
  <c r="X83" i="5"/>
  <c r="S239" i="4"/>
  <c r="AA83" i="5"/>
  <c r="AH239" i="4"/>
  <c r="T239" i="4" a="1"/>
  <c r="T239" i="4"/>
  <c r="AC83" i="5"/>
  <c r="U239" i="4" a="1"/>
  <c r="U239" i="4"/>
  <c r="AD83" i="5"/>
  <c r="AF83" i="5"/>
  <c r="AG83" i="5"/>
  <c r="X239" i="4"/>
  <c r="AI83" i="5"/>
  <c r="Y239" i="4"/>
  <c r="AJ83" i="5"/>
  <c r="Z239" i="4"/>
  <c r="AL83" i="5"/>
  <c r="AN83" i="5"/>
  <c r="B240" i="4"/>
  <c r="C240" i="4"/>
  <c r="C84" i="5"/>
  <c r="D240" i="4"/>
  <c r="E84" i="5"/>
  <c r="K84" i="5"/>
  <c r="L240" i="4"/>
  <c r="Q84" i="5"/>
  <c r="M240" i="4"/>
  <c r="R84" i="5"/>
  <c r="T84" i="5"/>
  <c r="U84" i="5"/>
  <c r="P240" i="4"/>
  <c r="W84" i="5"/>
  <c r="Q240" i="4"/>
  <c r="X84" i="5"/>
  <c r="S240" i="4"/>
  <c r="AA84" i="5"/>
  <c r="AH240" i="4"/>
  <c r="T240" i="4" a="1"/>
  <c r="T240" i="4"/>
  <c r="AC84" i="5"/>
  <c r="U240" i="4" a="1"/>
  <c r="U240" i="4"/>
  <c r="AD84" i="5"/>
  <c r="AF84" i="5"/>
  <c r="AG84" i="5"/>
  <c r="X240" i="4"/>
  <c r="AI84" i="5"/>
  <c r="Y240" i="4"/>
  <c r="AJ84" i="5"/>
  <c r="Z240" i="4"/>
  <c r="AL84" i="5"/>
  <c r="AN84" i="5"/>
  <c r="B241" i="4"/>
  <c r="C241" i="4"/>
  <c r="C85" i="5"/>
  <c r="D241" i="4"/>
  <c r="E85" i="5"/>
  <c r="K85" i="5"/>
  <c r="L241" i="4"/>
  <c r="Q85" i="5"/>
  <c r="M241" i="4"/>
  <c r="R85" i="5"/>
  <c r="N241" i="4"/>
  <c r="T85" i="5"/>
  <c r="O241" i="4"/>
  <c r="U85" i="5"/>
  <c r="P241" i="4"/>
  <c r="W85" i="5"/>
  <c r="Q241" i="4"/>
  <c r="X85" i="5"/>
  <c r="S241" i="4"/>
  <c r="AA85" i="5"/>
  <c r="AH241" i="4"/>
  <c r="T241" i="4" a="1"/>
  <c r="T241" i="4"/>
  <c r="AC85" i="5"/>
  <c r="U241" i="4" a="1"/>
  <c r="U241" i="4"/>
  <c r="AD85" i="5"/>
  <c r="AF85" i="5"/>
  <c r="AG85" i="5"/>
  <c r="X241" i="4"/>
  <c r="AI85" i="5"/>
  <c r="Y241" i="4"/>
  <c r="AJ85" i="5"/>
  <c r="Z241" i="4"/>
  <c r="AL85" i="5"/>
  <c r="AN85" i="5"/>
  <c r="B243" i="4"/>
  <c r="C243" i="4"/>
  <c r="C86" i="5"/>
  <c r="D243" i="4"/>
  <c r="E86" i="5"/>
  <c r="K86" i="5"/>
  <c r="L243" i="4"/>
  <c r="Q86" i="5"/>
  <c r="M243" i="4"/>
  <c r="R86" i="5"/>
  <c r="T86" i="5"/>
  <c r="U86" i="5"/>
  <c r="P243" i="4"/>
  <c r="W86" i="5"/>
  <c r="Q243" i="4"/>
  <c r="X86" i="5"/>
  <c r="S243" i="4"/>
  <c r="AA86" i="5"/>
  <c r="AH243" i="4"/>
  <c r="T243" i="4" a="1"/>
  <c r="T243" i="4"/>
  <c r="AC86" i="5"/>
  <c r="U243" i="4" a="1"/>
  <c r="U243" i="4"/>
  <c r="AD86" i="5"/>
  <c r="AF86" i="5"/>
  <c r="AG86" i="5"/>
  <c r="X243" i="4"/>
  <c r="AI86" i="5"/>
  <c r="Y243" i="4"/>
  <c r="AJ86" i="5"/>
  <c r="Z243" i="4"/>
  <c r="AL86" i="5"/>
  <c r="AN86" i="5"/>
  <c r="C245" i="4"/>
  <c r="C87" i="5"/>
  <c r="D245" i="4"/>
  <c r="E87" i="5"/>
  <c r="E245" i="4"/>
  <c r="F87" i="5"/>
  <c r="F245" i="4"/>
  <c r="H87" i="5"/>
  <c r="I87" i="5"/>
  <c r="H245" i="4"/>
  <c r="K87" i="5"/>
  <c r="L245" i="4"/>
  <c r="Q87" i="5"/>
  <c r="M245" i="4"/>
  <c r="R87" i="5"/>
  <c r="T87" i="5"/>
  <c r="U87" i="5"/>
  <c r="P245" i="4"/>
  <c r="W87" i="5"/>
  <c r="Q245" i="4"/>
  <c r="X87" i="5"/>
  <c r="S245" i="4"/>
  <c r="AA87" i="5"/>
  <c r="AH245" i="4"/>
  <c r="T245" i="4" a="1"/>
  <c r="T245" i="4"/>
  <c r="AC87" i="5"/>
  <c r="U245" i="4" a="1"/>
  <c r="U245" i="4"/>
  <c r="AD87" i="5"/>
  <c r="AF87" i="5"/>
  <c r="AG87" i="5"/>
  <c r="X245" i="4"/>
  <c r="AI87" i="5"/>
  <c r="Y245" i="4"/>
  <c r="AJ87" i="5"/>
  <c r="Z245" i="4"/>
  <c r="AL87" i="5"/>
  <c r="AN87" i="5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U88" i="5"/>
  <c r="P189" i="4"/>
  <c r="W88" i="5"/>
  <c r="Q189" i="4"/>
  <c r="X88" i="5"/>
  <c r="S189" i="4"/>
  <c r="AA88" i="5"/>
  <c r="AH189" i="4"/>
  <c r="T189" i="4" a="1"/>
  <c r="T189" i="4"/>
  <c r="AC88" i="5"/>
  <c r="U189" i="4" a="1"/>
  <c r="U189" i="4"/>
  <c r="AD88" i="5"/>
  <c r="AF88" i="5"/>
  <c r="AG88" i="5"/>
  <c r="X189" i="4"/>
  <c r="AI88" i="5"/>
  <c r="Y189" i="4"/>
  <c r="AJ88" i="5"/>
  <c r="Z189" i="4"/>
  <c r="AL88" i="5"/>
  <c r="AN88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H121" i="4"/>
  <c r="T121" i="4" a="1"/>
  <c r="T121" i="4"/>
  <c r="AC89" i="5"/>
  <c r="U121" i="4" a="1"/>
  <c r="U121" i="4"/>
  <c r="AD89" i="5"/>
  <c r="AF89" i="5"/>
  <c r="AG89" i="5"/>
  <c r="X121" i="4"/>
  <c r="AI89" i="5"/>
  <c r="Y121" i="4"/>
  <c r="AJ89" i="5"/>
  <c r="Z121" i="4"/>
  <c r="AL89" i="5"/>
  <c r="AN89" i="5"/>
  <c r="B64" i="4"/>
  <c r="S64" i="4"/>
  <c r="AA90" i="5"/>
  <c r="P64" i="4"/>
  <c r="W90" i="5"/>
  <c r="K18" i="2"/>
  <c r="K27" i="2"/>
  <c r="K64" i="4"/>
  <c r="O90" i="5"/>
  <c r="H64" i="4"/>
  <c r="K90" i="5"/>
  <c r="C64" i="4"/>
  <c r="C90" i="5"/>
  <c r="D64" i="4"/>
  <c r="E90" i="5"/>
  <c r="G18" i="2"/>
  <c r="G27" i="2"/>
  <c r="G64" i="4"/>
  <c r="I90" i="5"/>
  <c r="I18" i="2"/>
  <c r="I64" i="4"/>
  <c r="L90" i="5"/>
  <c r="J18" i="2"/>
  <c r="J64" i="4"/>
  <c r="N90" i="5"/>
  <c r="L64" i="4"/>
  <c r="Q90" i="5"/>
  <c r="O64" i="4"/>
  <c r="U90" i="5"/>
  <c r="Q64" i="4"/>
  <c r="X90" i="5"/>
  <c r="R64" i="4"/>
  <c r="Z90" i="5"/>
  <c r="AH64" i="4"/>
  <c r="T64" i="4" a="1"/>
  <c r="T64" i="4"/>
  <c r="AC90" i="5"/>
  <c r="U64" i="4" a="1"/>
  <c r="U64" i="4"/>
  <c r="AD90" i="5"/>
  <c r="V18" i="2"/>
  <c r="V27" i="2"/>
  <c r="V64" i="4"/>
  <c r="AF90" i="5"/>
  <c r="W18" i="2"/>
  <c r="W27" i="2"/>
  <c r="W64" i="4"/>
  <c r="AG90" i="5"/>
  <c r="X64" i="4"/>
  <c r="AI90" i="5"/>
  <c r="Y64" i="4"/>
  <c r="AJ90" i="5"/>
  <c r="Z64" i="4"/>
  <c r="AL90" i="5"/>
  <c r="R90" i="5"/>
  <c r="T90" i="5"/>
  <c r="AN90" i="5"/>
  <c r="S65" i="4"/>
  <c r="AA91" i="5"/>
  <c r="P65" i="4"/>
  <c r="W91" i="5"/>
  <c r="O91" i="5"/>
  <c r="K91" i="5"/>
  <c r="C65" i="4"/>
  <c r="C91" i="5"/>
  <c r="D65" i="4"/>
  <c r="E91" i="5"/>
  <c r="L91" i="5"/>
  <c r="N91" i="5"/>
  <c r="L65" i="4"/>
  <c r="Q91" i="5"/>
  <c r="U91" i="5"/>
  <c r="Q65" i="4"/>
  <c r="X91" i="5"/>
  <c r="R65" i="4"/>
  <c r="Z91" i="5"/>
  <c r="AH65" i="4"/>
  <c r="T65" i="4" a="1"/>
  <c r="T65" i="4"/>
  <c r="AC91" i="5"/>
  <c r="U65" i="4" a="1"/>
  <c r="U65" i="4"/>
  <c r="AD91" i="5"/>
  <c r="AF91" i="5"/>
  <c r="AG91" i="5"/>
  <c r="X65" i="4"/>
  <c r="AI91" i="5"/>
  <c r="Y65" i="4"/>
  <c r="AJ91" i="5"/>
  <c r="Z65" i="4"/>
  <c r="AL91" i="5"/>
  <c r="R91" i="5"/>
  <c r="T91" i="5"/>
  <c r="AN91" i="5"/>
  <c r="O92" i="5"/>
  <c r="K92" i="5"/>
  <c r="B246" i="4"/>
  <c r="C246" i="4"/>
  <c r="C92" i="5"/>
  <c r="D246" i="4"/>
  <c r="E92" i="5"/>
  <c r="I2" i="2"/>
  <c r="I246" i="4"/>
  <c r="L92" i="5"/>
  <c r="J2" i="2"/>
  <c r="J246" i="4"/>
  <c r="N92" i="5"/>
  <c r="L246" i="4"/>
  <c r="Q92" i="5"/>
  <c r="M246" i="4"/>
  <c r="R92" i="5"/>
  <c r="T92" i="5"/>
  <c r="U92" i="5"/>
  <c r="P246" i="4"/>
  <c r="W92" i="5"/>
  <c r="Q246" i="4"/>
  <c r="X92" i="5"/>
  <c r="S246" i="4"/>
  <c r="AA92" i="5"/>
  <c r="AH246" i="4"/>
  <c r="T246" i="4" a="1"/>
  <c r="T246" i="4"/>
  <c r="AC92" i="5"/>
  <c r="U246" i="4" a="1"/>
  <c r="U246" i="4"/>
  <c r="AD92" i="5"/>
  <c r="AF92" i="5"/>
  <c r="AG92" i="5"/>
  <c r="X246" i="4"/>
  <c r="AI92" i="5"/>
  <c r="Y246" i="4"/>
  <c r="AJ92" i="5"/>
  <c r="Z246" i="4"/>
  <c r="AL92" i="5"/>
  <c r="AN92" i="5"/>
  <c r="B269" i="4"/>
  <c r="C269" i="4"/>
  <c r="C93" i="5"/>
  <c r="D269" i="4"/>
  <c r="E93" i="5"/>
  <c r="K93" i="5"/>
  <c r="L269" i="4"/>
  <c r="Q93" i="5"/>
  <c r="M269" i="4"/>
  <c r="R93" i="5"/>
  <c r="T93" i="5"/>
  <c r="U93" i="5"/>
  <c r="P269" i="4"/>
  <c r="W93" i="5"/>
  <c r="Q269" i="4"/>
  <c r="X93" i="5"/>
  <c r="S269" i="4"/>
  <c r="AA93" i="5"/>
  <c r="AH269" i="4"/>
  <c r="T269" i="4" a="1"/>
  <c r="T269" i="4"/>
  <c r="AC93" i="5"/>
  <c r="U269" i="4" a="1"/>
  <c r="U269" i="4"/>
  <c r="AD93" i="5"/>
  <c r="AF93" i="5"/>
  <c r="AG93" i="5"/>
  <c r="X269" i="4"/>
  <c r="AI93" i="5"/>
  <c r="Y269" i="4"/>
  <c r="AJ93" i="5"/>
  <c r="Z269" i="4"/>
  <c r="AL93" i="5"/>
  <c r="AN93" i="5"/>
  <c r="B270" i="4"/>
  <c r="C270" i="4"/>
  <c r="C94" i="5"/>
  <c r="D270" i="4"/>
  <c r="E94" i="5"/>
  <c r="K94" i="5"/>
  <c r="L270" i="4"/>
  <c r="Q94" i="5"/>
  <c r="M270" i="4"/>
  <c r="R94" i="5"/>
  <c r="N19" i="2"/>
  <c r="N270" i="4"/>
  <c r="T94" i="5"/>
  <c r="O270" i="4"/>
  <c r="U94" i="5"/>
  <c r="P270" i="4"/>
  <c r="W94" i="5"/>
  <c r="Q270" i="4"/>
  <c r="X94" i="5"/>
  <c r="S270" i="4"/>
  <c r="AA94" i="5"/>
  <c r="AH270" i="4"/>
  <c r="T270" i="4" a="1"/>
  <c r="T270" i="4"/>
  <c r="AC94" i="5"/>
  <c r="U270" i="4" a="1"/>
  <c r="U270" i="4"/>
  <c r="AD94" i="5"/>
  <c r="AF94" i="5"/>
  <c r="AG94" i="5"/>
  <c r="X270" i="4"/>
  <c r="AI94" i="5"/>
  <c r="Y270" i="4"/>
  <c r="AJ94" i="5"/>
  <c r="Z270" i="4"/>
  <c r="AL94" i="5"/>
  <c r="AN94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H271" i="4"/>
  <c r="T271" i="4" a="1"/>
  <c r="T271" i="4"/>
  <c r="AC95" i="5"/>
  <c r="U271" i="4" a="1"/>
  <c r="U271" i="4"/>
  <c r="AD95" i="5"/>
  <c r="AF95" i="5"/>
  <c r="AG95" i="5"/>
  <c r="X271" i="4"/>
  <c r="AI95" i="5"/>
  <c r="Y271" i="4"/>
  <c r="AJ95" i="5"/>
  <c r="Z271" i="4"/>
  <c r="AL95" i="5"/>
  <c r="AN95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H203" i="4"/>
  <c r="T203" i="4" a="1"/>
  <c r="T203" i="4"/>
  <c r="AC96" i="5"/>
  <c r="U203" i="4" a="1"/>
  <c r="U203" i="4"/>
  <c r="AD96" i="5"/>
  <c r="AF96" i="5"/>
  <c r="AG96" i="5"/>
  <c r="Y203" i="4"/>
  <c r="AJ96" i="5"/>
  <c r="Z203" i="4"/>
  <c r="AL96" i="5"/>
  <c r="AN96" i="5"/>
  <c r="C67" i="4"/>
  <c r="C97" i="5"/>
  <c r="D67" i="4"/>
  <c r="E97" i="5"/>
  <c r="H67" i="4"/>
  <c r="K97" i="5"/>
  <c r="L67" i="4"/>
  <c r="Q97" i="5"/>
  <c r="M67" i="4"/>
  <c r="R97" i="5"/>
  <c r="T97" i="5"/>
  <c r="U97" i="5"/>
  <c r="P67" i="4"/>
  <c r="W97" i="5"/>
  <c r="Q67" i="4"/>
  <c r="X97" i="5"/>
  <c r="AA97" i="5"/>
  <c r="AH67" i="4"/>
  <c r="T67" i="4" a="1"/>
  <c r="T67" i="4"/>
  <c r="AC97" i="5"/>
  <c r="U67" i="4" a="1"/>
  <c r="U67" i="4"/>
  <c r="AD97" i="5"/>
  <c r="AF97" i="5"/>
  <c r="AG97" i="5"/>
  <c r="X67" i="4"/>
  <c r="AI97" i="5"/>
  <c r="Y67" i="4"/>
  <c r="AJ97" i="5"/>
  <c r="Z67" i="4"/>
  <c r="AL97" i="5"/>
  <c r="AN97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H272" i="4"/>
  <c r="T272" i="4" a="1"/>
  <c r="T272" i="4"/>
  <c r="AC98" i="5"/>
  <c r="U272" i="4" a="1"/>
  <c r="U272" i="4"/>
  <c r="AD98" i="5"/>
  <c r="AF98" i="5"/>
  <c r="AG98" i="5"/>
  <c r="Y272" i="4"/>
  <c r="AJ98" i="5"/>
  <c r="Z272" i="4"/>
  <c r="AL98" i="5"/>
  <c r="AN98" i="5"/>
  <c r="C273" i="4"/>
  <c r="C99" i="5"/>
  <c r="D273" i="4"/>
  <c r="E99" i="5"/>
  <c r="K99" i="5"/>
  <c r="L273" i="4"/>
  <c r="Q99" i="5"/>
  <c r="M273" i="4"/>
  <c r="R99" i="5"/>
  <c r="T99" i="5"/>
  <c r="U99" i="5"/>
  <c r="P273" i="4"/>
  <c r="W99" i="5"/>
  <c r="Q273" i="4"/>
  <c r="X99" i="5"/>
  <c r="S273" i="4"/>
  <c r="AA99" i="5"/>
  <c r="AH273" i="4"/>
  <c r="T273" i="4" a="1"/>
  <c r="T273" i="4"/>
  <c r="AC99" i="5"/>
  <c r="U273" i="4" a="1"/>
  <c r="U273" i="4"/>
  <c r="AD99" i="5"/>
  <c r="AF99" i="5"/>
  <c r="AG99" i="5"/>
  <c r="X273" i="4"/>
  <c r="AI99" i="5"/>
  <c r="Y273" i="4"/>
  <c r="AJ99" i="5"/>
  <c r="Z273" i="4"/>
  <c r="AL99" i="5"/>
  <c r="AN99" i="5"/>
  <c r="B274" i="4"/>
  <c r="C274" i="4"/>
  <c r="C100" i="5"/>
  <c r="D274" i="4"/>
  <c r="E100" i="5"/>
  <c r="H274" i="4"/>
  <c r="K100" i="5"/>
  <c r="L274" i="4"/>
  <c r="Q100" i="5"/>
  <c r="M274" i="4"/>
  <c r="R100" i="5"/>
  <c r="N22" i="2"/>
  <c r="N274" i="4"/>
  <c r="T100" i="5"/>
  <c r="O274" i="4"/>
  <c r="U100" i="5"/>
  <c r="P274" i="4"/>
  <c r="W100" i="5"/>
  <c r="Q274" i="4"/>
  <c r="X100" i="5"/>
  <c r="S274" i="4"/>
  <c r="AA100" i="5"/>
  <c r="AH274" i="4"/>
  <c r="T274" i="4" a="1"/>
  <c r="T274" i="4"/>
  <c r="AC100" i="5"/>
  <c r="U274" i="4" a="1"/>
  <c r="U274" i="4"/>
  <c r="AD100" i="5"/>
  <c r="AF100" i="5"/>
  <c r="AG100" i="5"/>
  <c r="X274" i="4"/>
  <c r="AI100" i="5"/>
  <c r="Y274" i="4"/>
  <c r="AJ100" i="5"/>
  <c r="Z274" i="4"/>
  <c r="AL100" i="5"/>
  <c r="AN100" i="5"/>
  <c r="O101" i="5"/>
  <c r="B152" i="4"/>
  <c r="H152" i="4"/>
  <c r="K101" i="5"/>
  <c r="C152" i="4"/>
  <c r="C101" i="5"/>
  <c r="D152" i="4"/>
  <c r="E101" i="5"/>
  <c r="I22" i="2"/>
  <c r="I152" i="4"/>
  <c r="L101" i="5"/>
  <c r="J22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H152" i="4"/>
  <c r="T152" i="4" a="1"/>
  <c r="T152" i="4"/>
  <c r="AC101" i="5"/>
  <c r="U152" i="4" a="1"/>
  <c r="U152" i="4"/>
  <c r="AD101" i="5"/>
  <c r="AF101" i="5"/>
  <c r="AG101" i="5"/>
  <c r="X152" i="4"/>
  <c r="AI101" i="5"/>
  <c r="Y152" i="4"/>
  <c r="AJ101" i="5"/>
  <c r="Z152" i="4"/>
  <c r="AL101" i="5"/>
  <c r="H101" i="5"/>
  <c r="I101" i="5"/>
  <c r="AN101" i="5"/>
  <c r="C23" i="2"/>
  <c r="B16" i="4"/>
  <c r="C16" i="4"/>
  <c r="C102" i="5"/>
  <c r="D23" i="2"/>
  <c r="D16" i="4"/>
  <c r="E102" i="5"/>
  <c r="E23" i="2"/>
  <c r="E22" i="2"/>
  <c r="E16" i="4"/>
  <c r="F102" i="5"/>
  <c r="F23" i="2"/>
  <c r="F22" i="2"/>
  <c r="F16" i="4"/>
  <c r="H102" i="5"/>
  <c r="I102" i="5"/>
  <c r="H23" i="2"/>
  <c r="H16" i="4"/>
  <c r="K102" i="5"/>
  <c r="L23" i="2"/>
  <c r="L16" i="4"/>
  <c r="Q102" i="5"/>
  <c r="M23" i="2"/>
  <c r="M16" i="4"/>
  <c r="R102" i="5"/>
  <c r="N23" i="2"/>
  <c r="N16" i="4"/>
  <c r="T102" i="5"/>
  <c r="O23" i="2"/>
  <c r="O16" i="4"/>
  <c r="U102" i="5"/>
  <c r="P23" i="2"/>
  <c r="P16" i="4"/>
  <c r="W102" i="5"/>
  <c r="Q23" i="2"/>
  <c r="Q16" i="4"/>
  <c r="X102" i="5"/>
  <c r="S23" i="2"/>
  <c r="S16" i="4"/>
  <c r="AA102" i="5"/>
  <c r="AH16" i="4"/>
  <c r="T16" i="4" a="1"/>
  <c r="T16" i="4"/>
  <c r="AC102" i="5"/>
  <c r="U16" i="4" a="1"/>
  <c r="U16" i="4"/>
  <c r="AD102" i="5"/>
  <c r="AF102" i="5"/>
  <c r="AG102" i="5"/>
  <c r="X23" i="2"/>
  <c r="X16" i="4"/>
  <c r="AI102" i="5"/>
  <c r="Y23" i="2"/>
  <c r="Y16" i="4"/>
  <c r="AJ102" i="5"/>
  <c r="Z23" i="2"/>
  <c r="Z16" i="4"/>
  <c r="AL102" i="5"/>
  <c r="AN102" i="5"/>
  <c r="C8" i="4"/>
  <c r="C103" i="5"/>
  <c r="D8" i="4"/>
  <c r="E103" i="5"/>
  <c r="E8" i="4"/>
  <c r="F103" i="5"/>
  <c r="F8" i="4"/>
  <c r="H103" i="5"/>
  <c r="I103" i="5"/>
  <c r="H44" i="2"/>
  <c r="H8" i="4"/>
  <c r="K103" i="5"/>
  <c r="L8" i="4"/>
  <c r="Q103" i="5"/>
  <c r="M8" i="4"/>
  <c r="R103" i="5"/>
  <c r="T103" i="5"/>
  <c r="U103" i="5"/>
  <c r="P8" i="4"/>
  <c r="W103" i="5"/>
  <c r="Q8" i="4"/>
  <c r="X103" i="5"/>
  <c r="S44" i="2"/>
  <c r="S8" i="4"/>
  <c r="AA103" i="5"/>
  <c r="AH8" i="4"/>
  <c r="T8" i="4" a="1"/>
  <c r="T8" i="4"/>
  <c r="AC103" i="5"/>
  <c r="U8" i="4" a="1"/>
  <c r="U8" i="4"/>
  <c r="AD103" i="5"/>
  <c r="AF103" i="5"/>
  <c r="AG103" i="5"/>
  <c r="X8" i="4"/>
  <c r="AI103" i="5"/>
  <c r="Y8" i="4"/>
  <c r="AJ103" i="5"/>
  <c r="Z8" i="4"/>
  <c r="AL103" i="5"/>
  <c r="AN103" i="5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U104" i="5"/>
  <c r="P9" i="4"/>
  <c r="W104" i="5"/>
  <c r="Q9" i="4"/>
  <c r="X104" i="5"/>
  <c r="S9" i="4"/>
  <c r="AA104" i="5"/>
  <c r="AH9" i="4"/>
  <c r="T9" i="4" a="1"/>
  <c r="T9" i="4"/>
  <c r="AC104" i="5"/>
  <c r="U9" i="4" a="1"/>
  <c r="U9" i="4"/>
  <c r="AD104" i="5"/>
  <c r="AF104" i="5"/>
  <c r="AG104" i="5"/>
  <c r="X9" i="4"/>
  <c r="AI104" i="5"/>
  <c r="Y9" i="4"/>
  <c r="AJ104" i="5"/>
  <c r="Z9" i="4"/>
  <c r="AL104" i="5"/>
  <c r="AN104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U105" i="5"/>
  <c r="P153" i="4"/>
  <c r="W105" i="5"/>
  <c r="Q153" i="4"/>
  <c r="X105" i="5"/>
  <c r="S153" i="4"/>
  <c r="AA105" i="5"/>
  <c r="AH153" i="4"/>
  <c r="T153" i="4" a="1"/>
  <c r="T153" i="4"/>
  <c r="AC105" i="5"/>
  <c r="U153" i="4" a="1"/>
  <c r="U153" i="4"/>
  <c r="AD105" i="5"/>
  <c r="AF105" i="5"/>
  <c r="AG105" i="5"/>
  <c r="X153" i="4"/>
  <c r="AI105" i="5"/>
  <c r="Y153" i="4"/>
  <c r="AJ105" i="5"/>
  <c r="Z153" i="4"/>
  <c r="AL105" i="5"/>
  <c r="AN105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AF106" i="5"/>
  <c r="AG106" i="5"/>
  <c r="X210" i="4"/>
  <c r="AI106" i="5"/>
  <c r="Y210" i="4"/>
  <c r="AJ106" i="5"/>
  <c r="Z210" i="4"/>
  <c r="AL106" i="5"/>
  <c r="AN106" i="5"/>
  <c r="B220" i="4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H220" i="4"/>
  <c r="T220" i="4" a="1"/>
  <c r="T220" i="4"/>
  <c r="AC107" i="5"/>
  <c r="U220" i="4" a="1"/>
  <c r="U220" i="4"/>
  <c r="AD107" i="5"/>
  <c r="AF107" i="5"/>
  <c r="AG107" i="5"/>
  <c r="X220" i="4"/>
  <c r="AI107" i="5"/>
  <c r="Y220" i="4"/>
  <c r="AJ107" i="5"/>
  <c r="Z220" i="4"/>
  <c r="AL107" i="5"/>
  <c r="AN107" i="5"/>
  <c r="B221" i="4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H221" i="4"/>
  <c r="T221" i="4" a="1"/>
  <c r="T221" i="4"/>
  <c r="AC108" i="5"/>
  <c r="U221" i="4" a="1"/>
  <c r="U221" i="4"/>
  <c r="AD108" i="5"/>
  <c r="AF108" i="5"/>
  <c r="AG108" i="5"/>
  <c r="X221" i="4"/>
  <c r="AI108" i="5"/>
  <c r="Y221" i="4"/>
  <c r="AJ108" i="5"/>
  <c r="Z221" i="4"/>
  <c r="AL108" i="5"/>
  <c r="AN108" i="5"/>
  <c r="C68" i="4"/>
  <c r="C109" i="5"/>
  <c r="D68" i="4"/>
  <c r="E109" i="5"/>
  <c r="H12" i="2"/>
  <c r="H68" i="4"/>
  <c r="K109" i="5"/>
  <c r="L68" i="4"/>
  <c r="Q109" i="5"/>
  <c r="M68" i="4"/>
  <c r="R109" i="5"/>
  <c r="T109" i="5"/>
  <c r="U109" i="5"/>
  <c r="P68" i="4"/>
  <c r="W109" i="5"/>
  <c r="Q68" i="4"/>
  <c r="X109" i="5"/>
  <c r="S68" i="4"/>
  <c r="AA109" i="5"/>
  <c r="AH68" i="4"/>
  <c r="T68" i="4" a="1"/>
  <c r="T68" i="4"/>
  <c r="AC109" i="5"/>
  <c r="U68" i="4" a="1"/>
  <c r="U68" i="4"/>
  <c r="AD109" i="5"/>
  <c r="AF109" i="5"/>
  <c r="AG109" i="5"/>
  <c r="X68" i="4"/>
  <c r="AI109" i="5"/>
  <c r="Y68" i="4"/>
  <c r="AJ109" i="5"/>
  <c r="Z68" i="4"/>
  <c r="AL109" i="5"/>
  <c r="F109" i="5"/>
  <c r="H109" i="5"/>
  <c r="I109" i="5"/>
  <c r="AN109" i="5"/>
  <c r="C122" i="4"/>
  <c r="C110" i="5"/>
  <c r="D122" i="4"/>
  <c r="E110" i="5"/>
  <c r="E37" i="2"/>
  <c r="E122" i="4"/>
  <c r="F110" i="5"/>
  <c r="F37" i="2"/>
  <c r="F122" i="4"/>
  <c r="H110" i="5"/>
  <c r="I110" i="5"/>
  <c r="H122" i="4"/>
  <c r="K110" i="5"/>
  <c r="L122" i="4"/>
  <c r="Q110" i="5"/>
  <c r="M122" i="4"/>
  <c r="R110" i="5"/>
  <c r="T110" i="5"/>
  <c r="U110" i="5"/>
  <c r="P122" i="4"/>
  <c r="W110" i="5"/>
  <c r="Q122" i="4"/>
  <c r="X110" i="5"/>
  <c r="S122" i="4"/>
  <c r="AA110" i="5"/>
  <c r="AH122" i="4"/>
  <c r="T122" i="4" a="1"/>
  <c r="T122" i="4"/>
  <c r="AC110" i="5"/>
  <c r="U122" i="4" a="1"/>
  <c r="U122" i="4"/>
  <c r="AD110" i="5"/>
  <c r="AF110" i="5"/>
  <c r="AG110" i="5"/>
  <c r="X122" i="4"/>
  <c r="AI110" i="5"/>
  <c r="Y122" i="4"/>
  <c r="AJ110" i="5"/>
  <c r="Z122" i="4"/>
  <c r="AL110" i="5"/>
  <c r="AN110" i="5"/>
  <c r="C123" i="4"/>
  <c r="C111" i="5"/>
  <c r="D123" i="4"/>
  <c r="E111" i="5"/>
  <c r="H123" i="4"/>
  <c r="K111" i="5"/>
  <c r="L123" i="4"/>
  <c r="Q111" i="5"/>
  <c r="M123" i="4"/>
  <c r="R111" i="5"/>
  <c r="T111" i="5"/>
  <c r="U111" i="5"/>
  <c r="P123" i="4"/>
  <c r="W111" i="5"/>
  <c r="Q123" i="4"/>
  <c r="X111" i="5"/>
  <c r="S123" i="4"/>
  <c r="AA111" i="5"/>
  <c r="AH123" i="4"/>
  <c r="T123" i="4" a="1"/>
  <c r="T123" i="4"/>
  <c r="AC111" i="5"/>
  <c r="U123" i="4" a="1"/>
  <c r="U123" i="4"/>
  <c r="AD111" i="5"/>
  <c r="AF111" i="5"/>
  <c r="AG111" i="5"/>
  <c r="X123" i="4"/>
  <c r="AI111" i="5"/>
  <c r="Y123" i="4"/>
  <c r="AJ111" i="5"/>
  <c r="Z123" i="4"/>
  <c r="AL111" i="5"/>
  <c r="F111" i="5"/>
  <c r="AN111" i="5"/>
  <c r="C124" i="4"/>
  <c r="C112" i="5"/>
  <c r="D124" i="4"/>
  <c r="E112" i="5"/>
  <c r="H124" i="4"/>
  <c r="K112" i="5"/>
  <c r="L124" i="4"/>
  <c r="Q112" i="5"/>
  <c r="M124" i="4"/>
  <c r="R112" i="5"/>
  <c r="T112" i="5"/>
  <c r="U112" i="5"/>
  <c r="P124" i="4"/>
  <c r="W112" i="5"/>
  <c r="Q124" i="4"/>
  <c r="X112" i="5"/>
  <c r="S124" i="4"/>
  <c r="AA112" i="5"/>
  <c r="AH124" i="4"/>
  <c r="T124" i="4" a="1"/>
  <c r="T124" i="4"/>
  <c r="AC112" i="5"/>
  <c r="U124" i="4" a="1"/>
  <c r="U124" i="4"/>
  <c r="AD112" i="5"/>
  <c r="AF112" i="5"/>
  <c r="AG112" i="5"/>
  <c r="X124" i="4"/>
  <c r="AI112" i="5"/>
  <c r="Y124" i="4"/>
  <c r="AJ112" i="5"/>
  <c r="Z124" i="4"/>
  <c r="AL112" i="5"/>
  <c r="F112" i="5"/>
  <c r="AN112" i="5"/>
  <c r="C154" i="4"/>
  <c r="C113" i="5"/>
  <c r="D154" i="4"/>
  <c r="E113" i="5"/>
  <c r="H154" i="4"/>
  <c r="K113" i="5"/>
  <c r="L154" i="4"/>
  <c r="Q113" i="5"/>
  <c r="M154" i="4"/>
  <c r="R113" i="5"/>
  <c r="T113" i="5"/>
  <c r="U113" i="5"/>
  <c r="P154" i="4"/>
  <c r="W113" i="5"/>
  <c r="Q154" i="4"/>
  <c r="X113" i="5"/>
  <c r="S154" i="4"/>
  <c r="AA113" i="5"/>
  <c r="AH154" i="4"/>
  <c r="T154" i="4" a="1"/>
  <c r="T154" i="4"/>
  <c r="AC113" i="5"/>
  <c r="U154" i="4" a="1"/>
  <c r="U154" i="4"/>
  <c r="AD113" i="5"/>
  <c r="AF113" i="5"/>
  <c r="AG113" i="5"/>
  <c r="X154" i="4"/>
  <c r="AI113" i="5"/>
  <c r="Y154" i="4"/>
  <c r="AJ113" i="5"/>
  <c r="Z154" i="4"/>
  <c r="AL113" i="5"/>
  <c r="F113" i="5"/>
  <c r="AN113" i="5"/>
  <c r="C211" i="4"/>
  <c r="C114" i="5"/>
  <c r="D211" i="4"/>
  <c r="E114" i="5"/>
  <c r="K114" i="5"/>
  <c r="L211" i="4"/>
  <c r="Q114" i="5"/>
  <c r="M211" i="4"/>
  <c r="R114" i="5"/>
  <c r="T114" i="5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AF114" i="5"/>
  <c r="AG114" i="5"/>
  <c r="X211" i="4"/>
  <c r="AI114" i="5"/>
  <c r="Y211" i="4"/>
  <c r="AJ114" i="5"/>
  <c r="Z211" i="4"/>
  <c r="AL114" i="5"/>
  <c r="F114" i="5"/>
  <c r="AN114" i="5"/>
  <c r="B108" i="4"/>
  <c r="C108" i="4"/>
  <c r="C115" i="5"/>
  <c r="D108" i="4"/>
  <c r="E115" i="5"/>
  <c r="H21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H108" i="4"/>
  <c r="T108" i="4" a="1"/>
  <c r="T108" i="4"/>
  <c r="AC115" i="5"/>
  <c r="U108" i="4" a="1"/>
  <c r="U108" i="4"/>
  <c r="AD115" i="5"/>
  <c r="AF115" i="5"/>
  <c r="AG115" i="5"/>
  <c r="X108" i="4"/>
  <c r="AI115" i="5"/>
  <c r="Y108" i="4"/>
  <c r="AJ115" i="5"/>
  <c r="Z108" i="4"/>
  <c r="AL115" i="5"/>
  <c r="F115" i="5"/>
  <c r="AN115" i="5"/>
  <c r="O116" i="5"/>
  <c r="B69" i="4"/>
  <c r="K116" i="5"/>
  <c r="C69" i="4"/>
  <c r="C116" i="5"/>
  <c r="D69" i="4"/>
  <c r="E116" i="5"/>
  <c r="E26" i="2"/>
  <c r="E11" i="2"/>
  <c r="E69" i="4"/>
  <c r="F116" i="5"/>
  <c r="F26" i="2"/>
  <c r="F11" i="2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H69" i="4"/>
  <c r="T69" i="4" a="1"/>
  <c r="T69" i="4"/>
  <c r="AC116" i="5"/>
  <c r="U69" i="4" a="1"/>
  <c r="U69" i="4"/>
  <c r="AD116" i="5"/>
  <c r="AF116" i="5"/>
  <c r="AG116" i="5"/>
  <c r="Y69" i="4"/>
  <c r="AJ116" i="5"/>
  <c r="Z69" i="4"/>
  <c r="AL116" i="5"/>
  <c r="X116" i="5"/>
  <c r="AN116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H190" i="4"/>
  <c r="T190" i="4" a="1"/>
  <c r="T190" i="4"/>
  <c r="AC117" i="5"/>
  <c r="U190" i="4" a="1"/>
  <c r="U190" i="4"/>
  <c r="AD117" i="5"/>
  <c r="AF117" i="5"/>
  <c r="AG117" i="5"/>
  <c r="X190" i="4"/>
  <c r="AI117" i="5"/>
  <c r="F117" i="5"/>
  <c r="H117" i="5"/>
  <c r="I117" i="5"/>
  <c r="AN117" i="5"/>
  <c r="AA118" i="5"/>
  <c r="B2" i="4"/>
  <c r="P2" i="4"/>
  <c r="W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5" i="2"/>
  <c r="R13" i="2"/>
  <c r="R2" i="4"/>
  <c r="Z118" i="5"/>
  <c r="AH2" i="4"/>
  <c r="T2" i="4" a="1"/>
  <c r="T2" i="4"/>
  <c r="AC118" i="5"/>
  <c r="U2" i="4" a="1"/>
  <c r="U2" i="4"/>
  <c r="AD118" i="5"/>
  <c r="AF118" i="5"/>
  <c r="AG118" i="5"/>
  <c r="Y2" i="4"/>
  <c r="AJ118" i="5"/>
  <c r="Z2" i="4"/>
  <c r="AL118" i="5"/>
  <c r="F118" i="5"/>
  <c r="H118" i="5"/>
  <c r="I118" i="5"/>
  <c r="AN118" i="5"/>
  <c r="C32" i="2"/>
  <c r="C191" i="4"/>
  <c r="C119" i="5"/>
  <c r="D32" i="2"/>
  <c r="D191" i="4"/>
  <c r="E119" i="5"/>
  <c r="E32" i="2"/>
  <c r="E191" i="4"/>
  <c r="F119" i="5"/>
  <c r="F32" i="2"/>
  <c r="F191" i="4"/>
  <c r="H119" i="5"/>
  <c r="I119" i="5"/>
  <c r="K119" i="5"/>
  <c r="L32" i="2"/>
  <c r="L191" i="4"/>
  <c r="Q119" i="5"/>
  <c r="M32" i="2"/>
  <c r="M191" i="4"/>
  <c r="R119" i="5"/>
  <c r="T119" i="5"/>
  <c r="U119" i="5"/>
  <c r="P32" i="2"/>
  <c r="P191" i="4"/>
  <c r="W119" i="5"/>
  <c r="Q32" i="2"/>
  <c r="Q191" i="4"/>
  <c r="X119" i="5"/>
  <c r="AA119" i="5"/>
  <c r="AH191" i="4"/>
  <c r="T191" i="4" a="1"/>
  <c r="T191" i="4"/>
  <c r="AC119" i="5"/>
  <c r="U191" i="4" a="1"/>
  <c r="U191" i="4"/>
  <c r="AD119" i="5"/>
  <c r="AF119" i="5"/>
  <c r="AG119" i="5"/>
  <c r="X32" i="2"/>
  <c r="X191" i="4"/>
  <c r="AI119" i="5"/>
  <c r="Y32" i="2"/>
  <c r="Y191" i="4"/>
  <c r="AJ119" i="5"/>
  <c r="Z32" i="2"/>
  <c r="Z191" i="4"/>
  <c r="AL119" i="5"/>
  <c r="AN119" i="5"/>
  <c r="C18" i="4"/>
  <c r="C120" i="5"/>
  <c r="D18" i="4"/>
  <c r="E120" i="5"/>
  <c r="H18" i="4"/>
  <c r="K120" i="5"/>
  <c r="L18" i="4"/>
  <c r="Q120" i="5"/>
  <c r="M18" i="4"/>
  <c r="R120" i="5"/>
  <c r="T120" i="5"/>
  <c r="U120" i="5"/>
  <c r="W120" i="5"/>
  <c r="Q18" i="4"/>
  <c r="X120" i="5"/>
  <c r="AA120" i="5"/>
  <c r="AH18" i="4"/>
  <c r="T18" i="4" a="1"/>
  <c r="T18" i="4"/>
  <c r="AC120" i="5"/>
  <c r="U18" i="4" a="1"/>
  <c r="U18" i="4"/>
  <c r="AD120" i="5"/>
  <c r="AF120" i="5"/>
  <c r="AG120" i="5"/>
  <c r="Y18" i="4"/>
  <c r="AJ120" i="5"/>
  <c r="Z18" i="4"/>
  <c r="AL120" i="5"/>
  <c r="F120" i="5"/>
  <c r="AN120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H70" i="4"/>
  <c r="T70" i="4" a="1"/>
  <c r="T70" i="4"/>
  <c r="AC121" i="5"/>
  <c r="U70" i="4" a="1"/>
  <c r="U70" i="4"/>
  <c r="AD121" i="5"/>
  <c r="AF121" i="5"/>
  <c r="AG121" i="5"/>
  <c r="X70" i="4"/>
  <c r="AI121" i="5"/>
  <c r="Y70" i="4"/>
  <c r="AJ121" i="5"/>
  <c r="Z70" i="4"/>
  <c r="AL121" i="5"/>
  <c r="F121" i="5"/>
  <c r="AN121" i="5"/>
  <c r="C19" i="4"/>
  <c r="C122" i="5"/>
  <c r="D19" i="4"/>
  <c r="E122" i="5"/>
  <c r="H19" i="4"/>
  <c r="K122" i="5"/>
  <c r="L19" i="4"/>
  <c r="Q122" i="5"/>
  <c r="M19" i="4"/>
  <c r="R122" i="5"/>
  <c r="T122" i="5"/>
  <c r="U122" i="5"/>
  <c r="P19" i="4"/>
  <c r="W122" i="5"/>
  <c r="Q19" i="4"/>
  <c r="X122" i="5"/>
  <c r="AA122" i="5"/>
  <c r="AH19" i="4"/>
  <c r="T19" i="4" a="1"/>
  <c r="T19" i="4"/>
  <c r="AC122" i="5"/>
  <c r="U19" i="4" a="1"/>
  <c r="U19" i="4"/>
  <c r="AD122" i="5"/>
  <c r="AF122" i="5"/>
  <c r="AG122" i="5"/>
  <c r="Y19" i="4"/>
  <c r="AJ122" i="5"/>
  <c r="Z19" i="4"/>
  <c r="AL122" i="5"/>
  <c r="F122" i="5"/>
  <c r="AN122" i="5"/>
  <c r="O123" i="5"/>
  <c r="H247" i="4"/>
  <c r="K123" i="5"/>
  <c r="C247" i="4"/>
  <c r="C123" i="5"/>
  <c r="D247" i="4"/>
  <c r="E123" i="5"/>
  <c r="E39" i="2"/>
  <c r="E247" i="4"/>
  <c r="F123" i="5"/>
  <c r="F39" i="2"/>
  <c r="F247" i="4"/>
  <c r="H123" i="5"/>
  <c r="I123" i="5"/>
  <c r="I247" i="4"/>
  <c r="L123" i="5"/>
  <c r="J247" i="4"/>
  <c r="N123" i="5"/>
  <c r="L247" i="4"/>
  <c r="Q123" i="5"/>
  <c r="M247" i="4"/>
  <c r="R123" i="5"/>
  <c r="T123" i="5"/>
  <c r="U123" i="5"/>
  <c r="P39" i="2"/>
  <c r="P247" i="4"/>
  <c r="W123" i="5"/>
  <c r="Q247" i="4"/>
  <c r="X123" i="5"/>
  <c r="S39" i="2"/>
  <c r="S247" i="4"/>
  <c r="AA123" i="5"/>
  <c r="AH247" i="4"/>
  <c r="T247" i="4" a="1"/>
  <c r="T247" i="4"/>
  <c r="AC123" i="5"/>
  <c r="U247" i="4" a="1"/>
  <c r="U247" i="4"/>
  <c r="AD123" i="5"/>
  <c r="AF123" i="5"/>
  <c r="AG123" i="5"/>
  <c r="X247" i="4"/>
  <c r="AI123" i="5"/>
  <c r="Y247" i="4"/>
  <c r="AJ123" i="5"/>
  <c r="Z247" i="4"/>
  <c r="AL123" i="5"/>
  <c r="AN123" i="5"/>
  <c r="C71" i="4"/>
  <c r="C124" i="5"/>
  <c r="D71" i="4"/>
  <c r="E124" i="5"/>
  <c r="H71" i="4"/>
  <c r="K124" i="5"/>
  <c r="L71" i="4"/>
  <c r="Q124" i="5"/>
  <c r="M71" i="4"/>
  <c r="R124" i="5"/>
  <c r="T124" i="5"/>
  <c r="U124" i="5"/>
  <c r="P71" i="4"/>
  <c r="W124" i="5"/>
  <c r="Q71" i="4"/>
  <c r="X124" i="5"/>
  <c r="AA124" i="5"/>
  <c r="AH71" i="4"/>
  <c r="T71" i="4" a="1"/>
  <c r="T71" i="4"/>
  <c r="AC124" i="5"/>
  <c r="U71" i="4" a="1"/>
  <c r="U71" i="4"/>
  <c r="AD124" i="5"/>
  <c r="AF124" i="5"/>
  <c r="AG124" i="5"/>
  <c r="X71" i="4"/>
  <c r="AI124" i="5"/>
  <c r="Y71" i="4"/>
  <c r="AJ124" i="5"/>
  <c r="Z71" i="4"/>
  <c r="AL124" i="5"/>
  <c r="F124" i="5"/>
  <c r="AN124" i="5"/>
  <c r="B249" i="4"/>
  <c r="C249" i="4"/>
  <c r="C125" i="5"/>
  <c r="D249" i="4"/>
  <c r="E125" i="5"/>
  <c r="H249" i="4"/>
  <c r="K125" i="5"/>
  <c r="L249" i="4"/>
  <c r="Q125" i="5"/>
  <c r="M249" i="4"/>
  <c r="R125" i="5"/>
  <c r="T125" i="5"/>
  <c r="U125" i="5"/>
  <c r="P249" i="4"/>
  <c r="W125" i="5"/>
  <c r="Q249" i="4"/>
  <c r="X125" i="5"/>
  <c r="S249" i="4"/>
  <c r="AA125" i="5"/>
  <c r="AH249" i="4"/>
  <c r="T249" i="4" a="1"/>
  <c r="T249" i="4"/>
  <c r="AC125" i="5"/>
  <c r="U249" i="4" a="1"/>
  <c r="U249" i="4"/>
  <c r="AD125" i="5"/>
  <c r="AF125" i="5"/>
  <c r="AG125" i="5"/>
  <c r="X249" i="4"/>
  <c r="AI125" i="5"/>
  <c r="Y249" i="4"/>
  <c r="AJ125" i="5"/>
  <c r="Z249" i="4"/>
  <c r="AL125" i="5"/>
  <c r="F125" i="5"/>
  <c r="AN125" i="5"/>
  <c r="C286" i="4"/>
  <c r="C126" i="5"/>
  <c r="D286" i="4"/>
  <c r="E126" i="5"/>
  <c r="H286" i="4"/>
  <c r="K126" i="5"/>
  <c r="L286" i="4"/>
  <c r="Q126" i="5"/>
  <c r="M286" i="4"/>
  <c r="R126" i="5"/>
  <c r="T126" i="5"/>
  <c r="U126" i="5"/>
  <c r="P286" i="4"/>
  <c r="W126" i="5"/>
  <c r="Q286" i="4"/>
  <c r="X126" i="5"/>
  <c r="S286" i="4"/>
  <c r="AA126" i="5"/>
  <c r="AH286" i="4"/>
  <c r="T286" i="4" a="1"/>
  <c r="T286" i="4"/>
  <c r="AC126" i="5"/>
  <c r="U286" i="4" a="1"/>
  <c r="U286" i="4"/>
  <c r="AD126" i="5"/>
  <c r="AF126" i="5"/>
  <c r="AG126" i="5"/>
  <c r="X286" i="4"/>
  <c r="AI126" i="5"/>
  <c r="Y286" i="4"/>
  <c r="AJ126" i="5"/>
  <c r="Z286" i="4"/>
  <c r="AL126" i="5"/>
  <c r="F126" i="5"/>
  <c r="AN126" i="5"/>
  <c r="C292" i="4"/>
  <c r="C127" i="5"/>
  <c r="D292" i="4"/>
  <c r="E127" i="5"/>
  <c r="K127" i="5"/>
  <c r="L292" i="4"/>
  <c r="Q127" i="5"/>
  <c r="M292" i="4"/>
  <c r="R127" i="5"/>
  <c r="T127" i="5"/>
  <c r="U127" i="5"/>
  <c r="P292" i="4"/>
  <c r="W127" i="5"/>
  <c r="Q292" i="4"/>
  <c r="X127" i="5"/>
  <c r="AA127" i="5"/>
  <c r="AH292" i="4"/>
  <c r="T292" i="4" a="1"/>
  <c r="T292" i="4"/>
  <c r="AC127" i="5"/>
  <c r="U292" i="4" a="1"/>
  <c r="U292" i="4"/>
  <c r="AD127" i="5"/>
  <c r="AF127" i="5"/>
  <c r="AG127" i="5"/>
  <c r="X292" i="4"/>
  <c r="AI127" i="5"/>
  <c r="Y292" i="4"/>
  <c r="AJ127" i="5"/>
  <c r="Z292" i="4"/>
  <c r="AL127" i="5"/>
  <c r="F127" i="5"/>
  <c r="AN127" i="5"/>
  <c r="B192" i="4"/>
  <c r="C192" i="4"/>
  <c r="C128" i="5"/>
  <c r="D192" i="4"/>
  <c r="E128" i="5"/>
  <c r="E21" i="2"/>
  <c r="E192" i="4"/>
  <c r="F128" i="5"/>
  <c r="F21" i="2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H192" i="4"/>
  <c r="T192" i="4" a="1"/>
  <c r="T192" i="4"/>
  <c r="AC128" i="5"/>
  <c r="U192" i="4" a="1"/>
  <c r="U192" i="4"/>
  <c r="AD128" i="5"/>
  <c r="AF128" i="5"/>
  <c r="AG128" i="5"/>
  <c r="X192" i="4"/>
  <c r="AI128" i="5"/>
  <c r="Y192" i="4"/>
  <c r="AJ128" i="5"/>
  <c r="Z192" i="4"/>
  <c r="AL128" i="5"/>
  <c r="AN128" i="5"/>
  <c r="B4" i="4"/>
  <c r="S4" i="4"/>
  <c r="AA129" i="5"/>
  <c r="P4" i="4"/>
  <c r="W129" i="5"/>
  <c r="C4" i="4"/>
  <c r="C129" i="5"/>
  <c r="D4" i="4"/>
  <c r="E129" i="5"/>
  <c r="E25" i="2"/>
  <c r="E4" i="4"/>
  <c r="F129" i="5"/>
  <c r="F25" i="2"/>
  <c r="F4" i="4"/>
  <c r="H129" i="5"/>
  <c r="I129" i="5"/>
  <c r="K129" i="5"/>
  <c r="L4" i="4"/>
  <c r="Q129" i="5"/>
  <c r="U129" i="5"/>
  <c r="Q4" i="4"/>
  <c r="X129" i="5"/>
  <c r="R4" i="4"/>
  <c r="Z129" i="5"/>
  <c r="AH4" i="4"/>
  <c r="T4" i="4" a="1"/>
  <c r="T4" i="4"/>
  <c r="AC129" i="5"/>
  <c r="U4" i="4" a="1"/>
  <c r="U4" i="4"/>
  <c r="AD129" i="5"/>
  <c r="AF129" i="5"/>
  <c r="AG129" i="5"/>
  <c r="X4" i="4"/>
  <c r="AI129" i="5"/>
  <c r="Y4" i="4"/>
  <c r="AJ129" i="5"/>
  <c r="Z4" i="4"/>
  <c r="AL129" i="5"/>
  <c r="R129" i="5"/>
  <c r="T129" i="5"/>
  <c r="AN129" i="5"/>
  <c r="B222" i="4"/>
  <c r="C222" i="4"/>
  <c r="C130" i="5"/>
  <c r="D222" i="4"/>
  <c r="E130" i="5"/>
  <c r="E2" i="2"/>
  <c r="E222" i="4"/>
  <c r="F130" i="5"/>
  <c r="F2" i="2"/>
  <c r="F222" i="4"/>
  <c r="H130" i="5"/>
  <c r="I130" i="5"/>
  <c r="H2" i="2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H222" i="4"/>
  <c r="T222" i="4" a="1"/>
  <c r="T222" i="4"/>
  <c r="AC130" i="5"/>
  <c r="U222" i="4" a="1"/>
  <c r="U222" i="4"/>
  <c r="AD130" i="5"/>
  <c r="AF130" i="5"/>
  <c r="AG130" i="5"/>
  <c r="X222" i="4"/>
  <c r="AI130" i="5"/>
  <c r="Y222" i="4"/>
  <c r="AJ130" i="5"/>
  <c r="Z222" i="4"/>
  <c r="AL130" i="5"/>
  <c r="Z130" i="5"/>
  <c r="AN130" i="5"/>
  <c r="C250" i="4"/>
  <c r="C131" i="5"/>
  <c r="D250" i="4"/>
  <c r="E131" i="5"/>
  <c r="E250" i="4"/>
  <c r="F131" i="5"/>
  <c r="F250" i="4"/>
  <c r="H131" i="5"/>
  <c r="I131" i="5"/>
  <c r="H250" i="4"/>
  <c r="K131" i="5"/>
  <c r="L250" i="4"/>
  <c r="Q131" i="5"/>
  <c r="M250" i="4"/>
  <c r="R131" i="5"/>
  <c r="T131" i="5"/>
  <c r="U131" i="5"/>
  <c r="P250" i="4"/>
  <c r="W131" i="5"/>
  <c r="Q250" i="4"/>
  <c r="X131" i="5"/>
  <c r="S250" i="4"/>
  <c r="AA131" i="5"/>
  <c r="AH250" i="4"/>
  <c r="T250" i="4" a="1"/>
  <c r="T250" i="4"/>
  <c r="AC131" i="5"/>
  <c r="U250" i="4" a="1"/>
  <c r="U250" i="4"/>
  <c r="AD131" i="5"/>
  <c r="AF131" i="5"/>
  <c r="AG131" i="5"/>
  <c r="X250" i="4"/>
  <c r="AI131" i="5"/>
  <c r="Y250" i="4"/>
  <c r="AJ131" i="5"/>
  <c r="Z250" i="4"/>
  <c r="AL131" i="5"/>
  <c r="Z131" i="5"/>
  <c r="AN131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H73" i="4"/>
  <c r="T73" i="4" a="1"/>
  <c r="T73" i="4"/>
  <c r="AC132" i="5"/>
  <c r="U73" i="4" a="1"/>
  <c r="U73" i="4"/>
  <c r="AD132" i="5"/>
  <c r="AF132" i="5"/>
  <c r="AG132" i="5"/>
  <c r="X73" i="4"/>
  <c r="AI132" i="5"/>
  <c r="Y73" i="4"/>
  <c r="AJ132" i="5"/>
  <c r="Z73" i="4"/>
  <c r="AL132" i="5"/>
  <c r="Z132" i="5"/>
  <c r="AN132" i="5"/>
  <c r="AG285" i="4"/>
  <c r="AG26" i="4"/>
  <c r="AG244" i="4"/>
  <c r="AG131" i="4"/>
  <c r="AG133" i="4"/>
  <c r="AG130" i="4"/>
  <c r="AG7" i="4"/>
  <c r="AG23" i="4"/>
  <c r="AG132" i="4"/>
  <c r="AG24" i="4"/>
  <c r="AG179" i="4"/>
  <c r="AG180" i="4"/>
  <c r="AG283" i="4"/>
  <c r="AG287" i="4"/>
  <c r="AG187" i="4"/>
  <c r="AG249" i="4"/>
  <c r="AG77" i="4"/>
  <c r="AG192" i="4"/>
  <c r="AG121" i="4"/>
  <c r="AG262" i="4"/>
  <c r="AG267" i="4"/>
  <c r="AG268" i="4"/>
  <c r="AG232" i="4"/>
  <c r="AG246" i="4"/>
  <c r="AG240" i="4"/>
  <c r="AG243" i="4"/>
  <c r="AG261" i="4"/>
  <c r="AG151" i="4"/>
  <c r="AG265" i="4"/>
  <c r="AG263" i="4"/>
  <c r="AG264" i="4"/>
  <c r="AG237" i="4"/>
  <c r="AG239" i="4"/>
  <c r="AG242" i="4"/>
  <c r="AG266" i="4"/>
  <c r="AG270" i="4"/>
  <c r="AG269" i="4"/>
  <c r="AG210" i="4"/>
  <c r="AG220" i="4"/>
  <c r="AG221" i="4"/>
  <c r="AG199" i="4"/>
  <c r="AG213" i="4"/>
  <c r="AG25" i="4"/>
  <c r="AG284" i="4"/>
  <c r="AG238" i="4"/>
  <c r="AG241" i="4"/>
  <c r="AG271" i="4"/>
  <c r="AG186" i="4"/>
  <c r="AG190" i="4"/>
  <c r="AG113" i="4"/>
  <c r="AG9" i="4"/>
  <c r="AG10" i="4"/>
  <c r="AG83" i="4"/>
  <c r="AG276" i="4"/>
  <c r="AG281" i="4"/>
  <c r="AG82" i="4"/>
  <c r="AG16" i="4"/>
  <c r="AG84" i="4"/>
  <c r="AG68" i="4"/>
  <c r="AG87" i="4"/>
  <c r="AG100" i="4"/>
  <c r="AG196" i="4"/>
  <c r="AG288" i="4"/>
  <c r="AG8" i="4"/>
  <c r="AG218" i="4"/>
  <c r="AG279" i="4"/>
  <c r="AG289" i="4"/>
  <c r="AG250" i="4"/>
  <c r="AG251" i="4"/>
  <c r="AG277" i="4"/>
  <c r="AG278" i="4"/>
  <c r="AG228" i="4"/>
  <c r="AG294" i="4"/>
  <c r="AG291" i="4"/>
  <c r="AG293" i="4"/>
  <c r="AG197" i="4"/>
  <c r="AG156" i="4"/>
  <c r="AG245" i="4"/>
  <c r="AG194" i="4"/>
  <c r="AG247" i="4"/>
  <c r="AG141" i="4"/>
  <c r="AG116" i="4"/>
  <c r="AG292" i="4"/>
  <c r="AG234" i="4"/>
  <c r="AG233" i="4"/>
  <c r="AG191" i="4"/>
  <c r="AG155" i="4"/>
  <c r="AG248" i="4"/>
  <c r="AG257" i="4"/>
  <c r="AG282" i="4"/>
  <c r="AG255" i="4"/>
  <c r="AG254" i="4"/>
  <c r="AG73" i="4"/>
  <c r="AG230" i="4"/>
  <c r="AG212" i="4"/>
  <c r="AG129" i="4"/>
  <c r="AG252" i="4"/>
  <c r="AG178" i="4"/>
  <c r="AG236" i="4"/>
  <c r="AG222" i="4"/>
  <c r="AG275" i="4"/>
  <c r="AG189" i="4"/>
  <c r="AG231" i="4"/>
  <c r="AG253" i="4"/>
  <c r="AG204" i="4"/>
  <c r="AG149" i="4"/>
  <c r="AG219" i="4"/>
  <c r="AG145" i="4"/>
  <c r="AG122" i="4"/>
  <c r="AG183" i="4"/>
  <c r="AG229" i="4"/>
  <c r="AG256" i="4"/>
  <c r="AG258" i="4"/>
  <c r="AG260" i="4"/>
  <c r="AG259" i="4"/>
  <c r="AG114" i="4"/>
  <c r="AG235" i="4"/>
  <c r="AG176" i="4"/>
  <c r="AG177" i="4"/>
  <c r="AG28" i="4"/>
  <c r="AG135" i="4"/>
  <c r="AG214" i="4"/>
  <c r="AG137" i="4"/>
  <c r="AG139" i="4"/>
  <c r="AG27" i="4"/>
  <c r="AG138" i="4"/>
  <c r="AG143" i="4"/>
  <c r="AG140" i="4"/>
  <c r="AG134" i="4"/>
  <c r="AG111" i="4"/>
  <c r="AG127" i="4"/>
  <c r="AG286" i="4"/>
  <c r="AG223" i="4"/>
  <c r="AG117" i="4"/>
  <c r="AG142" i="4"/>
  <c r="AG50" i="4"/>
  <c r="AG49" i="4"/>
  <c r="AG123" i="4"/>
  <c r="AG92" i="4"/>
  <c r="AG93" i="4"/>
  <c r="AG91" i="4"/>
  <c r="AG96" i="4"/>
  <c r="AG95" i="4"/>
  <c r="AG173" i="4"/>
  <c r="AG168" i="4"/>
  <c r="AG274" i="4"/>
  <c r="AG152" i="4"/>
  <c r="AG158" i="4"/>
  <c r="AG166" i="4"/>
  <c r="AG273" i="4"/>
  <c r="AG211" i="4"/>
  <c r="AG165" i="4"/>
  <c r="AG124" i="4"/>
  <c r="AG144" i="4"/>
  <c r="AG167" i="4"/>
  <c r="AG174" i="4"/>
  <c r="AG290" i="4"/>
  <c r="AG120" i="4"/>
  <c r="AG80" i="4"/>
  <c r="AG206" i="4"/>
  <c r="AG169" i="4"/>
  <c r="AG171" i="4"/>
  <c r="AG172" i="4"/>
  <c r="AG295" i="4"/>
  <c r="AG200" i="4"/>
  <c r="AG201" i="4"/>
  <c r="AG52" i="4"/>
  <c r="AG54" i="4"/>
  <c r="AG14" i="4"/>
  <c r="AG163" i="4"/>
  <c r="AG47" i="4"/>
  <c r="AG85" i="4"/>
  <c r="AG86" i="4"/>
  <c r="AG88" i="4"/>
  <c r="AG90" i="4"/>
  <c r="AG170" i="4"/>
  <c r="AG74" i="4"/>
  <c r="AG45" i="4"/>
  <c r="AG182" i="4"/>
  <c r="AG162" i="4"/>
  <c r="AG59" i="4"/>
  <c r="AG48" i="4"/>
  <c r="AG193" i="4"/>
  <c r="AG195" i="4"/>
  <c r="AG5" i="4"/>
  <c r="AG112" i="4"/>
  <c r="AG126" i="4"/>
  <c r="AG202" i="4"/>
  <c r="AG207" i="4"/>
  <c r="AG6" i="4"/>
  <c r="AG4" i="4"/>
  <c r="AG164" i="4"/>
  <c r="AG42" i="4"/>
  <c r="AG208" i="4"/>
  <c r="AG115" i="4"/>
  <c r="AG161" i="4"/>
  <c r="AG105" i="4"/>
  <c r="AG65" i="4"/>
  <c r="AG125" i="4"/>
  <c r="AG22" i="4"/>
  <c r="AG53" i="4"/>
  <c r="AG280" i="4"/>
  <c r="AG215" i="4"/>
  <c r="AG209" i="4"/>
  <c r="AG118" i="4"/>
  <c r="AG128" i="4"/>
  <c r="AG55" i="4"/>
  <c r="AG57" i="4"/>
  <c r="AG56" i="4"/>
  <c r="AG51" i="4"/>
  <c r="AG89" i="4"/>
  <c r="AG94" i="4"/>
  <c r="AG72" i="4"/>
  <c r="AG69" i="4"/>
  <c r="AG20" i="4"/>
  <c r="AG71" i="4"/>
  <c r="AG157" i="4"/>
  <c r="AG21" i="4"/>
  <c r="AG79" i="4"/>
  <c r="AG224" i="4"/>
  <c r="AG136" i="4"/>
  <c r="AG2" i="4"/>
  <c r="AG198" i="4"/>
  <c r="AG205" i="4"/>
  <c r="AG101" i="4"/>
  <c r="AG30" i="4"/>
  <c r="AG225" i="4"/>
  <c r="AG12" i="4"/>
  <c r="AG64" i="4"/>
  <c r="AG3" i="4"/>
  <c r="AG44" i="4"/>
  <c r="AG43" i="4"/>
  <c r="AG272" i="4"/>
  <c r="AG226" i="4"/>
  <c r="AG160" i="4"/>
  <c r="AG159" i="4"/>
  <c r="AG153" i="4"/>
  <c r="AG18" i="4"/>
  <c r="AG40" i="4"/>
  <c r="AG184" i="4"/>
  <c r="AG99" i="4"/>
  <c r="AG97" i="4"/>
  <c r="AG203" i="4"/>
  <c r="AG78" i="4"/>
  <c r="AG13" i="4"/>
  <c r="AG217" i="4"/>
  <c r="AG70" i="4"/>
  <c r="AG185" i="4"/>
  <c r="AG39" i="4"/>
  <c r="AG216" i="4"/>
  <c r="AG31" i="4"/>
  <c r="AG181" i="4"/>
  <c r="AG60" i="4"/>
  <c r="AG148" i="4"/>
  <c r="AG63" i="4"/>
  <c r="AG146" i="4"/>
  <c r="AG61" i="4"/>
  <c r="AG227" i="4"/>
  <c r="AG98" i="4"/>
  <c r="AG19" i="4"/>
  <c r="AG62" i="4"/>
  <c r="AG11" i="4"/>
  <c r="AG147" i="4"/>
  <c r="AG38" i="4"/>
  <c r="AG75" i="4"/>
  <c r="AG104" i="4"/>
  <c r="AG150" i="4"/>
  <c r="AG103" i="4"/>
  <c r="AG119" i="4"/>
  <c r="AG76" i="4"/>
  <c r="AG29" i="4"/>
  <c r="AG17" i="4"/>
  <c r="AG58" i="4"/>
  <c r="AG154" i="4"/>
  <c r="AG109" i="4"/>
  <c r="AG110" i="4"/>
  <c r="AG66" i="4"/>
  <c r="AG102" i="4"/>
  <c r="AG175" i="4"/>
  <c r="AG81" i="4"/>
  <c r="AG107" i="4"/>
  <c r="AG32" i="4"/>
  <c r="AG15" i="4"/>
  <c r="AG41" i="4"/>
  <c r="AG106" i="4"/>
  <c r="AG33" i="4"/>
  <c r="AG67" i="4"/>
  <c r="AG36" i="4"/>
  <c r="AG108" i="4"/>
  <c r="AG46" i="4"/>
  <c r="AG37" i="4"/>
  <c r="AG35" i="4"/>
  <c r="AG34" i="4"/>
  <c r="AG304" i="4"/>
  <c r="AG303" i="4"/>
  <c r="AG301" i="4"/>
  <c r="AG302" i="4"/>
  <c r="AG307" i="4"/>
  <c r="AG308" i="4"/>
  <c r="AG309" i="4"/>
  <c r="AG310" i="4"/>
  <c r="AG297" i="4"/>
  <c r="AG298" i="4"/>
  <c r="AG296" i="4"/>
  <c r="AG299" i="4"/>
  <c r="AG300" i="4"/>
  <c r="AG305" i="4"/>
  <c r="AG311" i="4"/>
  <c r="AG339" i="4"/>
  <c r="AG330" i="4"/>
  <c r="AG328" i="4"/>
  <c r="AG329" i="4"/>
  <c r="AG331" i="4"/>
  <c r="AG321" i="4"/>
  <c r="AG338" i="4"/>
  <c r="AG320" i="4"/>
  <c r="AG319" i="4"/>
  <c r="AG322" i="4"/>
  <c r="AG336" i="4"/>
  <c r="AG343" i="4"/>
  <c r="AG315" i="4"/>
  <c r="AG323" i="4"/>
  <c r="AG324" i="4"/>
  <c r="AG325" i="4"/>
  <c r="AG326" i="4"/>
  <c r="AG316" i="4"/>
  <c r="AG317" i="4"/>
  <c r="AG318" i="4"/>
  <c r="AG344" i="4"/>
  <c r="AG335" i="4"/>
  <c r="AG334" i="4"/>
  <c r="AG337" i="4"/>
  <c r="AG327" i="4"/>
  <c r="AG314" i="4"/>
  <c r="AG313" i="4"/>
  <c r="AG312" i="4"/>
  <c r="AG332" i="4"/>
  <c r="AG333" i="4"/>
  <c r="AG342" i="4"/>
  <c r="AG340" i="4"/>
  <c r="AG341" i="4"/>
  <c r="AG348" i="4"/>
  <c r="AG345" i="4"/>
  <c r="AG358" i="4"/>
  <c r="AG359" i="4"/>
  <c r="AG349" i="4"/>
  <c r="AG350" i="4"/>
  <c r="AG351" i="4"/>
  <c r="AG346" i="4"/>
  <c r="AG347" i="4"/>
  <c r="AG355" i="4"/>
  <c r="AG356" i="4"/>
  <c r="AG361" i="4"/>
  <c r="AG362" i="4"/>
  <c r="AG363" i="4"/>
  <c r="AG364" i="4"/>
  <c r="AG353" i="4"/>
  <c r="AG354" i="4"/>
  <c r="AG365" i="4"/>
  <c r="AG360" i="4"/>
  <c r="AG366" i="4"/>
  <c r="AG357" i="4"/>
  <c r="AG352" i="4"/>
  <c r="AG368" i="4"/>
  <c r="AG374" i="4"/>
  <c r="AG375" i="4"/>
  <c r="AG376" i="4"/>
  <c r="AG370" i="4"/>
  <c r="AG367" i="4"/>
  <c r="AG373" i="4"/>
  <c r="AG371" i="4"/>
  <c r="AG372" i="4"/>
  <c r="AG377" i="4"/>
  <c r="AG369" i="4"/>
  <c r="AG380" i="4"/>
  <c r="AG382" i="4"/>
  <c r="AG381" i="4"/>
  <c r="AG379" i="4"/>
  <c r="AG378" i="4"/>
  <c r="AG386" i="4"/>
  <c r="AG385" i="4"/>
  <c r="AG390" i="4"/>
  <c r="AG384" i="4"/>
  <c r="AG403" i="4"/>
  <c r="AG387" i="4"/>
  <c r="AG393" i="4"/>
  <c r="AG394" i="4"/>
  <c r="AG395" i="4"/>
  <c r="AG396" i="4"/>
  <c r="AG399" i="4"/>
  <c r="AG400" i="4"/>
  <c r="AG401" i="4"/>
  <c r="AG389" i="4"/>
  <c r="AG398" i="4"/>
  <c r="AG402" i="4"/>
  <c r="AG405" i="4"/>
  <c r="AG406" i="4"/>
  <c r="AG407" i="4"/>
  <c r="AG397" i="4"/>
  <c r="AG388" i="4"/>
  <c r="AG391" i="4"/>
  <c r="AG392" i="4"/>
  <c r="AG404" i="4"/>
  <c r="AG383" i="4"/>
  <c r="AG188" i="4"/>
  <c r="O134" i="5"/>
  <c r="K134" i="5"/>
  <c r="B20" i="4"/>
  <c r="C20" i="4"/>
  <c r="C134" i="5"/>
  <c r="D20" i="4"/>
  <c r="E134" i="5"/>
  <c r="I36" i="2"/>
  <c r="I20" i="4"/>
  <c r="L134" i="5"/>
  <c r="J36" i="2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H20" i="4"/>
  <c r="T20" i="4" a="1"/>
  <c r="T20" i="4"/>
  <c r="AC134" i="5"/>
  <c r="U20" i="4" a="1"/>
  <c r="U20" i="4"/>
  <c r="AD134" i="5"/>
  <c r="AF134" i="5"/>
  <c r="AG134" i="5"/>
  <c r="X20" i="4"/>
  <c r="AI134" i="5"/>
  <c r="Y20" i="4"/>
  <c r="AJ134" i="5"/>
  <c r="Z20" i="4"/>
  <c r="AL134" i="5"/>
  <c r="Z134" i="5"/>
  <c r="AN134" i="5"/>
  <c r="C276" i="4"/>
  <c r="C135" i="5"/>
  <c r="D276" i="4"/>
  <c r="E135" i="5"/>
  <c r="H276" i="4"/>
  <c r="K135" i="5"/>
  <c r="L276" i="4"/>
  <c r="Q135" i="5"/>
  <c r="M276" i="4"/>
  <c r="R135" i="5"/>
  <c r="T135" i="5"/>
  <c r="U135" i="5"/>
  <c r="P276" i="4"/>
  <c r="W135" i="5"/>
  <c r="Q276" i="4"/>
  <c r="X135" i="5"/>
  <c r="S276" i="4"/>
  <c r="AA135" i="5"/>
  <c r="AH276" i="4"/>
  <c r="T276" i="4" a="1"/>
  <c r="T276" i="4"/>
  <c r="AC135" i="5"/>
  <c r="U276" i="4" a="1"/>
  <c r="U276" i="4"/>
  <c r="AD135" i="5"/>
  <c r="AF135" i="5"/>
  <c r="AG135" i="5"/>
  <c r="X276" i="4"/>
  <c r="AI135" i="5"/>
  <c r="Y276" i="4"/>
  <c r="AJ135" i="5"/>
  <c r="Z276" i="4"/>
  <c r="AL135" i="5"/>
  <c r="L135" i="5"/>
  <c r="N135" i="5"/>
  <c r="O135" i="5"/>
  <c r="Z135" i="5"/>
  <c r="AN135" i="5"/>
  <c r="O136" i="5"/>
  <c r="B43" i="4"/>
  <c r="H43" i="4"/>
  <c r="K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H43" i="4"/>
  <c r="T43" i="4" a="1"/>
  <c r="T43" i="4"/>
  <c r="AC136" i="5"/>
  <c r="U43" i="4" a="1"/>
  <c r="U43" i="4"/>
  <c r="AD136" i="5"/>
  <c r="AF136" i="5"/>
  <c r="AG136" i="5"/>
  <c r="X43" i="4"/>
  <c r="AI136" i="5"/>
  <c r="Y43" i="4"/>
  <c r="AJ136" i="5"/>
  <c r="Z43" i="4"/>
  <c r="AL136" i="5"/>
  <c r="Z136" i="5"/>
  <c r="AN136" i="5"/>
  <c r="B5" i="4"/>
  <c r="S5" i="4"/>
  <c r="AA137" i="5"/>
  <c r="P5" i="4"/>
  <c r="W137" i="5"/>
  <c r="C5" i="4"/>
  <c r="C137" i="5"/>
  <c r="D5" i="4"/>
  <c r="E137" i="5"/>
  <c r="K137" i="5"/>
  <c r="L5" i="4"/>
  <c r="Q137" i="5"/>
  <c r="U137" i="5"/>
  <c r="Q5" i="4"/>
  <c r="X137" i="5"/>
  <c r="R24" i="2"/>
  <c r="R5" i="4"/>
  <c r="Z137" i="5"/>
  <c r="AH5" i="4"/>
  <c r="T5" i="4" a="1"/>
  <c r="T5" i="4"/>
  <c r="AC137" i="5"/>
  <c r="U5" i="4" a="1"/>
  <c r="U5" i="4"/>
  <c r="AD137" i="5"/>
  <c r="AF137" i="5"/>
  <c r="AG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C28" i="2"/>
  <c r="C212" i="4"/>
  <c r="C138" i="5"/>
  <c r="D28" i="2"/>
  <c r="D212" i="4"/>
  <c r="E138" i="5"/>
  <c r="H32" i="2"/>
  <c r="H28" i="2"/>
  <c r="H212" i="4"/>
  <c r="K138" i="5"/>
  <c r="L28" i="2"/>
  <c r="L212" i="4"/>
  <c r="Q138" i="5"/>
  <c r="M28" i="2"/>
  <c r="M212" i="4"/>
  <c r="R138" i="5"/>
  <c r="T138" i="5"/>
  <c r="U138" i="5"/>
  <c r="P28" i="2"/>
  <c r="P212" i="4"/>
  <c r="W138" i="5"/>
  <c r="Q28" i="2"/>
  <c r="Q212" i="4"/>
  <c r="X138" i="5"/>
  <c r="S32" i="2"/>
  <c r="S28" i="2"/>
  <c r="S212" i="4"/>
  <c r="AA138" i="5"/>
  <c r="AH212" i="4"/>
  <c r="T212" i="4" a="1"/>
  <c r="T212" i="4"/>
  <c r="AC138" i="5"/>
  <c r="U212" i="4" a="1"/>
  <c r="U212" i="4"/>
  <c r="AD138" i="5"/>
  <c r="AF138" i="5"/>
  <c r="AG138" i="5"/>
  <c r="X28" i="2"/>
  <c r="X212" i="4"/>
  <c r="AI138" i="5"/>
  <c r="Y28" i="2"/>
  <c r="Y212" i="4"/>
  <c r="AJ138" i="5"/>
  <c r="Z28" i="2"/>
  <c r="Z212" i="4"/>
  <c r="AL138" i="5"/>
  <c r="L138" i="5"/>
  <c r="N138" i="5"/>
  <c r="O138" i="5"/>
  <c r="AN138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AF139" i="5"/>
  <c r="AG139" i="5"/>
  <c r="X213" i="4"/>
  <c r="AI139" i="5"/>
  <c r="Y213" i="4"/>
  <c r="AJ139" i="5"/>
  <c r="Z213" i="4"/>
  <c r="AL139" i="5"/>
  <c r="L139" i="5"/>
  <c r="N139" i="5"/>
  <c r="O139" i="5"/>
  <c r="AN139" i="5"/>
  <c r="B77" i="4"/>
  <c r="C77" i="4"/>
  <c r="C140" i="5"/>
  <c r="D77" i="4"/>
  <c r="E140" i="5"/>
  <c r="E13" i="2"/>
  <c r="E77" i="4"/>
  <c r="F140" i="5"/>
  <c r="F13" i="2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H77" i="4"/>
  <c r="T77" i="4" a="1"/>
  <c r="T77" i="4"/>
  <c r="AC140" i="5"/>
  <c r="U77" i="4" a="1"/>
  <c r="U77" i="4"/>
  <c r="AD140" i="5"/>
  <c r="AF140" i="5"/>
  <c r="AG140" i="5"/>
  <c r="X77" i="4"/>
  <c r="AI140" i="5"/>
  <c r="Y77" i="4"/>
  <c r="AJ140" i="5"/>
  <c r="Z77" i="4"/>
  <c r="AL140" i="5"/>
  <c r="L140" i="5"/>
  <c r="N140" i="5"/>
  <c r="O140" i="5"/>
  <c r="AN140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U141" i="5"/>
  <c r="P223" i="4"/>
  <c r="W141" i="5"/>
  <c r="Q223" i="4"/>
  <c r="X141" i="5"/>
  <c r="S223" i="4"/>
  <c r="AA141" i="5"/>
  <c r="AH223" i="4"/>
  <c r="T223" i="4" a="1"/>
  <c r="T223" i="4"/>
  <c r="AC141" i="5"/>
  <c r="U223" i="4" a="1"/>
  <c r="U223" i="4"/>
  <c r="AD141" i="5"/>
  <c r="AF141" i="5"/>
  <c r="AG141" i="5"/>
  <c r="X223" i="4"/>
  <c r="AI141" i="5"/>
  <c r="Y223" i="4"/>
  <c r="AJ141" i="5"/>
  <c r="Z223" i="4"/>
  <c r="AL141" i="5"/>
  <c r="L141" i="5"/>
  <c r="N141" i="5"/>
  <c r="O141" i="5"/>
  <c r="AN141" i="5"/>
  <c r="O142" i="5"/>
  <c r="K142" i="5"/>
  <c r="B204" i="4"/>
  <c r="C204" i="4"/>
  <c r="C142" i="5"/>
  <c r="D204" i="4"/>
  <c r="E142" i="5"/>
  <c r="I40" i="2"/>
  <c r="I19" i="2"/>
  <c r="I204" i="4"/>
  <c r="L142" i="5"/>
  <c r="J40" i="2"/>
  <c r="J19" i="2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H204" i="4"/>
  <c r="T204" i="4" a="1"/>
  <c r="T204" i="4"/>
  <c r="AC142" i="5"/>
  <c r="U204" i="4" a="1"/>
  <c r="U204" i="4"/>
  <c r="AD142" i="5"/>
  <c r="AF142" i="5"/>
  <c r="AG142" i="5"/>
  <c r="X204" i="4"/>
  <c r="AI142" i="5"/>
  <c r="Y204" i="4"/>
  <c r="AJ142" i="5"/>
  <c r="Z204" i="4"/>
  <c r="AL142" i="5"/>
  <c r="F142" i="5"/>
  <c r="H142" i="5"/>
  <c r="I142" i="5"/>
  <c r="AN142" i="5"/>
  <c r="B158" i="4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H158" i="4"/>
  <c r="T158" i="4" a="1"/>
  <c r="T158" i="4"/>
  <c r="AC143" i="5"/>
  <c r="U158" i="4" a="1"/>
  <c r="U158" i="4"/>
  <c r="AD143" i="5"/>
  <c r="AF143" i="5"/>
  <c r="AG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AN143" i="5"/>
  <c r="O144" i="5"/>
  <c r="H224" i="4"/>
  <c r="K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U144" i="5"/>
  <c r="P224" i="4"/>
  <c r="W144" i="5"/>
  <c r="Q224" i="4"/>
  <c r="X144" i="5"/>
  <c r="AA144" i="5"/>
  <c r="AH224" i="4"/>
  <c r="T224" i="4" a="1"/>
  <c r="T224" i="4"/>
  <c r="AC144" i="5"/>
  <c r="U224" i="4" a="1"/>
  <c r="U224" i="4"/>
  <c r="AD144" i="5"/>
  <c r="AF144" i="5"/>
  <c r="AG144" i="5"/>
  <c r="X224" i="4"/>
  <c r="AI144" i="5"/>
  <c r="Y224" i="4"/>
  <c r="AJ144" i="5"/>
  <c r="Z224" i="4"/>
  <c r="AL144" i="5"/>
  <c r="AN144" i="5"/>
  <c r="C251" i="4"/>
  <c r="C145" i="5"/>
  <c r="D251" i="4"/>
  <c r="E145" i="5"/>
  <c r="E251" i="4"/>
  <c r="F145" i="5"/>
  <c r="F251" i="4"/>
  <c r="H145" i="5"/>
  <c r="I145" i="5"/>
  <c r="H251" i="4"/>
  <c r="K145" i="5"/>
  <c r="L251" i="4"/>
  <c r="Q145" i="5"/>
  <c r="M251" i="4"/>
  <c r="R145" i="5"/>
  <c r="T145" i="5"/>
  <c r="U145" i="5"/>
  <c r="P251" i="4"/>
  <c r="W145" i="5"/>
  <c r="Q251" i="4"/>
  <c r="X145" i="5"/>
  <c r="S251" i="4"/>
  <c r="AA145" i="5"/>
  <c r="AH251" i="4"/>
  <c r="T251" i="4" a="1"/>
  <c r="T251" i="4"/>
  <c r="AC145" i="5"/>
  <c r="U251" i="4" a="1"/>
  <c r="U251" i="4"/>
  <c r="AD145" i="5"/>
  <c r="AF145" i="5"/>
  <c r="AG145" i="5"/>
  <c r="X251" i="4"/>
  <c r="AI145" i="5"/>
  <c r="Y251" i="4"/>
  <c r="AJ145" i="5"/>
  <c r="Z251" i="4"/>
  <c r="AL145" i="5"/>
  <c r="L145" i="5"/>
  <c r="N145" i="5"/>
  <c r="O145" i="5"/>
  <c r="AN145" i="5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U146" i="5"/>
  <c r="P10" i="4"/>
  <c r="W146" i="5"/>
  <c r="Q10" i="4"/>
  <c r="X146" i="5"/>
  <c r="S10" i="4"/>
  <c r="AA146" i="5"/>
  <c r="AH10" i="4"/>
  <c r="T10" i="4" a="1"/>
  <c r="T10" i="4"/>
  <c r="AC146" i="5"/>
  <c r="U10" i="4" a="1"/>
  <c r="U10" i="4"/>
  <c r="AD146" i="5"/>
  <c r="AF146" i="5"/>
  <c r="AG146" i="5"/>
  <c r="X10" i="4"/>
  <c r="AI146" i="5"/>
  <c r="Y10" i="4"/>
  <c r="AJ146" i="5"/>
  <c r="Z10" i="4"/>
  <c r="AL146" i="5"/>
  <c r="L146" i="5"/>
  <c r="N146" i="5"/>
  <c r="O146" i="5"/>
  <c r="AN146" i="5"/>
  <c r="O147" i="5"/>
  <c r="K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H21" i="4"/>
  <c r="T21" i="4" a="1"/>
  <c r="T21" i="4"/>
  <c r="AC147" i="5"/>
  <c r="U21" i="4" a="1"/>
  <c r="U21" i="4"/>
  <c r="AD147" i="5"/>
  <c r="AF147" i="5"/>
  <c r="AG147" i="5"/>
  <c r="X21" i="4"/>
  <c r="AI147" i="5"/>
  <c r="Y21" i="4"/>
  <c r="AJ147" i="5"/>
  <c r="Z21" i="4"/>
  <c r="AL147" i="5"/>
  <c r="F147" i="5"/>
  <c r="H147" i="5"/>
  <c r="I147" i="5"/>
  <c r="AN147" i="5"/>
  <c r="O148" i="5"/>
  <c r="K148" i="5"/>
  <c r="B252" i="4"/>
  <c r="C252" i="4"/>
  <c r="C148" i="5"/>
  <c r="D252" i="4"/>
  <c r="E148" i="5"/>
  <c r="E3" i="2"/>
  <c r="E252" i="4"/>
  <c r="F148" i="5"/>
  <c r="F3" i="2"/>
  <c r="F252" i="4"/>
  <c r="H148" i="5"/>
  <c r="I148" i="5"/>
  <c r="I252" i="4"/>
  <c r="L148" i="5"/>
  <c r="J252" i="4"/>
  <c r="N148" i="5"/>
  <c r="L252" i="4"/>
  <c r="Q148" i="5"/>
  <c r="M252" i="4"/>
  <c r="R148" i="5"/>
  <c r="T148" i="5"/>
  <c r="U148" i="5"/>
  <c r="P252" i="4"/>
  <c r="W148" i="5"/>
  <c r="Q252" i="4"/>
  <c r="X148" i="5"/>
  <c r="S252" i="4"/>
  <c r="AA148" i="5"/>
  <c r="AH252" i="4"/>
  <c r="T252" i="4" a="1"/>
  <c r="T252" i="4"/>
  <c r="AC148" i="5"/>
  <c r="U252" i="4" a="1"/>
  <c r="U252" i="4"/>
  <c r="AD148" i="5"/>
  <c r="AF148" i="5"/>
  <c r="AG148" i="5"/>
  <c r="X252" i="4"/>
  <c r="AI148" i="5"/>
  <c r="Y252" i="4"/>
  <c r="AJ148" i="5"/>
  <c r="Z252" i="4"/>
  <c r="AL148" i="5"/>
  <c r="AN148" i="5"/>
  <c r="B6" i="4"/>
  <c r="S6" i="4"/>
  <c r="AA149" i="5"/>
  <c r="P6" i="4"/>
  <c r="W149" i="5"/>
  <c r="C6" i="4"/>
  <c r="C149" i="5"/>
  <c r="D6" i="4"/>
  <c r="E149" i="5"/>
  <c r="K149" i="5"/>
  <c r="L6" i="4"/>
  <c r="Q149" i="5"/>
  <c r="U149" i="5"/>
  <c r="Q6" i="4"/>
  <c r="X149" i="5"/>
  <c r="R6" i="4"/>
  <c r="Z149" i="5"/>
  <c r="AH6" i="4"/>
  <c r="T6" i="4" a="1"/>
  <c r="T6" i="4"/>
  <c r="AC149" i="5"/>
  <c r="U6" i="4" a="1"/>
  <c r="U6" i="4"/>
  <c r="AD149" i="5"/>
  <c r="AF149" i="5"/>
  <c r="AG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C78" i="4"/>
  <c r="C150" i="5"/>
  <c r="D78" i="4"/>
  <c r="E150" i="5"/>
  <c r="E4" i="2"/>
  <c r="E78" i="4"/>
  <c r="F150" i="5"/>
  <c r="F4" i="2"/>
  <c r="F78" i="4"/>
  <c r="H150" i="5"/>
  <c r="I150" i="5"/>
  <c r="H78" i="4"/>
  <c r="K150" i="5"/>
  <c r="L78" i="4"/>
  <c r="Q150" i="5"/>
  <c r="M78" i="4"/>
  <c r="R150" i="5"/>
  <c r="T150" i="5"/>
  <c r="U150" i="5"/>
  <c r="P78" i="4"/>
  <c r="W150" i="5"/>
  <c r="Q78" i="4"/>
  <c r="X150" i="5"/>
  <c r="AA150" i="5"/>
  <c r="AH78" i="4"/>
  <c r="T78" i="4" a="1"/>
  <c r="T78" i="4"/>
  <c r="AC150" i="5"/>
  <c r="U78" i="4" a="1"/>
  <c r="U78" i="4"/>
  <c r="AD150" i="5"/>
  <c r="AF150" i="5"/>
  <c r="AG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C44" i="4"/>
  <c r="C151" i="5"/>
  <c r="D44" i="4"/>
  <c r="E151" i="5"/>
  <c r="I37" i="2"/>
  <c r="I44" i="4"/>
  <c r="L151" i="5"/>
  <c r="J37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H44" i="4"/>
  <c r="T44" i="4" a="1"/>
  <c r="T44" i="4"/>
  <c r="AC151" i="5"/>
  <c r="U44" i="4" a="1"/>
  <c r="U44" i="4"/>
  <c r="AD151" i="5"/>
  <c r="AF151" i="5"/>
  <c r="AG151" i="5"/>
  <c r="X44" i="4"/>
  <c r="AI151" i="5"/>
  <c r="Y44" i="4"/>
  <c r="AJ151" i="5"/>
  <c r="Z44" i="4"/>
  <c r="AL151" i="5"/>
  <c r="F151" i="5"/>
  <c r="H151" i="5"/>
  <c r="I151" i="5"/>
  <c r="Z151" i="5"/>
  <c r="AN151" i="5"/>
  <c r="S214" i="4"/>
  <c r="AA152" i="5"/>
  <c r="P214" i="4"/>
  <c r="W152" i="5"/>
  <c r="C214" i="4"/>
  <c r="C152" i="5"/>
  <c r="D214" i="4"/>
  <c r="E152" i="5"/>
  <c r="E28" i="2"/>
  <c r="E214" i="4"/>
  <c r="F152" i="5"/>
  <c r="F28" i="2"/>
  <c r="F214" i="4"/>
  <c r="H152" i="5"/>
  <c r="I152" i="5"/>
  <c r="K152" i="5"/>
  <c r="L214" i="4"/>
  <c r="Q152" i="5"/>
  <c r="M214" i="4"/>
  <c r="R152" i="5"/>
  <c r="T152" i="5"/>
  <c r="U152" i="5"/>
  <c r="Q214" i="4"/>
  <c r="X152" i="5"/>
  <c r="R28" i="2"/>
  <c r="R32" i="2"/>
  <c r="R31" i="2"/>
  <c r="R214" i="4"/>
  <c r="Z152" i="5"/>
  <c r="AH214" i="4"/>
  <c r="T214" i="4" a="1"/>
  <c r="T214" i="4"/>
  <c r="AC152" i="5"/>
  <c r="U214" i="4" a="1"/>
  <c r="U214" i="4"/>
  <c r="AD152" i="5"/>
  <c r="AF152" i="5"/>
  <c r="AG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34" i="2"/>
  <c r="H11" i="4"/>
  <c r="K153" i="5"/>
  <c r="C11" i="4"/>
  <c r="C153" i="5"/>
  <c r="D11" i="4"/>
  <c r="E153" i="5"/>
  <c r="I34" i="2"/>
  <c r="I11" i="4"/>
  <c r="L153" i="5"/>
  <c r="J34" i="2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H11" i="4"/>
  <c r="T11" i="4" a="1"/>
  <c r="T11" i="4"/>
  <c r="AC153" i="5"/>
  <c r="U11" i="4" a="1"/>
  <c r="U11" i="4"/>
  <c r="AD153" i="5"/>
  <c r="AF153" i="5"/>
  <c r="AG153" i="5"/>
  <c r="X11" i="4"/>
  <c r="AI153" i="5"/>
  <c r="Y11" i="4"/>
  <c r="AJ153" i="5"/>
  <c r="Z11" i="4"/>
  <c r="AL153" i="5"/>
  <c r="F153" i="5"/>
  <c r="H153" i="5"/>
  <c r="I153" i="5"/>
  <c r="Z153" i="5"/>
  <c r="AN153" i="5"/>
  <c r="C79" i="4"/>
  <c r="C154" i="5"/>
  <c r="D79" i="4"/>
  <c r="E154" i="5"/>
  <c r="H79" i="4"/>
  <c r="K154" i="5"/>
  <c r="L79" i="4"/>
  <c r="Q154" i="5"/>
  <c r="M79" i="4"/>
  <c r="R154" i="5"/>
  <c r="T154" i="5"/>
  <c r="U154" i="5"/>
  <c r="P79" i="4"/>
  <c r="W154" i="5"/>
  <c r="Q79" i="4"/>
  <c r="X154" i="5"/>
  <c r="AA154" i="5"/>
  <c r="AH79" i="4"/>
  <c r="T79" i="4" a="1"/>
  <c r="T79" i="4"/>
  <c r="AC154" i="5"/>
  <c r="U79" i="4" a="1"/>
  <c r="U79" i="4"/>
  <c r="AD154" i="5"/>
  <c r="AF154" i="5"/>
  <c r="AG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C253" i="4"/>
  <c r="C155" i="5"/>
  <c r="D253" i="4"/>
  <c r="E155" i="5"/>
  <c r="E253" i="4"/>
  <c r="F155" i="5"/>
  <c r="F253" i="4"/>
  <c r="H155" i="5"/>
  <c r="I155" i="5"/>
  <c r="H253" i="4"/>
  <c r="K155" i="5"/>
  <c r="L253" i="4"/>
  <c r="Q155" i="5"/>
  <c r="M253" i="4"/>
  <c r="R155" i="5"/>
  <c r="T155" i="5"/>
  <c r="U155" i="5"/>
  <c r="P253" i="4"/>
  <c r="W155" i="5"/>
  <c r="Q253" i="4"/>
  <c r="X155" i="5"/>
  <c r="S253" i="4"/>
  <c r="AA155" i="5"/>
  <c r="AH253" i="4"/>
  <c r="T253" i="4" a="1"/>
  <c r="T253" i="4"/>
  <c r="AC155" i="5"/>
  <c r="U253" i="4" a="1"/>
  <c r="U253" i="4"/>
  <c r="AD155" i="5"/>
  <c r="AF155" i="5"/>
  <c r="AG155" i="5"/>
  <c r="X253" i="4"/>
  <c r="AI155" i="5"/>
  <c r="Y253" i="4"/>
  <c r="AJ155" i="5"/>
  <c r="Z253" i="4"/>
  <c r="AL155" i="5"/>
  <c r="L155" i="5"/>
  <c r="N155" i="5"/>
  <c r="O155" i="5"/>
  <c r="Z155" i="5"/>
  <c r="AN155" i="5"/>
  <c r="AA156" i="5"/>
  <c r="P22" i="4"/>
  <c r="W156" i="5"/>
  <c r="O156" i="5"/>
  <c r="H22" i="4"/>
  <c r="K156" i="5"/>
  <c r="C22" i="4"/>
  <c r="C156" i="5"/>
  <c r="D22" i="4"/>
  <c r="E156" i="5"/>
  <c r="I4" i="2"/>
  <c r="I22" i="4"/>
  <c r="L156" i="5"/>
  <c r="J4" i="2"/>
  <c r="J22" i="4"/>
  <c r="N156" i="5"/>
  <c r="L22" i="4"/>
  <c r="Q156" i="5"/>
  <c r="M22" i="4"/>
  <c r="R156" i="5"/>
  <c r="T156" i="5"/>
  <c r="U156" i="5"/>
  <c r="Q22" i="4"/>
  <c r="X156" i="5"/>
  <c r="R4" i="2"/>
  <c r="R37" i="2"/>
  <c r="R22" i="4"/>
  <c r="Z156" i="5"/>
  <c r="AH22" i="4"/>
  <c r="T22" i="4" a="1"/>
  <c r="T22" i="4"/>
  <c r="AC156" i="5"/>
  <c r="U22" i="4" a="1"/>
  <c r="U22" i="4"/>
  <c r="AD156" i="5"/>
  <c r="AF156" i="5"/>
  <c r="AG156" i="5"/>
  <c r="X22" i="4"/>
  <c r="AI156" i="5"/>
  <c r="Y22" i="4"/>
  <c r="AJ156" i="5"/>
  <c r="Z22" i="4"/>
  <c r="AL156" i="5"/>
  <c r="F156" i="5"/>
  <c r="H156" i="5"/>
  <c r="I156" i="5"/>
  <c r="AN156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AF157" i="5"/>
  <c r="AG157" i="5"/>
  <c r="X193" i="4"/>
  <c r="AI157" i="5"/>
  <c r="Y193" i="4"/>
  <c r="AJ157" i="5"/>
  <c r="Z193" i="4"/>
  <c r="AL157" i="5"/>
  <c r="F157" i="5"/>
  <c r="H157" i="5"/>
  <c r="I157" i="5"/>
  <c r="AN157" i="5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U158" i="5"/>
  <c r="P194" i="4"/>
  <c r="W158" i="5"/>
  <c r="Q194" i="4"/>
  <c r="X158" i="5"/>
  <c r="S194" i="4"/>
  <c r="AA158" i="5"/>
  <c r="AH194" i="4"/>
  <c r="T194" i="4" a="1"/>
  <c r="T194" i="4"/>
  <c r="AC158" i="5"/>
  <c r="U194" i="4" a="1"/>
  <c r="U194" i="4"/>
  <c r="AD158" i="5"/>
  <c r="AF158" i="5"/>
  <c r="AG158" i="5"/>
  <c r="X194" i="4"/>
  <c r="AI158" i="5"/>
  <c r="Y194" i="4"/>
  <c r="AJ158" i="5"/>
  <c r="Z194" i="4"/>
  <c r="AL158" i="5"/>
  <c r="AN158" i="5"/>
  <c r="C277" i="4"/>
  <c r="C159" i="5"/>
  <c r="D277" i="4"/>
  <c r="E159" i="5"/>
  <c r="E277" i="4"/>
  <c r="F159" i="5"/>
  <c r="F277" i="4"/>
  <c r="H159" i="5"/>
  <c r="I159" i="5"/>
  <c r="H277" i="4"/>
  <c r="K159" i="5"/>
  <c r="L277" i="4"/>
  <c r="Q159" i="5"/>
  <c r="M277" i="4"/>
  <c r="R159" i="5"/>
  <c r="T159" i="5"/>
  <c r="U159" i="5"/>
  <c r="P277" i="4"/>
  <c r="W159" i="5"/>
  <c r="Q277" i="4"/>
  <c r="X159" i="5"/>
  <c r="S277" i="4"/>
  <c r="AA159" i="5"/>
  <c r="AH277" i="4"/>
  <c r="T277" i="4" a="1"/>
  <c r="T277" i="4"/>
  <c r="AC159" i="5"/>
  <c r="U277" i="4" a="1"/>
  <c r="U277" i="4"/>
  <c r="AD159" i="5"/>
  <c r="AF159" i="5"/>
  <c r="AG159" i="5"/>
  <c r="X277" i="4"/>
  <c r="AI159" i="5"/>
  <c r="Y277" i="4"/>
  <c r="AJ159" i="5"/>
  <c r="Z277" i="4"/>
  <c r="AL159" i="5"/>
  <c r="AN159" i="5"/>
  <c r="C278" i="4"/>
  <c r="C160" i="5"/>
  <c r="D278" i="4"/>
  <c r="E160" i="5"/>
  <c r="E278" i="4"/>
  <c r="F160" i="5"/>
  <c r="F278" i="4"/>
  <c r="H160" i="5"/>
  <c r="I160" i="5"/>
  <c r="H278" i="4"/>
  <c r="K160" i="5"/>
  <c r="L278" i="4"/>
  <c r="Q160" i="5"/>
  <c r="M278" i="4"/>
  <c r="R160" i="5"/>
  <c r="T160" i="5"/>
  <c r="U160" i="5"/>
  <c r="P278" i="4"/>
  <c r="W160" i="5"/>
  <c r="Q278" i="4"/>
  <c r="X160" i="5"/>
  <c r="S278" i="4"/>
  <c r="AA160" i="5"/>
  <c r="AH278" i="4"/>
  <c r="T278" i="4" a="1"/>
  <c r="T278" i="4"/>
  <c r="AC160" i="5"/>
  <c r="U278" i="4" a="1"/>
  <c r="U278" i="4"/>
  <c r="AD160" i="5"/>
  <c r="AF160" i="5"/>
  <c r="AG160" i="5"/>
  <c r="X278" i="4"/>
  <c r="AI160" i="5"/>
  <c r="Y278" i="4"/>
  <c r="AJ160" i="5"/>
  <c r="Z278" i="4"/>
  <c r="AL160" i="5"/>
  <c r="AN160" i="5"/>
  <c r="B46" i="4"/>
  <c r="C47" i="2"/>
  <c r="C46" i="4"/>
  <c r="C161" i="5"/>
  <c r="D47" i="2"/>
  <c r="D46" i="4"/>
  <c r="E161" i="5"/>
  <c r="H47" i="2"/>
  <c r="H46" i="4"/>
  <c r="K161" i="5"/>
  <c r="L47" i="2"/>
  <c r="L46" i="4"/>
  <c r="Q161" i="5"/>
  <c r="M47" i="2"/>
  <c r="M46" i="4"/>
  <c r="R161" i="5"/>
  <c r="N47" i="2"/>
  <c r="N46" i="4"/>
  <c r="T161" i="5"/>
  <c r="O47" i="2"/>
  <c r="O46" i="4"/>
  <c r="U161" i="5"/>
  <c r="P47" i="2"/>
  <c r="P46" i="4"/>
  <c r="W161" i="5"/>
  <c r="Q47" i="2"/>
  <c r="Q46" i="4"/>
  <c r="X161" i="5"/>
  <c r="AA161" i="5"/>
  <c r="AH46" i="4"/>
  <c r="T46" i="4" a="1"/>
  <c r="T46" i="4"/>
  <c r="AC161" i="5"/>
  <c r="U46" i="4" a="1"/>
  <c r="U46" i="4"/>
  <c r="AD161" i="5"/>
  <c r="AF161" i="5"/>
  <c r="AG161" i="5"/>
  <c r="X47" i="2"/>
  <c r="X46" i="4"/>
  <c r="AI161" i="5"/>
  <c r="Y47" i="2"/>
  <c r="Y46" i="4"/>
  <c r="AJ161" i="5"/>
  <c r="Z47" i="2"/>
  <c r="Z46" i="4"/>
  <c r="AL161" i="5"/>
  <c r="F161" i="5"/>
  <c r="AN161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H80" i="4"/>
  <c r="T80" i="4" a="1"/>
  <c r="T80" i="4"/>
  <c r="AC162" i="5"/>
  <c r="U80" i="4" a="1"/>
  <c r="U80" i="4"/>
  <c r="AD162" i="5"/>
  <c r="AF162" i="5"/>
  <c r="AG162" i="5"/>
  <c r="Y80" i="4"/>
  <c r="AJ162" i="5"/>
  <c r="Z80" i="4"/>
  <c r="AL162" i="5"/>
  <c r="F162" i="5"/>
  <c r="AN162" i="5"/>
  <c r="C215" i="4"/>
  <c r="C163" i="5"/>
  <c r="D215" i="4"/>
  <c r="E163" i="5"/>
  <c r="H215" i="4"/>
  <c r="K163" i="5"/>
  <c r="L215" i="4"/>
  <c r="Q163" i="5"/>
  <c r="M215" i="4"/>
  <c r="R163" i="5"/>
  <c r="T163" i="5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AF163" i="5"/>
  <c r="AG163" i="5"/>
  <c r="X215" i="4"/>
  <c r="AI163" i="5"/>
  <c r="Y215" i="4"/>
  <c r="AJ163" i="5"/>
  <c r="Z215" i="4"/>
  <c r="AL163" i="5"/>
  <c r="F163" i="5"/>
  <c r="AN163" i="5"/>
  <c r="O164" i="5"/>
  <c r="K164" i="5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U164" i="5"/>
  <c r="P82" i="4"/>
  <c r="W164" i="5"/>
  <c r="Q82" i="4"/>
  <c r="X164" i="5"/>
  <c r="S82" i="4"/>
  <c r="AA164" i="5"/>
  <c r="AH82" i="4"/>
  <c r="T82" i="4" a="1"/>
  <c r="T82" i="4"/>
  <c r="AC164" i="5"/>
  <c r="U82" i="4" a="1"/>
  <c r="U82" i="4"/>
  <c r="AD164" i="5"/>
  <c r="AF164" i="5"/>
  <c r="AG164" i="5"/>
  <c r="X82" i="4"/>
  <c r="AI164" i="5"/>
  <c r="Y82" i="4"/>
  <c r="AJ164" i="5"/>
  <c r="Z82" i="4"/>
  <c r="AL164" i="5"/>
  <c r="AN164" i="5"/>
  <c r="O165" i="5"/>
  <c r="H83" i="4"/>
  <c r="K165" i="5"/>
  <c r="C83" i="4"/>
  <c r="C165" i="5"/>
  <c r="D83" i="4"/>
  <c r="E165" i="5"/>
  <c r="E12" i="2"/>
  <c r="E83" i="4"/>
  <c r="F165" i="5"/>
  <c r="F12" i="2"/>
  <c r="F83" i="4"/>
  <c r="H165" i="5"/>
  <c r="I165" i="5"/>
  <c r="L165" i="5"/>
  <c r="J12" i="2"/>
  <c r="J83" i="4"/>
  <c r="N165" i="5"/>
  <c r="L83" i="4"/>
  <c r="Q165" i="5"/>
  <c r="M83" i="4"/>
  <c r="R165" i="5"/>
  <c r="T165" i="5"/>
  <c r="U165" i="5"/>
  <c r="P83" i="4"/>
  <c r="W165" i="5"/>
  <c r="Q83" i="4"/>
  <c r="X165" i="5"/>
  <c r="S83" i="4"/>
  <c r="AA165" i="5"/>
  <c r="AH83" i="4"/>
  <c r="T83" i="4" a="1"/>
  <c r="T83" i="4"/>
  <c r="AC165" i="5"/>
  <c r="U83" i="4" a="1"/>
  <c r="U83" i="4"/>
  <c r="AD165" i="5"/>
  <c r="AF165" i="5"/>
  <c r="AG165" i="5"/>
  <c r="X83" i="4"/>
  <c r="AI165" i="5"/>
  <c r="Y83" i="4"/>
  <c r="AJ165" i="5"/>
  <c r="Z83" i="4"/>
  <c r="AL165" i="5"/>
  <c r="AN165" i="5"/>
  <c r="O166" i="5"/>
  <c r="H84" i="4"/>
  <c r="K166" i="5"/>
  <c r="C84" i="4"/>
  <c r="C166" i="5"/>
  <c r="D84" i="4"/>
  <c r="E166" i="5"/>
  <c r="E35" i="2"/>
  <c r="E33" i="2"/>
  <c r="E84" i="4"/>
  <c r="F166" i="5"/>
  <c r="F35" i="2"/>
  <c r="F33" i="2"/>
  <c r="F84" i="4"/>
  <c r="H166" i="5"/>
  <c r="I166" i="5"/>
  <c r="I35" i="2"/>
  <c r="I84" i="4"/>
  <c r="L166" i="5"/>
  <c r="J35" i="2"/>
  <c r="J84" i="4"/>
  <c r="N166" i="5"/>
  <c r="L84" i="4"/>
  <c r="Q166" i="5"/>
  <c r="M84" i="4"/>
  <c r="R166" i="5"/>
  <c r="T166" i="5"/>
  <c r="U166" i="5"/>
  <c r="P84" i="4"/>
  <c r="W166" i="5"/>
  <c r="Q84" i="4"/>
  <c r="X166" i="5"/>
  <c r="AA166" i="5"/>
  <c r="AH84" i="4"/>
  <c r="T84" i="4" a="1"/>
  <c r="T84" i="4"/>
  <c r="AC166" i="5"/>
  <c r="U84" i="4" a="1"/>
  <c r="U84" i="4"/>
  <c r="AD166" i="5"/>
  <c r="AF166" i="5"/>
  <c r="AG166" i="5"/>
  <c r="AI166" i="5"/>
  <c r="Y84" i="4"/>
  <c r="AJ166" i="5"/>
  <c r="Z84" i="4"/>
  <c r="AL166" i="5"/>
  <c r="AN166" i="5"/>
  <c r="B254" i="4"/>
  <c r="C254" i="4"/>
  <c r="C167" i="5"/>
  <c r="D254" i="4"/>
  <c r="E167" i="5"/>
  <c r="K167" i="5"/>
  <c r="L254" i="4"/>
  <c r="Q167" i="5"/>
  <c r="M254" i="4"/>
  <c r="R167" i="5"/>
  <c r="T167" i="5"/>
  <c r="U167" i="5"/>
  <c r="P254" i="4"/>
  <c r="W167" i="5"/>
  <c r="Q254" i="4"/>
  <c r="X167" i="5"/>
  <c r="S254" i="4"/>
  <c r="AA167" i="5"/>
  <c r="AH254" i="4"/>
  <c r="T254" i="4" a="1"/>
  <c r="T254" i="4"/>
  <c r="AC167" i="5"/>
  <c r="U254" i="4" a="1"/>
  <c r="U254" i="4"/>
  <c r="AD167" i="5"/>
  <c r="AF167" i="5"/>
  <c r="AG167" i="5"/>
  <c r="X254" i="4"/>
  <c r="AI167" i="5"/>
  <c r="Y254" i="4"/>
  <c r="AJ167" i="5"/>
  <c r="Z254" i="4"/>
  <c r="AL167" i="5"/>
  <c r="AN167" i="5"/>
  <c r="C279" i="4"/>
  <c r="C168" i="5"/>
  <c r="E168" i="5"/>
  <c r="K168" i="5"/>
  <c r="L279" i="4"/>
  <c r="Q168" i="5"/>
  <c r="T168" i="5"/>
  <c r="U168" i="5"/>
  <c r="P279" i="4"/>
  <c r="W168" i="5"/>
  <c r="Q279" i="4"/>
  <c r="X168" i="5"/>
  <c r="S279" i="4"/>
  <c r="AA168" i="5"/>
  <c r="AH279" i="4"/>
  <c r="T279" i="4" a="1"/>
  <c r="T279" i="4"/>
  <c r="AC168" i="5"/>
  <c r="U279" i="4" a="1"/>
  <c r="U279" i="4"/>
  <c r="AD168" i="5"/>
  <c r="AF168" i="5"/>
  <c r="AG168" i="5"/>
  <c r="X279" i="4"/>
  <c r="AI168" i="5"/>
  <c r="Y279" i="4"/>
  <c r="AJ168" i="5"/>
  <c r="Z279" i="4"/>
  <c r="AL168" i="5"/>
  <c r="AN168" i="5"/>
  <c r="C255" i="4"/>
  <c r="C169" i="5"/>
  <c r="D255" i="4"/>
  <c r="E169" i="5"/>
  <c r="K169" i="5"/>
  <c r="L255" i="4"/>
  <c r="Q169" i="5"/>
  <c r="M255" i="4"/>
  <c r="R169" i="5"/>
  <c r="T169" i="5"/>
  <c r="U169" i="5"/>
  <c r="P255" i="4"/>
  <c r="W169" i="5"/>
  <c r="Q255" i="4"/>
  <c r="X169" i="5"/>
  <c r="S255" i="4"/>
  <c r="AA169" i="5"/>
  <c r="AH255" i="4"/>
  <c r="T255" i="4" a="1"/>
  <c r="T255" i="4"/>
  <c r="AC169" i="5"/>
  <c r="U255" i="4" a="1"/>
  <c r="U255" i="4"/>
  <c r="AD169" i="5"/>
  <c r="AF169" i="5"/>
  <c r="AG169" i="5"/>
  <c r="X255" i="4"/>
  <c r="AI169" i="5"/>
  <c r="Y255" i="4"/>
  <c r="AJ169" i="5"/>
  <c r="Z255" i="4"/>
  <c r="AL169" i="5"/>
  <c r="AN169" i="5"/>
  <c r="C87" i="4"/>
  <c r="C170" i="5"/>
  <c r="D87" i="4"/>
  <c r="E170" i="5"/>
  <c r="H87" i="4"/>
  <c r="K170" i="5"/>
  <c r="L87" i="4"/>
  <c r="Q170" i="5"/>
  <c r="M87" i="4"/>
  <c r="R170" i="5"/>
  <c r="T170" i="5"/>
  <c r="U170" i="5"/>
  <c r="P87" i="4"/>
  <c r="W170" i="5"/>
  <c r="Q87" i="4"/>
  <c r="X170" i="5"/>
  <c r="S87" i="4"/>
  <c r="AA170" i="5"/>
  <c r="AH87" i="4"/>
  <c r="T87" i="4" a="1"/>
  <c r="T87" i="4"/>
  <c r="AC170" i="5"/>
  <c r="U87" i="4" a="1"/>
  <c r="U87" i="4"/>
  <c r="AD170" i="5"/>
  <c r="AF170" i="5"/>
  <c r="AG170" i="5"/>
  <c r="X87" i="4"/>
  <c r="AI170" i="5"/>
  <c r="Y87" i="4"/>
  <c r="AJ170" i="5"/>
  <c r="Z87" i="4"/>
  <c r="AL170" i="5"/>
  <c r="AN170" i="5"/>
  <c r="B287" i="4"/>
  <c r="C287" i="4"/>
  <c r="C171" i="5"/>
  <c r="D287" i="4"/>
  <c r="E171" i="5"/>
  <c r="K171" i="5"/>
  <c r="L287" i="4"/>
  <c r="Q171" i="5"/>
  <c r="M287" i="4"/>
  <c r="R171" i="5"/>
  <c r="T171" i="5"/>
  <c r="U171" i="5"/>
  <c r="P287" i="4"/>
  <c r="W171" i="5"/>
  <c r="Q287" i="4"/>
  <c r="X171" i="5"/>
  <c r="S287" i="4"/>
  <c r="AA171" i="5"/>
  <c r="AH287" i="4"/>
  <c r="T287" i="4" a="1"/>
  <c r="T287" i="4"/>
  <c r="AC171" i="5"/>
  <c r="U287" i="4" a="1"/>
  <c r="U287" i="4"/>
  <c r="AD171" i="5"/>
  <c r="AF171" i="5"/>
  <c r="AG171" i="5"/>
  <c r="X287" i="4"/>
  <c r="AI171" i="5"/>
  <c r="Y287" i="4"/>
  <c r="AJ171" i="5"/>
  <c r="Z287" i="4"/>
  <c r="AL171" i="5"/>
  <c r="AN171" i="5"/>
  <c r="B288" i="4"/>
  <c r="C288" i="4"/>
  <c r="C172" i="5"/>
  <c r="D288" i="4"/>
  <c r="E172" i="5"/>
  <c r="K172" i="5"/>
  <c r="L288" i="4"/>
  <c r="Q172" i="5"/>
  <c r="M288" i="4"/>
  <c r="R172" i="5"/>
  <c r="T172" i="5"/>
  <c r="U172" i="5"/>
  <c r="P288" i="4"/>
  <c r="W172" i="5"/>
  <c r="Q288" i="4"/>
  <c r="X172" i="5"/>
  <c r="AA172" i="5"/>
  <c r="AH288" i="4"/>
  <c r="T288" i="4" a="1"/>
  <c r="T288" i="4"/>
  <c r="AC172" i="5"/>
  <c r="U288" i="4" a="1"/>
  <c r="U288" i="4"/>
  <c r="AD172" i="5"/>
  <c r="AF172" i="5"/>
  <c r="AG172" i="5"/>
  <c r="X288" i="4"/>
  <c r="AI172" i="5"/>
  <c r="Y288" i="4"/>
  <c r="AJ172" i="5"/>
  <c r="Z288" i="4"/>
  <c r="AL172" i="5"/>
  <c r="AN172" i="5"/>
  <c r="S23" i="4"/>
  <c r="AA173" i="5"/>
  <c r="P23" i="4"/>
  <c r="W173" i="5"/>
  <c r="O173" i="5"/>
  <c r="K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U173" i="5"/>
  <c r="Q23" i="4"/>
  <c r="X173" i="5"/>
  <c r="R15" i="2"/>
  <c r="R29" i="2"/>
  <c r="R23" i="4"/>
  <c r="Z173" i="5"/>
  <c r="AH23" i="4"/>
  <c r="T23" i="4" a="1"/>
  <c r="T23" i="4"/>
  <c r="AC173" i="5"/>
  <c r="U23" i="4" a="1"/>
  <c r="U23" i="4"/>
  <c r="AD173" i="5"/>
  <c r="AF173" i="5"/>
  <c r="AG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C7" i="4"/>
  <c r="C174" i="5"/>
  <c r="D7" i="4"/>
  <c r="E174" i="5"/>
  <c r="E7" i="4"/>
  <c r="F174" i="5"/>
  <c r="F7" i="4"/>
  <c r="H174" i="5"/>
  <c r="I174" i="5"/>
  <c r="I38" i="2"/>
  <c r="I7" i="4"/>
  <c r="L174" i="5"/>
  <c r="J38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H7" i="4"/>
  <c r="T7" i="4" a="1"/>
  <c r="T7" i="4"/>
  <c r="AC174" i="5"/>
  <c r="U7" i="4" a="1"/>
  <c r="U7" i="4"/>
  <c r="AD174" i="5"/>
  <c r="AF174" i="5"/>
  <c r="AG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C161" i="4"/>
  <c r="C175" i="5"/>
  <c r="D161" i="4"/>
  <c r="E175" i="5"/>
  <c r="L175" i="5"/>
  <c r="N175" i="5"/>
  <c r="L161" i="4"/>
  <c r="Q175" i="5"/>
  <c r="U175" i="5"/>
  <c r="Q161" i="4"/>
  <c r="X175" i="5"/>
  <c r="R161" i="4"/>
  <c r="Z175" i="5"/>
  <c r="AC175" i="5"/>
  <c r="AD175" i="5"/>
  <c r="AF175" i="5"/>
  <c r="AG175" i="5"/>
  <c r="X161" i="4"/>
  <c r="AI175" i="5"/>
  <c r="Y161" i="4"/>
  <c r="AJ175" i="5"/>
  <c r="Z161" i="4"/>
  <c r="AL175" i="5"/>
  <c r="F175" i="5"/>
  <c r="R175" i="5"/>
  <c r="T175" i="5"/>
  <c r="AN175" i="5"/>
  <c r="AA176" i="5"/>
  <c r="P162" i="4"/>
  <c r="W176" i="5"/>
  <c r="O176" i="5"/>
  <c r="K176" i="5"/>
  <c r="C162" i="4"/>
  <c r="C176" i="5"/>
  <c r="D162" i="4"/>
  <c r="E176" i="5"/>
  <c r="L176" i="5"/>
  <c r="N176" i="5"/>
  <c r="L162" i="4"/>
  <c r="Q176" i="5"/>
  <c r="U176" i="5"/>
  <c r="Q162" i="4"/>
  <c r="X176" i="5"/>
  <c r="R162" i="4"/>
  <c r="Z176" i="5"/>
  <c r="AC176" i="5"/>
  <c r="AD176" i="5"/>
  <c r="AF176" i="5"/>
  <c r="AG176" i="5"/>
  <c r="X162" i="4"/>
  <c r="AI176" i="5"/>
  <c r="Y162" i="4"/>
  <c r="AJ176" i="5"/>
  <c r="Z162" i="4"/>
  <c r="AL176" i="5"/>
  <c r="F176" i="5"/>
  <c r="R176" i="5"/>
  <c r="T176" i="5"/>
  <c r="AN176" i="5"/>
  <c r="AA177" i="5"/>
  <c r="P163" i="4"/>
  <c r="W177" i="5"/>
  <c r="O177" i="5"/>
  <c r="H163" i="4"/>
  <c r="K177" i="5"/>
  <c r="C163" i="4"/>
  <c r="C177" i="5"/>
  <c r="D163" i="4"/>
  <c r="E177" i="5"/>
  <c r="L177" i="5"/>
  <c r="J25" i="2"/>
  <c r="J163" i="4"/>
  <c r="N177" i="5"/>
  <c r="L163" i="4"/>
  <c r="Q177" i="5"/>
  <c r="M163" i="4"/>
  <c r="R177" i="5"/>
  <c r="T177" i="5"/>
  <c r="U177" i="5"/>
  <c r="Q163" i="4"/>
  <c r="X177" i="5"/>
  <c r="R12" i="2"/>
  <c r="R163" i="4"/>
  <c r="Z177" i="5"/>
  <c r="AC177" i="5"/>
  <c r="AD177" i="5"/>
  <c r="AF177" i="5"/>
  <c r="AG177" i="5"/>
  <c r="X163" i="4"/>
  <c r="AI177" i="5"/>
  <c r="Y163" i="4"/>
  <c r="AJ177" i="5"/>
  <c r="Z163" i="4"/>
  <c r="AL177" i="5"/>
  <c r="F177" i="5"/>
  <c r="AN177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H111" i="4"/>
  <c r="T111" i="4" a="1"/>
  <c r="T111" i="4"/>
  <c r="AC178" i="5"/>
  <c r="U111" i="4" a="1"/>
  <c r="U111" i="4"/>
  <c r="AD178" i="5"/>
  <c r="AF178" i="5"/>
  <c r="AG178" i="5"/>
  <c r="X111" i="4"/>
  <c r="AI178" i="5"/>
  <c r="Y111" i="4"/>
  <c r="AJ178" i="5"/>
  <c r="Z111" i="4"/>
  <c r="AL178" i="5"/>
  <c r="F178" i="5"/>
  <c r="L178" i="5"/>
  <c r="N178" i="5"/>
  <c r="O178" i="5"/>
  <c r="Z178" i="5"/>
  <c r="AN178" i="5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U179" i="5"/>
  <c r="P112" i="4"/>
  <c r="W179" i="5"/>
  <c r="Q112" i="4"/>
  <c r="X179" i="5"/>
  <c r="S112" i="4"/>
  <c r="AA179" i="5"/>
  <c r="AH112" i="4"/>
  <c r="T112" i="4" a="1"/>
  <c r="T112" i="4"/>
  <c r="AC179" i="5"/>
  <c r="U112" i="4" a="1"/>
  <c r="U112" i="4"/>
  <c r="AD179" i="5"/>
  <c r="AF179" i="5"/>
  <c r="AG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H113" i="4"/>
  <c r="T113" i="4" a="1"/>
  <c r="T113" i="4"/>
  <c r="AC180" i="5"/>
  <c r="U113" i="4" a="1"/>
  <c r="U113" i="4"/>
  <c r="AD180" i="5"/>
  <c r="AF180" i="5"/>
  <c r="AG180" i="5"/>
  <c r="X113" i="4"/>
  <c r="AI180" i="5"/>
  <c r="Y113" i="4"/>
  <c r="AJ180" i="5"/>
  <c r="Z113" i="4"/>
  <c r="AL180" i="5"/>
  <c r="AN180" i="5"/>
  <c r="B24" i="4"/>
  <c r="S24" i="4"/>
  <c r="AA181" i="5"/>
  <c r="P24" i="4"/>
  <c r="W181" i="5"/>
  <c r="O181" i="5"/>
  <c r="H3" i="2"/>
  <c r="H24" i="4"/>
  <c r="K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40" i="2"/>
  <c r="R19" i="2"/>
  <c r="R3" i="2"/>
  <c r="R24" i="4"/>
  <c r="Z181" i="5"/>
  <c r="AH24" i="4"/>
  <c r="T24" i="4" a="1"/>
  <c r="T24" i="4"/>
  <c r="AC181" i="5"/>
  <c r="U24" i="4" a="1"/>
  <c r="U24" i="4"/>
  <c r="AD181" i="5"/>
  <c r="AF181" i="5"/>
  <c r="AG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1" i="2"/>
  <c r="R25" i="4"/>
  <c r="Z182" i="5"/>
  <c r="AH25" i="4"/>
  <c r="T25" i="4" a="1"/>
  <c r="T25" i="4"/>
  <c r="AC182" i="5"/>
  <c r="U25" i="4" a="1"/>
  <c r="U25" i="4"/>
  <c r="AD182" i="5"/>
  <c r="AF182" i="5"/>
  <c r="AG182" i="5"/>
  <c r="X25" i="4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H26" i="4"/>
  <c r="T26" i="4" a="1"/>
  <c r="T26" i="4"/>
  <c r="AC183" i="5"/>
  <c r="U26" i="4" a="1"/>
  <c r="U26" i="4"/>
  <c r="AD183" i="5"/>
  <c r="AF183" i="5"/>
  <c r="AG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H130" i="4"/>
  <c r="T130" i="4" a="1"/>
  <c r="T130" i="4"/>
  <c r="AC184" i="5"/>
  <c r="U130" i="4" a="1"/>
  <c r="U130" i="4"/>
  <c r="AD184" i="5"/>
  <c r="AF184" i="5"/>
  <c r="AG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U185" i="5"/>
  <c r="Q131" i="4"/>
  <c r="X185" i="5"/>
  <c r="R131" i="4"/>
  <c r="Z185" i="5"/>
  <c r="AH131" i="4"/>
  <c r="T131" i="4" a="1"/>
  <c r="T131" i="4"/>
  <c r="AC185" i="5"/>
  <c r="U131" i="4" a="1"/>
  <c r="U131" i="4"/>
  <c r="AD185" i="5"/>
  <c r="AF185" i="5"/>
  <c r="AG185" i="5"/>
  <c r="X131" i="4"/>
  <c r="AI185" i="5"/>
  <c r="Y131" i="4"/>
  <c r="AJ185" i="5"/>
  <c r="Z131" i="4"/>
  <c r="AL185" i="5"/>
  <c r="AN185" i="5"/>
  <c r="B132" i="4"/>
  <c r="S132" i="4"/>
  <c r="AA186" i="5"/>
  <c r="P132" i="4"/>
  <c r="W186" i="5"/>
  <c r="O186" i="5"/>
  <c r="K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39" i="2"/>
  <c r="R132" i="4"/>
  <c r="Z186" i="5"/>
  <c r="AH132" i="4"/>
  <c r="T132" i="4" a="1"/>
  <c r="T132" i="4"/>
  <c r="AC186" i="5"/>
  <c r="U132" i="4" a="1"/>
  <c r="U132" i="4"/>
  <c r="AD186" i="5"/>
  <c r="AF186" i="5"/>
  <c r="AG186" i="5"/>
  <c r="X132" i="4"/>
  <c r="AI186" i="5"/>
  <c r="Y132" i="4"/>
  <c r="AJ186" i="5"/>
  <c r="Z132" i="4"/>
  <c r="AL186" i="5"/>
  <c r="AN186" i="5"/>
  <c r="B133" i="4"/>
  <c r="S133" i="4"/>
  <c r="AA187" i="5"/>
  <c r="P133" i="4"/>
  <c r="W187" i="5"/>
  <c r="O187" i="5"/>
  <c r="K187" i="5"/>
  <c r="C133" i="4"/>
  <c r="C187" i="5"/>
  <c r="D133" i="4"/>
  <c r="E187" i="5"/>
  <c r="E133" i="4"/>
  <c r="F187" i="5"/>
  <c r="F133" i="4"/>
  <c r="H187" i="5"/>
  <c r="I187" i="5"/>
  <c r="I32" i="2"/>
  <c r="I31" i="2"/>
  <c r="I133" i="4"/>
  <c r="L187" i="5"/>
  <c r="J32" i="2"/>
  <c r="J31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H133" i="4"/>
  <c r="T133" i="4" a="1"/>
  <c r="T133" i="4"/>
  <c r="AC187" i="5"/>
  <c r="U133" i="4" a="1"/>
  <c r="U133" i="4"/>
  <c r="AD187" i="5"/>
  <c r="AF187" i="5"/>
  <c r="AG187" i="5"/>
  <c r="X133" i="4"/>
  <c r="AI187" i="5"/>
  <c r="Y133" i="4"/>
  <c r="AJ187" i="5"/>
  <c r="Z133" i="4"/>
  <c r="AL187" i="5"/>
  <c r="AN187" i="5"/>
  <c r="AA188" i="5"/>
  <c r="P164" i="4"/>
  <c r="W188" i="5"/>
  <c r="O188" i="5"/>
  <c r="K188" i="5"/>
  <c r="C164" i="4"/>
  <c r="C188" i="5"/>
  <c r="D164" i="4"/>
  <c r="E188" i="5"/>
  <c r="L188" i="5"/>
  <c r="N188" i="5"/>
  <c r="L164" i="4"/>
  <c r="Q188" i="5"/>
  <c r="U188" i="5"/>
  <c r="Q164" i="4"/>
  <c r="X188" i="5"/>
  <c r="R164" i="4"/>
  <c r="Z188" i="5"/>
  <c r="AC188" i="5"/>
  <c r="AD188" i="5"/>
  <c r="AF188" i="5"/>
  <c r="AG188" i="5"/>
  <c r="X164" i="4"/>
  <c r="AI188" i="5"/>
  <c r="Y164" i="4"/>
  <c r="AJ188" i="5"/>
  <c r="Z164" i="4"/>
  <c r="AL188" i="5"/>
  <c r="R188" i="5"/>
  <c r="T188" i="5"/>
  <c r="AN188" i="5"/>
  <c r="C165" i="4"/>
  <c r="C189" i="5"/>
  <c r="D165" i="4"/>
  <c r="E189" i="5"/>
  <c r="K189" i="5"/>
  <c r="L165" i="4"/>
  <c r="Q189" i="5"/>
  <c r="M165" i="4"/>
  <c r="R189" i="5"/>
  <c r="T189" i="5"/>
  <c r="U189" i="5"/>
  <c r="P165" i="4"/>
  <c r="W189" i="5"/>
  <c r="Q165" i="4"/>
  <c r="X189" i="5"/>
  <c r="S165" i="4"/>
  <c r="AA189" i="5"/>
  <c r="AH165" i="4"/>
  <c r="T165" i="4" a="1"/>
  <c r="T165" i="4"/>
  <c r="AC189" i="5"/>
  <c r="U165" i="4" a="1"/>
  <c r="U165" i="4"/>
  <c r="AD189" i="5"/>
  <c r="AF189" i="5"/>
  <c r="AG189" i="5"/>
  <c r="X165" i="4"/>
  <c r="AI189" i="5"/>
  <c r="Y165" i="4"/>
  <c r="AJ189" i="5"/>
  <c r="Z165" i="4"/>
  <c r="AL189" i="5"/>
  <c r="AN189" i="5"/>
  <c r="C166" i="4"/>
  <c r="C190" i="5"/>
  <c r="D166" i="4"/>
  <c r="E190" i="5"/>
  <c r="H166" i="4"/>
  <c r="K190" i="5"/>
  <c r="L166" i="4"/>
  <c r="Q190" i="5"/>
  <c r="M166" i="4"/>
  <c r="R190" i="5"/>
  <c r="T190" i="5"/>
  <c r="U190" i="5"/>
  <c r="P166" i="4"/>
  <c r="W190" i="5"/>
  <c r="Q166" i="4"/>
  <c r="X190" i="5"/>
  <c r="AA190" i="5"/>
  <c r="AH166" i="4"/>
  <c r="T166" i="4" a="1"/>
  <c r="T166" i="4"/>
  <c r="AC190" i="5"/>
  <c r="U166" i="4" a="1"/>
  <c r="U166" i="4"/>
  <c r="AD190" i="5"/>
  <c r="AF190" i="5"/>
  <c r="AG190" i="5"/>
  <c r="X166" i="4"/>
  <c r="AI190" i="5"/>
  <c r="Y166" i="4"/>
  <c r="AJ190" i="5"/>
  <c r="Z166" i="4"/>
  <c r="AL190" i="5"/>
  <c r="AN190" i="5"/>
  <c r="C167" i="4"/>
  <c r="C191" i="5"/>
  <c r="D167" i="4"/>
  <c r="E191" i="5"/>
  <c r="H167" i="4"/>
  <c r="K191" i="5"/>
  <c r="L167" i="4"/>
  <c r="Q191" i="5"/>
  <c r="M167" i="4"/>
  <c r="R191" i="5"/>
  <c r="T191" i="5"/>
  <c r="U191" i="5"/>
  <c r="P167" i="4"/>
  <c r="W191" i="5"/>
  <c r="Q167" i="4"/>
  <c r="X191" i="5"/>
  <c r="AA191" i="5"/>
  <c r="AH167" i="4"/>
  <c r="T167" i="4" a="1"/>
  <c r="T167" i="4"/>
  <c r="AC191" i="5"/>
  <c r="U167" i="4" a="1"/>
  <c r="U167" i="4"/>
  <c r="AD191" i="5"/>
  <c r="AF191" i="5"/>
  <c r="AG191" i="5"/>
  <c r="X167" i="4"/>
  <c r="AI191" i="5"/>
  <c r="Y167" i="4"/>
  <c r="AJ191" i="5"/>
  <c r="Z167" i="4"/>
  <c r="AL191" i="5"/>
  <c r="AN191" i="5"/>
  <c r="C168" i="4"/>
  <c r="C192" i="5"/>
  <c r="D168" i="4"/>
  <c r="E192" i="5"/>
  <c r="H168" i="4"/>
  <c r="K192" i="5"/>
  <c r="L168" i="4"/>
  <c r="Q192" i="5"/>
  <c r="M168" i="4"/>
  <c r="R192" i="5"/>
  <c r="T192" i="5"/>
  <c r="U192" i="5"/>
  <c r="P168" i="4"/>
  <c r="W192" i="5"/>
  <c r="Q168" i="4"/>
  <c r="X192" i="5"/>
  <c r="AA192" i="5"/>
  <c r="AH168" i="4"/>
  <c r="T168" i="4" a="1"/>
  <c r="T168" i="4"/>
  <c r="AC192" i="5"/>
  <c r="U168" i="4" a="1"/>
  <c r="U168" i="4"/>
  <c r="AD192" i="5"/>
  <c r="AF192" i="5"/>
  <c r="AG192" i="5"/>
  <c r="X168" i="4"/>
  <c r="AI192" i="5"/>
  <c r="Y168" i="4"/>
  <c r="AJ192" i="5"/>
  <c r="Z168" i="4"/>
  <c r="AL192" i="5"/>
  <c r="AN192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H195" i="4"/>
  <c r="T195" i="4" a="1"/>
  <c r="T195" i="4"/>
  <c r="AC193" i="5"/>
  <c r="U195" i="4" a="1"/>
  <c r="U195" i="4"/>
  <c r="AD193" i="5"/>
  <c r="AF193" i="5"/>
  <c r="AG193" i="5"/>
  <c r="X195" i="4"/>
  <c r="AI193" i="5"/>
  <c r="Y195" i="4"/>
  <c r="AJ193" i="5"/>
  <c r="Z195" i="4"/>
  <c r="AL193" i="5"/>
  <c r="AN193" i="5"/>
  <c r="C205" i="4"/>
  <c r="C194" i="5"/>
  <c r="D205" i="4"/>
  <c r="E194" i="5"/>
  <c r="K194" i="5"/>
  <c r="L205" i="4"/>
  <c r="Q194" i="5"/>
  <c r="M205" i="4"/>
  <c r="R194" i="5"/>
  <c r="T194" i="5"/>
  <c r="U194" i="5"/>
  <c r="P205" i="4"/>
  <c r="W194" i="5"/>
  <c r="Q205" i="4"/>
  <c r="X194" i="5"/>
  <c r="S205" i="4"/>
  <c r="AA194" i="5"/>
  <c r="AH205" i="4"/>
  <c r="T205" i="4" a="1"/>
  <c r="T205" i="4"/>
  <c r="AC194" i="5"/>
  <c r="U205" i="4" a="1"/>
  <c r="U205" i="4"/>
  <c r="AD194" i="5"/>
  <c r="AF194" i="5"/>
  <c r="AG194" i="5"/>
  <c r="X205" i="4"/>
  <c r="AI194" i="5"/>
  <c r="Y205" i="4"/>
  <c r="AJ194" i="5"/>
  <c r="Z205" i="4"/>
  <c r="AL194" i="5"/>
  <c r="AN194" i="5"/>
  <c r="C206" i="4"/>
  <c r="C195" i="5"/>
  <c r="D206" i="4"/>
  <c r="E195" i="5"/>
  <c r="K195" i="5"/>
  <c r="L206" i="4"/>
  <c r="Q195" i="5"/>
  <c r="M206" i="4"/>
  <c r="R195" i="5"/>
  <c r="T195" i="5"/>
  <c r="U195" i="5"/>
  <c r="P206" i="4"/>
  <c r="W195" i="5"/>
  <c r="Q206" i="4"/>
  <c r="X195" i="5"/>
  <c r="S206" i="4"/>
  <c r="AA195" i="5"/>
  <c r="AH206" i="4"/>
  <c r="T206" i="4" a="1"/>
  <c r="T206" i="4"/>
  <c r="AC195" i="5"/>
  <c r="U206" i="4" a="1"/>
  <c r="U206" i="4"/>
  <c r="AD195" i="5"/>
  <c r="AF195" i="5"/>
  <c r="AG195" i="5"/>
  <c r="X206" i="4"/>
  <c r="AI195" i="5"/>
  <c r="Y206" i="4"/>
  <c r="AJ195" i="5"/>
  <c r="Z206" i="4"/>
  <c r="AL195" i="5"/>
  <c r="AN195" i="5"/>
  <c r="C225" i="4"/>
  <c r="C196" i="5"/>
  <c r="D225" i="4"/>
  <c r="E196" i="5"/>
  <c r="H225" i="4"/>
  <c r="K196" i="5"/>
  <c r="L225" i="4"/>
  <c r="Q196" i="5"/>
  <c r="M225" i="4"/>
  <c r="R196" i="5"/>
  <c r="T196" i="5"/>
  <c r="U196" i="5"/>
  <c r="P225" i="4"/>
  <c r="W196" i="5"/>
  <c r="Q225" i="4"/>
  <c r="X196" i="5"/>
  <c r="S225" i="4"/>
  <c r="AA196" i="5"/>
  <c r="AH225" i="4"/>
  <c r="T225" i="4" a="1"/>
  <c r="T225" i="4"/>
  <c r="AC196" i="5"/>
  <c r="U225" i="4" a="1"/>
  <c r="U225" i="4"/>
  <c r="AD196" i="5"/>
  <c r="AF196" i="5"/>
  <c r="AG196" i="5"/>
  <c r="X225" i="4"/>
  <c r="AI196" i="5"/>
  <c r="Y225" i="4"/>
  <c r="AJ196" i="5"/>
  <c r="Z225" i="4"/>
  <c r="AL196" i="5"/>
  <c r="AN196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N27" i="2"/>
  <c r="N226" i="4"/>
  <c r="T197" i="5"/>
  <c r="U197" i="5"/>
  <c r="P226" i="4"/>
  <c r="W197" i="5"/>
  <c r="Q226" i="4"/>
  <c r="X197" i="5"/>
  <c r="S226" i="4"/>
  <c r="AA197" i="5"/>
  <c r="AH226" i="4"/>
  <c r="T226" i="4" a="1"/>
  <c r="T226" i="4"/>
  <c r="AC197" i="5"/>
  <c r="U226" i="4" a="1"/>
  <c r="U226" i="4"/>
  <c r="AD197" i="5"/>
  <c r="AF197" i="5"/>
  <c r="AG197" i="5"/>
  <c r="X226" i="4"/>
  <c r="AI197" i="5"/>
  <c r="Y226" i="4"/>
  <c r="AJ197" i="5"/>
  <c r="Z226" i="4"/>
  <c r="AL197" i="5"/>
  <c r="AN197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U198" i="5"/>
  <c r="P227" i="4"/>
  <c r="W198" i="5"/>
  <c r="Q227" i="4"/>
  <c r="X198" i="5"/>
  <c r="S227" i="4"/>
  <c r="AA198" i="5"/>
  <c r="AH227" i="4"/>
  <c r="T227" i="4" a="1"/>
  <c r="T227" i="4"/>
  <c r="AC198" i="5"/>
  <c r="U227" i="4" a="1"/>
  <c r="U227" i="4"/>
  <c r="AD198" i="5"/>
  <c r="AF198" i="5"/>
  <c r="AG198" i="5"/>
  <c r="X227" i="4"/>
  <c r="AI198" i="5"/>
  <c r="Y227" i="4"/>
  <c r="AJ198" i="5"/>
  <c r="Z227" i="4"/>
  <c r="AL198" i="5"/>
  <c r="L198" i="5"/>
  <c r="N198" i="5"/>
  <c r="O198" i="5"/>
  <c r="AN198" i="5"/>
  <c r="C196" i="4"/>
  <c r="C199" i="5"/>
  <c r="D196" i="4"/>
  <c r="E199" i="5"/>
  <c r="F199" i="5"/>
  <c r="H199" i="5"/>
  <c r="I199" i="5"/>
  <c r="H196" i="4"/>
  <c r="K199" i="5"/>
  <c r="L196" i="4"/>
  <c r="Q199" i="5"/>
  <c r="M196" i="4"/>
  <c r="R199" i="5"/>
  <c r="T199" i="5"/>
  <c r="U199" i="5"/>
  <c r="P196" i="4"/>
  <c r="W199" i="5"/>
  <c r="Q196" i="4"/>
  <c r="X199" i="5"/>
  <c r="S196" i="4"/>
  <c r="AA199" i="5"/>
  <c r="AH196" i="4"/>
  <c r="T196" i="4" a="1"/>
  <c r="T196" i="4"/>
  <c r="AC199" i="5"/>
  <c r="U196" i="4" a="1"/>
  <c r="U196" i="4"/>
  <c r="AD199" i="5"/>
  <c r="AF199" i="5"/>
  <c r="AG199" i="5"/>
  <c r="X196" i="4"/>
  <c r="AI199" i="5"/>
  <c r="Y196" i="4"/>
  <c r="AJ199" i="5"/>
  <c r="Z196" i="4"/>
  <c r="AL199" i="5"/>
  <c r="L199" i="5"/>
  <c r="N199" i="5"/>
  <c r="O199" i="5"/>
  <c r="AN199" i="5"/>
  <c r="C89" i="4"/>
  <c r="C200" i="5"/>
  <c r="D89" i="4"/>
  <c r="E200" i="5"/>
  <c r="L89" i="4"/>
  <c r="Q200" i="5"/>
  <c r="M89" i="4"/>
  <c r="R200" i="5"/>
  <c r="T200" i="5"/>
  <c r="U200" i="5"/>
  <c r="P89" i="4"/>
  <c r="W200" i="5"/>
  <c r="Q89" i="4"/>
  <c r="X200" i="5"/>
  <c r="S89" i="4"/>
  <c r="AA200" i="5"/>
  <c r="AH89" i="4"/>
  <c r="T89" i="4" a="1"/>
  <c r="T89" i="4"/>
  <c r="AC200" i="5"/>
  <c r="U89" i="4" a="1"/>
  <c r="U89" i="4"/>
  <c r="AD200" i="5"/>
  <c r="AF200" i="5"/>
  <c r="AG200" i="5"/>
  <c r="X89" i="4"/>
  <c r="AI200" i="5"/>
  <c r="Y89" i="4"/>
  <c r="AJ200" i="5"/>
  <c r="Z89" i="4"/>
  <c r="AL200" i="5"/>
  <c r="L200" i="5"/>
  <c r="N200" i="5"/>
  <c r="O200" i="5"/>
  <c r="AN200" i="5"/>
  <c r="B176" i="4"/>
  <c r="C176" i="4"/>
  <c r="C201" i="5"/>
  <c r="D176" i="4"/>
  <c r="E201" i="5"/>
  <c r="K201" i="5"/>
  <c r="L176" i="4"/>
  <c r="Q201" i="5"/>
  <c r="M176" i="4"/>
  <c r="R201" i="5"/>
  <c r="N32" i="2"/>
  <c r="N176" i="4"/>
  <c r="T201" i="5"/>
  <c r="O176" i="4"/>
  <c r="U201" i="5"/>
  <c r="P176" i="4"/>
  <c r="W201" i="5"/>
  <c r="Q176" i="4"/>
  <c r="X201" i="5"/>
  <c r="S176" i="4"/>
  <c r="AA201" i="5"/>
  <c r="AH176" i="4"/>
  <c r="T176" i="4" a="1"/>
  <c r="T176" i="4"/>
  <c r="AC201" i="5"/>
  <c r="U176" i="4" a="1"/>
  <c r="U176" i="4"/>
  <c r="AD201" i="5"/>
  <c r="AF201" i="5"/>
  <c r="AG201" i="5"/>
  <c r="X176" i="4"/>
  <c r="AI201" i="5"/>
  <c r="Y176" i="4"/>
  <c r="AJ201" i="5"/>
  <c r="Z176" i="4"/>
  <c r="AL201" i="5"/>
  <c r="L201" i="5"/>
  <c r="N201" i="5"/>
  <c r="O201" i="5"/>
  <c r="AN201" i="5"/>
  <c r="B177" i="4"/>
  <c r="C177" i="4"/>
  <c r="C202" i="5"/>
  <c r="D177" i="4"/>
  <c r="E202" i="5"/>
  <c r="K202" i="5"/>
  <c r="I28" i="2"/>
  <c r="I177" i="4"/>
  <c r="L202" i="5"/>
  <c r="J28" i="2"/>
  <c r="J177" i="4"/>
  <c r="N202" i="5"/>
  <c r="O202" i="5"/>
  <c r="L177" i="4"/>
  <c r="Q202" i="5"/>
  <c r="M177" i="4"/>
  <c r="R202" i="5"/>
  <c r="N28" i="2"/>
  <c r="N177" i="4"/>
  <c r="T202" i="5"/>
  <c r="O177" i="4"/>
  <c r="U202" i="5"/>
  <c r="P177" i="4"/>
  <c r="W202" i="5"/>
  <c r="Q177" i="4"/>
  <c r="X202" i="5"/>
  <c r="S177" i="4"/>
  <c r="AA202" i="5"/>
  <c r="AH177" i="4"/>
  <c r="T177" i="4" a="1"/>
  <c r="T177" i="4"/>
  <c r="AC202" i="5"/>
  <c r="U177" i="4" a="1"/>
  <c r="U177" i="4"/>
  <c r="AD202" i="5"/>
  <c r="AF202" i="5"/>
  <c r="AG202" i="5"/>
  <c r="X177" i="4"/>
  <c r="AI202" i="5"/>
  <c r="Y177" i="4"/>
  <c r="AJ202" i="5"/>
  <c r="Z177" i="4"/>
  <c r="AL202" i="5"/>
  <c r="AN202" i="5"/>
  <c r="B137" i="4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H137" i="4"/>
  <c r="T137" i="4" a="1"/>
  <c r="T137" i="4"/>
  <c r="AC203" i="5"/>
  <c r="U137" i="4" a="1"/>
  <c r="U137" i="4"/>
  <c r="AD203" i="5"/>
  <c r="AF203" i="5"/>
  <c r="AG203" i="5"/>
  <c r="X137" i="4"/>
  <c r="AI203" i="5"/>
  <c r="Y137" i="4"/>
  <c r="AJ203" i="5"/>
  <c r="Z137" i="4"/>
  <c r="AL203" i="5"/>
  <c r="L203" i="5"/>
  <c r="N203" i="5"/>
  <c r="O203" i="5"/>
  <c r="AN203" i="5"/>
  <c r="B138" i="4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H138" i="4"/>
  <c r="T138" i="4" a="1"/>
  <c r="T138" i="4"/>
  <c r="AC204" i="5"/>
  <c r="U138" i="4" a="1"/>
  <c r="U138" i="4"/>
  <c r="AD204" i="5"/>
  <c r="AF204" i="5"/>
  <c r="AG204" i="5"/>
  <c r="X138" i="4"/>
  <c r="AI204" i="5"/>
  <c r="Y138" i="4"/>
  <c r="AJ204" i="5"/>
  <c r="Z138" i="4"/>
  <c r="AL204" i="5"/>
  <c r="L204" i="5"/>
  <c r="N204" i="5"/>
  <c r="O204" i="5"/>
  <c r="AN204" i="5"/>
  <c r="B139" i="4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1" i="2"/>
  <c r="N139" i="4"/>
  <c r="T205" i="5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AF205" i="5"/>
  <c r="AG205" i="5"/>
  <c r="X139" i="4"/>
  <c r="AI205" i="5"/>
  <c r="Y139" i="4"/>
  <c r="AJ205" i="5"/>
  <c r="Z139" i="4"/>
  <c r="AL205" i="5"/>
  <c r="AN205" i="5"/>
  <c r="B140" i="4"/>
  <c r="C140" i="4"/>
  <c r="C206" i="5"/>
  <c r="D140" i="4"/>
  <c r="E206" i="5"/>
  <c r="K206" i="5"/>
  <c r="L140" i="4"/>
  <c r="Q206" i="5"/>
  <c r="M140" i="4"/>
  <c r="R206" i="5"/>
  <c r="N30" i="2"/>
  <c r="N140" i="4"/>
  <c r="T206" i="5"/>
  <c r="O140" i="4"/>
  <c r="U206" i="5"/>
  <c r="P140" i="4"/>
  <c r="W206" i="5"/>
  <c r="Q140" i="4"/>
  <c r="X206" i="5"/>
  <c r="S140" i="4"/>
  <c r="AA206" i="5"/>
  <c r="AH140" i="4"/>
  <c r="T140" i="4" a="1"/>
  <c r="T140" i="4"/>
  <c r="AC206" i="5"/>
  <c r="U140" i="4" a="1"/>
  <c r="U140" i="4"/>
  <c r="AD206" i="5"/>
  <c r="AF206" i="5"/>
  <c r="AG206" i="5"/>
  <c r="X140" i="4"/>
  <c r="AI206" i="5"/>
  <c r="Y140" i="4"/>
  <c r="AJ206" i="5"/>
  <c r="Z140" i="4"/>
  <c r="AL206" i="5"/>
  <c r="L206" i="5"/>
  <c r="N206" i="5"/>
  <c r="O206" i="5"/>
  <c r="AN206" i="5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34" i="2"/>
  <c r="N94" i="4"/>
  <c r="T207" i="5"/>
  <c r="U207" i="5"/>
  <c r="P94" i="4"/>
  <c r="W207" i="5"/>
  <c r="Q94" i="4"/>
  <c r="X207" i="5"/>
  <c r="S94" i="4"/>
  <c r="AA207" i="5"/>
  <c r="AF207" i="5"/>
  <c r="AG207" i="5"/>
  <c r="X94" i="4"/>
  <c r="AI207" i="5"/>
  <c r="Y94" i="4"/>
  <c r="AJ207" i="5"/>
  <c r="Z94" i="4"/>
  <c r="AL207" i="5"/>
  <c r="AN207" i="5"/>
  <c r="C218" i="4"/>
  <c r="C208" i="5"/>
  <c r="D218" i="4"/>
  <c r="E208" i="5"/>
  <c r="H218" i="4"/>
  <c r="K208" i="5"/>
  <c r="L218" i="4"/>
  <c r="Q208" i="5"/>
  <c r="M218" i="4"/>
  <c r="R208" i="5"/>
  <c r="T208" i="5"/>
  <c r="U208" i="5"/>
  <c r="P218" i="4"/>
  <c r="W208" i="5"/>
  <c r="Q218" i="4"/>
  <c r="X208" i="5"/>
  <c r="S218" i="4"/>
  <c r="AA208" i="5"/>
  <c r="AH218" i="4"/>
  <c r="T218" i="4" a="1"/>
  <c r="T218" i="4"/>
  <c r="AC208" i="5"/>
  <c r="U218" i="4" a="1"/>
  <c r="U218" i="4"/>
  <c r="AD208" i="5"/>
  <c r="AF208" i="5"/>
  <c r="AG208" i="5"/>
  <c r="X218" i="4"/>
  <c r="AI208" i="5"/>
  <c r="Y218" i="4"/>
  <c r="AJ208" i="5"/>
  <c r="Z218" i="4"/>
  <c r="AL208" i="5"/>
  <c r="AN208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AF209" i="5"/>
  <c r="AG209" i="5"/>
  <c r="X228" i="4"/>
  <c r="AI209" i="5"/>
  <c r="Y228" i="4"/>
  <c r="AJ209" i="5"/>
  <c r="Z228" i="4"/>
  <c r="AL209" i="5"/>
  <c r="AN209" i="5"/>
  <c r="C289" i="4"/>
  <c r="C210" i="5"/>
  <c r="D289" i="4"/>
  <c r="E210" i="5"/>
  <c r="E289" i="4"/>
  <c r="F210" i="5"/>
  <c r="F289" i="4"/>
  <c r="H210" i="5"/>
  <c r="I210" i="5"/>
  <c r="H289" i="4"/>
  <c r="K210" i="5"/>
  <c r="L289" i="4"/>
  <c r="Q210" i="5"/>
  <c r="M289" i="4"/>
  <c r="R210" i="5"/>
  <c r="N289" i="4"/>
  <c r="T210" i="5"/>
  <c r="U210" i="5"/>
  <c r="P289" i="4"/>
  <c r="W210" i="5"/>
  <c r="Q289" i="4"/>
  <c r="X210" i="5"/>
  <c r="S289" i="4"/>
  <c r="AA210" i="5"/>
  <c r="AF210" i="5"/>
  <c r="AG210" i="5"/>
  <c r="X289" i="4"/>
  <c r="AI210" i="5"/>
  <c r="Y289" i="4"/>
  <c r="AJ210" i="5"/>
  <c r="Z289" i="4"/>
  <c r="AL210" i="5"/>
  <c r="AN210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U211" i="5"/>
  <c r="P229" i="4"/>
  <c r="W211" i="5"/>
  <c r="Q229" i="4"/>
  <c r="X211" i="5"/>
  <c r="S229" i="4"/>
  <c r="AA211" i="5"/>
  <c r="AH229" i="4"/>
  <c r="T229" i="4" a="1"/>
  <c r="T229" i="4"/>
  <c r="AC211" i="5"/>
  <c r="U229" i="4" a="1"/>
  <c r="U229" i="4"/>
  <c r="AD211" i="5"/>
  <c r="AF211" i="5"/>
  <c r="AG211" i="5"/>
  <c r="X229" i="4"/>
  <c r="AI211" i="5"/>
  <c r="Y229" i="4"/>
  <c r="AJ211" i="5"/>
  <c r="Z229" i="4"/>
  <c r="AL211" i="5"/>
  <c r="AN211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H230" i="4"/>
  <c r="T230" i="4" a="1"/>
  <c r="T230" i="4"/>
  <c r="AC212" i="5"/>
  <c r="U230" i="4" a="1"/>
  <c r="U230" i="4"/>
  <c r="AD212" i="5"/>
  <c r="AF212" i="5"/>
  <c r="AG212" i="5"/>
  <c r="X230" i="4"/>
  <c r="AI212" i="5"/>
  <c r="Y230" i="4"/>
  <c r="AJ212" i="5"/>
  <c r="Z230" i="4"/>
  <c r="AL212" i="5"/>
  <c r="AN212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U213" i="5"/>
  <c r="P141" i="4"/>
  <c r="W213" i="5"/>
  <c r="Q141" i="4"/>
  <c r="X213" i="5"/>
  <c r="S141" i="4"/>
  <c r="AA213" i="5"/>
  <c r="AH141" i="4"/>
  <c r="T141" i="4" a="1"/>
  <c r="T141" i="4"/>
  <c r="AC213" i="5"/>
  <c r="U141" i="4" a="1"/>
  <c r="U141" i="4"/>
  <c r="AD213" i="5"/>
  <c r="AF213" i="5"/>
  <c r="AG213" i="5"/>
  <c r="X141" i="4"/>
  <c r="AI213" i="5"/>
  <c r="Y141" i="4"/>
  <c r="AJ213" i="5"/>
  <c r="Z141" i="4"/>
  <c r="AL213" i="5"/>
  <c r="AN213" i="5"/>
  <c r="C294" i="4"/>
  <c r="C214" i="5"/>
  <c r="D294" i="4"/>
  <c r="E214" i="5"/>
  <c r="E294" i="4"/>
  <c r="F214" i="5"/>
  <c r="F294" i="4"/>
  <c r="H214" i="5"/>
  <c r="I214" i="5"/>
  <c r="H294" i="4"/>
  <c r="K214" i="5"/>
  <c r="L294" i="4"/>
  <c r="Q214" i="5"/>
  <c r="M294" i="4"/>
  <c r="R214" i="5"/>
  <c r="T214" i="5"/>
  <c r="U214" i="5"/>
  <c r="P294" i="4"/>
  <c r="W214" i="5"/>
  <c r="Q294" i="4"/>
  <c r="X214" i="5"/>
  <c r="S294" i="4"/>
  <c r="AA214" i="5"/>
  <c r="AH294" i="4"/>
  <c r="T294" i="4" a="1"/>
  <c r="T294" i="4"/>
  <c r="AC214" i="5"/>
  <c r="U294" i="4" a="1"/>
  <c r="U294" i="4"/>
  <c r="AD214" i="5"/>
  <c r="AF214" i="5"/>
  <c r="AG214" i="5"/>
  <c r="X294" i="4"/>
  <c r="AI214" i="5"/>
  <c r="Y294" i="4"/>
  <c r="AJ214" i="5"/>
  <c r="Z294" i="4"/>
  <c r="AL214" i="5"/>
  <c r="AN214" i="5"/>
  <c r="O215" i="5"/>
  <c r="H258" i="4"/>
  <c r="K215" i="5"/>
  <c r="C258" i="4"/>
  <c r="C215" i="5"/>
  <c r="D258" i="4"/>
  <c r="E215" i="5"/>
  <c r="E258" i="4"/>
  <c r="F215" i="5"/>
  <c r="F258" i="4"/>
  <c r="H215" i="5"/>
  <c r="I215" i="5"/>
  <c r="I258" i="4"/>
  <c r="L215" i="5"/>
  <c r="J258" i="4"/>
  <c r="N215" i="5"/>
  <c r="L258" i="4"/>
  <c r="Q215" i="5"/>
  <c r="M258" i="4"/>
  <c r="R215" i="5"/>
  <c r="N39" i="2"/>
  <c r="N258" i="4"/>
  <c r="T215" i="5"/>
  <c r="U215" i="5"/>
  <c r="P258" i="4"/>
  <c r="W215" i="5"/>
  <c r="Q258" i="4"/>
  <c r="X215" i="5"/>
  <c r="S258" i="4"/>
  <c r="AA215" i="5"/>
  <c r="AF215" i="5"/>
  <c r="AG215" i="5"/>
  <c r="X258" i="4"/>
  <c r="AI215" i="5"/>
  <c r="Y258" i="4"/>
  <c r="AJ215" i="5"/>
  <c r="Z258" i="4"/>
  <c r="AL215" i="5"/>
  <c r="AN215" i="5"/>
  <c r="O216" i="5"/>
  <c r="H259" i="4"/>
  <c r="K216" i="5"/>
  <c r="C259" i="4"/>
  <c r="C216" i="5"/>
  <c r="D259" i="4"/>
  <c r="E216" i="5"/>
  <c r="E259" i="4"/>
  <c r="F216" i="5"/>
  <c r="F259" i="4"/>
  <c r="H216" i="5"/>
  <c r="I216" i="5"/>
  <c r="L259" i="4"/>
  <c r="Q216" i="5"/>
  <c r="M259" i="4"/>
  <c r="R216" i="5"/>
  <c r="T216" i="5"/>
  <c r="U216" i="5"/>
  <c r="P259" i="4"/>
  <c r="W216" i="5"/>
  <c r="Q259" i="4"/>
  <c r="X216" i="5"/>
  <c r="S259" i="4"/>
  <c r="AA216" i="5"/>
  <c r="AH259" i="4"/>
  <c r="T259" i="4" a="1"/>
  <c r="T259" i="4"/>
  <c r="AC216" i="5"/>
  <c r="U259" i="4" a="1"/>
  <c r="U259" i="4"/>
  <c r="AD216" i="5"/>
  <c r="AF216" i="5"/>
  <c r="AG216" i="5"/>
  <c r="X259" i="4"/>
  <c r="AI216" i="5"/>
  <c r="Y259" i="4"/>
  <c r="AJ216" i="5"/>
  <c r="Z259" i="4"/>
  <c r="AL216" i="5"/>
  <c r="AN216" i="5"/>
  <c r="O217" i="5"/>
  <c r="H260" i="4"/>
  <c r="K217" i="5"/>
  <c r="C260" i="4"/>
  <c r="C217" i="5"/>
  <c r="D260" i="4"/>
  <c r="E217" i="5"/>
  <c r="E260" i="4"/>
  <c r="F217" i="5"/>
  <c r="F260" i="4"/>
  <c r="H217" i="5"/>
  <c r="I217" i="5"/>
  <c r="I260" i="4"/>
  <c r="L217" i="5"/>
  <c r="J260" i="4"/>
  <c r="N217" i="5"/>
  <c r="L260" i="4"/>
  <c r="Q217" i="5"/>
  <c r="M260" i="4"/>
  <c r="R217" i="5"/>
  <c r="T217" i="5"/>
  <c r="U217" i="5"/>
  <c r="P260" i="4"/>
  <c r="W217" i="5"/>
  <c r="Q260" i="4"/>
  <c r="X217" i="5"/>
  <c r="S260" i="4"/>
  <c r="AA217" i="5"/>
  <c r="AH260" i="4"/>
  <c r="T260" i="4" a="1"/>
  <c r="T260" i="4"/>
  <c r="AC217" i="5"/>
  <c r="U260" i="4" a="1"/>
  <c r="U260" i="4"/>
  <c r="AD217" i="5"/>
  <c r="AF217" i="5"/>
  <c r="AG217" i="5"/>
  <c r="X260" i="4"/>
  <c r="AI217" i="5"/>
  <c r="Y260" i="4"/>
  <c r="AJ217" i="5"/>
  <c r="Z260" i="4"/>
  <c r="AL217" i="5"/>
  <c r="AN217" i="5"/>
  <c r="C197" i="4"/>
  <c r="C218" i="5"/>
  <c r="N197" i="4"/>
  <c r="T218" i="5"/>
  <c r="U218" i="5"/>
  <c r="P197" i="4"/>
  <c r="W218" i="5"/>
  <c r="Q197" i="4"/>
  <c r="X218" i="5"/>
  <c r="S197" i="4"/>
  <c r="AA218" i="5"/>
  <c r="AH197" i="4"/>
  <c r="T197" i="4" a="1"/>
  <c r="T197" i="4"/>
  <c r="AC218" i="5"/>
  <c r="U197" i="4" a="1"/>
  <c r="U197" i="4"/>
  <c r="AD218" i="5"/>
  <c r="AF218" i="5"/>
  <c r="AG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AN218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U219" i="5"/>
  <c r="P179" i="4"/>
  <c r="W219" i="5"/>
  <c r="Q179" i="4"/>
  <c r="X219" i="5"/>
  <c r="AA219" i="5"/>
  <c r="AH179" i="4"/>
  <c r="T179" i="4" a="1"/>
  <c r="T179" i="4"/>
  <c r="AC219" i="5"/>
  <c r="U179" i="4" a="1"/>
  <c r="U179" i="4"/>
  <c r="AD219" i="5"/>
  <c r="AF219" i="5"/>
  <c r="AG219" i="5"/>
  <c r="X179" i="4"/>
  <c r="AI219" i="5"/>
  <c r="L219" i="5"/>
  <c r="N219" i="5"/>
  <c r="O219" i="5"/>
  <c r="AN219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U220" i="5"/>
  <c r="P180" i="4"/>
  <c r="W220" i="5"/>
  <c r="Q180" i="4"/>
  <c r="X220" i="5"/>
  <c r="S180" i="4"/>
  <c r="AA220" i="5"/>
  <c r="AH180" i="4"/>
  <c r="T180" i="4" a="1"/>
  <c r="T180" i="4"/>
  <c r="AC220" i="5"/>
  <c r="U180" i="4" a="1"/>
  <c r="U180" i="4"/>
  <c r="AD220" i="5"/>
  <c r="AF220" i="5"/>
  <c r="AG220" i="5"/>
  <c r="X180" i="4"/>
  <c r="AI220" i="5"/>
  <c r="Y180" i="4"/>
  <c r="AJ220" i="5"/>
  <c r="Z180" i="4"/>
  <c r="AL220" i="5"/>
  <c r="L220" i="5"/>
  <c r="N220" i="5"/>
  <c r="O220" i="5"/>
  <c r="AN220" i="5"/>
  <c r="O221" i="5"/>
  <c r="H198" i="4"/>
  <c r="K221" i="5"/>
  <c r="C198" i="4"/>
  <c r="C221" i="5"/>
  <c r="D198" i="4"/>
  <c r="E221" i="5"/>
  <c r="E198" i="4"/>
  <c r="F221" i="5"/>
  <c r="F198" i="4"/>
  <c r="H221" i="5"/>
  <c r="I221" i="5"/>
  <c r="I12" i="2"/>
  <c r="I198" i="4"/>
  <c r="L221" i="5"/>
  <c r="J198" i="4"/>
  <c r="N221" i="5"/>
  <c r="L198" i="4"/>
  <c r="Q221" i="5"/>
  <c r="M198" i="4"/>
  <c r="R221" i="5"/>
  <c r="T221" i="5"/>
  <c r="U221" i="5"/>
  <c r="P198" i="4"/>
  <c r="W221" i="5"/>
  <c r="Q198" i="4"/>
  <c r="X221" i="5"/>
  <c r="S198" i="4"/>
  <c r="AA221" i="5"/>
  <c r="AH198" i="4"/>
  <c r="T198" i="4" a="1"/>
  <c r="T198" i="4"/>
  <c r="AC221" i="5"/>
  <c r="U198" i="4" a="1"/>
  <c r="U198" i="4"/>
  <c r="AD221" i="5"/>
  <c r="AF221" i="5"/>
  <c r="AG221" i="5"/>
  <c r="X198" i="4"/>
  <c r="AI221" i="5"/>
  <c r="Y198" i="4"/>
  <c r="AJ221" i="5"/>
  <c r="Z198" i="4"/>
  <c r="AL221" i="5"/>
  <c r="AN221" i="5"/>
  <c r="C199" i="4"/>
  <c r="C222" i="5"/>
  <c r="D199" i="4"/>
  <c r="E222" i="5"/>
  <c r="E199" i="4"/>
  <c r="F222" i="5"/>
  <c r="F199" i="4"/>
  <c r="H222" i="5"/>
  <c r="I222" i="5"/>
  <c r="H199" i="4"/>
  <c r="K222" i="5"/>
  <c r="L199" i="4"/>
  <c r="Q222" i="5"/>
  <c r="M199" i="4"/>
  <c r="R222" i="5"/>
  <c r="T222" i="5"/>
  <c r="U222" i="5"/>
  <c r="P199" i="4"/>
  <c r="W222" i="5"/>
  <c r="Q199" i="4"/>
  <c r="X222" i="5"/>
  <c r="S199" i="4"/>
  <c r="AA222" i="5"/>
  <c r="AH199" i="4"/>
  <c r="T199" i="4" a="1"/>
  <c r="T199" i="4"/>
  <c r="AC222" i="5"/>
  <c r="U199" i="4" a="1"/>
  <c r="U199" i="4"/>
  <c r="AD222" i="5"/>
  <c r="AF222" i="5"/>
  <c r="AG222" i="5"/>
  <c r="X199" i="4"/>
  <c r="AI222" i="5"/>
  <c r="Y199" i="4"/>
  <c r="AJ222" i="5"/>
  <c r="Z199" i="4"/>
  <c r="AL222" i="5"/>
  <c r="L222" i="5"/>
  <c r="N222" i="5"/>
  <c r="O222" i="5"/>
  <c r="AN222" i="5"/>
  <c r="C98" i="4"/>
  <c r="C223" i="5"/>
  <c r="D98" i="4"/>
  <c r="E223" i="5"/>
  <c r="K223" i="5"/>
  <c r="L98" i="4"/>
  <c r="Q223" i="5"/>
  <c r="M98" i="4"/>
  <c r="R223" i="5"/>
  <c r="T223" i="5"/>
  <c r="U223" i="5"/>
  <c r="P98" i="4"/>
  <c r="W223" i="5"/>
  <c r="X223" i="5"/>
  <c r="S98" i="4"/>
  <c r="AA223" i="5"/>
  <c r="AH98" i="4"/>
  <c r="T98" i="4" a="1"/>
  <c r="T98" i="4"/>
  <c r="AC223" i="5"/>
  <c r="U98" i="4" a="1"/>
  <c r="U98" i="4"/>
  <c r="AD223" i="5"/>
  <c r="AF223" i="5"/>
  <c r="AG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AN223" i="5"/>
  <c r="O224" i="5"/>
  <c r="H12" i="4"/>
  <c r="K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U224" i="5"/>
  <c r="P12" i="4"/>
  <c r="W224" i="5"/>
  <c r="Q12" i="4"/>
  <c r="X224" i="5"/>
  <c r="AA224" i="5"/>
  <c r="AH12" i="4"/>
  <c r="T12" i="4" a="1"/>
  <c r="T12" i="4"/>
  <c r="AC224" i="5"/>
  <c r="U12" i="4" a="1"/>
  <c r="U12" i="4"/>
  <c r="AD224" i="5"/>
  <c r="AF224" i="5"/>
  <c r="AG224" i="5"/>
  <c r="X12" i="4"/>
  <c r="AI224" i="5"/>
  <c r="Y12" i="4"/>
  <c r="AJ224" i="5"/>
  <c r="Z12" i="4"/>
  <c r="AL224" i="5"/>
  <c r="F224" i="5"/>
  <c r="H224" i="5"/>
  <c r="I224" i="5"/>
  <c r="AN224" i="5"/>
  <c r="C290" i="4"/>
  <c r="C225" i="5"/>
  <c r="D290" i="4"/>
  <c r="E225" i="5"/>
  <c r="E18" i="2"/>
  <c r="E290" i="4"/>
  <c r="F225" i="5"/>
  <c r="F18" i="2"/>
  <c r="F290" i="4"/>
  <c r="H225" i="5"/>
  <c r="I225" i="5"/>
  <c r="H290" i="4"/>
  <c r="K225" i="5"/>
  <c r="L290" i="4"/>
  <c r="Q225" i="5"/>
  <c r="M290" i="4"/>
  <c r="R225" i="5"/>
  <c r="T225" i="5"/>
  <c r="U225" i="5"/>
  <c r="P290" i="4"/>
  <c r="W225" i="5"/>
  <c r="S290" i="4"/>
  <c r="AA225" i="5"/>
  <c r="AH290" i="4"/>
  <c r="T290" i="4" a="1"/>
  <c r="T290" i="4"/>
  <c r="AC225" i="5"/>
  <c r="U290" i="4" a="1"/>
  <c r="U290" i="4"/>
  <c r="AD225" i="5"/>
  <c r="AF225" i="5"/>
  <c r="AG225" i="5"/>
  <c r="X290" i="4"/>
  <c r="AI225" i="5"/>
  <c r="Y290" i="4"/>
  <c r="AJ225" i="5"/>
  <c r="Z290" i="4"/>
  <c r="AL225" i="5"/>
  <c r="L225" i="5"/>
  <c r="N225" i="5"/>
  <c r="O225" i="5"/>
  <c r="X225" i="5"/>
  <c r="AN225" i="5"/>
  <c r="B181" i="4"/>
  <c r="S181" i="4"/>
  <c r="AA226" i="5"/>
  <c r="P181" i="4"/>
  <c r="W226" i="5"/>
  <c r="O226" i="5"/>
  <c r="H181" i="4"/>
  <c r="K226" i="5"/>
  <c r="C181" i="4"/>
  <c r="C226" i="5"/>
  <c r="D181" i="4"/>
  <c r="E226" i="5"/>
  <c r="E181" i="4"/>
  <c r="F226" i="5"/>
  <c r="F181" i="4"/>
  <c r="H226" i="5"/>
  <c r="I226" i="5"/>
  <c r="I181" i="4"/>
  <c r="L226" i="5"/>
  <c r="J181" i="4"/>
  <c r="N226" i="5"/>
  <c r="L181" i="4"/>
  <c r="Q226" i="5"/>
  <c r="M181" i="4"/>
  <c r="R226" i="5"/>
  <c r="T226" i="5"/>
  <c r="U226" i="5"/>
  <c r="Q181" i="4"/>
  <c r="X226" i="5"/>
  <c r="R181" i="4"/>
  <c r="Z226" i="5"/>
  <c r="AH181" i="4"/>
  <c r="T181" i="4" a="1"/>
  <c r="T181" i="4"/>
  <c r="AC226" i="5"/>
  <c r="U181" i="4" a="1"/>
  <c r="U181" i="4"/>
  <c r="AD226" i="5"/>
  <c r="AF226" i="5"/>
  <c r="AG226" i="5"/>
  <c r="X181" i="4"/>
  <c r="AI226" i="5"/>
  <c r="Y181" i="4"/>
  <c r="AJ226" i="5"/>
  <c r="Z181" i="4"/>
  <c r="AL226" i="5"/>
  <c r="AN226" i="5"/>
  <c r="C114" i="4"/>
  <c r="C227" i="5"/>
  <c r="D114" i="4"/>
  <c r="E227" i="5"/>
  <c r="H114" i="4"/>
  <c r="K227" i="5"/>
  <c r="L114" i="4"/>
  <c r="Q227" i="5"/>
  <c r="M114" i="4"/>
  <c r="R227" i="5"/>
  <c r="T227" i="5"/>
  <c r="U227" i="5"/>
  <c r="P114" i="4"/>
  <c r="W227" i="5"/>
  <c r="X227" i="5"/>
  <c r="AA227" i="5"/>
  <c r="AH114" i="4"/>
  <c r="T114" i="4" a="1"/>
  <c r="T114" i="4"/>
  <c r="AC227" i="5"/>
  <c r="U114" i="4" a="1"/>
  <c r="U114" i="4"/>
  <c r="AD227" i="5"/>
  <c r="AF227" i="5"/>
  <c r="AG227" i="5"/>
  <c r="X114" i="4"/>
  <c r="AI227" i="5"/>
  <c r="Y114" i="4"/>
  <c r="AJ227" i="5"/>
  <c r="Z114" i="4"/>
  <c r="AL227" i="5"/>
  <c r="F227" i="5"/>
  <c r="H227" i="5"/>
  <c r="I227" i="5"/>
  <c r="L227" i="5"/>
  <c r="N227" i="5"/>
  <c r="O227" i="5"/>
  <c r="AN227" i="5"/>
  <c r="O228" i="5"/>
  <c r="K228" i="5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U228" i="5"/>
  <c r="P48" i="4"/>
  <c r="W228" i="5"/>
  <c r="Q48" i="4"/>
  <c r="X228" i="5"/>
  <c r="S4" i="2"/>
  <c r="S48" i="4"/>
  <c r="AA228" i="5"/>
  <c r="AH48" i="4"/>
  <c r="T48" i="4" a="1"/>
  <c r="T48" i="4"/>
  <c r="AC228" i="5"/>
  <c r="U48" i="4" a="1"/>
  <c r="U48" i="4"/>
  <c r="AD228" i="5"/>
  <c r="AF228" i="5"/>
  <c r="AG228" i="5"/>
  <c r="X48" i="4"/>
  <c r="AI228" i="5"/>
  <c r="Y48" i="4"/>
  <c r="AJ228" i="5"/>
  <c r="Z48" i="4"/>
  <c r="AL228" i="5"/>
  <c r="AN228" i="5"/>
  <c r="C291" i="4"/>
  <c r="C229" i="5"/>
  <c r="D291" i="4"/>
  <c r="E229" i="5"/>
  <c r="E291" i="4"/>
  <c r="F229" i="5"/>
  <c r="F291" i="4"/>
  <c r="H229" i="5"/>
  <c r="I229" i="5"/>
  <c r="H291" i="4"/>
  <c r="K229" i="5"/>
  <c r="L291" i="4"/>
  <c r="Q229" i="5"/>
  <c r="M291" i="4"/>
  <c r="R229" i="5"/>
  <c r="T229" i="5"/>
  <c r="U229" i="5"/>
  <c r="P291" i="4"/>
  <c r="W229" i="5"/>
  <c r="Q291" i="4"/>
  <c r="X229" i="5"/>
  <c r="S291" i="4"/>
  <c r="AA229" i="5"/>
  <c r="AH291" i="4"/>
  <c r="T291" i="4" a="1"/>
  <c r="T291" i="4"/>
  <c r="AC229" i="5"/>
  <c r="U291" i="4" a="1"/>
  <c r="U291" i="4"/>
  <c r="AD229" i="5"/>
  <c r="AF229" i="5"/>
  <c r="AG229" i="5"/>
  <c r="X291" i="4"/>
  <c r="AI229" i="5"/>
  <c r="Y291" i="4"/>
  <c r="AJ229" i="5"/>
  <c r="Z291" i="4"/>
  <c r="AL229" i="5"/>
  <c r="L229" i="5"/>
  <c r="N229" i="5"/>
  <c r="O229" i="5"/>
  <c r="AN229" i="5"/>
  <c r="B231" i="4"/>
  <c r="C231" i="4"/>
  <c r="C230" i="5"/>
  <c r="D231" i="4"/>
  <c r="E230" i="5"/>
  <c r="E231" i="4"/>
  <c r="F230" i="5"/>
  <c r="F231" i="4"/>
  <c r="H230" i="5"/>
  <c r="I230" i="5"/>
  <c r="H231" i="4"/>
  <c r="K230" i="5"/>
  <c r="L231" i="4"/>
  <c r="Q230" i="5"/>
  <c r="M231" i="4"/>
  <c r="R230" i="5"/>
  <c r="T230" i="5"/>
  <c r="U230" i="5"/>
  <c r="P231" i="4"/>
  <c r="W230" i="5"/>
  <c r="Q231" i="4"/>
  <c r="X230" i="5"/>
  <c r="S231" i="4"/>
  <c r="AA230" i="5"/>
  <c r="AH231" i="4"/>
  <c r="T231" i="4" a="1"/>
  <c r="T231" i="4"/>
  <c r="AC230" i="5"/>
  <c r="U231" i="4" a="1"/>
  <c r="U231" i="4"/>
  <c r="AD230" i="5"/>
  <c r="AF230" i="5"/>
  <c r="AG230" i="5"/>
  <c r="X231" i="4"/>
  <c r="AI230" i="5"/>
  <c r="Y231" i="4"/>
  <c r="AJ230" i="5"/>
  <c r="Z231" i="4"/>
  <c r="AL230" i="5"/>
  <c r="L230" i="5"/>
  <c r="N230" i="5"/>
  <c r="O230" i="5"/>
  <c r="AN230" i="5"/>
  <c r="C209" i="4"/>
  <c r="C231" i="5"/>
  <c r="D209" i="4"/>
  <c r="E231" i="5"/>
  <c r="H209" i="4"/>
  <c r="K231" i="5"/>
  <c r="L209" i="4"/>
  <c r="Q231" i="5"/>
  <c r="M209" i="4"/>
  <c r="R231" i="5"/>
  <c r="T231" i="5"/>
  <c r="U231" i="5"/>
  <c r="P209" i="4"/>
  <c r="W231" i="5"/>
  <c r="Q209" i="4"/>
  <c r="X231" i="5"/>
  <c r="S209" i="4"/>
  <c r="AA231" i="5"/>
  <c r="AH209" i="4"/>
  <c r="T209" i="4" a="1"/>
  <c r="T209" i="4"/>
  <c r="AC231" i="5"/>
  <c r="U209" i="4" a="1"/>
  <c r="U209" i="4"/>
  <c r="AD231" i="5"/>
  <c r="AF231" i="5"/>
  <c r="AG231" i="5"/>
  <c r="X209" i="4"/>
  <c r="AI231" i="5"/>
  <c r="Y209" i="4"/>
  <c r="AJ231" i="5"/>
  <c r="Z209" i="4"/>
  <c r="AL231" i="5"/>
  <c r="L231" i="5"/>
  <c r="N231" i="5"/>
  <c r="O231" i="5"/>
  <c r="AN231" i="5"/>
  <c r="C281" i="4"/>
  <c r="C232" i="5"/>
  <c r="D281" i="4"/>
  <c r="E232" i="5"/>
  <c r="H281" i="4"/>
  <c r="K232" i="5"/>
  <c r="L281" i="4"/>
  <c r="Q232" i="5"/>
  <c r="M281" i="4"/>
  <c r="R232" i="5"/>
  <c r="T232" i="5"/>
  <c r="U232" i="5"/>
  <c r="P281" i="4"/>
  <c r="W232" i="5"/>
  <c r="Q281" i="4"/>
  <c r="X232" i="5"/>
  <c r="S281" i="4"/>
  <c r="AA232" i="5"/>
  <c r="AH281" i="4"/>
  <c r="T281" i="4" a="1"/>
  <c r="T281" i="4"/>
  <c r="AC232" i="5"/>
  <c r="U281" i="4" a="1"/>
  <c r="U281" i="4"/>
  <c r="AD232" i="5"/>
  <c r="AF232" i="5"/>
  <c r="AG232" i="5"/>
  <c r="X281" i="4"/>
  <c r="AI232" i="5"/>
  <c r="Y281" i="4"/>
  <c r="AJ232" i="5"/>
  <c r="Z281" i="4"/>
  <c r="AL232" i="5"/>
  <c r="L232" i="5"/>
  <c r="N232" i="5"/>
  <c r="O232" i="5"/>
  <c r="AN232" i="5"/>
  <c r="B142" i="4"/>
  <c r="S142" i="4"/>
  <c r="AA233" i="5"/>
  <c r="P142" i="4"/>
  <c r="W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H142" i="4"/>
  <c r="T142" i="4" a="1"/>
  <c r="T142" i="4"/>
  <c r="AC233" i="5"/>
  <c r="U142" i="4" a="1"/>
  <c r="U142" i="4"/>
  <c r="AD233" i="5"/>
  <c r="AF233" i="5"/>
  <c r="AG233" i="5"/>
  <c r="X142" i="4"/>
  <c r="AI233" i="5"/>
  <c r="Y142" i="4"/>
  <c r="AJ233" i="5"/>
  <c r="Z142" i="4"/>
  <c r="AL233" i="5"/>
  <c r="L233" i="5"/>
  <c r="N233" i="5"/>
  <c r="O233" i="5"/>
  <c r="AN233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H27" i="4"/>
  <c r="T27" i="4" a="1"/>
  <c r="T27" i="4"/>
  <c r="AC234" i="5"/>
  <c r="U27" i="4" a="1"/>
  <c r="U27" i="4"/>
  <c r="AD234" i="5"/>
  <c r="AF234" i="5"/>
  <c r="AG234" i="5"/>
  <c r="X27" i="4"/>
  <c r="AI234" i="5"/>
  <c r="Y27" i="4"/>
  <c r="AJ234" i="5"/>
  <c r="Z27" i="4"/>
  <c r="AL234" i="5"/>
  <c r="AN234" i="5"/>
  <c r="B143" i="4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H143" i="4"/>
  <c r="T143" i="4" a="1"/>
  <c r="T143" i="4"/>
  <c r="AC235" i="5"/>
  <c r="U143" i="4" a="1"/>
  <c r="U143" i="4"/>
  <c r="AD235" i="5"/>
  <c r="AF235" i="5"/>
  <c r="AG235" i="5"/>
  <c r="X143" i="4"/>
  <c r="AI235" i="5"/>
  <c r="Y143" i="4"/>
  <c r="AJ235" i="5"/>
  <c r="Z143" i="4"/>
  <c r="AL235" i="5"/>
  <c r="AN235" i="5"/>
  <c r="B144" i="4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H144" i="4"/>
  <c r="T144" i="4" a="1"/>
  <c r="T144" i="4"/>
  <c r="AC236" i="5"/>
  <c r="U144" i="4" a="1"/>
  <c r="U144" i="4"/>
  <c r="AD236" i="5"/>
  <c r="AF236" i="5"/>
  <c r="AG236" i="5"/>
  <c r="X144" i="4"/>
  <c r="AI236" i="5"/>
  <c r="Y144" i="4"/>
  <c r="AJ236" i="5"/>
  <c r="Z144" i="4"/>
  <c r="AL236" i="5"/>
  <c r="AN236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H28" i="4"/>
  <c r="T28" i="4" a="1"/>
  <c r="T28" i="4"/>
  <c r="AC237" i="5"/>
  <c r="U28" i="4" a="1"/>
  <c r="U28" i="4"/>
  <c r="AD237" i="5"/>
  <c r="AF237" i="5"/>
  <c r="AG237" i="5"/>
  <c r="X28" i="4"/>
  <c r="AI237" i="5"/>
  <c r="Y28" i="4"/>
  <c r="AJ237" i="5"/>
  <c r="Z28" i="4"/>
  <c r="AL237" i="5"/>
  <c r="AN237" i="5"/>
  <c r="B145" i="4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H145" i="4"/>
  <c r="T145" i="4" a="1"/>
  <c r="T145" i="4"/>
  <c r="AC238" i="5"/>
  <c r="U145" i="4" a="1"/>
  <c r="U145" i="4"/>
  <c r="AD238" i="5"/>
  <c r="AF238" i="5"/>
  <c r="AG238" i="5"/>
  <c r="X145" i="4"/>
  <c r="AI238" i="5"/>
  <c r="Y145" i="4"/>
  <c r="AJ238" i="5"/>
  <c r="Z145" i="4"/>
  <c r="AL238" i="5"/>
  <c r="AN238" i="5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U239" i="5"/>
  <c r="P282" i="4"/>
  <c r="W239" i="5"/>
  <c r="Q282" i="4"/>
  <c r="X239" i="5"/>
  <c r="S282" i="4"/>
  <c r="AA239" i="5"/>
  <c r="AH282" i="4"/>
  <c r="T282" i="4" a="1"/>
  <c r="T282" i="4"/>
  <c r="AC239" i="5"/>
  <c r="U282" i="4" a="1"/>
  <c r="U282" i="4"/>
  <c r="AD239" i="5"/>
  <c r="AF239" i="5"/>
  <c r="AG239" i="5"/>
  <c r="X282" i="4"/>
  <c r="AI239" i="5"/>
  <c r="Y282" i="4"/>
  <c r="AJ239" i="5"/>
  <c r="Z282" i="4"/>
  <c r="AL239" i="5"/>
  <c r="AN239" i="5"/>
  <c r="AA240" i="5"/>
  <c r="B392" i="4"/>
  <c r="P392" i="4"/>
  <c r="W240" i="5"/>
  <c r="O240" i="5"/>
  <c r="K240" i="5"/>
  <c r="C240" i="5"/>
  <c r="L240" i="5"/>
  <c r="N240" i="5"/>
  <c r="L392" i="4"/>
  <c r="Q240" i="5"/>
  <c r="U240" i="5"/>
  <c r="Q392" i="4"/>
  <c r="X240" i="5"/>
  <c r="R392" i="4"/>
  <c r="Z240" i="5"/>
  <c r="AC240" i="5"/>
  <c r="AD240" i="5"/>
  <c r="AF240" i="5"/>
  <c r="AG240" i="5"/>
  <c r="X392" i="4"/>
  <c r="AI240" i="5"/>
  <c r="Y392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93" i="4"/>
  <c r="P393" i="4"/>
  <c r="W244" i="5"/>
  <c r="O244" i="5"/>
  <c r="K244" i="5"/>
  <c r="C244" i="5"/>
  <c r="L244" i="5"/>
  <c r="N244" i="5"/>
  <c r="L393" i="4"/>
  <c r="Q244" i="5"/>
  <c r="U244" i="5"/>
  <c r="Q393" i="4"/>
  <c r="X244" i="5"/>
  <c r="R393" i="4"/>
  <c r="Z244" i="5"/>
  <c r="AC244" i="5"/>
  <c r="AD244" i="5"/>
  <c r="AF244" i="5"/>
  <c r="AG244" i="5"/>
  <c r="X393" i="4"/>
  <c r="AI244" i="5"/>
  <c r="Y393" i="4"/>
  <c r="AJ244" i="5"/>
  <c r="AL244" i="5"/>
  <c r="AN244" i="5"/>
  <c r="AA245" i="5"/>
  <c r="B394" i="4"/>
  <c r="P394" i="4"/>
  <c r="W245" i="5"/>
  <c r="O245" i="5"/>
  <c r="K245" i="5"/>
  <c r="C245" i="5"/>
  <c r="L245" i="5"/>
  <c r="N245" i="5"/>
  <c r="L394" i="4"/>
  <c r="Q245" i="5"/>
  <c r="U245" i="5"/>
  <c r="Q394" i="4"/>
  <c r="X245" i="5"/>
  <c r="R394" i="4"/>
  <c r="Z245" i="5"/>
  <c r="AC245" i="5"/>
  <c r="AD245" i="5"/>
  <c r="AF245" i="5"/>
  <c r="AG245" i="5"/>
  <c r="X394" i="4"/>
  <c r="AI245" i="5"/>
  <c r="Y394" i="4"/>
  <c r="AJ245" i="5"/>
  <c r="AL245" i="5"/>
  <c r="AN245" i="5"/>
  <c r="AA246" i="5"/>
  <c r="B395" i="4"/>
  <c r="P395" i="4"/>
  <c r="W246" i="5"/>
  <c r="O246" i="5"/>
  <c r="K246" i="5"/>
  <c r="C246" i="5"/>
  <c r="L246" i="5"/>
  <c r="N246" i="5"/>
  <c r="L395" i="4"/>
  <c r="Q246" i="5"/>
  <c r="U246" i="5"/>
  <c r="Q395" i="4"/>
  <c r="X246" i="5"/>
  <c r="R395" i="4"/>
  <c r="Z246" i="5"/>
  <c r="AC246" i="5"/>
  <c r="AD246" i="5"/>
  <c r="AF246" i="5"/>
  <c r="AG246" i="5"/>
  <c r="X395" i="4"/>
  <c r="AI246" i="5"/>
  <c r="Y395" i="4"/>
  <c r="AJ246" i="5"/>
  <c r="AL246" i="5"/>
  <c r="AN246" i="5"/>
  <c r="AA247" i="5"/>
  <c r="B396" i="4"/>
  <c r="P396" i="4"/>
  <c r="W247" i="5"/>
  <c r="O247" i="5"/>
  <c r="K247" i="5"/>
  <c r="C247" i="5"/>
  <c r="L247" i="5"/>
  <c r="N247" i="5"/>
  <c r="L396" i="4"/>
  <c r="Q247" i="5"/>
  <c r="U247" i="5"/>
  <c r="Q396" i="4"/>
  <c r="X247" i="5"/>
  <c r="R396" i="4"/>
  <c r="Z247" i="5"/>
  <c r="AC247" i="5"/>
  <c r="AD247" i="5"/>
  <c r="AF247" i="5"/>
  <c r="AG247" i="5"/>
  <c r="X396" i="4"/>
  <c r="AI247" i="5"/>
  <c r="Y396" i="4"/>
  <c r="AJ247" i="5"/>
  <c r="AL247" i="5"/>
  <c r="AN247" i="5"/>
  <c r="AA248" i="5"/>
  <c r="B397" i="4"/>
  <c r="P397" i="4"/>
  <c r="W248" i="5"/>
  <c r="O248" i="5"/>
  <c r="K248" i="5"/>
  <c r="C248" i="5"/>
  <c r="L248" i="5"/>
  <c r="N248" i="5"/>
  <c r="L397" i="4"/>
  <c r="Q248" i="5"/>
  <c r="U248" i="5"/>
  <c r="Q397" i="4"/>
  <c r="X248" i="5"/>
  <c r="R22" i="2"/>
  <c r="R397" i="4"/>
  <c r="Z248" i="5"/>
  <c r="AC248" i="5"/>
  <c r="AD248" i="5"/>
  <c r="AF248" i="5"/>
  <c r="AG248" i="5"/>
  <c r="X397" i="4"/>
  <c r="AI248" i="5"/>
  <c r="Y397" i="4"/>
  <c r="AJ248" i="5"/>
  <c r="AL248" i="5"/>
  <c r="AN248" i="5"/>
  <c r="AA249" i="5"/>
  <c r="B387" i="4"/>
  <c r="P387" i="4"/>
  <c r="W249" i="5"/>
  <c r="O249" i="5"/>
  <c r="K249" i="5"/>
  <c r="C249" i="5"/>
  <c r="L249" i="5"/>
  <c r="N249" i="5"/>
  <c r="L387" i="4"/>
  <c r="Q249" i="5"/>
  <c r="U249" i="5"/>
  <c r="Q387" i="4"/>
  <c r="X249" i="5"/>
  <c r="R387" i="4"/>
  <c r="Z249" i="5"/>
  <c r="AC249" i="5"/>
  <c r="AD249" i="5"/>
  <c r="AF249" i="5"/>
  <c r="AG249" i="5"/>
  <c r="X387" i="4"/>
  <c r="AI249" i="5"/>
  <c r="Y387" i="4"/>
  <c r="AJ249" i="5"/>
  <c r="AL249" i="5"/>
  <c r="AN249" i="5"/>
  <c r="AA250" i="5"/>
  <c r="B388" i="4"/>
  <c r="P388" i="4"/>
  <c r="W250" i="5"/>
  <c r="O250" i="5"/>
  <c r="K250" i="5"/>
  <c r="C250" i="5"/>
  <c r="L250" i="5"/>
  <c r="N250" i="5"/>
  <c r="L388" i="4"/>
  <c r="Q250" i="5"/>
  <c r="U250" i="5"/>
  <c r="Q388" i="4"/>
  <c r="X250" i="5"/>
  <c r="R388" i="4"/>
  <c r="Z250" i="5"/>
  <c r="AC250" i="5"/>
  <c r="AD250" i="5"/>
  <c r="AF250" i="5"/>
  <c r="AG250" i="5"/>
  <c r="X388" i="4"/>
  <c r="AI250" i="5"/>
  <c r="Y388" i="4"/>
  <c r="AJ250" i="5"/>
  <c r="AL250" i="5"/>
  <c r="AN250" i="5"/>
  <c r="AA251" i="5"/>
  <c r="B389" i="4"/>
  <c r="P389" i="4"/>
  <c r="W251" i="5"/>
  <c r="O251" i="5"/>
  <c r="K251" i="5"/>
  <c r="C251" i="5"/>
  <c r="L251" i="5"/>
  <c r="N251" i="5"/>
  <c r="L389" i="4"/>
  <c r="Q251" i="5"/>
  <c r="U251" i="5"/>
  <c r="Q389" i="4"/>
  <c r="X251" i="5"/>
  <c r="R389" i="4"/>
  <c r="Z251" i="5"/>
  <c r="AC251" i="5"/>
  <c r="AD251" i="5"/>
  <c r="AF251" i="5"/>
  <c r="AG251" i="5"/>
  <c r="X389" i="4"/>
  <c r="AI251" i="5"/>
  <c r="Y389" i="4"/>
  <c r="AJ251" i="5"/>
  <c r="AL251" i="5"/>
  <c r="AN251" i="5"/>
  <c r="AA252" i="5"/>
  <c r="B398" i="4"/>
  <c r="P398" i="4"/>
  <c r="W252" i="5"/>
  <c r="O252" i="5"/>
  <c r="K252" i="5"/>
  <c r="C252" i="5"/>
  <c r="L252" i="5"/>
  <c r="N252" i="5"/>
  <c r="L398" i="4"/>
  <c r="Q252" i="5"/>
  <c r="U252" i="5"/>
  <c r="Q398" i="4"/>
  <c r="X252" i="5"/>
  <c r="R398" i="4"/>
  <c r="Z252" i="5"/>
  <c r="AC252" i="5"/>
  <c r="AD252" i="5"/>
  <c r="AF252" i="5"/>
  <c r="AG252" i="5"/>
  <c r="X398" i="4"/>
  <c r="AI252" i="5"/>
  <c r="Y398" i="4"/>
  <c r="AJ252" i="5"/>
  <c r="AL252" i="5"/>
  <c r="AN252" i="5"/>
  <c r="AA253" i="5"/>
  <c r="B399" i="4"/>
  <c r="P399" i="4"/>
  <c r="W253" i="5"/>
  <c r="O253" i="5"/>
  <c r="K253" i="5"/>
  <c r="C253" i="5"/>
  <c r="L253" i="5"/>
  <c r="N253" i="5"/>
  <c r="L399" i="4"/>
  <c r="Q253" i="5"/>
  <c r="U253" i="5"/>
  <c r="Q399" i="4"/>
  <c r="X253" i="5"/>
  <c r="R399" i="4"/>
  <c r="Z253" i="5"/>
  <c r="AC253" i="5"/>
  <c r="AD253" i="5"/>
  <c r="AF253" i="5"/>
  <c r="AG253" i="5"/>
  <c r="X399" i="4"/>
  <c r="AI253" i="5"/>
  <c r="Y399" i="4"/>
  <c r="AJ253" i="5"/>
  <c r="AL253" i="5"/>
  <c r="AN253" i="5"/>
  <c r="AA254" i="5"/>
  <c r="B383" i="4"/>
  <c r="P383" i="4"/>
  <c r="W254" i="5"/>
  <c r="O254" i="5"/>
  <c r="K254" i="5"/>
  <c r="C254" i="5"/>
  <c r="L254" i="5"/>
  <c r="N254" i="5"/>
  <c r="L383" i="4"/>
  <c r="Q254" i="5"/>
  <c r="U254" i="5"/>
  <c r="Q383" i="4"/>
  <c r="X254" i="5"/>
  <c r="R383" i="4"/>
  <c r="Z254" i="5"/>
  <c r="AC254" i="5"/>
  <c r="AD254" i="5"/>
  <c r="AF254" i="5"/>
  <c r="AG254" i="5"/>
  <c r="X383" i="4"/>
  <c r="AI254" i="5"/>
  <c r="Y383" i="4"/>
  <c r="AJ254" i="5"/>
  <c r="AL254" i="5"/>
  <c r="AN254" i="5"/>
  <c r="AA255" i="5"/>
  <c r="B400" i="4"/>
  <c r="P400" i="4"/>
  <c r="W255" i="5"/>
  <c r="O255" i="5"/>
  <c r="K255" i="5"/>
  <c r="C255" i="5"/>
  <c r="L255" i="5"/>
  <c r="N255" i="5"/>
  <c r="L400" i="4"/>
  <c r="Q255" i="5"/>
  <c r="U255" i="5"/>
  <c r="Q400" i="4"/>
  <c r="X255" i="5"/>
  <c r="R400" i="4"/>
  <c r="Z255" i="5"/>
  <c r="AC255" i="5"/>
  <c r="AD255" i="5"/>
  <c r="AF255" i="5"/>
  <c r="AG255" i="5"/>
  <c r="X400" i="4"/>
  <c r="AI255" i="5"/>
  <c r="Y400" i="4"/>
  <c r="AJ255" i="5"/>
  <c r="AL255" i="5"/>
  <c r="AN255" i="5"/>
  <c r="AA256" i="5"/>
  <c r="B401" i="4"/>
  <c r="P401" i="4"/>
  <c r="W256" i="5"/>
  <c r="O256" i="5"/>
  <c r="K256" i="5"/>
  <c r="C256" i="5"/>
  <c r="L256" i="5"/>
  <c r="N256" i="5"/>
  <c r="L401" i="4"/>
  <c r="Q256" i="5"/>
  <c r="U256" i="5"/>
  <c r="Q401" i="4"/>
  <c r="X256" i="5"/>
  <c r="R401" i="4"/>
  <c r="Z256" i="5"/>
  <c r="AC256" i="5"/>
  <c r="AD256" i="5"/>
  <c r="AF256" i="5"/>
  <c r="AG256" i="5"/>
  <c r="X401" i="4"/>
  <c r="AI256" i="5"/>
  <c r="Y401" i="4"/>
  <c r="AJ256" i="5"/>
  <c r="AL256" i="5"/>
  <c r="AN256" i="5"/>
  <c r="AA257" i="5"/>
  <c r="B390" i="4"/>
  <c r="P390" i="4"/>
  <c r="W257" i="5"/>
  <c r="O257" i="5"/>
  <c r="K257" i="5"/>
  <c r="C257" i="5"/>
  <c r="L257" i="5"/>
  <c r="N257" i="5"/>
  <c r="L390" i="4"/>
  <c r="Q257" i="5"/>
  <c r="U257" i="5"/>
  <c r="Q390" i="4"/>
  <c r="X257" i="5"/>
  <c r="R390" i="4"/>
  <c r="Z257" i="5"/>
  <c r="AC257" i="5"/>
  <c r="AD257" i="5"/>
  <c r="AF257" i="5"/>
  <c r="AG257" i="5"/>
  <c r="X390" i="4"/>
  <c r="AI257" i="5"/>
  <c r="Y390" i="4"/>
  <c r="AJ257" i="5"/>
  <c r="AL257" i="5"/>
  <c r="AN257" i="5"/>
  <c r="C283" i="4"/>
  <c r="C258" i="5"/>
  <c r="D283" i="4"/>
  <c r="E258" i="5"/>
  <c r="E283" i="4"/>
  <c r="F258" i="5"/>
  <c r="F283" i="4"/>
  <c r="H258" i="5"/>
  <c r="I258" i="5"/>
  <c r="K258" i="5"/>
  <c r="L283" i="4"/>
  <c r="Q258" i="5"/>
  <c r="M283" i="4"/>
  <c r="R258" i="5"/>
  <c r="T258" i="5"/>
  <c r="U258" i="5"/>
  <c r="P283" i="4"/>
  <c r="W258" i="5"/>
  <c r="S283" i="4"/>
  <c r="AA258" i="5"/>
  <c r="AH283" i="4"/>
  <c r="T283" i="4" a="1"/>
  <c r="T283" i="4"/>
  <c r="AC258" i="5"/>
  <c r="U283" i="4" a="1"/>
  <c r="U283" i="4"/>
  <c r="AD258" i="5"/>
  <c r="AF258" i="5"/>
  <c r="AG258" i="5"/>
  <c r="X283" i="4"/>
  <c r="AI258" i="5"/>
  <c r="Y283" i="4"/>
  <c r="AJ258" i="5"/>
  <c r="Z283" i="4"/>
  <c r="AL258" i="5"/>
  <c r="L258" i="5"/>
  <c r="N258" i="5"/>
  <c r="O258" i="5"/>
  <c r="X258" i="5"/>
  <c r="Z258" i="5"/>
  <c r="AN258" i="5"/>
  <c r="AA259" i="5"/>
  <c r="B391" i="4"/>
  <c r="P391" i="4"/>
  <c r="W259" i="5"/>
  <c r="O259" i="5"/>
  <c r="K259" i="5"/>
  <c r="C259" i="5"/>
  <c r="L259" i="5"/>
  <c r="N259" i="5"/>
  <c r="L391" i="4"/>
  <c r="Q259" i="5"/>
  <c r="U259" i="5"/>
  <c r="Q391" i="4"/>
  <c r="X259" i="5"/>
  <c r="R35" i="2"/>
  <c r="R391" i="4"/>
  <c r="Z259" i="5"/>
  <c r="AC259" i="5"/>
  <c r="AD259" i="5"/>
  <c r="AF259" i="5"/>
  <c r="AG259" i="5"/>
  <c r="X391" i="4"/>
  <c r="AI259" i="5"/>
  <c r="Y39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51" i="4"/>
  <c r="C51" i="4"/>
  <c r="C266" i="5"/>
  <c r="D51" i="4"/>
  <c r="E266" i="5"/>
  <c r="H51" i="4"/>
  <c r="K266" i="5"/>
  <c r="L51" i="4"/>
  <c r="Q266" i="5"/>
  <c r="M51" i="4"/>
  <c r="R266" i="5"/>
  <c r="T266" i="5"/>
  <c r="U266" i="5"/>
  <c r="P51" i="4"/>
  <c r="W266" i="5"/>
  <c r="Q51" i="4"/>
  <c r="X266" i="5"/>
  <c r="AA266" i="5"/>
  <c r="AH51" i="4"/>
  <c r="T51" i="4" a="1"/>
  <c r="T51" i="4"/>
  <c r="AC266" i="5"/>
  <c r="U51" i="4" a="1"/>
  <c r="U51" i="4"/>
  <c r="AD266" i="5"/>
  <c r="AF266" i="5"/>
  <c r="AG266" i="5"/>
  <c r="Y51" i="4"/>
  <c r="AJ266" i="5"/>
  <c r="Z51" i="4"/>
  <c r="AL266" i="5"/>
  <c r="AN266" i="5"/>
  <c r="C52" i="4"/>
  <c r="C267" i="5"/>
  <c r="D52" i="4"/>
  <c r="E267" i="5"/>
  <c r="H52" i="4"/>
  <c r="K267" i="5"/>
  <c r="L52" i="4"/>
  <c r="Q267" i="5"/>
  <c r="M52" i="4"/>
  <c r="R267" i="5"/>
  <c r="T267" i="5"/>
  <c r="U267" i="5"/>
  <c r="P52" i="4"/>
  <c r="W267" i="5"/>
  <c r="Q52" i="4"/>
  <c r="X267" i="5"/>
  <c r="AA267" i="5"/>
  <c r="AH52" i="4"/>
  <c r="T52" i="4" a="1"/>
  <c r="T52" i="4"/>
  <c r="AC267" i="5"/>
  <c r="U52" i="4" a="1"/>
  <c r="U52" i="4"/>
  <c r="AD267" i="5"/>
  <c r="AF267" i="5"/>
  <c r="AG267" i="5"/>
  <c r="AI267" i="5"/>
  <c r="Y52" i="4"/>
  <c r="AJ267" i="5"/>
  <c r="Z52" i="4"/>
  <c r="AL267" i="5"/>
  <c r="AN267" i="5"/>
  <c r="C53" i="4"/>
  <c r="C268" i="5"/>
  <c r="D53" i="4"/>
  <c r="E268" i="5"/>
  <c r="H53" i="4"/>
  <c r="K268" i="5"/>
  <c r="L53" i="4"/>
  <c r="Q268" i="5"/>
  <c r="M53" i="4"/>
  <c r="R268" i="5"/>
  <c r="T268" i="5"/>
  <c r="U268" i="5"/>
  <c r="P53" i="4"/>
  <c r="W268" i="5"/>
  <c r="Q53" i="4"/>
  <c r="X268" i="5"/>
  <c r="AA268" i="5"/>
  <c r="AH53" i="4"/>
  <c r="T53" i="4" a="1"/>
  <c r="T53" i="4"/>
  <c r="AC268" i="5"/>
  <c r="U53" i="4" a="1"/>
  <c r="U53" i="4"/>
  <c r="AD268" i="5"/>
  <c r="AF268" i="5"/>
  <c r="AG268" i="5"/>
  <c r="AI268" i="5"/>
  <c r="Y53" i="4"/>
  <c r="AJ268" i="5"/>
  <c r="Z53" i="4"/>
  <c r="AL268" i="5"/>
  <c r="AN268" i="5"/>
  <c r="B54" i="4"/>
  <c r="C54" i="4"/>
  <c r="C269" i="5"/>
  <c r="D54" i="4"/>
  <c r="E269" i="5"/>
  <c r="H54" i="4"/>
  <c r="K269" i="5"/>
  <c r="L54" i="4"/>
  <c r="Q269" i="5"/>
  <c r="M54" i="4"/>
  <c r="R269" i="5"/>
  <c r="T269" i="5"/>
  <c r="U269" i="5"/>
  <c r="P54" i="4"/>
  <c r="W269" i="5"/>
  <c r="Q54" i="4"/>
  <c r="X269" i="5"/>
  <c r="AA269" i="5"/>
  <c r="AH54" i="4"/>
  <c r="T54" i="4" a="1"/>
  <c r="T54" i="4"/>
  <c r="AC269" i="5"/>
  <c r="U54" i="4" a="1"/>
  <c r="U54" i="4"/>
  <c r="AD269" i="5"/>
  <c r="AF269" i="5"/>
  <c r="AG269" i="5"/>
  <c r="X54" i="4"/>
  <c r="AI269" i="5"/>
  <c r="Y54" i="4"/>
  <c r="AJ269" i="5"/>
  <c r="Z54" i="4"/>
  <c r="AL269" i="5"/>
  <c r="AN269" i="5"/>
  <c r="B55" i="4"/>
  <c r="C55" i="4"/>
  <c r="C270" i="5"/>
  <c r="D55" i="4"/>
  <c r="E270" i="5"/>
  <c r="H55" i="4"/>
  <c r="K270" i="5"/>
  <c r="L55" i="4"/>
  <c r="Q270" i="5"/>
  <c r="M55" i="4"/>
  <c r="R270" i="5"/>
  <c r="T270" i="5"/>
  <c r="U270" i="5"/>
  <c r="P55" i="4"/>
  <c r="W270" i="5"/>
  <c r="Q55" i="4"/>
  <c r="X270" i="5"/>
  <c r="AA270" i="5"/>
  <c r="AH55" i="4"/>
  <c r="T55" i="4" a="1"/>
  <c r="T55" i="4"/>
  <c r="AC270" i="5"/>
  <c r="U55" i="4" a="1"/>
  <c r="U55" i="4"/>
  <c r="AD270" i="5"/>
  <c r="AF270" i="5"/>
  <c r="AG270" i="5"/>
  <c r="X55" i="4"/>
  <c r="AI270" i="5"/>
  <c r="Y55" i="4"/>
  <c r="AJ270" i="5"/>
  <c r="Z55" i="4"/>
  <c r="AL270" i="5"/>
  <c r="AN270" i="5"/>
  <c r="B56" i="4"/>
  <c r="C56" i="4"/>
  <c r="C271" i="5"/>
  <c r="D56" i="4"/>
  <c r="E271" i="5"/>
  <c r="H56" i="4"/>
  <c r="K271" i="5"/>
  <c r="L56" i="4"/>
  <c r="Q271" i="5"/>
  <c r="M56" i="4"/>
  <c r="R271" i="5"/>
  <c r="T271" i="5"/>
  <c r="U271" i="5"/>
  <c r="P56" i="4"/>
  <c r="W271" i="5"/>
  <c r="Q56" i="4"/>
  <c r="X271" i="5"/>
  <c r="AA271" i="5"/>
  <c r="AH56" i="4"/>
  <c r="T56" i="4" a="1"/>
  <c r="T56" i="4"/>
  <c r="AC271" i="5"/>
  <c r="U56" i="4" a="1"/>
  <c r="U56" i="4"/>
  <c r="AD271" i="5"/>
  <c r="AF271" i="5"/>
  <c r="AG271" i="5"/>
  <c r="X56" i="4"/>
  <c r="AI271" i="5"/>
  <c r="Y56" i="4"/>
  <c r="AJ271" i="5"/>
  <c r="Z56" i="4"/>
  <c r="AL271" i="5"/>
  <c r="AN271" i="5"/>
  <c r="B57" i="4"/>
  <c r="C57" i="4"/>
  <c r="C272" i="5"/>
  <c r="D57" i="4"/>
  <c r="E272" i="5"/>
  <c r="H57" i="4"/>
  <c r="K272" i="5"/>
  <c r="L57" i="4"/>
  <c r="Q272" i="5"/>
  <c r="M57" i="4"/>
  <c r="R272" i="5"/>
  <c r="T272" i="5"/>
  <c r="U272" i="5"/>
  <c r="P57" i="4"/>
  <c r="W272" i="5"/>
  <c r="Q57" i="4"/>
  <c r="X272" i="5"/>
  <c r="AA272" i="5"/>
  <c r="AH57" i="4"/>
  <c r="T57" i="4" a="1"/>
  <c r="T57" i="4"/>
  <c r="AC272" i="5"/>
  <c r="U57" i="4" a="1"/>
  <c r="U57" i="4"/>
  <c r="AD272" i="5"/>
  <c r="AF272" i="5"/>
  <c r="AG272" i="5"/>
  <c r="X57" i="4"/>
  <c r="AI272" i="5"/>
  <c r="Y57" i="4"/>
  <c r="AJ272" i="5"/>
  <c r="Z57" i="4"/>
  <c r="AL272" i="5"/>
  <c r="AN272" i="5"/>
  <c r="C99" i="4"/>
  <c r="C273" i="5"/>
  <c r="D99" i="4"/>
  <c r="E273" i="5"/>
  <c r="H99" i="4"/>
  <c r="K273" i="5"/>
  <c r="L99" i="4"/>
  <c r="Q273" i="5"/>
  <c r="M99" i="4"/>
  <c r="R273" i="5"/>
  <c r="T273" i="5"/>
  <c r="U273" i="5"/>
  <c r="P99" i="4"/>
  <c r="W273" i="5"/>
  <c r="Q99" i="4"/>
  <c r="X273" i="5"/>
  <c r="S99" i="4"/>
  <c r="AA273" i="5"/>
  <c r="AH99" i="4"/>
  <c r="T99" i="4" a="1"/>
  <c r="T99" i="4"/>
  <c r="AC273" i="5"/>
  <c r="U99" i="4" a="1"/>
  <c r="U99" i="4"/>
  <c r="AD273" i="5"/>
  <c r="AF273" i="5"/>
  <c r="AG273" i="5"/>
  <c r="X99" i="4"/>
  <c r="AI273" i="5"/>
  <c r="Y99" i="4"/>
  <c r="AJ273" i="5"/>
  <c r="Z99" i="4"/>
  <c r="AL273" i="5"/>
  <c r="AN273" i="5"/>
  <c r="C100" i="4"/>
  <c r="C274" i="5"/>
  <c r="D100" i="4"/>
  <c r="E274" i="5"/>
  <c r="H100" i="4"/>
  <c r="K274" i="5"/>
  <c r="L100" i="4"/>
  <c r="Q274" i="5"/>
  <c r="M100" i="4"/>
  <c r="R274" i="5"/>
  <c r="T274" i="5"/>
  <c r="U274" i="5"/>
  <c r="P100" i="4"/>
  <c r="W274" i="5"/>
  <c r="Q100" i="4"/>
  <c r="X274" i="5"/>
  <c r="S100" i="4"/>
  <c r="AA274" i="5"/>
  <c r="AH100" i="4"/>
  <c r="T100" i="4" a="1"/>
  <c r="T100" i="4"/>
  <c r="AC274" i="5"/>
  <c r="U100" i="4" a="1"/>
  <c r="U100" i="4"/>
  <c r="AD274" i="5"/>
  <c r="AF274" i="5"/>
  <c r="AG274" i="5"/>
  <c r="X100" i="4"/>
  <c r="AI274" i="5"/>
  <c r="Y100" i="4"/>
  <c r="AJ274" i="5"/>
  <c r="Z100" i="4"/>
  <c r="AL274" i="5"/>
  <c r="AN274" i="5"/>
  <c r="C101" i="4"/>
  <c r="C275" i="5"/>
  <c r="D101" i="4"/>
  <c r="E275" i="5"/>
  <c r="K275" i="5"/>
  <c r="L101" i="4"/>
  <c r="Q275" i="5"/>
  <c r="M101" i="4"/>
  <c r="R275" i="5"/>
  <c r="T275" i="5"/>
  <c r="U275" i="5"/>
  <c r="P101" i="4"/>
  <c r="W275" i="5"/>
  <c r="Q101" i="4"/>
  <c r="X275" i="5"/>
  <c r="S101" i="4"/>
  <c r="AA275" i="5"/>
  <c r="AH101" i="4"/>
  <c r="T101" i="4" a="1"/>
  <c r="T101" i="4"/>
  <c r="AC275" i="5"/>
  <c r="U101" i="4" a="1"/>
  <c r="U101" i="4"/>
  <c r="AD275" i="5"/>
  <c r="AF275" i="5"/>
  <c r="AG275" i="5"/>
  <c r="X101" i="4"/>
  <c r="AI275" i="5"/>
  <c r="Y101" i="4"/>
  <c r="AJ275" i="5"/>
  <c r="Z101" i="4"/>
  <c r="AL275" i="5"/>
  <c r="AN275" i="5"/>
  <c r="B261" i="4"/>
  <c r="C261" i="4"/>
  <c r="C276" i="5"/>
  <c r="D261" i="4"/>
  <c r="E276" i="5"/>
  <c r="K276" i="5"/>
  <c r="L261" i="4"/>
  <c r="Q276" i="5"/>
  <c r="M261" i="4"/>
  <c r="R276" i="5"/>
  <c r="T276" i="5"/>
  <c r="U276" i="5"/>
  <c r="P261" i="4"/>
  <c r="W276" i="5"/>
  <c r="Q261" i="4"/>
  <c r="X276" i="5"/>
  <c r="AA276" i="5"/>
  <c r="AH261" i="4"/>
  <c r="T261" i="4" a="1"/>
  <c r="T261" i="4"/>
  <c r="AC276" i="5"/>
  <c r="U261" i="4" a="1"/>
  <c r="U261" i="4"/>
  <c r="AD276" i="5"/>
  <c r="AF276" i="5"/>
  <c r="AG276" i="5"/>
  <c r="X261" i="4"/>
  <c r="AI276" i="5"/>
  <c r="Y261" i="4"/>
  <c r="AJ276" i="5"/>
  <c r="Z261" i="4"/>
  <c r="AL276" i="5"/>
  <c r="AN276" i="5"/>
  <c r="O277" i="5"/>
  <c r="K277" i="5"/>
  <c r="B244" i="4"/>
  <c r="C244" i="4"/>
  <c r="C277" i="5"/>
  <c r="D244" i="4"/>
  <c r="E277" i="5"/>
  <c r="I244" i="4"/>
  <c r="L277" i="5"/>
  <c r="J244" i="4"/>
  <c r="N277" i="5"/>
  <c r="L244" i="4"/>
  <c r="Q277" i="5"/>
  <c r="M244" i="4"/>
  <c r="R277" i="5"/>
  <c r="T277" i="5"/>
  <c r="U277" i="5"/>
  <c r="P244" i="4"/>
  <c r="W277" i="5"/>
  <c r="Q244" i="4"/>
  <c r="X277" i="5"/>
  <c r="S244" i="4"/>
  <c r="AA277" i="5"/>
  <c r="AH244" i="4"/>
  <c r="T244" i="4" a="1"/>
  <c r="T244" i="4"/>
  <c r="AC277" i="5"/>
  <c r="U244" i="4" a="1"/>
  <c r="U244" i="4"/>
  <c r="AD277" i="5"/>
  <c r="AF277" i="5"/>
  <c r="AG277" i="5"/>
  <c r="X244" i="4"/>
  <c r="AI277" i="5"/>
  <c r="Y244" i="4"/>
  <c r="AJ277" i="5"/>
  <c r="Z244" i="4"/>
  <c r="AL277" i="5"/>
  <c r="AN277" i="5"/>
  <c r="B41" i="4"/>
  <c r="C41" i="4"/>
  <c r="C278" i="5"/>
  <c r="D41" i="4"/>
  <c r="E278" i="5"/>
  <c r="H41" i="4"/>
  <c r="K278" i="5"/>
  <c r="L41" i="4"/>
  <c r="Q278" i="5"/>
  <c r="M41" i="4"/>
  <c r="R278" i="5"/>
  <c r="T278" i="5"/>
  <c r="U278" i="5"/>
  <c r="P41" i="4"/>
  <c r="W278" i="5"/>
  <c r="Q41" i="4"/>
  <c r="X278" i="5"/>
  <c r="AA278" i="5"/>
  <c r="AH41" i="4"/>
  <c r="T41" i="4" a="1"/>
  <c r="T41" i="4"/>
  <c r="AC278" i="5"/>
  <c r="U41" i="4" a="1"/>
  <c r="U41" i="4"/>
  <c r="AD278" i="5"/>
  <c r="AF278" i="5"/>
  <c r="AG278" i="5"/>
  <c r="X41" i="4"/>
  <c r="AI278" i="5"/>
  <c r="Y41" i="4"/>
  <c r="AJ278" i="5"/>
  <c r="Z41" i="4"/>
  <c r="AL278" i="5"/>
  <c r="L278" i="5"/>
  <c r="N278" i="5"/>
  <c r="O278" i="5"/>
  <c r="AN278" i="5"/>
  <c r="O279" i="5"/>
  <c r="H76" i="4"/>
  <c r="K279" i="5"/>
  <c r="C76" i="4"/>
  <c r="C279" i="5"/>
  <c r="D76" i="4"/>
  <c r="E279" i="5"/>
  <c r="I76" i="4"/>
  <c r="L279" i="5"/>
  <c r="J76" i="4"/>
  <c r="N279" i="5"/>
  <c r="L76" i="4"/>
  <c r="Q279" i="5"/>
  <c r="M76" i="4"/>
  <c r="R279" i="5"/>
  <c r="T279" i="5"/>
  <c r="U279" i="5"/>
  <c r="P76" i="4"/>
  <c r="W279" i="5"/>
  <c r="Q76" i="4"/>
  <c r="X279" i="5"/>
  <c r="AA279" i="5"/>
  <c r="AH76" i="4"/>
  <c r="T76" i="4" a="1"/>
  <c r="T76" i="4"/>
  <c r="AC279" i="5"/>
  <c r="U76" i="4" a="1"/>
  <c r="U76" i="4"/>
  <c r="AD279" i="5"/>
  <c r="AF279" i="5"/>
  <c r="AG279" i="5"/>
  <c r="X76" i="4"/>
  <c r="AI279" i="5"/>
  <c r="Y76" i="4"/>
  <c r="AJ279" i="5"/>
  <c r="Z76" i="4"/>
  <c r="AL279" i="5"/>
  <c r="AN279" i="5"/>
  <c r="C81" i="4"/>
  <c r="C280" i="5"/>
  <c r="D81" i="4"/>
  <c r="E280" i="5"/>
  <c r="H81" i="4"/>
  <c r="K280" i="5"/>
  <c r="L81" i="4"/>
  <c r="Q280" i="5"/>
  <c r="M81" i="4"/>
  <c r="R280" i="5"/>
  <c r="T280" i="5"/>
  <c r="U280" i="5"/>
  <c r="W280" i="5"/>
  <c r="Q81" i="4"/>
  <c r="X280" i="5"/>
  <c r="AA280" i="5"/>
  <c r="AH81" i="4"/>
  <c r="T81" i="4" a="1"/>
  <c r="T81" i="4"/>
  <c r="AC280" i="5"/>
  <c r="U81" i="4" a="1"/>
  <c r="U81" i="4"/>
  <c r="AD280" i="5"/>
  <c r="AF280" i="5"/>
  <c r="AG280" i="5"/>
  <c r="X81" i="4"/>
  <c r="AI280" i="5"/>
  <c r="Y81" i="4"/>
  <c r="AJ280" i="5"/>
  <c r="Z81" i="4"/>
  <c r="AL280" i="5"/>
  <c r="AN280" i="5"/>
  <c r="B110" i="4"/>
  <c r="C110" i="4"/>
  <c r="C281" i="5"/>
  <c r="D110" i="4"/>
  <c r="E281" i="5"/>
  <c r="K281" i="5"/>
  <c r="L110" i="4"/>
  <c r="Q281" i="5"/>
  <c r="M110" i="4"/>
  <c r="R281" i="5"/>
  <c r="T281" i="5"/>
  <c r="U281" i="5"/>
  <c r="W281" i="5"/>
  <c r="Q110" i="4"/>
  <c r="X281" i="5"/>
  <c r="AA281" i="5"/>
  <c r="AH110" i="4"/>
  <c r="T110" i="4" a="1"/>
  <c r="T110" i="4"/>
  <c r="AC281" i="5"/>
  <c r="U110" i="4" a="1"/>
  <c r="U110" i="4"/>
  <c r="AD281" i="5"/>
  <c r="AF281" i="5"/>
  <c r="AG281" i="5"/>
  <c r="X110" i="4"/>
  <c r="AI281" i="5"/>
  <c r="Y110" i="4"/>
  <c r="AJ281" i="5"/>
  <c r="Z110" i="4"/>
  <c r="AL281" i="5"/>
  <c r="AN281" i="5"/>
  <c r="C256" i="4"/>
  <c r="C282" i="5"/>
  <c r="D256" i="4"/>
  <c r="E282" i="5"/>
  <c r="H256" i="4"/>
  <c r="K282" i="5"/>
  <c r="L256" i="4"/>
  <c r="Q282" i="5"/>
  <c r="M256" i="4"/>
  <c r="R282" i="5"/>
  <c r="T282" i="5"/>
  <c r="U282" i="5"/>
  <c r="P256" i="4"/>
  <c r="W282" i="5"/>
  <c r="Q256" i="4"/>
  <c r="X282" i="5"/>
  <c r="S256" i="4"/>
  <c r="AA282" i="5"/>
  <c r="AH256" i="4"/>
  <c r="T256" i="4" a="1"/>
  <c r="T256" i="4"/>
  <c r="AC282" i="5"/>
  <c r="U256" i="4" a="1"/>
  <c r="U256" i="4"/>
  <c r="AD282" i="5"/>
  <c r="AF282" i="5"/>
  <c r="AG282" i="5"/>
  <c r="X256" i="4"/>
  <c r="AI282" i="5"/>
  <c r="Y256" i="4"/>
  <c r="AJ282" i="5"/>
  <c r="Z256" i="4"/>
  <c r="AL282" i="5"/>
  <c r="AN282" i="5"/>
  <c r="B242" i="4"/>
  <c r="C242" i="4"/>
  <c r="C283" i="5"/>
  <c r="D242" i="4"/>
  <c r="E283" i="5"/>
  <c r="K283" i="5"/>
  <c r="L242" i="4"/>
  <c r="Q283" i="5"/>
  <c r="M242" i="4"/>
  <c r="R283" i="5"/>
  <c r="T283" i="5"/>
  <c r="U283" i="5"/>
  <c r="P242" i="4"/>
  <c r="W283" i="5"/>
  <c r="Q242" i="4"/>
  <c r="X283" i="5"/>
  <c r="S242" i="4"/>
  <c r="AA283" i="5"/>
  <c r="AH242" i="4"/>
  <c r="T242" i="4" a="1"/>
  <c r="T242" i="4"/>
  <c r="AC283" i="5"/>
  <c r="U242" i="4" a="1"/>
  <c r="U242" i="4"/>
  <c r="AD283" i="5"/>
  <c r="AF283" i="5"/>
  <c r="AG283" i="5"/>
  <c r="X242" i="4"/>
  <c r="AI283" i="5"/>
  <c r="Y242" i="4"/>
  <c r="AJ283" i="5"/>
  <c r="Z242" i="4"/>
  <c r="AL283" i="5"/>
  <c r="AN283" i="5"/>
  <c r="B265" i="4"/>
  <c r="C265" i="4"/>
  <c r="C284" i="5"/>
  <c r="D265" i="4"/>
  <c r="E284" i="5"/>
  <c r="K284" i="5"/>
  <c r="L265" i="4"/>
  <c r="Q284" i="5"/>
  <c r="M265" i="4"/>
  <c r="R284" i="5"/>
  <c r="T284" i="5"/>
  <c r="U284" i="5"/>
  <c r="P265" i="4"/>
  <c r="W284" i="5"/>
  <c r="Q265" i="4"/>
  <c r="X284" i="5"/>
  <c r="S265" i="4"/>
  <c r="AA284" i="5"/>
  <c r="AH265" i="4"/>
  <c r="T265" i="4" a="1"/>
  <c r="T265" i="4"/>
  <c r="AC284" i="5"/>
  <c r="U265" i="4" a="1"/>
  <c r="U265" i="4"/>
  <c r="AD284" i="5"/>
  <c r="AF284" i="5"/>
  <c r="AG284" i="5"/>
  <c r="X265" i="4"/>
  <c r="AI284" i="5"/>
  <c r="Y265" i="4"/>
  <c r="AJ284" i="5"/>
  <c r="Z265" i="4"/>
  <c r="AL284" i="5"/>
  <c r="AN284" i="5"/>
  <c r="B151" i="4"/>
  <c r="C151" i="4"/>
  <c r="C285" i="5"/>
  <c r="D151" i="4"/>
  <c r="E285" i="5"/>
  <c r="K285" i="5"/>
  <c r="L151" i="4"/>
  <c r="Q285" i="5"/>
  <c r="M151" i="4"/>
  <c r="R285" i="5"/>
  <c r="T285" i="5"/>
  <c r="U285" i="5"/>
  <c r="P151" i="4"/>
  <c r="W285" i="5"/>
  <c r="Q151" i="4"/>
  <c r="X285" i="5"/>
  <c r="S151" i="4"/>
  <c r="AA285" i="5"/>
  <c r="AH151" i="4"/>
  <c r="T151" i="4" a="1"/>
  <c r="T151" i="4"/>
  <c r="AC285" i="5"/>
  <c r="U151" i="4" a="1"/>
  <c r="U151" i="4"/>
  <c r="AD285" i="5"/>
  <c r="AF285" i="5"/>
  <c r="AG285" i="5"/>
  <c r="X151" i="4"/>
  <c r="AI285" i="5"/>
  <c r="Y151" i="4"/>
  <c r="AJ285" i="5"/>
  <c r="Z151" i="4"/>
  <c r="AL285" i="5"/>
  <c r="AN285" i="5"/>
  <c r="C66" i="4"/>
  <c r="C286" i="5"/>
  <c r="D66" i="4"/>
  <c r="E286" i="5"/>
  <c r="H66" i="4"/>
  <c r="K286" i="5"/>
  <c r="L66" i="4"/>
  <c r="Q286" i="5"/>
  <c r="M66" i="4"/>
  <c r="R286" i="5"/>
  <c r="N4" i="2"/>
  <c r="N66" i="4"/>
  <c r="T286" i="5"/>
  <c r="U286" i="5"/>
  <c r="P66" i="4"/>
  <c r="W286" i="5"/>
  <c r="Q66" i="4"/>
  <c r="X286" i="5"/>
  <c r="AA286" i="5"/>
  <c r="AH66" i="4"/>
  <c r="T66" i="4" a="1"/>
  <c r="T66" i="4"/>
  <c r="AC286" i="5"/>
  <c r="U66" i="4" a="1"/>
  <c r="U66" i="4"/>
  <c r="AD286" i="5"/>
  <c r="AF286" i="5"/>
  <c r="AG286" i="5"/>
  <c r="X66" i="4"/>
  <c r="AI286" i="5"/>
  <c r="Y66" i="4"/>
  <c r="AJ286" i="5"/>
  <c r="Z66" i="4"/>
  <c r="AL286" i="5"/>
  <c r="AN286" i="5"/>
  <c r="O287" i="5"/>
  <c r="K287" i="5"/>
  <c r="B285" i="4"/>
  <c r="C285" i="4"/>
  <c r="C287" i="5"/>
  <c r="D285" i="4"/>
  <c r="E287" i="5"/>
  <c r="E285" i="4"/>
  <c r="F287" i="5"/>
  <c r="F285" i="4"/>
  <c r="H287" i="5"/>
  <c r="I287" i="5"/>
  <c r="I285" i="4"/>
  <c r="L287" i="5"/>
  <c r="J285" i="4"/>
  <c r="N287" i="5"/>
  <c r="L285" i="4"/>
  <c r="Q287" i="5"/>
  <c r="M285" i="4"/>
  <c r="R287" i="5"/>
  <c r="N285" i="4"/>
  <c r="T287" i="5"/>
  <c r="U287" i="5"/>
  <c r="P285" i="4"/>
  <c r="W287" i="5"/>
  <c r="Q285" i="4"/>
  <c r="X287" i="5"/>
  <c r="S285" i="4"/>
  <c r="AA287" i="5"/>
  <c r="AH285" i="4"/>
  <c r="T285" i="4" a="1"/>
  <c r="T285" i="4"/>
  <c r="AC287" i="5"/>
  <c r="U285" i="4" a="1"/>
  <c r="U285" i="4"/>
  <c r="AD287" i="5"/>
  <c r="AF287" i="5"/>
  <c r="AG287" i="5"/>
  <c r="X285" i="4"/>
  <c r="AI287" i="5"/>
  <c r="Y285" i="4"/>
  <c r="AJ287" i="5"/>
  <c r="Z285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40" i="4"/>
  <c r="D340" i="4"/>
  <c r="E290" i="5"/>
  <c r="I290" i="5"/>
  <c r="I340" i="4"/>
  <c r="L290" i="5"/>
  <c r="J340" i="4"/>
  <c r="N290" i="5"/>
  <c r="L340" i="4"/>
  <c r="Q290" i="5"/>
  <c r="M340" i="4"/>
  <c r="R290" i="5"/>
  <c r="N43" i="2"/>
  <c r="N340" i="4"/>
  <c r="T290" i="5"/>
  <c r="O43" i="2"/>
  <c r="O340" i="4"/>
  <c r="U290" i="5"/>
  <c r="P340" i="4"/>
  <c r="W290" i="5"/>
  <c r="Q340" i="4"/>
  <c r="X290" i="5"/>
  <c r="AA290" i="5"/>
  <c r="AC290" i="5"/>
  <c r="AD290" i="5"/>
  <c r="V43" i="2"/>
  <c r="V340" i="4"/>
  <c r="AF290" i="5"/>
  <c r="AG290" i="5"/>
  <c r="X340" i="4"/>
  <c r="AI290" i="5"/>
  <c r="Y340" i="4"/>
  <c r="AJ290" i="5"/>
  <c r="AL290" i="5"/>
  <c r="AN290" i="5"/>
  <c r="O291" i="5"/>
  <c r="K291" i="5"/>
  <c r="C291" i="5"/>
  <c r="B341" i="4"/>
  <c r="D341" i="4"/>
  <c r="E291" i="5"/>
  <c r="I291" i="5"/>
  <c r="I341" i="4"/>
  <c r="L291" i="5"/>
  <c r="J341" i="4"/>
  <c r="N291" i="5"/>
  <c r="L341" i="4"/>
  <c r="Q291" i="5"/>
  <c r="M341" i="4"/>
  <c r="R291" i="5"/>
  <c r="N341" i="4"/>
  <c r="T291" i="5"/>
  <c r="O341" i="4"/>
  <c r="U291" i="5"/>
  <c r="P341" i="4"/>
  <c r="W291" i="5"/>
  <c r="Q341" i="4"/>
  <c r="X291" i="5"/>
  <c r="AA291" i="5"/>
  <c r="AC291" i="5"/>
  <c r="AD291" i="5"/>
  <c r="V341" i="4"/>
  <c r="AF291" i="5"/>
  <c r="AG291" i="5"/>
  <c r="X341" i="4"/>
  <c r="AI291" i="5"/>
  <c r="Y341" i="4"/>
  <c r="AJ291" i="5"/>
  <c r="AL291" i="5"/>
  <c r="AN291" i="5"/>
  <c r="O292" i="5"/>
  <c r="K292" i="5"/>
  <c r="C292" i="5"/>
  <c r="B342" i="4"/>
  <c r="D342" i="4"/>
  <c r="E292" i="5"/>
  <c r="I292" i="5"/>
  <c r="I342" i="4"/>
  <c r="L292" i="5"/>
  <c r="J342" i="4"/>
  <c r="N292" i="5"/>
  <c r="L342" i="4"/>
  <c r="Q292" i="5"/>
  <c r="M342" i="4"/>
  <c r="R292" i="5"/>
  <c r="N342" i="4"/>
  <c r="T292" i="5"/>
  <c r="O342" i="4"/>
  <c r="U292" i="5"/>
  <c r="P342" i="4"/>
  <c r="W292" i="5"/>
  <c r="Q342" i="4"/>
  <c r="X292" i="5"/>
  <c r="AA292" i="5"/>
  <c r="AC292" i="5"/>
  <c r="AD292" i="5"/>
  <c r="V342" i="4"/>
  <c r="AF292" i="5"/>
  <c r="AG292" i="5"/>
  <c r="X342" i="4"/>
  <c r="AI292" i="5"/>
  <c r="Y342" i="4"/>
  <c r="AJ292" i="5"/>
  <c r="AL292" i="5"/>
  <c r="AN292" i="5"/>
  <c r="O293" i="5"/>
  <c r="K293" i="5"/>
  <c r="C293" i="5"/>
  <c r="B332" i="4"/>
  <c r="D332" i="4"/>
  <c r="E293" i="5"/>
  <c r="I293" i="5"/>
  <c r="I332" i="4"/>
  <c r="L293" i="5"/>
  <c r="J332" i="4"/>
  <c r="N293" i="5"/>
  <c r="L332" i="4"/>
  <c r="Q293" i="5"/>
  <c r="M332" i="4"/>
  <c r="R293" i="5"/>
  <c r="N332" i="4"/>
  <c r="T293" i="5"/>
  <c r="O332" i="4"/>
  <c r="U293" i="5"/>
  <c r="P332" i="4"/>
  <c r="W293" i="5"/>
  <c r="Q332" i="4"/>
  <c r="X293" i="5"/>
  <c r="AA293" i="5"/>
  <c r="AC293" i="5"/>
  <c r="AD293" i="5"/>
  <c r="V332" i="4"/>
  <c r="AF293" i="5"/>
  <c r="AG293" i="5"/>
  <c r="X332" i="4"/>
  <c r="AI293" i="5"/>
  <c r="Y332" i="4"/>
  <c r="AJ293" i="5"/>
  <c r="AL293" i="5"/>
  <c r="AN293" i="5"/>
  <c r="O294" i="5"/>
  <c r="K294" i="5"/>
  <c r="C294" i="5"/>
  <c r="B333" i="4"/>
  <c r="D333" i="4"/>
  <c r="E294" i="5"/>
  <c r="I294" i="5"/>
  <c r="I333" i="4"/>
  <c r="L294" i="5"/>
  <c r="J333" i="4"/>
  <c r="N294" i="5"/>
  <c r="L333" i="4"/>
  <c r="Q294" i="5"/>
  <c r="M333" i="4"/>
  <c r="R294" i="5"/>
  <c r="N333" i="4"/>
  <c r="T294" i="5"/>
  <c r="O333" i="4"/>
  <c r="U294" i="5"/>
  <c r="P333" i="4"/>
  <c r="W294" i="5"/>
  <c r="Q333" i="4"/>
  <c r="X294" i="5"/>
  <c r="AA294" i="5"/>
  <c r="AC294" i="5"/>
  <c r="AD294" i="5"/>
  <c r="V333" i="4"/>
  <c r="AF294" i="5"/>
  <c r="AG294" i="5"/>
  <c r="X333" i="4"/>
  <c r="AI294" i="5"/>
  <c r="Y333" i="4"/>
  <c r="AJ294" i="5"/>
  <c r="AL294" i="5"/>
  <c r="AN294" i="5"/>
  <c r="O295" i="5"/>
  <c r="K295" i="5"/>
  <c r="C295" i="5"/>
  <c r="B315" i="4"/>
  <c r="D315" i="4"/>
  <c r="E295" i="5"/>
  <c r="I315" i="4"/>
  <c r="L295" i="5"/>
  <c r="J315" i="4"/>
  <c r="N295" i="5"/>
  <c r="L315" i="4"/>
  <c r="Q295" i="5"/>
  <c r="M315" i="4"/>
  <c r="R295" i="5"/>
  <c r="N315" i="4"/>
  <c r="T295" i="5"/>
  <c r="O315" i="4"/>
  <c r="U295" i="5"/>
  <c r="P315" i="4"/>
  <c r="W295" i="5"/>
  <c r="Q315" i="4"/>
  <c r="X295" i="5"/>
  <c r="AA295" i="5"/>
  <c r="AC295" i="5"/>
  <c r="AD295" i="5"/>
  <c r="V315" i="4"/>
  <c r="AF295" i="5"/>
  <c r="AG295" i="5"/>
  <c r="X315" i="4"/>
  <c r="AI295" i="5"/>
  <c r="Y315" i="4"/>
  <c r="AJ295" i="5"/>
  <c r="AL295" i="5"/>
  <c r="F295" i="5"/>
  <c r="H295" i="5"/>
  <c r="I295" i="5"/>
  <c r="AN295" i="5"/>
  <c r="O296" i="5"/>
  <c r="K296" i="5"/>
  <c r="C296" i="5"/>
  <c r="B312" i="4"/>
  <c r="D312" i="4"/>
  <c r="E296" i="5"/>
  <c r="I296" i="5"/>
  <c r="I312" i="4"/>
  <c r="L296" i="5"/>
  <c r="J312" i="4"/>
  <c r="N296" i="5"/>
  <c r="L312" i="4"/>
  <c r="Q296" i="5"/>
  <c r="M312" i="4"/>
  <c r="R296" i="5"/>
  <c r="N312" i="4"/>
  <c r="T296" i="5"/>
  <c r="O312" i="4"/>
  <c r="U296" i="5"/>
  <c r="P312" i="4"/>
  <c r="W296" i="5"/>
  <c r="Q312" i="4"/>
  <c r="X296" i="5"/>
  <c r="AA296" i="5"/>
  <c r="AC296" i="5"/>
  <c r="AD296" i="5"/>
  <c r="AF296" i="5"/>
  <c r="AG296" i="5"/>
  <c r="X312" i="4"/>
  <c r="AI296" i="5"/>
  <c r="Y312" i="4"/>
  <c r="AJ296" i="5"/>
  <c r="AL296" i="5"/>
  <c r="AN296" i="5"/>
  <c r="O297" i="5"/>
  <c r="K297" i="5"/>
  <c r="C297" i="5"/>
  <c r="B316" i="4"/>
  <c r="D316" i="4"/>
  <c r="E297" i="5"/>
  <c r="I297" i="5"/>
  <c r="I316" i="4"/>
  <c r="L297" i="5"/>
  <c r="J316" i="4"/>
  <c r="N297" i="5"/>
  <c r="L316" i="4"/>
  <c r="Q297" i="5"/>
  <c r="M316" i="4"/>
  <c r="R297" i="5"/>
  <c r="N316" i="4"/>
  <c r="T297" i="5"/>
  <c r="O316" i="4"/>
  <c r="U297" i="5"/>
  <c r="P316" i="4"/>
  <c r="W297" i="5"/>
  <c r="Q316" i="4"/>
  <c r="X297" i="5"/>
  <c r="AA297" i="5"/>
  <c r="AC297" i="5"/>
  <c r="AD297" i="5"/>
  <c r="V316" i="4"/>
  <c r="AF297" i="5"/>
  <c r="AG297" i="5"/>
  <c r="X316" i="4"/>
  <c r="AI297" i="5"/>
  <c r="Y316" i="4"/>
  <c r="AJ297" i="5"/>
  <c r="AL297" i="5"/>
  <c r="AN297" i="5"/>
  <c r="O298" i="5"/>
  <c r="K298" i="5"/>
  <c r="C298" i="5"/>
  <c r="B317" i="4"/>
  <c r="D317" i="4"/>
  <c r="E298" i="5"/>
  <c r="I317" i="4"/>
  <c r="L298" i="5"/>
  <c r="J317" i="4"/>
  <c r="N298" i="5"/>
  <c r="L317" i="4"/>
  <c r="Q298" i="5"/>
  <c r="M317" i="4"/>
  <c r="R298" i="5"/>
  <c r="N317" i="4"/>
  <c r="T298" i="5"/>
  <c r="O317" i="4"/>
  <c r="U298" i="5"/>
  <c r="P317" i="4"/>
  <c r="W298" i="5"/>
  <c r="Q317" i="4"/>
  <c r="X298" i="5"/>
  <c r="AA298" i="5"/>
  <c r="AC298" i="5"/>
  <c r="AD298" i="5"/>
  <c r="V317" i="4"/>
  <c r="AF298" i="5"/>
  <c r="AG298" i="5"/>
  <c r="X317" i="4"/>
  <c r="AI298" i="5"/>
  <c r="Y317" i="4"/>
  <c r="AJ298" i="5"/>
  <c r="AL298" i="5"/>
  <c r="F298" i="5"/>
  <c r="AN298" i="5"/>
  <c r="O299" i="5"/>
  <c r="K299" i="5"/>
  <c r="C299" i="5"/>
  <c r="B318" i="4"/>
  <c r="D318" i="4"/>
  <c r="E299" i="5"/>
  <c r="I318" i="4"/>
  <c r="L299" i="5"/>
  <c r="J318" i="4"/>
  <c r="N299" i="5"/>
  <c r="L318" i="4"/>
  <c r="Q299" i="5"/>
  <c r="M318" i="4"/>
  <c r="R299" i="5"/>
  <c r="N318" i="4"/>
  <c r="T299" i="5"/>
  <c r="O318" i="4"/>
  <c r="U299" i="5"/>
  <c r="P318" i="4"/>
  <c r="W299" i="5"/>
  <c r="Q318" i="4"/>
  <c r="X299" i="5"/>
  <c r="AA299" i="5"/>
  <c r="AC299" i="5"/>
  <c r="AD299" i="5"/>
  <c r="V318" i="4"/>
  <c r="AF299" i="5"/>
  <c r="AG299" i="5"/>
  <c r="X318" i="4"/>
  <c r="AI299" i="5"/>
  <c r="Y318" i="4"/>
  <c r="AJ299" i="5"/>
  <c r="AL299" i="5"/>
  <c r="F299" i="5"/>
  <c r="AN299" i="5"/>
  <c r="O300" i="5"/>
  <c r="K300" i="5"/>
  <c r="C300" i="5"/>
  <c r="B344" i="4"/>
  <c r="D344" i="4"/>
  <c r="E300" i="5"/>
  <c r="I344" i="4"/>
  <c r="L300" i="5"/>
  <c r="J344" i="4"/>
  <c r="N300" i="5"/>
  <c r="L344" i="4"/>
  <c r="Q300" i="5"/>
  <c r="M344" i="4"/>
  <c r="R300" i="5"/>
  <c r="N344" i="4"/>
  <c r="T300" i="5"/>
  <c r="O344" i="4"/>
  <c r="U300" i="5"/>
  <c r="P344" i="4"/>
  <c r="W300" i="5"/>
  <c r="Q344" i="4"/>
  <c r="X300" i="5"/>
  <c r="AA300" i="5"/>
  <c r="AC300" i="5"/>
  <c r="AD300" i="5"/>
  <c r="V6" i="2"/>
  <c r="V344" i="4"/>
  <c r="AF300" i="5"/>
  <c r="AG300" i="5"/>
  <c r="X344" i="4"/>
  <c r="AI300" i="5"/>
  <c r="Y344" i="4"/>
  <c r="AJ300" i="5"/>
  <c r="AL300" i="5"/>
  <c r="F300" i="5"/>
  <c r="AN300" i="5"/>
  <c r="O301" i="5"/>
  <c r="K301" i="5"/>
  <c r="C301" i="5"/>
  <c r="B334" i="4"/>
  <c r="D334" i="4"/>
  <c r="E301" i="5"/>
  <c r="I301" i="5"/>
  <c r="I334" i="4"/>
  <c r="L301" i="5"/>
  <c r="J334" i="4"/>
  <c r="N301" i="5"/>
  <c r="L334" i="4"/>
  <c r="Q301" i="5"/>
  <c r="M334" i="4"/>
  <c r="R301" i="5"/>
  <c r="N334" i="4"/>
  <c r="T301" i="5"/>
  <c r="O334" i="4"/>
  <c r="U301" i="5"/>
  <c r="P334" i="4"/>
  <c r="W301" i="5"/>
  <c r="Q334" i="4"/>
  <c r="X301" i="5"/>
  <c r="AA301" i="5"/>
  <c r="AC301" i="5"/>
  <c r="AD301" i="5"/>
  <c r="V334" i="4"/>
  <c r="AF301" i="5"/>
  <c r="AG301" i="5"/>
  <c r="X334" i="4"/>
  <c r="AI301" i="5"/>
  <c r="Y334" i="4"/>
  <c r="AJ301" i="5"/>
  <c r="AL301" i="5"/>
  <c r="AN301" i="5"/>
  <c r="O302" i="5"/>
  <c r="K302" i="5"/>
  <c r="C302" i="5"/>
  <c r="B313" i="4"/>
  <c r="D313" i="4"/>
  <c r="E302" i="5"/>
  <c r="I302" i="5"/>
  <c r="I313" i="4"/>
  <c r="L302" i="5"/>
  <c r="J313" i="4"/>
  <c r="N302" i="5"/>
  <c r="L313" i="4"/>
  <c r="Q302" i="5"/>
  <c r="M313" i="4"/>
  <c r="R302" i="5"/>
  <c r="N313" i="4"/>
  <c r="T302" i="5"/>
  <c r="O313" i="4"/>
  <c r="U302" i="5"/>
  <c r="P313" i="4"/>
  <c r="W302" i="5"/>
  <c r="Q313" i="4"/>
  <c r="X302" i="5"/>
  <c r="AA302" i="5"/>
  <c r="AC302" i="5"/>
  <c r="AD302" i="5"/>
  <c r="V15" i="2"/>
  <c r="V313" i="4"/>
  <c r="AF302" i="5"/>
  <c r="AG302" i="5"/>
  <c r="X313" i="4"/>
  <c r="AI302" i="5"/>
  <c r="AN302" i="5"/>
  <c r="O303" i="5"/>
  <c r="K303" i="5"/>
  <c r="C303" i="5"/>
  <c r="B335" i="4"/>
  <c r="D335" i="4"/>
  <c r="E303" i="5"/>
  <c r="I303" i="5"/>
  <c r="I335" i="4"/>
  <c r="L303" i="5"/>
  <c r="J335" i="4"/>
  <c r="N303" i="5"/>
  <c r="L335" i="4"/>
  <c r="Q303" i="5"/>
  <c r="M335" i="4"/>
  <c r="R303" i="5"/>
  <c r="N335" i="4"/>
  <c r="T303" i="5"/>
  <c r="O335" i="4"/>
  <c r="U303" i="5"/>
  <c r="P335" i="4"/>
  <c r="W303" i="5"/>
  <c r="Q335" i="4"/>
  <c r="X303" i="5"/>
  <c r="AA303" i="5"/>
  <c r="AC303" i="5"/>
  <c r="AD303" i="5"/>
  <c r="V335" i="4"/>
  <c r="AF303" i="5"/>
  <c r="AG303" i="5"/>
  <c r="X335" i="4"/>
  <c r="AI303" i="5"/>
  <c r="Y335" i="4"/>
  <c r="AJ303" i="5"/>
  <c r="AL303" i="5"/>
  <c r="AN303" i="5"/>
  <c r="O304" i="5"/>
  <c r="K304" i="5"/>
  <c r="C304" i="5"/>
  <c r="B336" i="4"/>
  <c r="D336" i="4"/>
  <c r="E304" i="5"/>
  <c r="I304" i="5"/>
  <c r="I336" i="4"/>
  <c r="L304" i="5"/>
  <c r="J336" i="4"/>
  <c r="N304" i="5"/>
  <c r="L336" i="4"/>
  <c r="Q304" i="5"/>
  <c r="M336" i="4"/>
  <c r="R304" i="5"/>
  <c r="N336" i="4"/>
  <c r="T304" i="5"/>
  <c r="O336" i="4"/>
  <c r="U304" i="5"/>
  <c r="P336" i="4"/>
  <c r="W304" i="5"/>
  <c r="Q336" i="4"/>
  <c r="X304" i="5"/>
  <c r="AA304" i="5"/>
  <c r="AC304" i="5"/>
  <c r="AD304" i="5"/>
  <c r="V336" i="4"/>
  <c r="AF304" i="5"/>
  <c r="AG304" i="5"/>
  <c r="X336" i="4"/>
  <c r="AI304" i="5"/>
  <c r="Y336" i="4"/>
  <c r="AJ304" i="5"/>
  <c r="AL304" i="5"/>
  <c r="AN304" i="5"/>
  <c r="O305" i="5"/>
  <c r="K305" i="5"/>
  <c r="C305" i="5"/>
  <c r="B337" i="4"/>
  <c r="D337" i="4"/>
  <c r="E305" i="5"/>
  <c r="I337" i="4"/>
  <c r="L305" i="5"/>
  <c r="J337" i="4"/>
  <c r="N305" i="5"/>
  <c r="L337" i="4"/>
  <c r="Q305" i="5"/>
  <c r="M337" i="4"/>
  <c r="R305" i="5"/>
  <c r="N337" i="4"/>
  <c r="T305" i="5"/>
  <c r="O337" i="4"/>
  <c r="U305" i="5"/>
  <c r="P337" i="4"/>
  <c r="W305" i="5"/>
  <c r="Q337" i="4"/>
  <c r="X305" i="5"/>
  <c r="AA305" i="5"/>
  <c r="AC305" i="5"/>
  <c r="AD305" i="5"/>
  <c r="V337" i="4"/>
  <c r="AF305" i="5"/>
  <c r="AG305" i="5"/>
  <c r="X337" i="4"/>
  <c r="AI305" i="5"/>
  <c r="Y337" i="4"/>
  <c r="AJ305" i="5"/>
  <c r="AL305" i="5"/>
  <c r="F305" i="5"/>
  <c r="H305" i="5"/>
  <c r="I305" i="5"/>
  <c r="AN305" i="5"/>
  <c r="O306" i="5"/>
  <c r="K306" i="5"/>
  <c r="C306" i="5"/>
  <c r="B339" i="4"/>
  <c r="D339" i="4"/>
  <c r="E306" i="5"/>
  <c r="I339" i="4"/>
  <c r="L306" i="5"/>
  <c r="J339" i="4"/>
  <c r="N306" i="5"/>
  <c r="L339" i="4"/>
  <c r="Q306" i="5"/>
  <c r="M339" i="4"/>
  <c r="R306" i="5"/>
  <c r="N339" i="4"/>
  <c r="T306" i="5"/>
  <c r="O339" i="4"/>
  <c r="U306" i="5"/>
  <c r="P339" i="4"/>
  <c r="W306" i="5"/>
  <c r="Q339" i="4"/>
  <c r="X306" i="5"/>
  <c r="AA306" i="5"/>
  <c r="AC306" i="5"/>
  <c r="AD306" i="5"/>
  <c r="V339" i="4"/>
  <c r="AF306" i="5"/>
  <c r="AG306" i="5"/>
  <c r="X339" i="4"/>
  <c r="AI306" i="5"/>
  <c r="Y339" i="4"/>
  <c r="AJ306" i="5"/>
  <c r="AL306" i="5"/>
  <c r="F306" i="5"/>
  <c r="H306" i="5"/>
  <c r="I306" i="5"/>
  <c r="AN306" i="5"/>
  <c r="O307" i="5"/>
  <c r="K307" i="5"/>
  <c r="C307" i="5"/>
  <c r="B319" i="4"/>
  <c r="D319" i="4"/>
  <c r="E307" i="5"/>
  <c r="I307" i="5"/>
  <c r="I319" i="4"/>
  <c r="L307" i="5"/>
  <c r="J319" i="4"/>
  <c r="N307" i="5"/>
  <c r="L319" i="4"/>
  <c r="Q307" i="5"/>
  <c r="M319" i="4"/>
  <c r="R307" i="5"/>
  <c r="N319" i="4"/>
  <c r="T307" i="5"/>
  <c r="O319" i="4"/>
  <c r="U307" i="5"/>
  <c r="P319" i="4"/>
  <c r="W307" i="5"/>
  <c r="Q319" i="4"/>
  <c r="X307" i="5"/>
  <c r="AA307" i="5"/>
  <c r="AC307" i="5"/>
  <c r="AD307" i="5"/>
  <c r="V319" i="4"/>
  <c r="AF307" i="5"/>
  <c r="AG307" i="5"/>
  <c r="X319" i="4"/>
  <c r="AI307" i="5"/>
  <c r="Y319" i="4"/>
  <c r="AJ307" i="5"/>
  <c r="AL307" i="5"/>
  <c r="AN307" i="5"/>
  <c r="O308" i="5"/>
  <c r="K308" i="5"/>
  <c r="C308" i="5"/>
  <c r="B314" i="4"/>
  <c r="D314" i="4"/>
  <c r="E308" i="5"/>
  <c r="I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AC308" i="5"/>
  <c r="AD308" i="5"/>
  <c r="AF308" i="5"/>
  <c r="AG308" i="5"/>
  <c r="X314" i="4"/>
  <c r="AI308" i="5"/>
  <c r="Y314" i="4"/>
  <c r="AJ308" i="5"/>
  <c r="AL308" i="5"/>
  <c r="AN308" i="5"/>
  <c r="O309" i="5"/>
  <c r="K309" i="5"/>
  <c r="C309" i="5"/>
  <c r="B320" i="4"/>
  <c r="D320" i="4"/>
  <c r="E309" i="5"/>
  <c r="I309" i="5"/>
  <c r="I320" i="4"/>
  <c r="L309" i="5"/>
  <c r="J320" i="4"/>
  <c r="N309" i="5"/>
  <c r="L320" i="4"/>
  <c r="Q309" i="5"/>
  <c r="M320" i="4"/>
  <c r="R309" i="5"/>
  <c r="N320" i="4"/>
  <c r="T309" i="5"/>
  <c r="O320" i="4"/>
  <c r="U309" i="5"/>
  <c r="P320" i="4"/>
  <c r="W309" i="5"/>
  <c r="Q320" i="4"/>
  <c r="X309" i="5"/>
  <c r="AA309" i="5"/>
  <c r="AC309" i="5"/>
  <c r="AD309" i="5"/>
  <c r="V320" i="4"/>
  <c r="AF309" i="5"/>
  <c r="AG309" i="5"/>
  <c r="X320" i="4"/>
  <c r="AI309" i="5"/>
  <c r="Y320" i="4"/>
  <c r="AJ309" i="5"/>
  <c r="AL309" i="5"/>
  <c r="AN309" i="5"/>
  <c r="O310" i="5"/>
  <c r="K310" i="5"/>
  <c r="C310" i="5"/>
  <c r="B321" i="4"/>
  <c r="D321" i="4"/>
  <c r="E310" i="5"/>
  <c r="I310" i="5"/>
  <c r="I321" i="4"/>
  <c r="L310" i="5"/>
  <c r="J321" i="4"/>
  <c r="N310" i="5"/>
  <c r="L321" i="4"/>
  <c r="Q310" i="5"/>
  <c r="M321" i="4"/>
  <c r="R310" i="5"/>
  <c r="N321" i="4"/>
  <c r="T310" i="5"/>
  <c r="O321" i="4"/>
  <c r="U310" i="5"/>
  <c r="P321" i="4"/>
  <c r="W310" i="5"/>
  <c r="Q321" i="4"/>
  <c r="X310" i="5"/>
  <c r="AA310" i="5"/>
  <c r="AC310" i="5"/>
  <c r="AD310" i="5"/>
  <c r="V321" i="4"/>
  <c r="AF310" i="5"/>
  <c r="AG310" i="5"/>
  <c r="X321" i="4"/>
  <c r="AI310" i="5"/>
  <c r="Y321" i="4"/>
  <c r="AJ310" i="5"/>
  <c r="AL310" i="5"/>
  <c r="AN310" i="5"/>
  <c r="O311" i="5"/>
  <c r="K311" i="5"/>
  <c r="C311" i="5"/>
  <c r="B343" i="4"/>
  <c r="D343" i="4"/>
  <c r="E311" i="5"/>
  <c r="I311" i="5"/>
  <c r="I343" i="4"/>
  <c r="L311" i="5"/>
  <c r="J343" i="4"/>
  <c r="N311" i="5"/>
  <c r="L343" i="4"/>
  <c r="Q311" i="5"/>
  <c r="M343" i="4"/>
  <c r="R311" i="5"/>
  <c r="N343" i="4"/>
  <c r="T311" i="5"/>
  <c r="O343" i="4"/>
  <c r="U311" i="5"/>
  <c r="P343" i="4"/>
  <c r="W311" i="5"/>
  <c r="Q343" i="4"/>
  <c r="X311" i="5"/>
  <c r="AA311" i="5"/>
  <c r="AC311" i="5"/>
  <c r="AD311" i="5"/>
  <c r="V343" i="4"/>
  <c r="AF311" i="5"/>
  <c r="AG311" i="5"/>
  <c r="X343" i="4"/>
  <c r="AI311" i="5"/>
  <c r="Y343" i="4"/>
  <c r="AJ311" i="5"/>
  <c r="AL311" i="5"/>
  <c r="AN311" i="5"/>
  <c r="O312" i="5"/>
  <c r="K312" i="5"/>
  <c r="C312" i="5"/>
  <c r="B323" i="4"/>
  <c r="D323" i="4"/>
  <c r="E312" i="5"/>
  <c r="I323" i="4"/>
  <c r="L312" i="5"/>
  <c r="J323" i="4"/>
  <c r="N312" i="5"/>
  <c r="L323" i="4"/>
  <c r="Q312" i="5"/>
  <c r="M323" i="4"/>
  <c r="R312" i="5"/>
  <c r="N323" i="4"/>
  <c r="T312" i="5"/>
  <c r="O323" i="4"/>
  <c r="U312" i="5"/>
  <c r="P323" i="4"/>
  <c r="W312" i="5"/>
  <c r="Q323" i="4"/>
  <c r="X312" i="5"/>
  <c r="AA312" i="5"/>
  <c r="AC312" i="5"/>
  <c r="AD312" i="5"/>
  <c r="V323" i="4"/>
  <c r="AF312" i="5"/>
  <c r="AG312" i="5"/>
  <c r="X323" i="4"/>
  <c r="AI312" i="5"/>
  <c r="Y323" i="4"/>
  <c r="AJ312" i="5"/>
  <c r="AL312" i="5"/>
  <c r="F312" i="5"/>
  <c r="H312" i="5"/>
  <c r="I312" i="5"/>
  <c r="AN312" i="5"/>
  <c r="O313" i="5"/>
  <c r="K313" i="5"/>
  <c r="C313" i="5"/>
  <c r="B324" i="4"/>
  <c r="D324" i="4"/>
  <c r="E313" i="5"/>
  <c r="I313" i="5"/>
  <c r="I324" i="4"/>
  <c r="L313" i="5"/>
  <c r="J324" i="4"/>
  <c r="N313" i="5"/>
  <c r="L324" i="4"/>
  <c r="Q313" i="5"/>
  <c r="M324" i="4"/>
  <c r="R313" i="5"/>
  <c r="N324" i="4"/>
  <c r="T313" i="5"/>
  <c r="O324" i="4"/>
  <c r="U313" i="5"/>
  <c r="P324" i="4"/>
  <c r="W313" i="5"/>
  <c r="Q324" i="4"/>
  <c r="X313" i="5"/>
  <c r="AA313" i="5"/>
  <c r="AC313" i="5"/>
  <c r="AD313" i="5"/>
  <c r="V324" i="4"/>
  <c r="AF313" i="5"/>
  <c r="AG313" i="5"/>
  <c r="X324" i="4"/>
  <c r="AI313" i="5"/>
  <c r="Y324" i="4"/>
  <c r="AJ313" i="5"/>
  <c r="AL313" i="5"/>
  <c r="AN313" i="5"/>
  <c r="O314" i="5"/>
  <c r="K314" i="5"/>
  <c r="C314" i="5"/>
  <c r="B325" i="4"/>
  <c r="D325" i="4"/>
  <c r="E314" i="5"/>
  <c r="I325" i="4"/>
  <c r="L314" i="5"/>
  <c r="J325" i="4"/>
  <c r="N314" i="5"/>
  <c r="L325" i="4"/>
  <c r="Q314" i="5"/>
  <c r="M325" i="4"/>
  <c r="R314" i="5"/>
  <c r="N325" i="4"/>
  <c r="T314" i="5"/>
  <c r="O325" i="4"/>
  <c r="U314" i="5"/>
  <c r="P325" i="4"/>
  <c r="W314" i="5"/>
  <c r="Q325" i="4"/>
  <c r="X314" i="5"/>
  <c r="AA314" i="5"/>
  <c r="AC314" i="5"/>
  <c r="AD314" i="5"/>
  <c r="V325" i="4"/>
  <c r="AF314" i="5"/>
  <c r="AG314" i="5"/>
  <c r="X325" i="4"/>
  <c r="AI314" i="5"/>
  <c r="Y325" i="4"/>
  <c r="AJ314" i="5"/>
  <c r="AL314" i="5"/>
  <c r="F314" i="5"/>
  <c r="H314" i="5"/>
  <c r="I314" i="5"/>
  <c r="AN314" i="5"/>
  <c r="O315" i="5"/>
  <c r="K315" i="5"/>
  <c r="C315" i="5"/>
  <c r="B326" i="4"/>
  <c r="D326" i="4"/>
  <c r="E315" i="5"/>
  <c r="I315" i="5"/>
  <c r="I326" i="4"/>
  <c r="L315" i="5"/>
  <c r="J326" i="4"/>
  <c r="N315" i="5"/>
  <c r="L326" i="4"/>
  <c r="Q315" i="5"/>
  <c r="M326" i="4"/>
  <c r="R315" i="5"/>
  <c r="N326" i="4"/>
  <c r="T315" i="5"/>
  <c r="O326" i="4"/>
  <c r="U315" i="5"/>
  <c r="P326" i="4"/>
  <c r="W315" i="5"/>
  <c r="Q326" i="4"/>
  <c r="X315" i="5"/>
  <c r="AA315" i="5"/>
  <c r="AC315" i="5"/>
  <c r="AD315" i="5"/>
  <c r="V326" i="4"/>
  <c r="AF315" i="5"/>
  <c r="AG315" i="5"/>
  <c r="X326" i="4"/>
  <c r="AI315" i="5"/>
  <c r="Y326" i="4"/>
  <c r="AJ315" i="5"/>
  <c r="AL315" i="5"/>
  <c r="AN315" i="5"/>
  <c r="O316" i="5"/>
  <c r="K316" i="5"/>
  <c r="C316" i="5"/>
  <c r="B338" i="4"/>
  <c r="D338" i="4"/>
  <c r="E316" i="5"/>
  <c r="I316" i="5"/>
  <c r="I338" i="4"/>
  <c r="L316" i="5"/>
  <c r="J338" i="4"/>
  <c r="N316" i="5"/>
  <c r="L338" i="4"/>
  <c r="Q316" i="5"/>
  <c r="M338" i="4"/>
  <c r="R316" i="5"/>
  <c r="N338" i="4"/>
  <c r="T316" i="5"/>
  <c r="O338" i="4"/>
  <c r="U316" i="5"/>
  <c r="P338" i="4"/>
  <c r="W316" i="5"/>
  <c r="Q338" i="4"/>
  <c r="X316" i="5"/>
  <c r="AA316" i="5"/>
  <c r="AC316" i="5"/>
  <c r="AD316" i="5"/>
  <c r="V338" i="4"/>
  <c r="AF316" i="5"/>
  <c r="AG316" i="5"/>
  <c r="X338" i="4"/>
  <c r="AI316" i="5"/>
  <c r="Y338" i="4"/>
  <c r="AJ316" i="5"/>
  <c r="AL316" i="5"/>
  <c r="AN316" i="5"/>
  <c r="C301" i="4"/>
  <c r="C317" i="5"/>
  <c r="N301" i="4"/>
  <c r="T317" i="5"/>
  <c r="O301" i="4"/>
  <c r="U317" i="5"/>
  <c r="P301" i="4"/>
  <c r="W317" i="5"/>
  <c r="Q301" i="4"/>
  <c r="X317" i="5"/>
  <c r="AA317" i="5"/>
  <c r="T43" i="2"/>
  <c r="T15" i="2"/>
  <c r="T301" i="4"/>
  <c r="AC317" i="5"/>
  <c r="U15" i="2"/>
  <c r="U301" i="4"/>
  <c r="AD317" i="5"/>
  <c r="V301" i="4"/>
  <c r="AF317" i="5"/>
  <c r="AG317" i="5"/>
  <c r="X301" i="4"/>
  <c r="AI317" i="5"/>
  <c r="Y301" i="4"/>
  <c r="AJ317" i="5"/>
  <c r="Z301" i="4"/>
  <c r="AL317" i="5"/>
  <c r="Z317" i="5"/>
  <c r="AN317" i="5"/>
  <c r="O318" i="5"/>
  <c r="K318" i="5"/>
  <c r="C302" i="4"/>
  <c r="C318" i="5"/>
  <c r="D302" i="4"/>
  <c r="E318" i="5"/>
  <c r="I302" i="4"/>
  <c r="L318" i="5"/>
  <c r="J302" i="4"/>
  <c r="N318" i="5"/>
  <c r="L302" i="4"/>
  <c r="Q318" i="5"/>
  <c r="M302" i="4"/>
  <c r="R318" i="5"/>
  <c r="N302" i="4"/>
  <c r="T318" i="5"/>
  <c r="O302" i="4"/>
  <c r="U318" i="5"/>
  <c r="P302" i="4"/>
  <c r="W318" i="5"/>
  <c r="Q302" i="4"/>
  <c r="X318" i="5"/>
  <c r="AA318" i="5"/>
  <c r="T302" i="4"/>
  <c r="AC318" i="5"/>
  <c r="AD318" i="5"/>
  <c r="V302" i="4"/>
  <c r="AF318" i="5"/>
  <c r="AG318" i="5"/>
  <c r="X302" i="4"/>
  <c r="AI318" i="5"/>
  <c r="Y302" i="4"/>
  <c r="AJ318" i="5"/>
  <c r="Z302" i="4"/>
  <c r="AL318" i="5"/>
  <c r="F318" i="5"/>
  <c r="H318" i="5"/>
  <c r="I318" i="5"/>
  <c r="AN318" i="5"/>
  <c r="K47" i="2"/>
  <c r="B347" i="4"/>
  <c r="K48" i="2"/>
  <c r="K347" i="4"/>
  <c r="O319" i="5"/>
  <c r="H48" i="2"/>
  <c r="H347" i="4"/>
  <c r="K319" i="5"/>
  <c r="C48" i="2"/>
  <c r="C347" i="4"/>
  <c r="C319" i="5"/>
  <c r="D48" i="2"/>
  <c r="D347" i="4"/>
  <c r="E319" i="5"/>
  <c r="I47" i="2"/>
  <c r="I48" i="2"/>
  <c r="I347" i="4"/>
  <c r="L319" i="5"/>
  <c r="J47" i="2"/>
  <c r="J48" i="2"/>
  <c r="J347" i="4"/>
  <c r="N319" i="5"/>
  <c r="L48" i="2"/>
  <c r="L347" i="4"/>
  <c r="Q319" i="5"/>
  <c r="M48" i="2"/>
  <c r="M347" i="4"/>
  <c r="R319" i="5"/>
  <c r="N48" i="2"/>
  <c r="N347" i="4"/>
  <c r="T319" i="5"/>
  <c r="O48" i="2"/>
  <c r="O347" i="4"/>
  <c r="U319" i="5"/>
  <c r="P48" i="2"/>
  <c r="P347" i="4"/>
  <c r="W319" i="5"/>
  <c r="Q48" i="2"/>
  <c r="Q347" i="4"/>
  <c r="X319" i="5"/>
  <c r="S47" i="2"/>
  <c r="S48" i="2"/>
  <c r="S347" i="4"/>
  <c r="AA319" i="5"/>
  <c r="T47" i="2"/>
  <c r="T48" i="2"/>
  <c r="T347" i="4"/>
  <c r="AC319" i="5"/>
  <c r="U47" i="2"/>
  <c r="U48" i="2"/>
  <c r="U347" i="4"/>
  <c r="AD319" i="5"/>
  <c r="V47" i="2"/>
  <c r="V48" i="2"/>
  <c r="V347" i="4"/>
  <c r="AF319" i="5"/>
  <c r="W47" i="2"/>
  <c r="W48" i="2"/>
  <c r="W347" i="4"/>
  <c r="AG319" i="5"/>
  <c r="X48" i="2"/>
  <c r="X347" i="4"/>
  <c r="AI319" i="5"/>
  <c r="Y48" i="2"/>
  <c r="Y347" i="4"/>
  <c r="AJ319" i="5"/>
  <c r="Z48" i="2"/>
  <c r="Z347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27" i="4"/>
  <c r="D327" i="4"/>
  <c r="E321" i="5"/>
  <c r="I321" i="5"/>
  <c r="I327" i="4"/>
  <c r="L321" i="5"/>
  <c r="J327" i="4"/>
  <c r="N321" i="5"/>
  <c r="L327" i="4"/>
  <c r="Q321" i="5"/>
  <c r="M327" i="4"/>
  <c r="R321" i="5"/>
  <c r="N327" i="4"/>
  <c r="T321" i="5"/>
  <c r="O327" i="4"/>
  <c r="U321" i="5"/>
  <c r="P327" i="4"/>
  <c r="W321" i="5"/>
  <c r="Q327" i="4"/>
  <c r="X321" i="5"/>
  <c r="AA321" i="5"/>
  <c r="AC321" i="5"/>
  <c r="AD321" i="5"/>
  <c r="V29" i="2"/>
  <c r="V327" i="4"/>
  <c r="AF321" i="5"/>
  <c r="AG321" i="5"/>
  <c r="X327" i="4"/>
  <c r="AI321" i="5"/>
  <c r="Y327" i="4"/>
  <c r="AJ321" i="5"/>
  <c r="AL321" i="5"/>
  <c r="AN321" i="5"/>
  <c r="O322" i="5"/>
  <c r="K322" i="5"/>
  <c r="C322" i="5"/>
  <c r="B328" i="4"/>
  <c r="D328" i="4"/>
  <c r="E322" i="5"/>
  <c r="I328" i="4"/>
  <c r="L322" i="5"/>
  <c r="J328" i="4"/>
  <c r="N322" i="5"/>
  <c r="L328" i="4"/>
  <c r="Q322" i="5"/>
  <c r="M328" i="4"/>
  <c r="R322" i="5"/>
  <c r="N328" i="4"/>
  <c r="T322" i="5"/>
  <c r="O328" i="4"/>
  <c r="U322" i="5"/>
  <c r="P328" i="4"/>
  <c r="W322" i="5"/>
  <c r="Q328" i="4"/>
  <c r="X322" i="5"/>
  <c r="AA322" i="5"/>
  <c r="AC322" i="5"/>
  <c r="AD322" i="5"/>
  <c r="V328" i="4"/>
  <c r="AF322" i="5"/>
  <c r="AG322" i="5"/>
  <c r="X328" i="4"/>
  <c r="AI322" i="5"/>
  <c r="Y328" i="4"/>
  <c r="AJ322" i="5"/>
  <c r="AL322" i="5"/>
  <c r="F322" i="5"/>
  <c r="AN322" i="5"/>
  <c r="O323" i="5"/>
  <c r="K323" i="5"/>
  <c r="C323" i="5"/>
  <c r="B329" i="4"/>
  <c r="D329" i="4"/>
  <c r="E323" i="5"/>
  <c r="I329" i="4"/>
  <c r="L323" i="5"/>
  <c r="J329" i="4"/>
  <c r="N323" i="5"/>
  <c r="L329" i="4"/>
  <c r="Q323" i="5"/>
  <c r="M329" i="4"/>
  <c r="R323" i="5"/>
  <c r="N329" i="4"/>
  <c r="T323" i="5"/>
  <c r="O329" i="4"/>
  <c r="U323" i="5"/>
  <c r="P329" i="4"/>
  <c r="W323" i="5"/>
  <c r="Q329" i="4"/>
  <c r="X323" i="5"/>
  <c r="AA323" i="5"/>
  <c r="AC323" i="5"/>
  <c r="AD323" i="5"/>
  <c r="V329" i="4"/>
  <c r="AF323" i="5"/>
  <c r="AG323" i="5"/>
  <c r="X329" i="4"/>
  <c r="AI323" i="5"/>
  <c r="Y329" i="4"/>
  <c r="AJ323" i="5"/>
  <c r="AL323" i="5"/>
  <c r="F323" i="5"/>
  <c r="AN323" i="5"/>
  <c r="O324" i="5"/>
  <c r="K324" i="5"/>
  <c r="C324" i="5"/>
  <c r="B330" i="4"/>
  <c r="D330" i="4"/>
  <c r="E324" i="5"/>
  <c r="I330" i="4"/>
  <c r="L324" i="5"/>
  <c r="J330" i="4"/>
  <c r="N324" i="5"/>
  <c r="L330" i="4"/>
  <c r="Q324" i="5"/>
  <c r="M330" i="4"/>
  <c r="R324" i="5"/>
  <c r="N330" i="4"/>
  <c r="T324" i="5"/>
  <c r="O330" i="4"/>
  <c r="U324" i="5"/>
  <c r="P330" i="4"/>
  <c r="W324" i="5"/>
  <c r="Q330" i="4"/>
  <c r="X324" i="5"/>
  <c r="AA324" i="5"/>
  <c r="AC324" i="5"/>
  <c r="AD324" i="5"/>
  <c r="V330" i="4"/>
  <c r="AF324" i="5"/>
  <c r="AG324" i="5"/>
  <c r="X330" i="4"/>
  <c r="AI324" i="5"/>
  <c r="Y330" i="4"/>
  <c r="AJ324" i="5"/>
  <c r="AL324" i="5"/>
  <c r="F324" i="5"/>
  <c r="AN324" i="5"/>
  <c r="O325" i="5"/>
  <c r="K325" i="5"/>
  <c r="B303" i="4"/>
  <c r="C303" i="4"/>
  <c r="C325" i="5"/>
  <c r="D303" i="4"/>
  <c r="E325" i="5"/>
  <c r="I303" i="4"/>
  <c r="L325" i="5"/>
  <c r="J303" i="4"/>
  <c r="N325" i="5"/>
  <c r="L303" i="4"/>
  <c r="Q325" i="5"/>
  <c r="M303" i="4"/>
  <c r="R325" i="5"/>
  <c r="N303" i="4"/>
  <c r="T325" i="5"/>
  <c r="O303" i="4"/>
  <c r="U325" i="5"/>
  <c r="P303" i="4"/>
  <c r="W325" i="5"/>
  <c r="Q303" i="4"/>
  <c r="X325" i="5"/>
  <c r="AA325" i="5"/>
  <c r="T303" i="4"/>
  <c r="AC325" i="5"/>
  <c r="U303" i="4"/>
  <c r="AD325" i="5"/>
  <c r="V303" i="4"/>
  <c r="AF325" i="5"/>
  <c r="AG325" i="5"/>
  <c r="X303" i="4"/>
  <c r="AI325" i="5"/>
  <c r="Y303" i="4"/>
  <c r="AJ325" i="5"/>
  <c r="Z303" i="4"/>
  <c r="AL325" i="5"/>
  <c r="F325" i="5"/>
  <c r="AN325" i="5"/>
  <c r="O326" i="5"/>
  <c r="K326" i="5"/>
  <c r="B304" i="4"/>
  <c r="C304" i="4"/>
  <c r="C326" i="5"/>
  <c r="D304" i="4"/>
  <c r="E326" i="5"/>
  <c r="I304" i="4"/>
  <c r="L326" i="5"/>
  <c r="J304" i="4"/>
  <c r="N326" i="5"/>
  <c r="L304" i="4"/>
  <c r="Q326" i="5"/>
  <c r="M304" i="4"/>
  <c r="R326" i="5"/>
  <c r="N304" i="4"/>
  <c r="T326" i="5"/>
  <c r="O304" i="4"/>
  <c r="U326" i="5"/>
  <c r="P304" i="4"/>
  <c r="W326" i="5"/>
  <c r="Q304" i="4"/>
  <c r="X326" i="5"/>
  <c r="AA326" i="5"/>
  <c r="T21" i="2"/>
  <c r="T304" i="4"/>
  <c r="AC326" i="5"/>
  <c r="U21" i="2"/>
  <c r="U304" i="4"/>
  <c r="AD326" i="5"/>
  <c r="V21" i="2"/>
  <c r="V304" i="4"/>
  <c r="AF326" i="5"/>
  <c r="AG326" i="5"/>
  <c r="X304" i="4"/>
  <c r="AI326" i="5"/>
  <c r="Y304" i="4"/>
  <c r="AJ326" i="5"/>
  <c r="Z304" i="4"/>
  <c r="AL326" i="5"/>
  <c r="F326" i="5"/>
  <c r="AN326" i="5"/>
  <c r="K49" i="2"/>
  <c r="B376" i="4"/>
  <c r="K376" i="4"/>
  <c r="O327" i="5"/>
  <c r="H49" i="2"/>
  <c r="H376" i="4"/>
  <c r="K327" i="5"/>
  <c r="C376" i="4"/>
  <c r="C327" i="5"/>
  <c r="D376" i="4"/>
  <c r="E327" i="5"/>
  <c r="I49" i="2"/>
  <c r="I376" i="4"/>
  <c r="L327" i="5"/>
  <c r="J49" i="2"/>
  <c r="J376" i="4"/>
  <c r="N327" i="5"/>
  <c r="L376" i="4"/>
  <c r="Q327" i="5"/>
  <c r="M376" i="4"/>
  <c r="R327" i="5"/>
  <c r="N49" i="2"/>
  <c r="N376" i="4"/>
  <c r="T327" i="5"/>
  <c r="O376" i="4"/>
  <c r="U327" i="5"/>
  <c r="P376" i="4"/>
  <c r="W327" i="5"/>
  <c r="Q376" i="4"/>
  <c r="X327" i="5"/>
  <c r="S376" i="4"/>
  <c r="AA327" i="5"/>
  <c r="T376" i="4"/>
  <c r="AC327" i="5"/>
  <c r="U376" i="4"/>
  <c r="AD327" i="5"/>
  <c r="V49" i="2"/>
  <c r="V376" i="4"/>
  <c r="AF327" i="5"/>
  <c r="W49" i="2"/>
  <c r="W376" i="4"/>
  <c r="AG327" i="5"/>
  <c r="X376" i="4"/>
  <c r="AI327" i="5"/>
  <c r="Y376" i="4"/>
  <c r="AJ327" i="5"/>
  <c r="Z376" i="4"/>
  <c r="AL327" i="5"/>
  <c r="AN327" i="5"/>
  <c r="B374" i="4"/>
  <c r="K374" i="4"/>
  <c r="O328" i="5"/>
  <c r="H374" i="4"/>
  <c r="K328" i="5"/>
  <c r="C374" i="4"/>
  <c r="C328" i="5"/>
  <c r="D374" i="4"/>
  <c r="E328" i="5"/>
  <c r="I374" i="4"/>
  <c r="L328" i="5"/>
  <c r="J374" i="4"/>
  <c r="N328" i="5"/>
  <c r="L374" i="4"/>
  <c r="Q328" i="5"/>
  <c r="M374" i="4"/>
  <c r="R328" i="5"/>
  <c r="N374" i="4"/>
  <c r="T328" i="5"/>
  <c r="O374" i="4"/>
  <c r="U328" i="5"/>
  <c r="P374" i="4"/>
  <c r="W328" i="5"/>
  <c r="Q374" i="4"/>
  <c r="X328" i="5"/>
  <c r="S374" i="4"/>
  <c r="AA328" i="5"/>
  <c r="T374" i="4"/>
  <c r="AC328" i="5"/>
  <c r="U374" i="4"/>
  <c r="AD328" i="5"/>
  <c r="V374" i="4"/>
  <c r="AF328" i="5"/>
  <c r="W374" i="4"/>
  <c r="AG328" i="5"/>
  <c r="X374" i="4"/>
  <c r="AI328" i="5"/>
  <c r="Y374" i="4"/>
  <c r="AJ328" i="5"/>
  <c r="Z374" i="4"/>
  <c r="AL328" i="5"/>
  <c r="AN328" i="5"/>
  <c r="B370" i="4"/>
  <c r="K26" i="2"/>
  <c r="K370" i="4"/>
  <c r="O329" i="5"/>
  <c r="H370" i="4"/>
  <c r="K329" i="5"/>
  <c r="C370" i="4"/>
  <c r="C329" i="5"/>
  <c r="D370" i="4"/>
  <c r="E329" i="5"/>
  <c r="I370" i="4"/>
  <c r="L329" i="5"/>
  <c r="J370" i="4"/>
  <c r="N329" i="5"/>
  <c r="L370" i="4"/>
  <c r="Q329" i="5"/>
  <c r="M370" i="4"/>
  <c r="R329" i="5"/>
  <c r="N370" i="4"/>
  <c r="T329" i="5"/>
  <c r="O370" i="4"/>
  <c r="U329" i="5"/>
  <c r="P370" i="4"/>
  <c r="W329" i="5"/>
  <c r="Q370" i="4"/>
  <c r="X329" i="5"/>
  <c r="S370" i="4"/>
  <c r="AA329" i="5"/>
  <c r="T26" i="2"/>
  <c r="T370" i="4"/>
  <c r="AC329" i="5"/>
  <c r="U26" i="2"/>
  <c r="U370" i="4"/>
  <c r="AD329" i="5"/>
  <c r="V26" i="2"/>
  <c r="V370" i="4"/>
  <c r="AF329" i="5"/>
  <c r="W26" i="2"/>
  <c r="W370" i="4"/>
  <c r="AG329" i="5"/>
  <c r="X370" i="4"/>
  <c r="AI329" i="5"/>
  <c r="Y370" i="4"/>
  <c r="AJ329" i="5"/>
  <c r="Z370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7" i="4"/>
  <c r="K367" i="4"/>
  <c r="O331" i="5"/>
  <c r="H367" i="4"/>
  <c r="K331" i="5"/>
  <c r="C367" i="4"/>
  <c r="C331" i="5"/>
  <c r="D367" i="4"/>
  <c r="E331" i="5"/>
  <c r="I367" i="4"/>
  <c r="L331" i="5"/>
  <c r="J367" i="4"/>
  <c r="N331" i="5"/>
  <c r="L367" i="4"/>
  <c r="Q331" i="5"/>
  <c r="M367" i="4"/>
  <c r="R331" i="5"/>
  <c r="N367" i="4"/>
  <c r="T331" i="5"/>
  <c r="O367" i="4"/>
  <c r="U331" i="5"/>
  <c r="P367" i="4"/>
  <c r="W331" i="5"/>
  <c r="Q367" i="4"/>
  <c r="X331" i="5"/>
  <c r="S367" i="4"/>
  <c r="AA331" i="5"/>
  <c r="T367" i="4"/>
  <c r="AC331" i="5"/>
  <c r="U367" i="4"/>
  <c r="AD331" i="5"/>
  <c r="AF331" i="5"/>
  <c r="W367" i="4"/>
  <c r="AG331" i="5"/>
  <c r="X367" i="4"/>
  <c r="AI331" i="5"/>
  <c r="Y367" i="4"/>
  <c r="AJ331" i="5"/>
  <c r="Z367" i="4"/>
  <c r="AL331" i="5"/>
  <c r="AN331" i="5"/>
  <c r="B368" i="4"/>
  <c r="K368" i="4"/>
  <c r="O332" i="5"/>
  <c r="H368" i="4"/>
  <c r="K332" i="5"/>
  <c r="C368" i="4"/>
  <c r="C332" i="5"/>
  <c r="D368" i="4"/>
  <c r="E332" i="5"/>
  <c r="I368" i="4"/>
  <c r="L332" i="5"/>
  <c r="J368" i="4"/>
  <c r="N332" i="5"/>
  <c r="L368" i="4"/>
  <c r="Q332" i="5"/>
  <c r="M368" i="4"/>
  <c r="R332" i="5"/>
  <c r="N368" i="4"/>
  <c r="T332" i="5"/>
  <c r="O368" i="4"/>
  <c r="U332" i="5"/>
  <c r="P368" i="4"/>
  <c r="W332" i="5"/>
  <c r="Q368" i="4"/>
  <c r="X332" i="5"/>
  <c r="S368" i="4"/>
  <c r="AA332" i="5"/>
  <c r="T368" i="4"/>
  <c r="AC332" i="5"/>
  <c r="U368" i="4"/>
  <c r="AD332" i="5"/>
  <c r="V368" i="4"/>
  <c r="AF332" i="5"/>
  <c r="W368" i="4"/>
  <c r="AG332" i="5"/>
  <c r="X368" i="4"/>
  <c r="AI332" i="5"/>
  <c r="Y368" i="4"/>
  <c r="AJ332" i="5"/>
  <c r="Z368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3" i="4"/>
  <c r="K373" i="4"/>
  <c r="O334" i="5"/>
  <c r="H373" i="4"/>
  <c r="K334" i="5"/>
  <c r="C373" i="4"/>
  <c r="C334" i="5"/>
  <c r="D373" i="4"/>
  <c r="E334" i="5"/>
  <c r="I373" i="4"/>
  <c r="L334" i="5"/>
  <c r="J373" i="4"/>
  <c r="N334" i="5"/>
  <c r="L373" i="4"/>
  <c r="Q334" i="5"/>
  <c r="M373" i="4"/>
  <c r="R334" i="5"/>
  <c r="N373" i="4"/>
  <c r="T334" i="5"/>
  <c r="O373" i="4"/>
  <c r="U334" i="5"/>
  <c r="P373" i="4"/>
  <c r="W334" i="5"/>
  <c r="Q373" i="4"/>
  <c r="X334" i="5"/>
  <c r="S373" i="4"/>
  <c r="AA334" i="5"/>
  <c r="T373" i="4"/>
  <c r="AC334" i="5"/>
  <c r="U373" i="4"/>
  <c r="AD334" i="5"/>
  <c r="V373" i="4"/>
  <c r="AF334" i="5"/>
  <c r="W373" i="4"/>
  <c r="AG334" i="5"/>
  <c r="X373" i="4"/>
  <c r="AI334" i="5"/>
  <c r="Y373" i="4"/>
  <c r="AJ334" i="5"/>
  <c r="Z373" i="4"/>
  <c r="AL334" i="5"/>
  <c r="AN334" i="5"/>
  <c r="B369" i="4"/>
  <c r="K369" i="4"/>
  <c r="O335" i="5"/>
  <c r="H369" i="4"/>
  <c r="K335" i="5"/>
  <c r="C369" i="4"/>
  <c r="C335" i="5"/>
  <c r="D369" i="4"/>
  <c r="E335" i="5"/>
  <c r="I369" i="4"/>
  <c r="L335" i="5"/>
  <c r="J369" i="4"/>
  <c r="N335" i="5"/>
  <c r="L369" i="4"/>
  <c r="Q335" i="5"/>
  <c r="M369" i="4"/>
  <c r="R335" i="5"/>
  <c r="N369" i="4"/>
  <c r="T335" i="5"/>
  <c r="O369" i="4"/>
  <c r="U335" i="5"/>
  <c r="P369" i="4"/>
  <c r="W335" i="5"/>
  <c r="Q369" i="4"/>
  <c r="X335" i="5"/>
  <c r="S369" i="4"/>
  <c r="AA335" i="5"/>
  <c r="T369" i="4"/>
  <c r="AC335" i="5"/>
  <c r="U369" i="4"/>
  <c r="AD335" i="5"/>
  <c r="V369" i="4"/>
  <c r="AF335" i="5"/>
  <c r="W369" i="4"/>
  <c r="AG335" i="5"/>
  <c r="X369" i="4"/>
  <c r="AI335" i="5"/>
  <c r="Y369" i="4"/>
  <c r="AJ335" i="5"/>
  <c r="Z369" i="4"/>
  <c r="AL335" i="5"/>
  <c r="AN335" i="5"/>
  <c r="B375" i="4"/>
  <c r="K375" i="4"/>
  <c r="O336" i="5"/>
  <c r="H375" i="4"/>
  <c r="K336" i="5"/>
  <c r="C375" i="4"/>
  <c r="C336" i="5"/>
  <c r="D375" i="4"/>
  <c r="E336" i="5"/>
  <c r="I375" i="4"/>
  <c r="L336" i="5"/>
  <c r="J375" i="4"/>
  <c r="N336" i="5"/>
  <c r="L375" i="4"/>
  <c r="Q336" i="5"/>
  <c r="M375" i="4"/>
  <c r="R336" i="5"/>
  <c r="N375" i="4"/>
  <c r="T336" i="5"/>
  <c r="O375" i="4"/>
  <c r="U336" i="5"/>
  <c r="P375" i="4"/>
  <c r="W336" i="5"/>
  <c r="Q375" i="4"/>
  <c r="X336" i="5"/>
  <c r="S375" i="4"/>
  <c r="AA336" i="5"/>
  <c r="T375" i="4"/>
  <c r="AC336" i="5"/>
  <c r="U375" i="4"/>
  <c r="AD336" i="5"/>
  <c r="V375" i="4"/>
  <c r="AF336" i="5"/>
  <c r="W375" i="4"/>
  <c r="AG336" i="5"/>
  <c r="X375" i="4"/>
  <c r="AI336" i="5"/>
  <c r="Y375" i="4"/>
  <c r="AJ336" i="5"/>
  <c r="Z375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53" i="4"/>
  <c r="K353" i="4"/>
  <c r="O338" i="5"/>
  <c r="H353" i="4"/>
  <c r="K338" i="5"/>
  <c r="C353" i="4"/>
  <c r="C338" i="5"/>
  <c r="D353" i="4"/>
  <c r="E338" i="5"/>
  <c r="I353" i="4"/>
  <c r="L338" i="5"/>
  <c r="J353" i="4"/>
  <c r="N338" i="5"/>
  <c r="L353" i="4"/>
  <c r="Q338" i="5"/>
  <c r="M353" i="4"/>
  <c r="R338" i="5"/>
  <c r="N353" i="4"/>
  <c r="T338" i="5"/>
  <c r="O353" i="4"/>
  <c r="U338" i="5"/>
  <c r="P353" i="4"/>
  <c r="W338" i="5"/>
  <c r="Q353" i="4"/>
  <c r="X338" i="5"/>
  <c r="S353" i="4"/>
  <c r="AA338" i="5"/>
  <c r="T353" i="4"/>
  <c r="AC338" i="5"/>
  <c r="U353" i="4"/>
  <c r="AD338" i="5"/>
  <c r="V353" i="4"/>
  <c r="AF338" i="5"/>
  <c r="W353" i="4"/>
  <c r="AG338" i="5"/>
  <c r="X353" i="4"/>
  <c r="AI338" i="5"/>
  <c r="Y353" i="4"/>
  <c r="AJ338" i="5"/>
  <c r="Z353" i="4"/>
  <c r="AL338" i="5"/>
  <c r="F338" i="5"/>
  <c r="H338" i="5"/>
  <c r="I338" i="5"/>
  <c r="AN338" i="5"/>
  <c r="B354" i="4"/>
  <c r="K354" i="4"/>
  <c r="O339" i="5"/>
  <c r="H354" i="4"/>
  <c r="K339" i="5"/>
  <c r="C354" i="4"/>
  <c r="C339" i="5"/>
  <c r="D354" i="4"/>
  <c r="E339" i="5"/>
  <c r="I354" i="4"/>
  <c r="L339" i="5"/>
  <c r="J354" i="4"/>
  <c r="N339" i="5"/>
  <c r="L354" i="4"/>
  <c r="Q339" i="5"/>
  <c r="M354" i="4"/>
  <c r="R339" i="5"/>
  <c r="N354" i="4"/>
  <c r="T339" i="5"/>
  <c r="O354" i="4"/>
  <c r="U339" i="5"/>
  <c r="P354" i="4"/>
  <c r="W339" i="5"/>
  <c r="Q354" i="4"/>
  <c r="X339" i="5"/>
  <c r="S354" i="4"/>
  <c r="AA339" i="5"/>
  <c r="T354" i="4"/>
  <c r="AC339" i="5"/>
  <c r="U354" i="4"/>
  <c r="AD339" i="5"/>
  <c r="V354" i="4"/>
  <c r="AF339" i="5"/>
  <c r="W354" i="4"/>
  <c r="AG339" i="5"/>
  <c r="X354" i="4"/>
  <c r="AI339" i="5"/>
  <c r="Y354" i="4"/>
  <c r="AJ339" i="5"/>
  <c r="Z354" i="4"/>
  <c r="AL339" i="5"/>
  <c r="F339" i="5"/>
  <c r="H339" i="5"/>
  <c r="I339" i="5"/>
  <c r="AN339" i="5"/>
  <c r="O340" i="5"/>
  <c r="K340" i="5"/>
  <c r="B297" i="4"/>
  <c r="C297" i="4"/>
  <c r="C340" i="5"/>
  <c r="D297" i="4"/>
  <c r="E340" i="5"/>
  <c r="I297" i="4"/>
  <c r="L340" i="5"/>
  <c r="J297" i="4"/>
  <c r="N340" i="5"/>
  <c r="L297" i="4"/>
  <c r="Q340" i="5"/>
  <c r="M297" i="4"/>
  <c r="R340" i="5"/>
  <c r="N297" i="4"/>
  <c r="T340" i="5"/>
  <c r="O297" i="4"/>
  <c r="U340" i="5"/>
  <c r="P297" i="4"/>
  <c r="W340" i="5"/>
  <c r="Q297" i="4"/>
  <c r="X340" i="5"/>
  <c r="AA340" i="5"/>
  <c r="AC340" i="5"/>
  <c r="AD340" i="5"/>
  <c r="V297" i="4"/>
  <c r="AF340" i="5"/>
  <c r="AG340" i="5"/>
  <c r="X297" i="4"/>
  <c r="AI340" i="5"/>
  <c r="Y297" i="4"/>
  <c r="AJ340" i="5"/>
  <c r="Z297" i="4"/>
  <c r="AL340" i="5"/>
  <c r="F340" i="5"/>
  <c r="H340" i="5"/>
  <c r="I340" i="5"/>
  <c r="AN340" i="5"/>
  <c r="O341" i="5"/>
  <c r="K341" i="5"/>
  <c r="C307" i="4"/>
  <c r="C341" i="5"/>
  <c r="D307" i="4"/>
  <c r="E341" i="5"/>
  <c r="I307" i="4"/>
  <c r="L341" i="5"/>
  <c r="J307" i="4"/>
  <c r="N341" i="5"/>
  <c r="L307" i="4"/>
  <c r="Q341" i="5"/>
  <c r="M307" i="4"/>
  <c r="R341" i="5"/>
  <c r="N307" i="4"/>
  <c r="T341" i="5"/>
  <c r="O307" i="4"/>
  <c r="U341" i="5"/>
  <c r="P307" i="4"/>
  <c r="W341" i="5"/>
  <c r="Q307" i="4"/>
  <c r="X341" i="5"/>
  <c r="AA341" i="5"/>
  <c r="AC341" i="5"/>
  <c r="AD341" i="5"/>
  <c r="V307" i="4"/>
  <c r="AF341" i="5"/>
  <c r="AG341" i="5"/>
  <c r="X307" i="4"/>
  <c r="AI341" i="5"/>
  <c r="Y307" i="4"/>
  <c r="AJ341" i="5"/>
  <c r="Z307" i="4"/>
  <c r="AL341" i="5"/>
  <c r="F341" i="5"/>
  <c r="H341" i="5"/>
  <c r="I341" i="5"/>
  <c r="AN341" i="5"/>
  <c r="C308" i="4"/>
  <c r="C342" i="5"/>
  <c r="N308" i="4"/>
  <c r="T342" i="5"/>
  <c r="O308" i="4"/>
  <c r="U342" i="5"/>
  <c r="P308" i="4"/>
  <c r="W342" i="5"/>
  <c r="Q308" i="4"/>
  <c r="X342" i="5"/>
  <c r="AA342" i="5"/>
  <c r="V308" i="4"/>
  <c r="AF342" i="5"/>
  <c r="AG342" i="5"/>
  <c r="X308" i="4"/>
  <c r="AI342" i="5"/>
  <c r="Y308" i="4"/>
  <c r="AJ342" i="5"/>
  <c r="Z308" i="4"/>
  <c r="AL342" i="5"/>
  <c r="AN342" i="5"/>
  <c r="O343" i="5"/>
  <c r="K343" i="5"/>
  <c r="B309" i="4"/>
  <c r="C309" i="4"/>
  <c r="C343" i="5"/>
  <c r="D309" i="4"/>
  <c r="E343" i="5"/>
  <c r="I309" i="4"/>
  <c r="L343" i="5"/>
  <c r="J309" i="4"/>
  <c r="N343" i="5"/>
  <c r="L309" i="4"/>
  <c r="Q343" i="5"/>
  <c r="M309" i="4"/>
  <c r="R343" i="5"/>
  <c r="N309" i="4"/>
  <c r="T343" i="5"/>
  <c r="O309" i="4"/>
  <c r="U343" i="5"/>
  <c r="P309" i="4"/>
  <c r="W343" i="5"/>
  <c r="Q309" i="4"/>
  <c r="X343" i="5"/>
  <c r="AA343" i="5"/>
  <c r="T309" i="4"/>
  <c r="AC343" i="5"/>
  <c r="AD343" i="5"/>
  <c r="V309" i="4"/>
  <c r="AF343" i="5"/>
  <c r="AG343" i="5"/>
  <c r="X309" i="4"/>
  <c r="AI343" i="5"/>
  <c r="Y309" i="4"/>
  <c r="AJ343" i="5"/>
  <c r="Z309" i="4"/>
  <c r="AL343" i="5"/>
  <c r="F343" i="5"/>
  <c r="H343" i="5"/>
  <c r="I343" i="5"/>
  <c r="AN343" i="5"/>
  <c r="C310" i="4"/>
  <c r="C344" i="5"/>
  <c r="N310" i="4"/>
  <c r="T344" i="5"/>
  <c r="O310" i="4"/>
  <c r="U344" i="5"/>
  <c r="P310" i="4"/>
  <c r="W344" i="5"/>
  <c r="Q310" i="4"/>
  <c r="X344" i="5"/>
  <c r="AA344" i="5"/>
  <c r="V310" i="4"/>
  <c r="AF344" i="5"/>
  <c r="AG344" i="5"/>
  <c r="X310" i="4"/>
  <c r="AI344" i="5"/>
  <c r="Y310" i="4"/>
  <c r="AJ344" i="5"/>
  <c r="Z310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2" i="4"/>
  <c r="D322" i="4"/>
  <c r="E346" i="5"/>
  <c r="I322" i="4"/>
  <c r="L346" i="5"/>
  <c r="J322" i="4"/>
  <c r="N346" i="5"/>
  <c r="L322" i="4"/>
  <c r="Q346" i="5"/>
  <c r="M322" i="4"/>
  <c r="R346" i="5"/>
  <c r="N322" i="4"/>
  <c r="T346" i="5"/>
  <c r="O322" i="4"/>
  <c r="U346" i="5"/>
  <c r="P322" i="4"/>
  <c r="W346" i="5"/>
  <c r="Q322" i="4"/>
  <c r="X346" i="5"/>
  <c r="AA346" i="5"/>
  <c r="AC346" i="5"/>
  <c r="AD346" i="5"/>
  <c r="V322" i="4"/>
  <c r="AF346" i="5"/>
  <c r="AG346" i="5"/>
  <c r="X322" i="4"/>
  <c r="AI346" i="5"/>
  <c r="Y322" i="4"/>
  <c r="AJ346" i="5"/>
  <c r="AL346" i="5"/>
  <c r="F346" i="5"/>
  <c r="H346" i="5"/>
  <c r="I346" i="5"/>
  <c r="Z346" i="5"/>
  <c r="AN346" i="5"/>
  <c r="C293" i="4"/>
  <c r="C347" i="5"/>
  <c r="D293" i="4"/>
  <c r="E347" i="5"/>
  <c r="E293" i="4"/>
  <c r="F347" i="5"/>
  <c r="F293" i="4"/>
  <c r="H347" i="5"/>
  <c r="I347" i="5"/>
  <c r="H293" i="4"/>
  <c r="K347" i="5"/>
  <c r="L293" i="4"/>
  <c r="Q347" i="5"/>
  <c r="M293" i="4"/>
  <c r="R347" i="5"/>
  <c r="N293" i="4"/>
  <c r="T347" i="5"/>
  <c r="U347" i="5"/>
  <c r="P293" i="4"/>
  <c r="W347" i="5"/>
  <c r="Q293" i="4"/>
  <c r="X347" i="5"/>
  <c r="S293" i="4"/>
  <c r="AA347" i="5"/>
  <c r="AH293" i="4"/>
  <c r="T293" i="4" a="1"/>
  <c r="T293" i="4"/>
  <c r="AC347" i="5"/>
  <c r="U293" i="4" a="1"/>
  <c r="U293" i="4"/>
  <c r="AD347" i="5"/>
  <c r="AF347" i="5"/>
  <c r="AG347" i="5"/>
  <c r="X293" i="4"/>
  <c r="AI347" i="5"/>
  <c r="Y293" i="4"/>
  <c r="AJ347" i="5"/>
  <c r="Z293" i="4"/>
  <c r="AL347" i="5"/>
  <c r="L347" i="5"/>
  <c r="N347" i="5"/>
  <c r="O347" i="5"/>
  <c r="Z347" i="5"/>
  <c r="AN347" i="5"/>
  <c r="O348" i="5"/>
  <c r="H126" i="4"/>
  <c r="K348" i="5"/>
  <c r="C126" i="4"/>
  <c r="C348" i="5"/>
  <c r="D126" i="4"/>
  <c r="E348" i="5"/>
  <c r="I5" i="2"/>
  <c r="I126" i="4"/>
  <c r="L348" i="5"/>
  <c r="J5" i="2"/>
  <c r="J126" i="4"/>
  <c r="N348" i="5"/>
  <c r="L126" i="4"/>
  <c r="Q348" i="5"/>
  <c r="M126" i="4"/>
  <c r="R348" i="5"/>
  <c r="T348" i="5"/>
  <c r="U348" i="5"/>
  <c r="P126" i="4"/>
  <c r="W348" i="5"/>
  <c r="Q126" i="4"/>
  <c r="X348" i="5"/>
  <c r="S5" i="2"/>
  <c r="S126" i="4"/>
  <c r="AA348" i="5"/>
  <c r="AH126" i="4"/>
  <c r="T126" i="4" a="1"/>
  <c r="T126" i="4"/>
  <c r="AC348" i="5"/>
  <c r="U126" i="4" a="1"/>
  <c r="U126" i="4"/>
  <c r="AD348" i="5"/>
  <c r="AF348" i="5"/>
  <c r="AG348" i="5"/>
  <c r="X126" i="4"/>
  <c r="AI348" i="5"/>
  <c r="Y126" i="4"/>
  <c r="AJ348" i="5"/>
  <c r="Z12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75" i="4"/>
  <c r="S275" i="4"/>
  <c r="AA350" i="5"/>
  <c r="P275" i="4"/>
  <c r="W350" i="5"/>
  <c r="C275" i="4"/>
  <c r="C350" i="5"/>
  <c r="D275" i="4"/>
  <c r="E350" i="5"/>
  <c r="E275" i="4"/>
  <c r="F350" i="5"/>
  <c r="F275" i="4"/>
  <c r="H350" i="5"/>
  <c r="I350" i="5"/>
  <c r="K350" i="5"/>
  <c r="L275" i="4"/>
  <c r="Q350" i="5"/>
  <c r="M275" i="4"/>
  <c r="R350" i="5"/>
  <c r="T350" i="5"/>
  <c r="U350" i="5"/>
  <c r="Q275" i="4"/>
  <c r="X350" i="5"/>
  <c r="R275" i="4"/>
  <c r="Z350" i="5"/>
  <c r="AH275" i="4"/>
  <c r="T275" i="4" a="1"/>
  <c r="T275" i="4"/>
  <c r="AC350" i="5"/>
  <c r="U275" i="4" a="1"/>
  <c r="U275" i="4"/>
  <c r="AD350" i="5"/>
  <c r="AF350" i="5"/>
  <c r="AG350" i="5"/>
  <c r="X275" i="4"/>
  <c r="AI350" i="5"/>
  <c r="Y275" i="4"/>
  <c r="AJ350" i="5"/>
  <c r="Z275" i="4"/>
  <c r="AL350" i="5"/>
  <c r="L350" i="5"/>
  <c r="N350" i="5"/>
  <c r="O350" i="5"/>
  <c r="AN350" i="5"/>
  <c r="S17" i="4"/>
  <c r="AA351" i="5"/>
  <c r="P17" i="4"/>
  <c r="W351" i="5"/>
  <c r="C17" i="4"/>
  <c r="C351" i="5"/>
  <c r="D17" i="4"/>
  <c r="E351" i="5"/>
  <c r="E20" i="2"/>
  <c r="E17" i="4"/>
  <c r="F351" i="5"/>
  <c r="F20" i="2"/>
  <c r="F17" i="4"/>
  <c r="H351" i="5"/>
  <c r="I351" i="5"/>
  <c r="K351" i="5"/>
  <c r="L17" i="4"/>
  <c r="Q351" i="5"/>
  <c r="U351" i="5"/>
  <c r="Q17" i="4"/>
  <c r="X351" i="5"/>
  <c r="R17" i="4"/>
  <c r="Z351" i="5"/>
  <c r="AH17" i="4"/>
  <c r="T17" i="4" a="1"/>
  <c r="T17" i="4"/>
  <c r="AC351" i="5"/>
  <c r="U17" i="4" a="1"/>
  <c r="U17" i="4"/>
  <c r="AD351" i="5"/>
  <c r="AF351" i="5"/>
  <c r="AG351" i="5"/>
  <c r="X17" i="4"/>
  <c r="AI351" i="5"/>
  <c r="Y17" i="4"/>
  <c r="AJ351" i="5"/>
  <c r="Z17" i="4"/>
  <c r="AL351" i="5"/>
  <c r="L351" i="5"/>
  <c r="N351" i="5"/>
  <c r="O351" i="5"/>
  <c r="R351" i="5"/>
  <c r="AN351" i="5"/>
  <c r="O352" i="5"/>
  <c r="H157" i="4"/>
  <c r="K352" i="5"/>
  <c r="C157" i="4"/>
  <c r="C352" i="5"/>
  <c r="D157" i="4"/>
  <c r="E352" i="5"/>
  <c r="E157" i="4"/>
  <c r="F352" i="5"/>
  <c r="F157" i="4"/>
  <c r="H352" i="5"/>
  <c r="I352" i="5"/>
  <c r="I157" i="4"/>
  <c r="L352" i="5"/>
  <c r="J157" i="4"/>
  <c r="N352" i="5"/>
  <c r="L157" i="4"/>
  <c r="Q352" i="5"/>
  <c r="M157" i="4"/>
  <c r="R352" i="5"/>
  <c r="N157" i="4"/>
  <c r="T352" i="5"/>
  <c r="U352" i="5"/>
  <c r="P157" i="4"/>
  <c r="W352" i="5"/>
  <c r="Q157" i="4"/>
  <c r="X352" i="5"/>
  <c r="S157" i="4"/>
  <c r="AA352" i="5"/>
  <c r="AH157" i="4"/>
  <c r="T157" i="4" a="1"/>
  <c r="T157" i="4"/>
  <c r="AC352" i="5"/>
  <c r="U157" i="4" a="1"/>
  <c r="U157" i="4"/>
  <c r="AD352" i="5"/>
  <c r="AF352" i="5"/>
  <c r="AG352" i="5"/>
  <c r="X157" i="4"/>
  <c r="AI352" i="5"/>
  <c r="Y157" i="4"/>
  <c r="AJ352" i="5"/>
  <c r="Z157" i="4"/>
  <c r="AL352" i="5"/>
  <c r="Z352" i="5"/>
  <c r="AN352" i="5"/>
  <c r="B352" i="4"/>
  <c r="S352" i="4"/>
  <c r="AA353" i="5"/>
  <c r="P352" i="4"/>
  <c r="W353" i="5"/>
  <c r="K352" i="4"/>
  <c r="O353" i="5"/>
  <c r="H352" i="4"/>
  <c r="K353" i="5"/>
  <c r="C352" i="4"/>
  <c r="C353" i="5"/>
  <c r="D352" i="4"/>
  <c r="E353" i="5"/>
  <c r="I352" i="4"/>
  <c r="L353" i="5"/>
  <c r="J352" i="4"/>
  <c r="N353" i="5"/>
  <c r="L352" i="4"/>
  <c r="Q353" i="5"/>
  <c r="M352" i="4"/>
  <c r="R353" i="5"/>
  <c r="N352" i="4"/>
  <c r="T353" i="5"/>
  <c r="O352" i="4"/>
  <c r="U353" i="5"/>
  <c r="Q352" i="4"/>
  <c r="X353" i="5"/>
  <c r="R48" i="2"/>
  <c r="R352" i="4"/>
  <c r="Z353" i="5"/>
  <c r="T352" i="4"/>
  <c r="AC353" i="5"/>
  <c r="U352" i="4"/>
  <c r="AD353" i="5"/>
  <c r="V352" i="4"/>
  <c r="AF353" i="5"/>
  <c r="W352" i="4"/>
  <c r="AG353" i="5"/>
  <c r="X352" i="4"/>
  <c r="AI353" i="5"/>
  <c r="Y352" i="4"/>
  <c r="AJ353" i="5"/>
  <c r="Z352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8" i="4"/>
  <c r="K358" i="4"/>
  <c r="O355" i="5"/>
  <c r="H358" i="4"/>
  <c r="K355" i="5"/>
  <c r="C358" i="4"/>
  <c r="C355" i="5"/>
  <c r="D358" i="4"/>
  <c r="E355" i="5"/>
  <c r="I358" i="4"/>
  <c r="L355" i="5"/>
  <c r="J358" i="4"/>
  <c r="N355" i="5"/>
  <c r="L358" i="4"/>
  <c r="Q355" i="5"/>
  <c r="M358" i="4"/>
  <c r="R355" i="5"/>
  <c r="N358" i="4"/>
  <c r="T355" i="5"/>
  <c r="O358" i="4"/>
  <c r="U355" i="5"/>
  <c r="P358" i="4"/>
  <c r="W355" i="5"/>
  <c r="Q358" i="4"/>
  <c r="X355" i="5"/>
  <c r="S358" i="4"/>
  <c r="AA355" i="5"/>
  <c r="T358" i="4"/>
  <c r="AC355" i="5"/>
  <c r="U358" i="4"/>
  <c r="AD355" i="5"/>
  <c r="V358" i="4"/>
  <c r="AF355" i="5"/>
  <c r="W358" i="4"/>
  <c r="AG355" i="5"/>
  <c r="X358" i="4"/>
  <c r="AI355" i="5"/>
  <c r="Y358" i="4"/>
  <c r="AJ355" i="5"/>
  <c r="Z358" i="4"/>
  <c r="AL355" i="5"/>
  <c r="F355" i="5"/>
  <c r="H355" i="5"/>
  <c r="I355" i="5"/>
  <c r="AN355" i="5"/>
  <c r="O356" i="5"/>
  <c r="H42" i="4"/>
  <c r="K356" i="5"/>
  <c r="C42" i="4"/>
  <c r="C356" i="5"/>
  <c r="D42" i="4"/>
  <c r="E356" i="5"/>
  <c r="E42" i="4"/>
  <c r="F356" i="5"/>
  <c r="F42" i="4"/>
  <c r="H356" i="5"/>
  <c r="I356" i="5"/>
  <c r="I42" i="4"/>
  <c r="L356" i="5"/>
  <c r="J42" i="4"/>
  <c r="N356" i="5"/>
  <c r="L42" i="4"/>
  <c r="Q356" i="5"/>
  <c r="M42" i="4"/>
  <c r="R356" i="5"/>
  <c r="T356" i="5"/>
  <c r="U356" i="5"/>
  <c r="W356" i="5"/>
  <c r="Q42" i="4"/>
  <c r="X356" i="5"/>
  <c r="AA356" i="5"/>
  <c r="AH42" i="4"/>
  <c r="T42" i="4" a="1"/>
  <c r="T42" i="4"/>
  <c r="AC356" i="5"/>
  <c r="U42" i="4" a="1"/>
  <c r="U42" i="4"/>
  <c r="AD356" i="5"/>
  <c r="AF356" i="5"/>
  <c r="AG356" i="5"/>
  <c r="X42" i="4"/>
  <c r="AI356" i="5"/>
  <c r="Y42" i="4"/>
  <c r="AJ356" i="5"/>
  <c r="Z42" i="4"/>
  <c r="AL356" i="5"/>
  <c r="AN356" i="5"/>
  <c r="C72" i="4"/>
  <c r="C357" i="5"/>
  <c r="D72" i="4"/>
  <c r="E357" i="5"/>
  <c r="H72" i="4"/>
  <c r="K357" i="5"/>
  <c r="L72" i="4"/>
  <c r="Q357" i="5"/>
  <c r="M72" i="4"/>
  <c r="R357" i="5"/>
  <c r="T357" i="5"/>
  <c r="U357" i="5"/>
  <c r="P72" i="4"/>
  <c r="W357" i="5"/>
  <c r="Q72" i="4"/>
  <c r="X357" i="5"/>
  <c r="S72" i="4"/>
  <c r="AA357" i="5"/>
  <c r="AH72" i="4"/>
  <c r="T72" i="4" a="1"/>
  <c r="T72" i="4"/>
  <c r="AC357" i="5"/>
  <c r="U72" i="4" a="1"/>
  <c r="U72" i="4"/>
  <c r="AD357" i="5"/>
  <c r="AF357" i="5"/>
  <c r="AG357" i="5"/>
  <c r="X72" i="4"/>
  <c r="AI357" i="5"/>
  <c r="Y72" i="4"/>
  <c r="AJ357" i="5"/>
  <c r="Z72" i="4"/>
  <c r="AL357" i="5"/>
  <c r="F357" i="5"/>
  <c r="H357" i="5"/>
  <c r="I357" i="5"/>
  <c r="L357" i="5"/>
  <c r="N357" i="5"/>
  <c r="O357" i="5"/>
  <c r="AN357" i="5"/>
  <c r="B359" i="4"/>
  <c r="K359" i="4"/>
  <c r="O358" i="5"/>
  <c r="H359" i="4"/>
  <c r="K358" i="5"/>
  <c r="C359" i="4"/>
  <c r="C358" i="5"/>
  <c r="D359" i="4"/>
  <c r="E358" i="5"/>
  <c r="I359" i="4"/>
  <c r="L358" i="5"/>
  <c r="J359" i="4"/>
  <c r="N358" i="5"/>
  <c r="L359" i="4"/>
  <c r="Q358" i="5"/>
  <c r="M359" i="4"/>
  <c r="R358" i="5"/>
  <c r="N359" i="4"/>
  <c r="T358" i="5"/>
  <c r="O359" i="4"/>
  <c r="U358" i="5"/>
  <c r="P359" i="4"/>
  <c r="W358" i="5"/>
  <c r="Q359" i="4"/>
  <c r="X358" i="5"/>
  <c r="S359" i="4"/>
  <c r="AA358" i="5"/>
  <c r="T359" i="4"/>
  <c r="AC358" i="5"/>
  <c r="U359" i="4"/>
  <c r="AD358" i="5"/>
  <c r="V359" i="4"/>
  <c r="AF358" i="5"/>
  <c r="W359" i="4"/>
  <c r="AG358" i="5"/>
  <c r="X359" i="4"/>
  <c r="AI358" i="5"/>
  <c r="Y359" i="4"/>
  <c r="AJ358" i="5"/>
  <c r="Z359" i="4"/>
  <c r="AL358" i="5"/>
  <c r="F358" i="5"/>
  <c r="H358" i="5"/>
  <c r="I358" i="5"/>
  <c r="AN358" i="5"/>
  <c r="O359" i="5"/>
  <c r="K359" i="5"/>
  <c r="B128" i="4"/>
  <c r="C128" i="4"/>
  <c r="C359" i="5"/>
  <c r="D128" i="4"/>
  <c r="E359" i="5"/>
  <c r="L359" i="5"/>
  <c r="N359" i="5"/>
  <c r="L128" i="4"/>
  <c r="Q359" i="5"/>
  <c r="M128" i="4"/>
  <c r="R359" i="5"/>
  <c r="N128" i="4"/>
  <c r="T359" i="5"/>
  <c r="U359" i="5"/>
  <c r="P128" i="4"/>
  <c r="W359" i="5"/>
  <c r="X359" i="5"/>
  <c r="AA359" i="5"/>
  <c r="AH128" i="4"/>
  <c r="T128" i="4" a="1"/>
  <c r="T128" i="4"/>
  <c r="AC359" i="5"/>
  <c r="U128" i="4" a="1"/>
  <c r="U128" i="4"/>
  <c r="AD359" i="5"/>
  <c r="AF359" i="5"/>
  <c r="AG359" i="5"/>
  <c r="X128" i="4"/>
  <c r="AI359" i="5"/>
  <c r="Y128" i="4"/>
  <c r="AJ359" i="5"/>
  <c r="Z128" i="4"/>
  <c r="AL359" i="5"/>
  <c r="F359" i="5"/>
  <c r="H359" i="5"/>
  <c r="I359" i="5"/>
  <c r="AN359" i="5"/>
  <c r="B365" i="4"/>
  <c r="K365" i="4"/>
  <c r="O360" i="5"/>
  <c r="H365" i="4"/>
  <c r="K360" i="5"/>
  <c r="C365" i="4"/>
  <c r="C360" i="5"/>
  <c r="D365" i="4"/>
  <c r="E360" i="5"/>
  <c r="I365" i="4"/>
  <c r="L360" i="5"/>
  <c r="J365" i="4"/>
  <c r="N360" i="5"/>
  <c r="L365" i="4"/>
  <c r="Q360" i="5"/>
  <c r="M365" i="4"/>
  <c r="R360" i="5"/>
  <c r="N365" i="4"/>
  <c r="T360" i="5"/>
  <c r="O365" i="4"/>
  <c r="U360" i="5"/>
  <c r="P365" i="4"/>
  <c r="W360" i="5"/>
  <c r="Q365" i="4"/>
  <c r="X360" i="5"/>
  <c r="S365" i="4"/>
  <c r="AA360" i="5"/>
  <c r="T365" i="4"/>
  <c r="AC360" i="5"/>
  <c r="U365" i="4"/>
  <c r="AD360" i="5"/>
  <c r="V365" i="4"/>
  <c r="AF360" i="5"/>
  <c r="W365" i="4"/>
  <c r="AG360" i="5"/>
  <c r="X365" i="4"/>
  <c r="AI360" i="5"/>
  <c r="Y365" i="4"/>
  <c r="AJ360" i="5"/>
  <c r="Z365" i="4"/>
  <c r="AL360" i="5"/>
  <c r="F360" i="5"/>
  <c r="H360" i="5"/>
  <c r="I360" i="5"/>
  <c r="AN360" i="5"/>
  <c r="B360" i="4"/>
  <c r="K360" i="4"/>
  <c r="O361" i="5"/>
  <c r="H360" i="4"/>
  <c r="K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V360" i="4"/>
  <c r="AF361" i="5"/>
  <c r="W360" i="4"/>
  <c r="AG361" i="5"/>
  <c r="X360" i="4"/>
  <c r="AI361" i="5"/>
  <c r="Y360" i="4"/>
  <c r="AJ361" i="5"/>
  <c r="F361" i="5"/>
  <c r="H361" i="5"/>
  <c r="I361" i="5"/>
  <c r="AN361" i="5"/>
  <c r="B366" i="4"/>
  <c r="S366" i="4"/>
  <c r="AA362" i="5"/>
  <c r="P366" i="4"/>
  <c r="W362" i="5"/>
  <c r="K366" i="4"/>
  <c r="O362" i="5"/>
  <c r="H366" i="4"/>
  <c r="K362" i="5"/>
  <c r="C366" i="4"/>
  <c r="C362" i="5"/>
  <c r="D366" i="4"/>
  <c r="E362" i="5"/>
  <c r="I366" i="4"/>
  <c r="L362" i="5"/>
  <c r="J366" i="4"/>
  <c r="N362" i="5"/>
  <c r="L366" i="4"/>
  <c r="Q362" i="5"/>
  <c r="M366" i="4"/>
  <c r="R362" i="5"/>
  <c r="N366" i="4"/>
  <c r="T362" i="5"/>
  <c r="O366" i="4"/>
  <c r="U362" i="5"/>
  <c r="Q366" i="4"/>
  <c r="X362" i="5"/>
  <c r="R366" i="4"/>
  <c r="Z362" i="5"/>
  <c r="T366" i="4"/>
  <c r="AC362" i="5"/>
  <c r="U366" i="4"/>
  <c r="AD362" i="5"/>
  <c r="V366" i="4"/>
  <c r="AF362" i="5"/>
  <c r="W366" i="4"/>
  <c r="AG362" i="5"/>
  <c r="X366" i="4"/>
  <c r="AI362" i="5"/>
  <c r="Y366" i="4"/>
  <c r="AJ362" i="5"/>
  <c r="F362" i="5"/>
  <c r="H362" i="5"/>
  <c r="I362" i="5"/>
  <c r="AN362" i="5"/>
  <c r="B348" i="4"/>
  <c r="K348" i="4"/>
  <c r="O363" i="5"/>
  <c r="H348" i="4"/>
  <c r="K363" i="5"/>
  <c r="C348" i="4"/>
  <c r="C363" i="5"/>
  <c r="D348" i="4"/>
  <c r="E363" i="5"/>
  <c r="I348" i="4"/>
  <c r="L363" i="5"/>
  <c r="J348" i="4"/>
  <c r="N363" i="5"/>
  <c r="L348" i="4"/>
  <c r="Q363" i="5"/>
  <c r="M348" i="4"/>
  <c r="R363" i="5"/>
  <c r="N348" i="4"/>
  <c r="T363" i="5"/>
  <c r="O348" i="4"/>
  <c r="U363" i="5"/>
  <c r="P348" i="4"/>
  <c r="W363" i="5"/>
  <c r="Q348" i="4"/>
  <c r="X363" i="5"/>
  <c r="S348" i="4"/>
  <c r="AA363" i="5"/>
  <c r="T348" i="4"/>
  <c r="AC363" i="5"/>
  <c r="U348" i="4"/>
  <c r="AD363" i="5"/>
  <c r="V348" i="4"/>
  <c r="AF363" i="5"/>
  <c r="W348" i="4"/>
  <c r="AG363" i="5"/>
  <c r="X348" i="4"/>
  <c r="AI363" i="5"/>
  <c r="Y348" i="4"/>
  <c r="AJ363" i="5"/>
  <c r="Z348" i="4"/>
  <c r="AL363" i="5"/>
  <c r="F363" i="5"/>
  <c r="H363" i="5"/>
  <c r="I363" i="5"/>
  <c r="AN363" i="5"/>
  <c r="B159" i="4"/>
  <c r="C159" i="4"/>
  <c r="C364" i="5"/>
  <c r="D159" i="4"/>
  <c r="E364" i="5"/>
  <c r="H159" i="4"/>
  <c r="K364" i="5"/>
  <c r="L159" i="4"/>
  <c r="Q364" i="5"/>
  <c r="M159" i="4"/>
  <c r="R364" i="5"/>
  <c r="N159" i="4"/>
  <c r="T364" i="5"/>
  <c r="U364" i="5"/>
  <c r="P159" i="4"/>
  <c r="W364" i="5"/>
  <c r="Q159" i="4"/>
  <c r="X364" i="5"/>
  <c r="AA364" i="5"/>
  <c r="AH159" i="4"/>
  <c r="T159" i="4" a="1"/>
  <c r="T159" i="4"/>
  <c r="AC364" i="5"/>
  <c r="U159" i="4" a="1"/>
  <c r="U159" i="4"/>
  <c r="AD364" i="5"/>
  <c r="AF364" i="5"/>
  <c r="AG364" i="5"/>
  <c r="Y159" i="4"/>
  <c r="AJ364" i="5"/>
  <c r="Z159" i="4"/>
  <c r="AL364" i="5"/>
  <c r="F364" i="5"/>
  <c r="H364" i="5"/>
  <c r="I364" i="5"/>
  <c r="L364" i="5"/>
  <c r="N364" i="5"/>
  <c r="O364" i="5"/>
  <c r="AN364" i="5"/>
  <c r="O365" i="5"/>
  <c r="H3" i="4"/>
  <c r="K365" i="5"/>
  <c r="C3" i="4"/>
  <c r="C365" i="5"/>
  <c r="D3" i="4"/>
  <c r="E365" i="5"/>
  <c r="E3" i="4"/>
  <c r="F365" i="5"/>
  <c r="F3" i="4"/>
  <c r="H365" i="5"/>
  <c r="I365" i="5"/>
  <c r="I3" i="4"/>
  <c r="L365" i="5"/>
  <c r="J3" i="4"/>
  <c r="N365" i="5"/>
  <c r="L3" i="4"/>
  <c r="Q365" i="5"/>
  <c r="M3" i="4"/>
  <c r="R365" i="5"/>
  <c r="N3" i="4"/>
  <c r="T365" i="5"/>
  <c r="U365" i="5"/>
  <c r="P3" i="4"/>
  <c r="W365" i="5"/>
  <c r="Q3" i="4"/>
  <c r="X365" i="5"/>
  <c r="AA365" i="5"/>
  <c r="AH3" i="4"/>
  <c r="T3" i="4" a="1"/>
  <c r="T3" i="4"/>
  <c r="AC365" i="5"/>
  <c r="U3" i="4" a="1"/>
  <c r="U3" i="4"/>
  <c r="AD365" i="5"/>
  <c r="AF365" i="5"/>
  <c r="AG365" i="5"/>
  <c r="X3" i="4"/>
  <c r="AI365" i="5"/>
  <c r="Y3" i="4"/>
  <c r="AJ365" i="5"/>
  <c r="Z3" i="4"/>
  <c r="AL365" i="5"/>
  <c r="AN365" i="5"/>
  <c r="B160" i="4"/>
  <c r="C160" i="4"/>
  <c r="C366" i="5"/>
  <c r="D160" i="4"/>
  <c r="E366" i="5"/>
  <c r="H160" i="4"/>
  <c r="K366" i="5"/>
  <c r="L160" i="4"/>
  <c r="Q366" i="5"/>
  <c r="M160" i="4"/>
  <c r="R366" i="5"/>
  <c r="N160" i="4"/>
  <c r="T366" i="5"/>
  <c r="U366" i="5"/>
  <c r="P160" i="4"/>
  <c r="W366" i="5"/>
  <c r="Q160" i="4"/>
  <c r="X366" i="5"/>
  <c r="AA366" i="5"/>
  <c r="AH160" i="4"/>
  <c r="T160" i="4" a="1"/>
  <c r="T160" i="4"/>
  <c r="AC366" i="5"/>
  <c r="U160" i="4" a="1"/>
  <c r="U160" i="4"/>
  <c r="AD366" i="5"/>
  <c r="AF366" i="5"/>
  <c r="AG366" i="5"/>
  <c r="X160" i="4"/>
  <c r="AI366" i="5"/>
  <c r="Y160" i="4"/>
  <c r="AJ366" i="5"/>
  <c r="Z160" i="4"/>
  <c r="AL366" i="5"/>
  <c r="F366" i="5"/>
  <c r="L366" i="5"/>
  <c r="N366" i="5"/>
  <c r="O366" i="5"/>
  <c r="AN366" i="5"/>
  <c r="O367" i="5"/>
  <c r="K367" i="5"/>
  <c r="C109" i="4"/>
  <c r="C367" i="5"/>
  <c r="D109" i="4"/>
  <c r="E367" i="5"/>
  <c r="I109" i="4"/>
  <c r="L367" i="5"/>
  <c r="J109" i="4"/>
  <c r="N367" i="5"/>
  <c r="L109" i="4"/>
  <c r="Q367" i="5"/>
  <c r="M109" i="4"/>
  <c r="R367" i="5"/>
  <c r="N109" i="4"/>
  <c r="T367" i="5"/>
  <c r="U367" i="5"/>
  <c r="P109" i="4"/>
  <c r="W367" i="5"/>
  <c r="Q109" i="4"/>
  <c r="X367" i="5"/>
  <c r="S109" i="4"/>
  <c r="AA367" i="5"/>
  <c r="AH109" i="4"/>
  <c r="T109" i="4" a="1"/>
  <c r="T109" i="4"/>
  <c r="AC367" i="5"/>
  <c r="U109" i="4" a="1"/>
  <c r="U109" i="4"/>
  <c r="AD367" i="5"/>
  <c r="AF367" i="5"/>
  <c r="AG367" i="5"/>
  <c r="AI367" i="5"/>
  <c r="Y109" i="4"/>
  <c r="AJ367" i="5"/>
  <c r="Z109" i="4"/>
  <c r="AL367" i="5"/>
  <c r="F367" i="5"/>
  <c r="AN367" i="5"/>
  <c r="C45" i="4"/>
  <c r="C368" i="5"/>
  <c r="D45" i="4"/>
  <c r="E368" i="5"/>
  <c r="H45" i="4"/>
  <c r="K368" i="5"/>
  <c r="L45" i="4"/>
  <c r="Q368" i="5"/>
  <c r="M45" i="4"/>
  <c r="R368" i="5"/>
  <c r="T368" i="5"/>
  <c r="U368" i="5"/>
  <c r="P45" i="4"/>
  <c r="W368" i="5"/>
  <c r="Q45" i="4"/>
  <c r="X368" i="5"/>
  <c r="S45" i="4"/>
  <c r="AA368" i="5"/>
  <c r="AH45" i="4"/>
  <c r="T45" i="4" a="1"/>
  <c r="T45" i="4"/>
  <c r="AC368" i="5"/>
  <c r="U45" i="4" a="1"/>
  <c r="U45" i="4"/>
  <c r="AD368" i="5"/>
  <c r="AF368" i="5"/>
  <c r="AG368" i="5"/>
  <c r="X45" i="4"/>
  <c r="AI368" i="5"/>
  <c r="Y45" i="4"/>
  <c r="AJ368" i="5"/>
  <c r="Z45" i="4"/>
  <c r="AL368" i="5"/>
  <c r="F368" i="5"/>
  <c r="L368" i="5"/>
  <c r="N368" i="5"/>
  <c r="O368" i="5"/>
  <c r="AN368" i="5"/>
  <c r="O369" i="5"/>
  <c r="K369" i="5"/>
  <c r="C369" i="5"/>
  <c r="B331" i="4"/>
  <c r="D331" i="4"/>
  <c r="E369" i="5"/>
  <c r="I369" i="5"/>
  <c r="I331" i="4"/>
  <c r="L369" i="5"/>
  <c r="J331" i="4"/>
  <c r="N369" i="5"/>
  <c r="L331" i="4"/>
  <c r="Q369" i="5"/>
  <c r="M331" i="4"/>
  <c r="R369" i="5"/>
  <c r="N331" i="4"/>
  <c r="T369" i="5"/>
  <c r="O331" i="4"/>
  <c r="U369" i="5"/>
  <c r="P331" i="4"/>
  <c r="W369" i="5"/>
  <c r="Q331" i="4"/>
  <c r="X369" i="5"/>
  <c r="AA369" i="5"/>
  <c r="AC369" i="5"/>
  <c r="AD369" i="5"/>
  <c r="V331" i="4"/>
  <c r="AF369" i="5"/>
  <c r="AG369" i="5"/>
  <c r="X331" i="4"/>
  <c r="AI369" i="5"/>
  <c r="Y331" i="4"/>
  <c r="AJ369" i="5"/>
  <c r="AL369" i="5"/>
  <c r="AN369" i="5"/>
  <c r="B345" i="4"/>
  <c r="K345" i="4"/>
  <c r="O370" i="5"/>
  <c r="H345" i="4"/>
  <c r="K370" i="5"/>
  <c r="C345" i="4"/>
  <c r="C370" i="5"/>
  <c r="D345" i="4"/>
  <c r="E370" i="5"/>
  <c r="I345" i="4"/>
  <c r="L370" i="5"/>
  <c r="J345" i="4"/>
  <c r="N370" i="5"/>
  <c r="L345" i="4"/>
  <c r="Q370" i="5"/>
  <c r="M345" i="4"/>
  <c r="R370" i="5"/>
  <c r="N345" i="4"/>
  <c r="T370" i="5"/>
  <c r="O345" i="4"/>
  <c r="U370" i="5"/>
  <c r="P345" i="4"/>
  <c r="W370" i="5"/>
  <c r="Q345" i="4"/>
  <c r="X370" i="5"/>
  <c r="S345" i="4"/>
  <c r="AA370" i="5"/>
  <c r="T345" i="4"/>
  <c r="AC370" i="5"/>
  <c r="U345" i="4"/>
  <c r="AD370" i="5"/>
  <c r="V345" i="4"/>
  <c r="AF370" i="5"/>
  <c r="W345" i="4"/>
  <c r="AG370" i="5"/>
  <c r="X345" i="4"/>
  <c r="AI370" i="5"/>
  <c r="Y345" i="4"/>
  <c r="AJ370" i="5"/>
  <c r="Z345" i="4"/>
  <c r="AL370" i="5"/>
  <c r="AN370" i="5"/>
  <c r="B355" i="4"/>
  <c r="K355" i="4"/>
  <c r="O371" i="5"/>
  <c r="H355" i="4"/>
  <c r="K371" i="5"/>
  <c r="C355" i="4"/>
  <c r="C371" i="5"/>
  <c r="D355" i="4"/>
  <c r="E371" i="5"/>
  <c r="I355" i="4"/>
  <c r="L371" i="5"/>
  <c r="J355" i="4"/>
  <c r="N371" i="5"/>
  <c r="L355" i="4"/>
  <c r="Q371" i="5"/>
  <c r="M355" i="4"/>
  <c r="R371" i="5"/>
  <c r="N355" i="4"/>
  <c r="T371" i="5"/>
  <c r="O355" i="4"/>
  <c r="U371" i="5"/>
  <c r="P355" i="4"/>
  <c r="W371" i="5"/>
  <c r="Q355" i="4"/>
  <c r="X371" i="5"/>
  <c r="S355" i="4"/>
  <c r="AA371" i="5"/>
  <c r="T355" i="4"/>
  <c r="AC371" i="5"/>
  <c r="U355" i="4"/>
  <c r="AD371" i="5"/>
  <c r="V355" i="4"/>
  <c r="AF371" i="5"/>
  <c r="W355" i="4"/>
  <c r="AG371" i="5"/>
  <c r="X355" i="4"/>
  <c r="AI371" i="5"/>
  <c r="Y355" i="4"/>
  <c r="AJ371" i="5"/>
  <c r="Z355" i="4"/>
  <c r="AL371" i="5"/>
  <c r="AN371" i="5"/>
  <c r="B356" i="4"/>
  <c r="K356" i="4"/>
  <c r="O372" i="5"/>
  <c r="H356" i="4"/>
  <c r="K372" i="5"/>
  <c r="C356" i="4"/>
  <c r="C372" i="5"/>
  <c r="D356" i="4"/>
  <c r="E372" i="5"/>
  <c r="I356" i="4"/>
  <c r="L372" i="5"/>
  <c r="J356" i="4"/>
  <c r="N372" i="5"/>
  <c r="L356" i="4"/>
  <c r="Q372" i="5"/>
  <c r="M356" i="4"/>
  <c r="R372" i="5"/>
  <c r="N356" i="4"/>
  <c r="T372" i="5"/>
  <c r="O356" i="4"/>
  <c r="U372" i="5"/>
  <c r="P356" i="4"/>
  <c r="W372" i="5"/>
  <c r="Q356" i="4"/>
  <c r="X372" i="5"/>
  <c r="S356" i="4"/>
  <c r="AA372" i="5"/>
  <c r="T356" i="4"/>
  <c r="AC372" i="5"/>
  <c r="U356" i="4"/>
  <c r="AD372" i="5"/>
  <c r="V356" i="4"/>
  <c r="AF372" i="5"/>
  <c r="W356" i="4"/>
  <c r="AG372" i="5"/>
  <c r="X356" i="4"/>
  <c r="AI372" i="5"/>
  <c r="Y356" i="4"/>
  <c r="AJ372" i="5"/>
  <c r="Z356" i="4"/>
  <c r="AL372" i="5"/>
  <c r="AN372" i="5"/>
  <c r="B361" i="4"/>
  <c r="K361" i="4"/>
  <c r="O373" i="5"/>
  <c r="H361" i="4"/>
  <c r="K373" i="5"/>
  <c r="C361" i="4"/>
  <c r="C373" i="5"/>
  <c r="D361" i="4"/>
  <c r="E373" i="5"/>
  <c r="I361" i="4"/>
  <c r="L373" i="5"/>
  <c r="J361" i="4"/>
  <c r="N373" i="5"/>
  <c r="L361" i="4"/>
  <c r="Q373" i="5"/>
  <c r="M361" i="4"/>
  <c r="R373" i="5"/>
  <c r="N361" i="4"/>
  <c r="T373" i="5"/>
  <c r="O361" i="4"/>
  <c r="U373" i="5"/>
  <c r="P361" i="4"/>
  <c r="W373" i="5"/>
  <c r="Q361" i="4"/>
  <c r="X373" i="5"/>
  <c r="S361" i="4"/>
  <c r="AA373" i="5"/>
  <c r="T361" i="4"/>
  <c r="AC373" i="5"/>
  <c r="U361" i="4"/>
  <c r="AD373" i="5"/>
  <c r="V361" i="4"/>
  <c r="AF373" i="5"/>
  <c r="W361" i="4"/>
  <c r="AG373" i="5"/>
  <c r="X361" i="4"/>
  <c r="AI373" i="5"/>
  <c r="Y361" i="4"/>
  <c r="AJ373" i="5"/>
  <c r="Z361" i="4"/>
  <c r="AL373" i="5"/>
  <c r="AN373" i="5"/>
  <c r="B346" i="4"/>
  <c r="K24" i="2"/>
  <c r="K346" i="4"/>
  <c r="O374" i="5"/>
  <c r="H346" i="4"/>
  <c r="K374" i="5"/>
  <c r="C346" i="4"/>
  <c r="C374" i="5"/>
  <c r="D346" i="4"/>
  <c r="E374" i="5"/>
  <c r="I346" i="4"/>
  <c r="L374" i="5"/>
  <c r="J346" i="4"/>
  <c r="N374" i="5"/>
  <c r="L346" i="4"/>
  <c r="Q374" i="5"/>
  <c r="M346" i="4"/>
  <c r="R374" i="5"/>
  <c r="N346" i="4"/>
  <c r="T374" i="5"/>
  <c r="O346" i="4"/>
  <c r="U374" i="5"/>
  <c r="P346" i="4"/>
  <c r="W374" i="5"/>
  <c r="Q346" i="4"/>
  <c r="X374" i="5"/>
  <c r="S346" i="4"/>
  <c r="AA374" i="5"/>
  <c r="T24" i="2"/>
  <c r="T346" i="4"/>
  <c r="AC374" i="5"/>
  <c r="U24" i="2"/>
  <c r="U346" i="4"/>
  <c r="AD374" i="5"/>
  <c r="V24" i="2"/>
  <c r="V346" i="4"/>
  <c r="AF374" i="5"/>
  <c r="W24" i="2"/>
  <c r="W346" i="4"/>
  <c r="AG374" i="5"/>
  <c r="X346" i="4"/>
  <c r="AI374" i="5"/>
  <c r="Y346" i="4"/>
  <c r="AJ374" i="5"/>
  <c r="Z346" i="4"/>
  <c r="AL374" i="5"/>
  <c r="AN374" i="5"/>
  <c r="B362" i="4"/>
  <c r="K362" i="4"/>
  <c r="O375" i="5"/>
  <c r="H362" i="4"/>
  <c r="K375" i="5"/>
  <c r="C362" i="4"/>
  <c r="C375" i="5"/>
  <c r="D362" i="4"/>
  <c r="E375" i="5"/>
  <c r="I362" i="4"/>
  <c r="L375" i="5"/>
  <c r="J362" i="4"/>
  <c r="N375" i="5"/>
  <c r="L362" i="4"/>
  <c r="Q375" i="5"/>
  <c r="M362" i="4"/>
  <c r="R375" i="5"/>
  <c r="N362" i="4"/>
  <c r="T375" i="5"/>
  <c r="O362" i="4"/>
  <c r="U375" i="5"/>
  <c r="P362" i="4"/>
  <c r="W375" i="5"/>
  <c r="Q362" i="4"/>
  <c r="X375" i="5"/>
  <c r="S362" i="4"/>
  <c r="AA375" i="5"/>
  <c r="T362" i="4"/>
  <c r="AC375" i="5"/>
  <c r="U362" i="4"/>
  <c r="AD375" i="5"/>
  <c r="V362" i="4"/>
  <c r="AF375" i="5"/>
  <c r="W362" i="4"/>
  <c r="AG375" i="5"/>
  <c r="X362" i="4"/>
  <c r="AI375" i="5"/>
  <c r="Y362" i="4"/>
  <c r="AJ375" i="5"/>
  <c r="Z362" i="4"/>
  <c r="AL375" i="5"/>
  <c r="AN375" i="5"/>
  <c r="B363" i="4"/>
  <c r="K363" i="4"/>
  <c r="O376" i="5"/>
  <c r="H363" i="4"/>
  <c r="K376" i="5"/>
  <c r="C363" i="4"/>
  <c r="C376" i="5"/>
  <c r="D363" i="4"/>
  <c r="E376" i="5"/>
  <c r="I363" i="4"/>
  <c r="L376" i="5"/>
  <c r="J363" i="4"/>
  <c r="N376" i="5"/>
  <c r="L363" i="4"/>
  <c r="Q376" i="5"/>
  <c r="M363" i="4"/>
  <c r="R376" i="5"/>
  <c r="N363" i="4"/>
  <c r="T376" i="5"/>
  <c r="O363" i="4"/>
  <c r="U376" i="5"/>
  <c r="P363" i="4"/>
  <c r="W376" i="5"/>
  <c r="Q363" i="4"/>
  <c r="X376" i="5"/>
  <c r="S363" i="4"/>
  <c r="AA376" i="5"/>
  <c r="T363" i="4"/>
  <c r="AC376" i="5"/>
  <c r="U363" i="4"/>
  <c r="AD376" i="5"/>
  <c r="V363" i="4"/>
  <c r="AF376" i="5"/>
  <c r="W363" i="4"/>
  <c r="AG376" i="5"/>
  <c r="X363" i="4"/>
  <c r="AI376" i="5"/>
  <c r="Y363" i="4"/>
  <c r="AJ376" i="5"/>
  <c r="Z363" i="4"/>
  <c r="AL376" i="5"/>
  <c r="AN376" i="5"/>
  <c r="B364" i="4"/>
  <c r="K364" i="4"/>
  <c r="O377" i="5"/>
  <c r="H364" i="4"/>
  <c r="K377" i="5"/>
  <c r="C364" i="4"/>
  <c r="C377" i="5"/>
  <c r="D364" i="4"/>
  <c r="E377" i="5"/>
  <c r="I364" i="4"/>
  <c r="L377" i="5"/>
  <c r="J364" i="4"/>
  <c r="N377" i="5"/>
  <c r="L364" i="4"/>
  <c r="Q377" i="5"/>
  <c r="M364" i="4"/>
  <c r="R377" i="5"/>
  <c r="N364" i="4"/>
  <c r="T377" i="5"/>
  <c r="O364" i="4"/>
  <c r="U377" i="5"/>
  <c r="P364" i="4"/>
  <c r="W377" i="5"/>
  <c r="Q364" i="4"/>
  <c r="X377" i="5"/>
  <c r="S364" i="4"/>
  <c r="AA377" i="5"/>
  <c r="T364" i="4"/>
  <c r="AC377" i="5"/>
  <c r="U364" i="4"/>
  <c r="AD377" i="5"/>
  <c r="V364" i="4"/>
  <c r="AF377" i="5"/>
  <c r="W364" i="4"/>
  <c r="AG377" i="5"/>
  <c r="X364" i="4"/>
  <c r="AI377" i="5"/>
  <c r="Y364" i="4"/>
  <c r="AJ377" i="5"/>
  <c r="Z364" i="4"/>
  <c r="AL377" i="5"/>
  <c r="AN377" i="5"/>
  <c r="C169" i="4"/>
  <c r="C378" i="5"/>
  <c r="D169" i="4"/>
  <c r="E378" i="5"/>
  <c r="H169" i="4"/>
  <c r="K378" i="5"/>
  <c r="L169" i="4"/>
  <c r="Q378" i="5"/>
  <c r="M169" i="4"/>
  <c r="R378" i="5"/>
  <c r="T378" i="5"/>
  <c r="U378" i="5"/>
  <c r="P169" i="4"/>
  <c r="W378" i="5"/>
  <c r="Q169" i="4"/>
  <c r="X378" i="5"/>
  <c r="S169" i="4"/>
  <c r="AA378" i="5"/>
  <c r="AH169" i="4"/>
  <c r="T169" i="4" a="1"/>
  <c r="T169" i="4"/>
  <c r="AC378" i="5"/>
  <c r="U169" i="4" a="1"/>
  <c r="U169" i="4"/>
  <c r="AD378" i="5"/>
  <c r="AF378" i="5"/>
  <c r="AG378" i="5"/>
  <c r="X169" i="4"/>
  <c r="AI378" i="5"/>
  <c r="Y169" i="4"/>
  <c r="AJ378" i="5"/>
  <c r="Z169" i="4"/>
  <c r="AL378" i="5"/>
  <c r="AN378" i="5"/>
  <c r="C170" i="4"/>
  <c r="C379" i="5"/>
  <c r="D170" i="4"/>
  <c r="E379" i="5"/>
  <c r="H170" i="4"/>
  <c r="K379" i="5"/>
  <c r="L170" i="4"/>
  <c r="Q379" i="5"/>
  <c r="M170" i="4"/>
  <c r="R379" i="5"/>
  <c r="T379" i="5"/>
  <c r="U379" i="5"/>
  <c r="P170" i="4"/>
  <c r="W379" i="5"/>
  <c r="Q170" i="4"/>
  <c r="X379" i="5"/>
  <c r="S170" i="4"/>
  <c r="AA379" i="5"/>
  <c r="AH170" i="4"/>
  <c r="T170" i="4" a="1"/>
  <c r="T170" i="4"/>
  <c r="AC379" i="5"/>
  <c r="U170" i="4" a="1"/>
  <c r="U170" i="4"/>
  <c r="AD379" i="5"/>
  <c r="AF379" i="5"/>
  <c r="AG379" i="5"/>
  <c r="X170" i="4"/>
  <c r="AI379" i="5"/>
  <c r="Y170" i="4"/>
  <c r="AJ379" i="5"/>
  <c r="Z170" i="4"/>
  <c r="AL379" i="5"/>
  <c r="AN379" i="5"/>
  <c r="C171" i="4"/>
  <c r="C380" i="5"/>
  <c r="D171" i="4"/>
  <c r="E380" i="5"/>
  <c r="H171" i="4"/>
  <c r="K380" i="5"/>
  <c r="L171" i="4"/>
  <c r="Q380" i="5"/>
  <c r="M171" i="4"/>
  <c r="R380" i="5"/>
  <c r="T380" i="5"/>
  <c r="U380" i="5"/>
  <c r="P171" i="4"/>
  <c r="W380" i="5"/>
  <c r="Q171" i="4"/>
  <c r="X380" i="5"/>
  <c r="S171" i="4"/>
  <c r="AA380" i="5"/>
  <c r="AH171" i="4"/>
  <c r="T171" i="4" a="1"/>
  <c r="T171" i="4"/>
  <c r="AC380" i="5"/>
  <c r="U171" i="4" a="1"/>
  <c r="U171" i="4"/>
  <c r="AD380" i="5"/>
  <c r="AF380" i="5"/>
  <c r="AG380" i="5"/>
  <c r="X171" i="4"/>
  <c r="AI380" i="5"/>
  <c r="Y171" i="4"/>
  <c r="AJ380" i="5"/>
  <c r="Z171" i="4"/>
  <c r="AL380" i="5"/>
  <c r="AN380" i="5"/>
  <c r="B134" i="4"/>
  <c r="C134" i="4"/>
  <c r="C381" i="5"/>
  <c r="D134" i="4"/>
  <c r="E381" i="5"/>
  <c r="K381" i="5"/>
  <c r="L134" i="4"/>
  <c r="Q381" i="5"/>
  <c r="M134" i="4"/>
  <c r="R381" i="5"/>
  <c r="N134" i="4"/>
  <c r="T381" i="5"/>
  <c r="U381" i="5"/>
  <c r="P134" i="4"/>
  <c r="W381" i="5"/>
  <c r="Q134" i="4"/>
  <c r="X381" i="5"/>
  <c r="S134" i="4"/>
  <c r="AA381" i="5"/>
  <c r="AH134" i="4"/>
  <c r="T134" i="4" a="1"/>
  <c r="T134" i="4"/>
  <c r="AC381" i="5"/>
  <c r="U134" i="4" a="1"/>
  <c r="U134" i="4"/>
  <c r="AD381" i="5"/>
  <c r="AF381" i="5"/>
  <c r="AG381" i="5"/>
  <c r="X134" i="4"/>
  <c r="AI381" i="5"/>
  <c r="Y134" i="4"/>
  <c r="AJ381" i="5"/>
  <c r="Z134" i="4"/>
  <c r="AL381" i="5"/>
  <c r="AN381" i="5"/>
  <c r="B135" i="4"/>
  <c r="C135" i="4"/>
  <c r="C382" i="5"/>
  <c r="D135" i="4"/>
  <c r="E382" i="5"/>
  <c r="K382" i="5"/>
  <c r="L135" i="4"/>
  <c r="Q382" i="5"/>
  <c r="M135" i="4"/>
  <c r="R382" i="5"/>
  <c r="N135" i="4"/>
  <c r="T382" i="5"/>
  <c r="U382" i="5"/>
  <c r="P135" i="4"/>
  <c r="W382" i="5"/>
  <c r="Q135" i="4"/>
  <c r="X382" i="5"/>
  <c r="S135" i="4"/>
  <c r="AA382" i="5"/>
  <c r="AH135" i="4"/>
  <c r="T135" i="4" a="1"/>
  <c r="T135" i="4"/>
  <c r="AC382" i="5"/>
  <c r="U135" i="4" a="1"/>
  <c r="U135" i="4"/>
  <c r="AD382" i="5"/>
  <c r="AF382" i="5"/>
  <c r="AG382" i="5"/>
  <c r="X135" i="4"/>
  <c r="AI382" i="5"/>
  <c r="Y135" i="4"/>
  <c r="AJ382" i="5"/>
  <c r="Z135" i="4"/>
  <c r="AL382" i="5"/>
  <c r="AN382" i="5"/>
  <c r="C207" i="4"/>
  <c r="C383" i="5"/>
  <c r="D207" i="4"/>
  <c r="E383" i="5"/>
  <c r="H207" i="4"/>
  <c r="K383" i="5"/>
  <c r="L207" i="4"/>
  <c r="Q383" i="5"/>
  <c r="M207" i="4"/>
  <c r="R383" i="5"/>
  <c r="T383" i="5"/>
  <c r="U383" i="5"/>
  <c r="P207" i="4"/>
  <c r="W383" i="5"/>
  <c r="Q207" i="4"/>
  <c r="X383" i="5"/>
  <c r="S207" i="4"/>
  <c r="AA383" i="5"/>
  <c r="AH207" i="4"/>
  <c r="T207" i="4" a="1"/>
  <c r="T207" i="4"/>
  <c r="AC383" i="5"/>
  <c r="U207" i="4" a="1"/>
  <c r="U207" i="4"/>
  <c r="AD383" i="5"/>
  <c r="AF383" i="5"/>
  <c r="AG383" i="5"/>
  <c r="X207" i="4"/>
  <c r="AI383" i="5"/>
  <c r="Y207" i="4"/>
  <c r="AJ383" i="5"/>
  <c r="Z207" i="4"/>
  <c r="AL383" i="5"/>
  <c r="AN383" i="5"/>
  <c r="C208" i="4"/>
  <c r="C384" i="5"/>
  <c r="D208" i="4"/>
  <c r="E384" i="5"/>
  <c r="H208" i="4"/>
  <c r="K384" i="5"/>
  <c r="L208" i="4"/>
  <c r="Q384" i="5"/>
  <c r="M208" i="4"/>
  <c r="R384" i="5"/>
  <c r="T384" i="5"/>
  <c r="U384" i="5"/>
  <c r="P208" i="4"/>
  <c r="W384" i="5"/>
  <c r="Q208" i="4"/>
  <c r="X384" i="5"/>
  <c r="S208" i="4"/>
  <c r="AA384" i="5"/>
  <c r="AH208" i="4"/>
  <c r="T208" i="4" a="1"/>
  <c r="T208" i="4"/>
  <c r="AC384" i="5"/>
  <c r="U208" i="4" a="1"/>
  <c r="U208" i="4"/>
  <c r="AD384" i="5"/>
  <c r="AF384" i="5"/>
  <c r="AG384" i="5"/>
  <c r="X208" i="4"/>
  <c r="AI384" i="5"/>
  <c r="Y208" i="4"/>
  <c r="AJ384" i="5"/>
  <c r="Z208" i="4"/>
  <c r="AL384" i="5"/>
  <c r="AN384" i="5"/>
  <c r="C172" i="4"/>
  <c r="C385" i="5"/>
  <c r="D172" i="4"/>
  <c r="E385" i="5"/>
  <c r="H172" i="4"/>
  <c r="K385" i="5"/>
  <c r="L172" i="4"/>
  <c r="Q385" i="5"/>
  <c r="M172" i="4"/>
  <c r="R385" i="5"/>
  <c r="T385" i="5"/>
  <c r="U385" i="5"/>
  <c r="P172" i="4"/>
  <c r="W385" i="5"/>
  <c r="Q172" i="4"/>
  <c r="X385" i="5"/>
  <c r="S172" i="4"/>
  <c r="AA385" i="5"/>
  <c r="AH172" i="4"/>
  <c r="T172" i="4" a="1"/>
  <c r="T172" i="4"/>
  <c r="AC385" i="5"/>
  <c r="U172" i="4" a="1"/>
  <c r="U172" i="4"/>
  <c r="AD385" i="5"/>
  <c r="AF385" i="5"/>
  <c r="AG385" i="5"/>
  <c r="X172" i="4"/>
  <c r="AI385" i="5"/>
  <c r="Y172" i="4"/>
  <c r="AJ385" i="5"/>
  <c r="Z172" i="4"/>
  <c r="AL385" i="5"/>
  <c r="AN385" i="5"/>
  <c r="C173" i="4"/>
  <c r="C386" i="5"/>
  <c r="D173" i="4"/>
  <c r="E386" i="5"/>
  <c r="H173" i="4"/>
  <c r="K386" i="5"/>
  <c r="L173" i="4"/>
  <c r="Q386" i="5"/>
  <c r="M173" i="4"/>
  <c r="R386" i="5"/>
  <c r="T386" i="5"/>
  <c r="U386" i="5"/>
  <c r="P173" i="4"/>
  <c r="W386" i="5"/>
  <c r="Q173" i="4"/>
  <c r="X386" i="5"/>
  <c r="S173" i="4"/>
  <c r="AA386" i="5"/>
  <c r="AH173" i="4"/>
  <c r="T173" i="4" a="1"/>
  <c r="T173" i="4"/>
  <c r="AC386" i="5"/>
  <c r="U173" i="4" a="1"/>
  <c r="U173" i="4"/>
  <c r="AD386" i="5"/>
  <c r="AF386" i="5"/>
  <c r="AG386" i="5"/>
  <c r="X173" i="4"/>
  <c r="AI386" i="5"/>
  <c r="Y173" i="4"/>
  <c r="AJ386" i="5"/>
  <c r="Z173" i="4"/>
  <c r="AL386" i="5"/>
  <c r="AN386" i="5"/>
  <c r="C174" i="4"/>
  <c r="C387" i="5"/>
  <c r="D174" i="4"/>
  <c r="E387" i="5"/>
  <c r="H174" i="4"/>
  <c r="K387" i="5"/>
  <c r="L174" i="4"/>
  <c r="Q387" i="5"/>
  <c r="M174" i="4"/>
  <c r="R387" i="5"/>
  <c r="T387" i="5"/>
  <c r="U387" i="5"/>
  <c r="P174" i="4"/>
  <c r="W387" i="5"/>
  <c r="Q174" i="4"/>
  <c r="X387" i="5"/>
  <c r="S174" i="4"/>
  <c r="AA387" i="5"/>
  <c r="AH174" i="4"/>
  <c r="T174" i="4" a="1"/>
  <c r="T174" i="4"/>
  <c r="AC387" i="5"/>
  <c r="U174" i="4" a="1"/>
  <c r="U174" i="4"/>
  <c r="AD387" i="5"/>
  <c r="AF387" i="5"/>
  <c r="AG387" i="5"/>
  <c r="X174" i="4"/>
  <c r="AI387" i="5"/>
  <c r="Y174" i="4"/>
  <c r="AJ387" i="5"/>
  <c r="Z174" i="4"/>
  <c r="AL387" i="5"/>
  <c r="AN387" i="5"/>
  <c r="C175" i="4"/>
  <c r="C388" i="5"/>
  <c r="D175" i="4"/>
  <c r="E388" i="5"/>
  <c r="H175" i="4"/>
  <c r="K388" i="5"/>
  <c r="L175" i="4"/>
  <c r="Q388" i="5"/>
  <c r="M175" i="4"/>
  <c r="R388" i="5"/>
  <c r="T388" i="5"/>
  <c r="U388" i="5"/>
  <c r="P175" i="4"/>
  <c r="W388" i="5"/>
  <c r="Q175" i="4"/>
  <c r="X388" i="5"/>
  <c r="S175" i="4"/>
  <c r="AA388" i="5"/>
  <c r="AH175" i="4"/>
  <c r="T175" i="4" a="1"/>
  <c r="T175" i="4"/>
  <c r="AC388" i="5"/>
  <c r="U175" i="4" a="1"/>
  <c r="U175" i="4"/>
  <c r="AD388" i="5"/>
  <c r="AF388" i="5"/>
  <c r="AG388" i="5"/>
  <c r="X175" i="4"/>
  <c r="AI388" i="5"/>
  <c r="Y175" i="4"/>
  <c r="AJ388" i="5"/>
  <c r="Z175" i="4"/>
  <c r="AL388" i="5"/>
  <c r="AN388" i="5"/>
  <c r="C88" i="4"/>
  <c r="C389" i="5"/>
  <c r="D88" i="4"/>
  <c r="E389" i="5"/>
  <c r="H88" i="4"/>
  <c r="K389" i="5"/>
  <c r="L88" i="4"/>
  <c r="Q389" i="5"/>
  <c r="M88" i="4"/>
  <c r="R389" i="5"/>
  <c r="N88" i="4"/>
  <c r="T389" i="5"/>
  <c r="U389" i="5"/>
  <c r="P88" i="4"/>
  <c r="W389" i="5"/>
  <c r="Q88" i="4"/>
  <c r="X389" i="5"/>
  <c r="S88" i="4"/>
  <c r="AA389" i="5"/>
  <c r="AH88" i="4"/>
  <c r="T88" i="4" a="1"/>
  <c r="T88" i="4"/>
  <c r="AC389" i="5"/>
  <c r="U88" i="4" a="1"/>
  <c r="U88" i="4"/>
  <c r="AD389" i="5"/>
  <c r="AF389" i="5"/>
  <c r="AG389" i="5"/>
  <c r="X88" i="4"/>
  <c r="AI389" i="5"/>
  <c r="Y88" i="4"/>
  <c r="AJ389" i="5"/>
  <c r="Z88" i="4"/>
  <c r="AL389" i="5"/>
  <c r="AN389" i="5"/>
  <c r="B97" i="4"/>
  <c r="C97" i="4"/>
  <c r="C390" i="5"/>
  <c r="D97" i="4"/>
  <c r="E390" i="5"/>
  <c r="K390" i="5"/>
  <c r="L97" i="4"/>
  <c r="Q390" i="5"/>
  <c r="M97" i="4"/>
  <c r="R390" i="5"/>
  <c r="T390" i="5"/>
  <c r="U390" i="5"/>
  <c r="P97" i="4"/>
  <c r="W390" i="5"/>
  <c r="Q97" i="4"/>
  <c r="X390" i="5"/>
  <c r="S97" i="4"/>
  <c r="AA390" i="5"/>
  <c r="AH97" i="4"/>
  <c r="T97" i="4" a="1"/>
  <c r="T97" i="4"/>
  <c r="AC390" i="5"/>
  <c r="U97" i="4" a="1"/>
  <c r="U97" i="4"/>
  <c r="AD390" i="5"/>
  <c r="AF390" i="5"/>
  <c r="AG390" i="5"/>
  <c r="X97" i="4"/>
  <c r="AI390" i="5"/>
  <c r="Y97" i="4"/>
  <c r="AJ390" i="5"/>
  <c r="Z97" i="4"/>
  <c r="AL390" i="5"/>
  <c r="AN390" i="5"/>
  <c r="O391" i="5"/>
  <c r="K391" i="5"/>
  <c r="B298" i="4"/>
  <c r="C298" i="4"/>
  <c r="C391" i="5"/>
  <c r="D298" i="4"/>
  <c r="E391" i="5"/>
  <c r="I298" i="4"/>
  <c r="L391" i="5"/>
  <c r="J298" i="4"/>
  <c r="N391" i="5"/>
  <c r="L298" i="4"/>
  <c r="Q391" i="5"/>
  <c r="M298" i="4"/>
  <c r="R391" i="5"/>
  <c r="N298" i="4"/>
  <c r="T391" i="5"/>
  <c r="O298" i="4"/>
  <c r="U391" i="5"/>
  <c r="P298" i="4"/>
  <c r="W391" i="5"/>
  <c r="Q298" i="4"/>
  <c r="X391" i="5"/>
  <c r="AA391" i="5"/>
  <c r="AC391" i="5"/>
  <c r="AD391" i="5"/>
  <c r="V298" i="4"/>
  <c r="AF391" i="5"/>
  <c r="AG391" i="5"/>
  <c r="X298" i="4"/>
  <c r="AI391" i="5"/>
  <c r="Y298" i="4"/>
  <c r="AJ391" i="5"/>
  <c r="Z298" i="4"/>
  <c r="AL391" i="5"/>
  <c r="AN391" i="5"/>
  <c r="C200" i="4"/>
  <c r="C392" i="5"/>
  <c r="D200" i="4"/>
  <c r="E392" i="5"/>
  <c r="H200" i="4"/>
  <c r="K392" i="5"/>
  <c r="L200" i="4"/>
  <c r="Q392" i="5"/>
  <c r="M200" i="4"/>
  <c r="R392" i="5"/>
  <c r="T392" i="5"/>
  <c r="U392" i="5"/>
  <c r="P200" i="4"/>
  <c r="W392" i="5"/>
  <c r="Q200" i="4"/>
  <c r="X392" i="5"/>
  <c r="S200" i="4"/>
  <c r="AA392" i="5"/>
  <c r="AH200" i="4"/>
  <c r="T200" i="4" a="1"/>
  <c r="T200" i="4"/>
  <c r="AC392" i="5"/>
  <c r="U200" i="4" a="1"/>
  <c r="U200" i="4"/>
  <c r="AD392" i="5"/>
  <c r="AF392" i="5"/>
  <c r="AG392" i="5"/>
  <c r="X200" i="4"/>
  <c r="AI392" i="5"/>
  <c r="L392" i="5"/>
  <c r="N392" i="5"/>
  <c r="O392" i="5"/>
  <c r="AN392" i="5"/>
  <c r="C201" i="4"/>
  <c r="C393" i="5"/>
  <c r="D201" i="4"/>
  <c r="E393" i="5"/>
  <c r="H201" i="4"/>
  <c r="K393" i="5"/>
  <c r="L201" i="4"/>
  <c r="Q393" i="5"/>
  <c r="M201" i="4"/>
  <c r="R393" i="5"/>
  <c r="T393" i="5"/>
  <c r="U393" i="5"/>
  <c r="P201" i="4"/>
  <c r="W393" i="5"/>
  <c r="Q201" i="4"/>
  <c r="X393" i="5"/>
  <c r="S201" i="4"/>
  <c r="AA393" i="5"/>
  <c r="AH201" i="4"/>
  <c r="T201" i="4" a="1"/>
  <c r="T201" i="4"/>
  <c r="AC393" i="5"/>
  <c r="U201" i="4" a="1"/>
  <c r="U201" i="4"/>
  <c r="AD393" i="5"/>
  <c r="AF393" i="5"/>
  <c r="AG393" i="5"/>
  <c r="X201" i="4"/>
  <c r="AI393" i="5"/>
  <c r="L393" i="5"/>
  <c r="N393" i="5"/>
  <c r="O393" i="5"/>
  <c r="AN393" i="5"/>
  <c r="O394" i="5"/>
  <c r="K394" i="5"/>
  <c r="B311" i="4"/>
  <c r="C311" i="4"/>
  <c r="C394" i="5"/>
  <c r="D311" i="4"/>
  <c r="E394" i="5"/>
  <c r="I311" i="4"/>
  <c r="L394" i="5"/>
  <c r="J311" i="4"/>
  <c r="N394" i="5"/>
  <c r="L311" i="4"/>
  <c r="Q394" i="5"/>
  <c r="M311" i="4"/>
  <c r="R394" i="5"/>
  <c r="N311" i="4"/>
  <c r="T394" i="5"/>
  <c r="O311" i="4"/>
  <c r="U394" i="5"/>
  <c r="P311" i="4"/>
  <c r="W394" i="5"/>
  <c r="Q311" i="4"/>
  <c r="X394" i="5"/>
  <c r="AA394" i="5"/>
  <c r="AC394" i="5"/>
  <c r="AD394" i="5"/>
  <c r="V311" i="4"/>
  <c r="AF394" i="5"/>
  <c r="AG394" i="5"/>
  <c r="X311" i="4"/>
  <c r="AI394" i="5"/>
  <c r="Y311" i="4"/>
  <c r="AJ394" i="5"/>
  <c r="Z311" i="4"/>
  <c r="AL394" i="5"/>
  <c r="AN394" i="5"/>
  <c r="O395" i="5"/>
  <c r="K395" i="5"/>
  <c r="B305" i="4"/>
  <c r="C305" i="4"/>
  <c r="C395" i="5"/>
  <c r="D305" i="4"/>
  <c r="E395" i="5"/>
  <c r="I305" i="4"/>
  <c r="L395" i="5"/>
  <c r="J305" i="4"/>
  <c r="N395" i="5"/>
  <c r="L305" i="4"/>
  <c r="Q395" i="5"/>
  <c r="M305" i="4"/>
  <c r="R395" i="5"/>
  <c r="N305" i="4"/>
  <c r="T395" i="5"/>
  <c r="O305" i="4"/>
  <c r="U395" i="5"/>
  <c r="P305" i="4"/>
  <c r="W395" i="5"/>
  <c r="Q305" i="4"/>
  <c r="X395" i="5"/>
  <c r="AA395" i="5"/>
  <c r="AC395" i="5"/>
  <c r="AD395" i="5"/>
  <c r="V305" i="4"/>
  <c r="AF395" i="5"/>
  <c r="AG395" i="5"/>
  <c r="X305" i="4"/>
  <c r="AI395" i="5"/>
  <c r="Y305" i="4"/>
  <c r="AJ395" i="5"/>
  <c r="Z305" i="4"/>
  <c r="AL395" i="5"/>
  <c r="AN395" i="5"/>
  <c r="B357" i="4"/>
  <c r="S357" i="4"/>
  <c r="AA396" i="5"/>
  <c r="P357" i="4"/>
  <c r="W396" i="5"/>
  <c r="K357" i="4"/>
  <c r="O396" i="5"/>
  <c r="H357" i="4"/>
  <c r="K396" i="5"/>
  <c r="C357" i="4"/>
  <c r="C396" i="5"/>
  <c r="D357" i="4"/>
  <c r="E396" i="5"/>
  <c r="I357" i="4"/>
  <c r="L396" i="5"/>
  <c r="J357" i="4"/>
  <c r="N396" i="5"/>
  <c r="L357" i="4"/>
  <c r="Q396" i="5"/>
  <c r="M357" i="4"/>
  <c r="R396" i="5"/>
  <c r="N357" i="4"/>
  <c r="T396" i="5"/>
  <c r="O357" i="4"/>
  <c r="U396" i="5"/>
  <c r="Q357" i="4"/>
  <c r="X396" i="5"/>
  <c r="R357" i="4"/>
  <c r="Z396" i="5"/>
  <c r="T357" i="4"/>
  <c r="AC396" i="5"/>
  <c r="U357" i="4"/>
  <c r="AD396" i="5"/>
  <c r="V357" i="4"/>
  <c r="AF396" i="5"/>
  <c r="W357" i="4"/>
  <c r="AG396" i="5"/>
  <c r="X357" i="4"/>
  <c r="AI396" i="5"/>
  <c r="F396" i="5"/>
  <c r="H396" i="5"/>
  <c r="I396" i="5"/>
  <c r="AN396" i="5"/>
  <c r="C280" i="4"/>
  <c r="C397" i="5"/>
  <c r="D280" i="4"/>
  <c r="E397" i="5"/>
  <c r="H280" i="4"/>
  <c r="K397" i="5"/>
  <c r="L280" i="4"/>
  <c r="Q397" i="5"/>
  <c r="M280" i="4"/>
  <c r="R397" i="5"/>
  <c r="T397" i="5"/>
  <c r="U397" i="5"/>
  <c r="P280" i="4"/>
  <c r="W397" i="5"/>
  <c r="Q280" i="4"/>
  <c r="X397" i="5"/>
  <c r="S280" i="4"/>
  <c r="AA397" i="5"/>
  <c r="T280" i="4" a="1"/>
  <c r="T280" i="4"/>
  <c r="AC397" i="5"/>
  <c r="AD397" i="5"/>
  <c r="AF397" i="5"/>
  <c r="AG397" i="5"/>
  <c r="X280" i="4"/>
  <c r="AI397" i="5"/>
  <c r="Y280" i="4"/>
  <c r="AJ397" i="5"/>
  <c r="Z280" i="4"/>
  <c r="AL397" i="5"/>
  <c r="F397" i="5"/>
  <c r="H397" i="5"/>
  <c r="I397" i="5"/>
  <c r="L397" i="5"/>
  <c r="N397" i="5"/>
  <c r="O397" i="5"/>
  <c r="Z397" i="5"/>
  <c r="AN397" i="5"/>
  <c r="O398" i="5"/>
  <c r="K398" i="5"/>
  <c r="C296" i="4"/>
  <c r="C398" i="5"/>
  <c r="D296" i="4"/>
  <c r="E398" i="5"/>
  <c r="I296" i="4"/>
  <c r="L398" i="5"/>
  <c r="J296" i="4"/>
  <c r="N398" i="5"/>
  <c r="L296" i="4"/>
  <c r="Q398" i="5"/>
  <c r="M296" i="4"/>
  <c r="R398" i="5"/>
  <c r="N296" i="4"/>
  <c r="T398" i="5"/>
  <c r="O296" i="4"/>
  <c r="U398" i="5"/>
  <c r="P296" i="4"/>
  <c r="W398" i="5"/>
  <c r="Q296" i="4"/>
  <c r="X398" i="5"/>
  <c r="AA398" i="5"/>
  <c r="AC398" i="5"/>
  <c r="AD398" i="5"/>
  <c r="AF398" i="5"/>
  <c r="AG398" i="5"/>
  <c r="X296" i="4"/>
  <c r="AI398" i="5"/>
  <c r="Y296" i="4"/>
  <c r="AJ398" i="5"/>
  <c r="Z296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9" i="4"/>
  <c r="K349" i="4"/>
  <c r="O401" i="5"/>
  <c r="H349" i="4"/>
  <c r="K401" i="5"/>
  <c r="C349" i="4"/>
  <c r="C401" i="5"/>
  <c r="D349" i="4"/>
  <c r="E401" i="5"/>
  <c r="I349" i="4"/>
  <c r="L401" i="5"/>
  <c r="J349" i="4"/>
  <c r="N401" i="5"/>
  <c r="L349" i="4"/>
  <c r="Q401" i="5"/>
  <c r="M349" i="4"/>
  <c r="R401" i="5"/>
  <c r="N349" i="4"/>
  <c r="T401" i="5"/>
  <c r="O349" i="4"/>
  <c r="U401" i="5"/>
  <c r="P349" i="4"/>
  <c r="W401" i="5"/>
  <c r="Q349" i="4"/>
  <c r="X401" i="5"/>
  <c r="S349" i="4"/>
  <c r="AA401" i="5"/>
  <c r="T349" i="4"/>
  <c r="AC401" i="5"/>
  <c r="U349" i="4"/>
  <c r="AD401" i="5"/>
  <c r="V349" i="4"/>
  <c r="AF401" i="5"/>
  <c r="W349" i="4"/>
  <c r="AG401" i="5"/>
  <c r="X349" i="4"/>
  <c r="AI401" i="5"/>
  <c r="Y349" i="4"/>
  <c r="AJ401" i="5"/>
  <c r="Z349" i="4"/>
  <c r="AL401" i="5"/>
  <c r="F401" i="5"/>
  <c r="H401" i="5"/>
  <c r="I401" i="5"/>
  <c r="AN401" i="5"/>
  <c r="B350" i="4"/>
  <c r="K350" i="4"/>
  <c r="O402" i="5"/>
  <c r="H350" i="4"/>
  <c r="K402" i="5"/>
  <c r="C350" i="4"/>
  <c r="C402" i="5"/>
  <c r="D350" i="4"/>
  <c r="E402" i="5"/>
  <c r="I350" i="4"/>
  <c r="L402" i="5"/>
  <c r="J350" i="4"/>
  <c r="N402" i="5"/>
  <c r="L350" i="4"/>
  <c r="Q402" i="5"/>
  <c r="M350" i="4"/>
  <c r="R402" i="5"/>
  <c r="N350" i="4"/>
  <c r="T402" i="5"/>
  <c r="O350" i="4"/>
  <c r="U402" i="5"/>
  <c r="P350" i="4"/>
  <c r="W402" i="5"/>
  <c r="Q350" i="4"/>
  <c r="X402" i="5"/>
  <c r="S350" i="4"/>
  <c r="AA402" i="5"/>
  <c r="T350" i="4"/>
  <c r="AC402" i="5"/>
  <c r="U350" i="4"/>
  <c r="AD402" i="5"/>
  <c r="V350" i="4"/>
  <c r="AF402" i="5"/>
  <c r="W350" i="4"/>
  <c r="AG402" i="5"/>
  <c r="X350" i="4"/>
  <c r="AI402" i="5"/>
  <c r="Y350" i="4"/>
  <c r="AJ402" i="5"/>
  <c r="Z350" i="4"/>
  <c r="AL402" i="5"/>
  <c r="F402" i="5"/>
  <c r="H402" i="5"/>
  <c r="I402" i="5"/>
  <c r="AN402" i="5"/>
  <c r="B351" i="4"/>
  <c r="K351" i="4"/>
  <c r="O403" i="5"/>
  <c r="H351" i="4"/>
  <c r="K403" i="5"/>
  <c r="C351" i="4"/>
  <c r="C403" i="5"/>
  <c r="D351" i="4"/>
  <c r="E403" i="5"/>
  <c r="I351" i="4"/>
  <c r="L403" i="5"/>
  <c r="J351" i="4"/>
  <c r="N403" i="5"/>
  <c r="L351" i="4"/>
  <c r="Q403" i="5"/>
  <c r="M351" i="4"/>
  <c r="R403" i="5"/>
  <c r="N351" i="4"/>
  <c r="T403" i="5"/>
  <c r="O351" i="4"/>
  <c r="U403" i="5"/>
  <c r="P351" i="4"/>
  <c r="W403" i="5"/>
  <c r="Q351" i="4"/>
  <c r="X403" i="5"/>
  <c r="S351" i="4"/>
  <c r="AA403" i="5"/>
  <c r="T351" i="4"/>
  <c r="AC403" i="5"/>
  <c r="U351" i="4"/>
  <c r="AD403" i="5"/>
  <c r="V351" i="4"/>
  <c r="AF403" i="5"/>
  <c r="W351" i="4"/>
  <c r="AG403" i="5"/>
  <c r="X351" i="4"/>
  <c r="AI403" i="5"/>
  <c r="Y351" i="4"/>
  <c r="AJ403" i="5"/>
  <c r="Z351" i="4"/>
  <c r="AL403" i="5"/>
  <c r="F403" i="5"/>
  <c r="H403" i="5"/>
  <c r="I403" i="5"/>
  <c r="AN403" i="5"/>
  <c r="O404" i="5"/>
  <c r="K404" i="5"/>
  <c r="B284" i="4"/>
  <c r="C284" i="4"/>
  <c r="C404" i="5"/>
  <c r="D284" i="4"/>
  <c r="E404" i="5"/>
  <c r="I284" i="4"/>
  <c r="L404" i="5"/>
  <c r="J284" i="4"/>
  <c r="N404" i="5"/>
  <c r="L284" i="4"/>
  <c r="Q404" i="5"/>
  <c r="M284" i="4"/>
  <c r="R404" i="5"/>
  <c r="N284" i="4"/>
  <c r="T404" i="5"/>
  <c r="O284" i="4"/>
  <c r="U404" i="5"/>
  <c r="P284" i="4"/>
  <c r="W404" i="5"/>
  <c r="Q284" i="4"/>
  <c r="X404" i="5"/>
  <c r="S284" i="4"/>
  <c r="AA404" i="5"/>
  <c r="AC404" i="5"/>
  <c r="AD404" i="5"/>
  <c r="AF404" i="5"/>
  <c r="AG404" i="5"/>
  <c r="X284" i="4"/>
  <c r="AI404" i="5"/>
  <c r="Y284" i="4"/>
  <c r="AJ404" i="5"/>
  <c r="Z284" i="4"/>
  <c r="AL404" i="5"/>
  <c r="F404" i="5"/>
  <c r="H404" i="5"/>
  <c r="I404" i="5"/>
  <c r="AN404" i="5"/>
  <c r="O405" i="5"/>
  <c r="K405" i="5"/>
  <c r="C299" i="4"/>
  <c r="C405" i="5"/>
  <c r="D299" i="4"/>
  <c r="E405" i="5"/>
  <c r="I299" i="4"/>
  <c r="L405" i="5"/>
  <c r="J299" i="4"/>
  <c r="N405" i="5"/>
  <c r="L299" i="4"/>
  <c r="Q405" i="5"/>
  <c r="M299" i="4"/>
  <c r="R405" i="5"/>
  <c r="N299" i="4"/>
  <c r="T405" i="5"/>
  <c r="O299" i="4"/>
  <c r="U405" i="5"/>
  <c r="P299" i="4"/>
  <c r="W405" i="5"/>
  <c r="Q299" i="4"/>
  <c r="X405" i="5"/>
  <c r="AA405" i="5"/>
  <c r="AC405" i="5"/>
  <c r="AD405" i="5"/>
  <c r="AF405" i="5"/>
  <c r="AG405" i="5"/>
  <c r="X299" i="4"/>
  <c r="AI405" i="5"/>
  <c r="Y299" i="4"/>
  <c r="AJ405" i="5"/>
  <c r="Z29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29" i="4"/>
  <c r="AA133" i="5"/>
  <c r="P129" i="4"/>
  <c r="W133" i="5"/>
  <c r="O133" i="5"/>
  <c r="K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H129" i="4"/>
  <c r="T129" i="4" a="1"/>
  <c r="T129" i="4"/>
  <c r="AC133" i="5"/>
  <c r="U129" i="4" a="1"/>
  <c r="U129" i="4"/>
  <c r="AD133" i="5"/>
  <c r="AF133" i="5"/>
  <c r="AG133" i="5"/>
  <c r="X129" i="4"/>
  <c r="AI133" i="5"/>
  <c r="Y129" i="4"/>
  <c r="AJ133" i="5"/>
  <c r="Z129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32" i="1"/>
  <c r="N18" i="2"/>
  <c r="N64" i="4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2" i="1"/>
  <c r="A145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2" i="1"/>
  <c r="BA92" i="1"/>
  <c r="BB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BC92" i="1"/>
  <c r="CT92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1" i="1"/>
  <c r="BA40" i="1"/>
  <c r="BA70" i="1"/>
  <c r="BA68" i="1"/>
  <c r="BA71" i="1"/>
  <c r="BA72" i="1"/>
  <c r="BA73" i="1"/>
  <c r="BA74" i="1"/>
  <c r="BA134" i="1"/>
  <c r="BA143" i="1"/>
  <c r="BA144" i="1"/>
  <c r="BA176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3" i="1"/>
  <c r="BA95" i="1"/>
  <c r="BA96" i="1"/>
  <c r="BA97" i="1"/>
  <c r="BA180" i="1"/>
  <c r="BA184" i="1"/>
  <c r="BA183" i="1"/>
  <c r="BA182" i="1"/>
  <c r="BA181" i="1"/>
  <c r="BA100" i="1"/>
  <c r="BA101" i="1"/>
  <c r="BA103" i="1"/>
  <c r="BA102" i="1"/>
  <c r="BA104" i="1"/>
  <c r="BA105" i="1"/>
  <c r="BA108" i="1"/>
  <c r="BA107" i="1"/>
  <c r="BA106" i="1"/>
  <c r="BA109" i="1"/>
  <c r="BA110" i="1"/>
  <c r="BA185" i="1"/>
  <c r="BA187" i="1"/>
  <c r="BA186" i="1"/>
  <c r="BA188" i="1"/>
  <c r="BA197" i="1"/>
  <c r="BA198" i="1"/>
  <c r="BA199" i="1"/>
  <c r="BA200" i="1"/>
  <c r="BA201" i="1"/>
  <c r="BA202" i="1"/>
  <c r="BA113" i="1"/>
  <c r="BA114" i="1"/>
  <c r="BA115" i="1"/>
  <c r="BA116" i="1"/>
  <c r="BA117" i="1"/>
  <c r="BA118" i="1"/>
  <c r="BA119" i="1"/>
  <c r="BA120" i="1"/>
  <c r="BA123" i="1"/>
  <c r="BA122" i="1"/>
  <c r="BA121" i="1"/>
  <c r="BA125" i="1"/>
  <c r="BA126" i="1"/>
  <c r="BA127" i="1"/>
  <c r="BA128" i="1"/>
  <c r="BA129" i="1"/>
  <c r="BA130" i="1"/>
  <c r="BA131" i="1"/>
  <c r="BA132" i="1"/>
  <c r="BA133" i="1"/>
  <c r="BA135" i="1"/>
  <c r="BA137" i="1"/>
  <c r="BA136" i="1"/>
  <c r="BA138" i="1"/>
  <c r="BA139" i="1"/>
  <c r="BA146" i="1"/>
  <c r="BA147" i="1"/>
  <c r="BA148" i="1"/>
  <c r="BA140" i="1"/>
  <c r="BA141" i="1"/>
  <c r="BA151" i="1"/>
  <c r="BA152" i="1"/>
  <c r="BA153" i="1"/>
  <c r="BA154" i="1"/>
  <c r="BA155" i="1"/>
  <c r="BA156" i="1"/>
  <c r="BA157" i="1"/>
  <c r="BA158" i="1"/>
  <c r="BA159" i="1"/>
  <c r="BA160" i="1"/>
  <c r="BA162" i="1"/>
  <c r="BA161" i="1"/>
  <c r="BA163" i="1"/>
  <c r="BA164" i="1"/>
  <c r="BA165" i="1"/>
  <c r="BA166" i="1"/>
  <c r="BA167" i="1"/>
  <c r="BA168" i="1"/>
  <c r="BA173" i="1"/>
  <c r="BA174" i="1"/>
  <c r="BA203" i="1"/>
  <c r="BA205" i="1"/>
  <c r="BA204" i="1"/>
  <c r="BA207" i="1"/>
  <c r="BA208" i="1"/>
  <c r="BA209" i="1"/>
  <c r="BA210" i="1"/>
  <c r="BA206" i="1"/>
  <c r="BA175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C87" i="1"/>
  <c r="BB87" i="1"/>
  <c r="AZ87" i="1"/>
  <c r="BB144" i="1"/>
  <c r="BB4" i="1"/>
  <c r="BB8" i="1"/>
  <c r="BB141" i="1"/>
  <c r="BB143" i="1"/>
  <c r="BB146" i="1"/>
  <c r="BB147" i="1"/>
  <c r="BB148" i="1"/>
  <c r="BB151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3" i="1"/>
  <c r="BB95" i="1"/>
  <c r="BB96" i="1"/>
  <c r="BB97" i="1"/>
  <c r="BB180" i="1"/>
  <c r="BB181" i="1"/>
  <c r="BB182" i="1"/>
  <c r="BB183" i="1"/>
  <c r="BB184" i="1"/>
  <c r="BB100" i="1"/>
  <c r="BB101" i="1"/>
  <c r="BB102" i="1"/>
  <c r="BB103" i="1"/>
  <c r="BB104" i="1"/>
  <c r="BB105" i="1"/>
  <c r="BB106" i="1"/>
  <c r="BB107" i="1"/>
  <c r="BB108" i="1"/>
  <c r="BB109" i="1"/>
  <c r="BB110" i="1"/>
  <c r="BB185" i="1"/>
  <c r="BB186" i="1"/>
  <c r="BB187" i="1"/>
  <c r="BB188" i="1"/>
  <c r="BB197" i="1"/>
  <c r="BB198" i="1"/>
  <c r="BB199" i="1"/>
  <c r="BB200" i="1"/>
  <c r="BB201" i="1"/>
  <c r="BB202" i="1"/>
  <c r="BB113" i="1"/>
  <c r="BB114" i="1"/>
  <c r="BB115" i="1"/>
  <c r="BB116" i="1"/>
  <c r="BB117" i="1"/>
  <c r="BB118" i="1"/>
  <c r="BB119" i="1"/>
  <c r="BB120" i="1"/>
  <c r="BB121" i="1"/>
  <c r="BB122" i="1"/>
  <c r="BB123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24" i="1"/>
  <c r="BB25" i="1"/>
  <c r="BB26" i="1"/>
  <c r="AZ24" i="1"/>
  <c r="AZ143" i="1"/>
  <c r="AZ144" i="1"/>
  <c r="AZ146" i="1"/>
  <c r="AZ147" i="1"/>
  <c r="AZ14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C108" i="1"/>
  <c r="BC107" i="1"/>
  <c r="BC23" i="1"/>
  <c r="BC61" i="1"/>
  <c r="BC148" i="1"/>
  <c r="BC18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151" i="4"/>
  <c r="AE128" i="4"/>
  <c r="AE157" i="4"/>
  <c r="AE88" i="4"/>
  <c r="AE284" i="4"/>
  <c r="AE159" i="4"/>
  <c r="AE160" i="4"/>
  <c r="AE97" i="4"/>
  <c r="AE3" i="4"/>
  <c r="AE275" i="4"/>
  <c r="AE263" i="4"/>
  <c r="AE125" i="4"/>
  <c r="AE174" i="4"/>
  <c r="AE169" i="4"/>
  <c r="AE171" i="4"/>
  <c r="AE172" i="4"/>
  <c r="AE295" i="4"/>
  <c r="AE74" i="4"/>
  <c r="AE45" i="4"/>
  <c r="AE170" i="4"/>
  <c r="AE207" i="4"/>
  <c r="AE208" i="4"/>
  <c r="AE136" i="4"/>
  <c r="AE75" i="4"/>
  <c r="AE175" i="4"/>
  <c r="AE173" i="4"/>
  <c r="AE182" i="4"/>
  <c r="AE200" i="4"/>
  <c r="AE201" i="4"/>
  <c r="AE72" i="4"/>
  <c r="AE126" i="4"/>
  <c r="AE217" i="4"/>
  <c r="AE216" i="4"/>
  <c r="AE267" i="4"/>
  <c r="AE268" i="4"/>
  <c r="AE116" i="4"/>
  <c r="AE183" i="4"/>
  <c r="AE85" i="4"/>
  <c r="AE86" i="4"/>
  <c r="AE118" i="4"/>
  <c r="AE117" i="4"/>
  <c r="AE248" i="4"/>
  <c r="AE257" i="4"/>
  <c r="AE234" i="4"/>
  <c r="AE178" i="4"/>
  <c r="AE91" i="4"/>
  <c r="AE96" i="4"/>
  <c r="AE90" i="4"/>
  <c r="AE185" i="4"/>
  <c r="AE184" i="4"/>
  <c r="AE127" i="4"/>
  <c r="AE95" i="4"/>
  <c r="AE155" i="4"/>
  <c r="AE109" i="4"/>
  <c r="AE156" i="4"/>
  <c r="AE49" i="4"/>
  <c r="AE50" i="4"/>
  <c r="AE115" i="4"/>
  <c r="AE47" i="4"/>
  <c r="AE92" i="4"/>
  <c r="AE93" i="4"/>
  <c r="AE26" i="4"/>
  <c r="AE130" i="4"/>
  <c r="AE132" i="4"/>
  <c r="AE133" i="4"/>
  <c r="AE204" i="4"/>
  <c r="AE5" i="4"/>
  <c r="AE6" i="4"/>
  <c r="AE4" i="4"/>
  <c r="AE129" i="4"/>
  <c r="AE252" i="4"/>
  <c r="AE232" i="4"/>
  <c r="AE246" i="4"/>
  <c r="AE120" i="4"/>
  <c r="AE2" i="4"/>
  <c r="AE271" i="4"/>
  <c r="AE292" i="4"/>
  <c r="AE269" i="4"/>
  <c r="AE240" i="4"/>
  <c r="AE243" i="4"/>
  <c r="AE261" i="4"/>
  <c r="AE238" i="4"/>
  <c r="AE14" i="4"/>
  <c r="AE59" i="4"/>
  <c r="AE287" i="4"/>
  <c r="AE288" i="4"/>
  <c r="AE27" i="4"/>
  <c r="AE65" i="4"/>
  <c r="AE272" i="4"/>
  <c r="AE153" i="4"/>
  <c r="AE203" i="4"/>
  <c r="AE98" i="4"/>
  <c r="AE237" i="4"/>
  <c r="AE239" i="4"/>
  <c r="AE142" i="4"/>
  <c r="AE144" i="4"/>
  <c r="AE282" i="4"/>
  <c r="AE138" i="4"/>
  <c r="AE143" i="4"/>
  <c r="AE279" i="4"/>
  <c r="AE255" i="4"/>
  <c r="AE145" i="4"/>
  <c r="AE113" i="4"/>
  <c r="AE213" i="4"/>
  <c r="AE190" i="4"/>
  <c r="AE254" i="4"/>
  <c r="AE28" i="4"/>
  <c r="AE73" i="4"/>
  <c r="AE187" i="4"/>
  <c r="AE210" i="4"/>
  <c r="AE249" i="4"/>
  <c r="AE77" i="4"/>
  <c r="AE25" i="4"/>
  <c r="AE186" i="4"/>
  <c r="AE9" i="4"/>
  <c r="AE276" i="4"/>
  <c r="AE281" i="4"/>
  <c r="AE8" i="4"/>
  <c r="AE293" i="4"/>
  <c r="AE250" i="4"/>
  <c r="AE251" i="4"/>
  <c r="AE277" i="4"/>
  <c r="AE278" i="4"/>
  <c r="AE196" i="4"/>
  <c r="AE218" i="4"/>
  <c r="AE228" i="4"/>
  <c r="AE294" i="4"/>
  <c r="AE291" i="4"/>
  <c r="AE245" i="4"/>
  <c r="AE247" i="4"/>
  <c r="AE194" i="4"/>
  <c r="AE141" i="4"/>
  <c r="AE191" i="4"/>
  <c r="AE230" i="4"/>
  <c r="AE236" i="4"/>
  <c r="AE222" i="4"/>
  <c r="AE231" i="4"/>
  <c r="AE122" i="4"/>
  <c r="AE229" i="4"/>
  <c r="AE260" i="4"/>
  <c r="AE235" i="4"/>
  <c r="AE286" i="4"/>
  <c r="AE223" i="4"/>
  <c r="AE111" i="4"/>
  <c r="AE123" i="4"/>
  <c r="AE124" i="4"/>
  <c r="AE211" i="4"/>
  <c r="AE165" i="4"/>
  <c r="AE166" i="4"/>
  <c r="AE167" i="4"/>
  <c r="AE80" i="4"/>
  <c r="AE52" i="4"/>
  <c r="AE54" i="4"/>
  <c r="AE202" i="4"/>
  <c r="AE193" i="4"/>
  <c r="AE112" i="4"/>
  <c r="AE215" i="4"/>
  <c r="AE53" i="4"/>
  <c r="AE89" i="4"/>
  <c r="AE51" i="4"/>
  <c r="AE55" i="4"/>
  <c r="AE57" i="4"/>
  <c r="AE20" i="4"/>
  <c r="AE101" i="4"/>
  <c r="AE44" i="4"/>
  <c r="AE99" i="4"/>
  <c r="AE70" i="4"/>
  <c r="AE181" i="4"/>
  <c r="AE63" i="4"/>
  <c r="AE61" i="4"/>
  <c r="AE62" i="4"/>
  <c r="AE11" i="4"/>
  <c r="AE38" i="4"/>
  <c r="AE104" i="4"/>
  <c r="AE29" i="4"/>
  <c r="AE58" i="4"/>
  <c r="AE154" i="4"/>
  <c r="AE102" i="4"/>
  <c r="AE15" i="4"/>
  <c r="AE106" i="4"/>
  <c r="AE108" i="4"/>
  <c r="AE37" i="4"/>
  <c r="AE34" i="4"/>
  <c r="AE188" i="4"/>
  <c r="AE24" i="4"/>
  <c r="AE220" i="4"/>
  <c r="AE212" i="4"/>
  <c r="AE195" i="4"/>
  <c r="AE209" i="4"/>
  <c r="AE7" i="4"/>
  <c r="AE179" i="4"/>
  <c r="AE192" i="4"/>
  <c r="AE189" i="4"/>
  <c r="AE69" i="4"/>
  <c r="AE56" i="4"/>
  <c r="AE60" i="4"/>
  <c r="AE131" i="4"/>
  <c r="AE262" i="4"/>
  <c r="AE199" i="4"/>
  <c r="AE219" i="4"/>
  <c r="AE168" i="4"/>
  <c r="AE21" i="4"/>
  <c r="AE43" i="4"/>
  <c r="AE150" i="4"/>
  <c r="AE180" i="4"/>
  <c r="AE121" i="4"/>
  <c r="AE10" i="4"/>
  <c r="AE259" i="4"/>
  <c r="AE13" i="4"/>
  <c r="AE107" i="4"/>
  <c r="AE221" i="4"/>
  <c r="AE253" i="4"/>
  <c r="AE23" i="4"/>
  <c r="AE206" i="4"/>
  <c r="AE71" i="4"/>
  <c r="AE79" i="4"/>
  <c r="AE205" i="4"/>
  <c r="AE31" i="4"/>
  <c r="AE148" i="4"/>
  <c r="AE146" i="4"/>
  <c r="AE147" i="4"/>
  <c r="AE67" i="4"/>
  <c r="AE42" i="4"/>
  <c r="AE224" i="4"/>
  <c r="AE225" i="4"/>
  <c r="AE78" i="4"/>
  <c r="AE227" i="4"/>
  <c r="AE18" i="4"/>
  <c r="AE283" i="4"/>
  <c r="AE114" i="4"/>
  <c r="AE290" i="4"/>
  <c r="AE12" i="4"/>
  <c r="AE19" i="4"/>
  <c r="AE162" i="4"/>
  <c r="AE48" i="4"/>
  <c r="AE273" i="4"/>
  <c r="AE149" i="4"/>
  <c r="AE163" i="4"/>
  <c r="AE164" i="4"/>
  <c r="AE161" i="4"/>
  <c r="AE198" i="4"/>
  <c r="AE82" i="4"/>
  <c r="AE83" i="4"/>
  <c r="AE84" i="4"/>
  <c r="AE68" i="4"/>
  <c r="AE87" i="4"/>
  <c r="AE100" i="4"/>
  <c r="AE17" i="4"/>
  <c r="AE241" i="4"/>
  <c r="AE270" i="4"/>
  <c r="AE105" i="4"/>
  <c r="AE64" i="4"/>
  <c r="AE176" i="4"/>
  <c r="AE139" i="4"/>
  <c r="AE140" i="4"/>
  <c r="AE177" i="4"/>
  <c r="AE137" i="4"/>
  <c r="AE16" i="4"/>
  <c r="AE289" i="4"/>
  <c r="AE197" i="4"/>
  <c r="AE233" i="4"/>
  <c r="AE258" i="4"/>
  <c r="AE40" i="4"/>
  <c r="AE39" i="4"/>
  <c r="AE103" i="4"/>
  <c r="AE32" i="4"/>
  <c r="AE33" i="4"/>
  <c r="AE36" i="4"/>
  <c r="AE46" i="4"/>
  <c r="AE35" i="4"/>
  <c r="AE274" i="4"/>
  <c r="AE94" i="4"/>
  <c r="AE119" i="4"/>
  <c r="AE226" i="4"/>
  <c r="AE244" i="4"/>
  <c r="AE264" i="4"/>
  <c r="AE110" i="4"/>
  <c r="AE152" i="4"/>
  <c r="AE158" i="4"/>
  <c r="AE41" i="4"/>
  <c r="AE256" i="4"/>
  <c r="AE30" i="4"/>
  <c r="AE81" i="4"/>
  <c r="AE76" i="4"/>
  <c r="AE22" i="4"/>
  <c r="AE265" i="4"/>
  <c r="AE134" i="4"/>
  <c r="AE135" i="4"/>
  <c r="AE242" i="4"/>
  <c r="AE266" i="4"/>
  <c r="AE66" i="4"/>
  <c r="AE280" i="4"/>
  <c r="AE214" i="4"/>
  <c r="AE300" i="4"/>
  <c r="AE304" i="4"/>
  <c r="AE301" i="4"/>
  <c r="AE302" i="4"/>
  <c r="AE297" i="4"/>
  <c r="AE298" i="4"/>
  <c r="AE296" i="4"/>
  <c r="AE299" i="4"/>
  <c r="AE307" i="4"/>
  <c r="AE308" i="4"/>
  <c r="AE309" i="4"/>
  <c r="AE305" i="4"/>
  <c r="AE311" i="4"/>
  <c r="AE303" i="4"/>
  <c r="AE310" i="4"/>
  <c r="AE338" i="4"/>
  <c r="AE332" i="4"/>
  <c r="AE333" i="4"/>
  <c r="AE330" i="4"/>
  <c r="AE328" i="4"/>
  <c r="AE329" i="4"/>
  <c r="AE315" i="4"/>
  <c r="AE323" i="4"/>
  <c r="AE324" i="4"/>
  <c r="AE325" i="4"/>
  <c r="AE326" i="4"/>
  <c r="AE312" i="4"/>
  <c r="AE331" i="4"/>
  <c r="AE327" i="4"/>
  <c r="AE339" i="4"/>
  <c r="AE320" i="4"/>
  <c r="AE319" i="4"/>
  <c r="AE322" i="4"/>
  <c r="AE314" i="4"/>
  <c r="AE321" i="4"/>
  <c r="AE343" i="4"/>
  <c r="AE335" i="4"/>
  <c r="AE336" i="4"/>
  <c r="AE334" i="4"/>
  <c r="AE313" i="4"/>
  <c r="AE337" i="4"/>
  <c r="AE316" i="4"/>
  <c r="AE317" i="4"/>
  <c r="AE318" i="4"/>
  <c r="AE344" i="4"/>
  <c r="AE342" i="4"/>
  <c r="AE340" i="4"/>
  <c r="AE341" i="4"/>
  <c r="AE358" i="4"/>
  <c r="AE359" i="4"/>
  <c r="AE365" i="4"/>
  <c r="AE360" i="4"/>
  <c r="AE366" i="4"/>
  <c r="AE357" i="4"/>
  <c r="AE354" i="4"/>
  <c r="AE348" i="4"/>
  <c r="AE352" i="4"/>
  <c r="AE347" i="4"/>
  <c r="AE355" i="4"/>
  <c r="AE356" i="4"/>
  <c r="AE361" i="4"/>
  <c r="AE362" i="4"/>
  <c r="AE363" i="4"/>
  <c r="AE364" i="4"/>
  <c r="AE353" i="4"/>
  <c r="AE349" i="4"/>
  <c r="AE350" i="4"/>
  <c r="AE351" i="4"/>
  <c r="AE345" i="4"/>
  <c r="AE346" i="4"/>
  <c r="AE368" i="4"/>
  <c r="AE374" i="4"/>
  <c r="AE375" i="4"/>
  <c r="AE376" i="4"/>
  <c r="AE370" i="4"/>
  <c r="AE367" i="4"/>
  <c r="AE373" i="4"/>
  <c r="AE371" i="4"/>
  <c r="AE372" i="4"/>
  <c r="AE369" i="4"/>
  <c r="AE377" i="4"/>
  <c r="AE382" i="4"/>
  <c r="AE379" i="4"/>
  <c r="AE381" i="4"/>
  <c r="AE378" i="4"/>
  <c r="AE380" i="4"/>
  <c r="AE386" i="4"/>
  <c r="AE391" i="4"/>
  <c r="AE404" i="4"/>
  <c r="AE393" i="4"/>
  <c r="AE394" i="4"/>
  <c r="AE395" i="4"/>
  <c r="AE396" i="4"/>
  <c r="AE399" i="4"/>
  <c r="AE400" i="4"/>
  <c r="AE401" i="4"/>
  <c r="AE403" i="4"/>
  <c r="AE383" i="4"/>
  <c r="AE385" i="4"/>
  <c r="AE392" i="4"/>
  <c r="AE384" i="4"/>
  <c r="AE387" i="4"/>
  <c r="AE388" i="4"/>
  <c r="AE389" i="4"/>
  <c r="AE398" i="4"/>
  <c r="AE390" i="4"/>
  <c r="AE402" i="4"/>
  <c r="AE405" i="4"/>
  <c r="AE406" i="4"/>
  <c r="AE407" i="4"/>
  <c r="AE397" i="4"/>
  <c r="AE285" i="4"/>
  <c r="AD244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3" i="1"/>
  <c r="BC93" i="1"/>
  <c r="AZ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K32" i="2"/>
  <c r="K176" i="4"/>
  <c r="K31" i="2"/>
  <c r="K29" i="2"/>
  <c r="K139" i="4"/>
  <c r="K30" i="2"/>
  <c r="K6" i="2"/>
  <c r="K13" i="2"/>
  <c r="K140" i="4"/>
  <c r="K28" i="2"/>
  <c r="K177" i="4"/>
  <c r="K137" i="4"/>
  <c r="K25" i="2"/>
  <c r="K47" i="4"/>
  <c r="K115" i="4"/>
  <c r="AJ26" i="4"/>
  <c r="AJ285" i="4"/>
  <c r="AJ130" i="4"/>
  <c r="AJ132" i="4"/>
  <c r="AJ133" i="4"/>
  <c r="AJ204" i="4"/>
  <c r="AJ5" i="4"/>
  <c r="AJ6" i="4"/>
  <c r="AJ129" i="4"/>
  <c r="AJ252" i="4"/>
  <c r="AJ275" i="4"/>
  <c r="AJ128" i="4"/>
  <c r="AJ232" i="4"/>
  <c r="AJ263" i="4"/>
  <c r="AJ246" i="4"/>
  <c r="AJ267" i="4"/>
  <c r="AJ151" i="4"/>
  <c r="AJ120" i="4"/>
  <c r="AJ2" i="4"/>
  <c r="AJ241" i="4"/>
  <c r="AJ271" i="4"/>
  <c r="AJ292" i="4"/>
  <c r="AJ264" i="4"/>
  <c r="AJ269" i="4"/>
  <c r="AJ270" i="4"/>
  <c r="AJ268" i="4"/>
  <c r="AJ240" i="4"/>
  <c r="AJ265" i="4"/>
  <c r="AJ105" i="4"/>
  <c r="AJ266" i="4"/>
  <c r="AJ287" i="4"/>
  <c r="AJ288" i="4"/>
  <c r="AJ116" i="4"/>
  <c r="AJ183" i="4"/>
  <c r="AJ134" i="4"/>
  <c r="AJ27" i="4"/>
  <c r="AJ85" i="4"/>
  <c r="AJ86" i="4"/>
  <c r="AJ115" i="4"/>
  <c r="AJ65" i="4"/>
  <c r="AJ118" i="4"/>
  <c r="AJ272" i="4"/>
  <c r="AJ153" i="4"/>
  <c r="AJ203" i="4"/>
  <c r="AJ98" i="4"/>
  <c r="AJ110" i="4"/>
  <c r="AJ64" i="4"/>
  <c r="AJ237" i="4"/>
  <c r="AJ239" i="4"/>
  <c r="AJ176" i="4"/>
  <c r="AJ139" i="4"/>
  <c r="AJ140" i="4"/>
  <c r="AJ142" i="4"/>
  <c r="AJ144" i="4"/>
  <c r="AJ125" i="4"/>
  <c r="AJ282" i="4"/>
  <c r="AJ135" i="4"/>
  <c r="AJ177" i="4"/>
  <c r="AJ138" i="4"/>
  <c r="AJ143" i="4"/>
  <c r="AJ279" i="4"/>
  <c r="AJ255" i="4"/>
  <c r="AJ145" i="4"/>
  <c r="AJ137" i="4"/>
  <c r="AJ117" i="4"/>
  <c r="AJ113" i="4"/>
  <c r="AJ242" i="4"/>
  <c r="AJ213" i="4"/>
  <c r="AJ190" i="4"/>
  <c r="AJ248" i="4"/>
  <c r="AJ257" i="4"/>
  <c r="AJ254" i="4"/>
  <c r="AJ187" i="4"/>
  <c r="AJ210" i="4"/>
  <c r="AJ249" i="4"/>
  <c r="AJ77" i="4"/>
  <c r="AJ25" i="4"/>
  <c r="AJ186" i="4"/>
  <c r="AJ9" i="4"/>
  <c r="AJ16" i="4"/>
  <c r="AJ276" i="4"/>
  <c r="AJ281" i="4"/>
  <c r="AJ8" i="4"/>
  <c r="AJ293" i="4"/>
  <c r="AJ250" i="4"/>
  <c r="AJ251" i="4"/>
  <c r="AJ277" i="4"/>
  <c r="AJ278" i="4"/>
  <c r="AJ196" i="4"/>
  <c r="AJ218" i="4"/>
  <c r="AJ228" i="4"/>
  <c r="AJ289" i="4"/>
  <c r="AJ294" i="4"/>
  <c r="AJ197" i="4"/>
  <c r="AJ291" i="4"/>
  <c r="AJ245" i="4"/>
  <c r="AJ247" i="4"/>
  <c r="AJ194" i="4"/>
  <c r="AJ141" i="4"/>
  <c r="AJ233" i="4"/>
  <c r="AJ234" i="4"/>
  <c r="AJ191" i="4"/>
  <c r="AJ230" i="4"/>
  <c r="AJ178" i="4"/>
  <c r="AJ236" i="4"/>
  <c r="AJ222" i="4"/>
  <c r="AJ231" i="4"/>
  <c r="AJ122" i="4"/>
  <c r="AJ229" i="4"/>
  <c r="AJ258" i="4"/>
  <c r="AJ260" i="4"/>
  <c r="AJ235" i="4"/>
  <c r="AJ286" i="4"/>
  <c r="AJ223" i="4"/>
  <c r="AJ111" i="4"/>
  <c r="AJ123" i="4"/>
  <c r="AJ91" i="4"/>
  <c r="AJ92" i="4"/>
  <c r="AJ93" i="4"/>
  <c r="AJ96" i="4"/>
  <c r="AJ152" i="4"/>
  <c r="AJ158" i="4"/>
  <c r="AJ124" i="4"/>
  <c r="AJ211" i="4"/>
  <c r="AJ165" i="4"/>
  <c r="AJ166" i="4"/>
  <c r="AJ167" i="4"/>
  <c r="AJ174" i="4"/>
  <c r="AJ80" i="4"/>
  <c r="AJ169" i="4"/>
  <c r="AJ171" i="4"/>
  <c r="AJ172" i="4"/>
  <c r="AJ295" i="4"/>
  <c r="AJ74" i="4"/>
  <c r="AJ45" i="4"/>
  <c r="AJ170" i="4"/>
  <c r="AJ88" i="4"/>
  <c r="AJ90" i="4"/>
  <c r="AJ52" i="4"/>
  <c r="AJ54" i="4"/>
  <c r="AJ202" i="4"/>
  <c r="AJ193" i="4"/>
  <c r="AJ112" i="4"/>
  <c r="AJ207" i="4"/>
  <c r="AJ208" i="4"/>
  <c r="AJ215" i="4"/>
  <c r="AJ280" i="4"/>
  <c r="AJ53" i="4"/>
  <c r="AJ89" i="4"/>
  <c r="AJ51" i="4"/>
  <c r="AJ55" i="4"/>
  <c r="AJ57" i="4"/>
  <c r="AJ20" i="4"/>
  <c r="AJ136" i="4"/>
  <c r="AJ101" i="4"/>
  <c r="AJ44" i="4"/>
  <c r="AJ159" i="4"/>
  <c r="AJ40" i="4"/>
  <c r="AJ99" i="4"/>
  <c r="AJ217" i="4"/>
  <c r="AJ70" i="4"/>
  <c r="AJ185" i="4"/>
  <c r="AJ39" i="4"/>
  <c r="AJ216" i="4"/>
  <c r="AJ181" i="4"/>
  <c r="AJ63" i="4"/>
  <c r="AJ61" i="4"/>
  <c r="AJ62" i="4"/>
  <c r="AJ11" i="4"/>
  <c r="AJ38" i="4"/>
  <c r="AJ75" i="4"/>
  <c r="AJ104" i="4"/>
  <c r="AJ103" i="4"/>
  <c r="AJ29" i="4"/>
  <c r="AJ58" i="4"/>
  <c r="AJ154" i="4"/>
  <c r="AJ102" i="4"/>
  <c r="AJ175" i="4"/>
  <c r="AJ32" i="4"/>
  <c r="AJ15" i="4"/>
  <c r="AJ41" i="4"/>
  <c r="AJ106" i="4"/>
  <c r="AJ33" i="4"/>
  <c r="AJ36" i="4"/>
  <c r="AJ108" i="4"/>
  <c r="AJ46" i="4"/>
  <c r="AJ37" i="4"/>
  <c r="AJ34" i="4"/>
  <c r="AJ35" i="4"/>
  <c r="AJ274" i="4"/>
  <c r="AJ188" i="4"/>
  <c r="AJ24" i="4"/>
  <c r="AJ220" i="4"/>
  <c r="AJ212" i="4"/>
  <c r="AJ256" i="4"/>
  <c r="AJ195" i="4"/>
  <c r="AJ209" i="4"/>
  <c r="AJ184" i="4"/>
  <c r="AJ7" i="4"/>
  <c r="AJ179" i="4"/>
  <c r="AJ192" i="4"/>
  <c r="AJ189" i="4"/>
  <c r="AJ127" i="4"/>
  <c r="AJ69" i="4"/>
  <c r="AJ56" i="4"/>
  <c r="AJ60" i="4"/>
  <c r="AJ131" i="4"/>
  <c r="AJ262" i="4"/>
  <c r="AJ199" i="4"/>
  <c r="AJ219" i="4"/>
  <c r="AJ168" i="4"/>
  <c r="AJ21" i="4"/>
  <c r="AJ43" i="4"/>
  <c r="AJ150" i="4"/>
  <c r="AJ180" i="4"/>
  <c r="AJ121" i="4"/>
  <c r="AJ10" i="4"/>
  <c r="AJ259" i="4"/>
  <c r="AJ95" i="4"/>
  <c r="AJ160" i="4"/>
  <c r="AJ13" i="4"/>
  <c r="AJ107" i="4"/>
  <c r="AJ23" i="4"/>
  <c r="AJ155" i="4"/>
  <c r="AJ206" i="4"/>
  <c r="AJ182" i="4"/>
  <c r="AJ94" i="4"/>
  <c r="AJ71" i="4"/>
  <c r="AJ79" i="4"/>
  <c r="AJ205" i="4"/>
  <c r="AJ31" i="4"/>
  <c r="AJ148" i="4"/>
  <c r="AJ146" i="4"/>
  <c r="AJ147" i="4"/>
  <c r="AJ119" i="4"/>
  <c r="AJ109" i="4"/>
  <c r="AJ66" i="4"/>
  <c r="AJ67" i="4"/>
  <c r="AJ200" i="4"/>
  <c r="AJ201" i="4"/>
  <c r="AJ42" i="4"/>
  <c r="AJ157" i="4"/>
  <c r="AJ224" i="4"/>
  <c r="AJ225" i="4"/>
  <c r="AJ226" i="4"/>
  <c r="AJ78" i="4"/>
  <c r="AJ227" i="4"/>
  <c r="AJ72" i="4"/>
  <c r="AJ3" i="4"/>
  <c r="AJ18" i="4"/>
  <c r="AJ283" i="4"/>
  <c r="AJ114" i="4"/>
  <c r="AJ214" i="4"/>
  <c r="AJ290" i="4"/>
  <c r="AJ12" i="4"/>
  <c r="AJ19" i="4"/>
  <c r="AJ76" i="4"/>
  <c r="AJ162" i="4"/>
  <c r="AJ48" i="4"/>
  <c r="AJ273" i="4"/>
  <c r="AJ149" i="4"/>
  <c r="AJ163" i="4"/>
  <c r="AJ164" i="4"/>
  <c r="AJ161" i="4"/>
  <c r="AJ198" i="4"/>
  <c r="AJ82" i="4"/>
  <c r="AJ83" i="4"/>
  <c r="AJ84" i="4"/>
  <c r="AJ68" i="4"/>
  <c r="AJ87" i="4"/>
  <c r="AJ100" i="4"/>
  <c r="AJ49" i="4"/>
  <c r="AJ50" i="4"/>
  <c r="AJ126" i="4"/>
  <c r="AJ22" i="4"/>
  <c r="AJ17" i="4"/>
  <c r="AJ304" i="4"/>
  <c r="AJ303" i="4"/>
  <c r="AJ301" i="4"/>
  <c r="AJ302" i="4"/>
  <c r="AJ297" i="4"/>
  <c r="AJ298" i="4"/>
  <c r="AJ296" i="4"/>
  <c r="AJ299" i="4"/>
  <c r="AJ300" i="4"/>
  <c r="AJ307" i="4"/>
  <c r="AJ308" i="4"/>
  <c r="AJ309" i="4"/>
  <c r="AJ310" i="4"/>
  <c r="AJ305" i="4"/>
  <c r="AJ311" i="4"/>
  <c r="AJ330" i="4"/>
  <c r="AJ328" i="4"/>
  <c r="AJ329" i="4"/>
  <c r="AJ338" i="4"/>
  <c r="AJ315" i="4"/>
  <c r="AJ316" i="4"/>
  <c r="AJ317" i="4"/>
  <c r="AJ318" i="4"/>
  <c r="AJ344" i="4"/>
  <c r="AJ323" i="4"/>
  <c r="AJ324" i="4"/>
  <c r="AJ325" i="4"/>
  <c r="AJ326" i="4"/>
  <c r="AJ312" i="4"/>
  <c r="AJ332" i="4"/>
  <c r="AJ333" i="4"/>
  <c r="AJ339" i="4"/>
  <c r="AJ331" i="4"/>
  <c r="AJ320" i="4"/>
  <c r="AJ319" i="4"/>
  <c r="AJ322" i="4"/>
  <c r="AJ327" i="4"/>
  <c r="AJ314" i="4"/>
  <c r="AJ342" i="4"/>
  <c r="AJ340" i="4"/>
  <c r="AJ341" i="4"/>
  <c r="AJ321" i="4"/>
  <c r="AJ335" i="4"/>
  <c r="AJ336" i="4"/>
  <c r="AJ334" i="4"/>
  <c r="AJ313" i="4"/>
  <c r="AJ337" i="4"/>
  <c r="AJ343" i="4"/>
  <c r="AJ348" i="4"/>
  <c r="AJ347" i="4"/>
  <c r="AJ358" i="4"/>
  <c r="AJ359" i="4"/>
  <c r="AJ345" i="4"/>
  <c r="AJ355" i="4"/>
  <c r="AJ356" i="4"/>
  <c r="AJ361" i="4"/>
  <c r="AJ346" i="4"/>
  <c r="AJ362" i="4"/>
  <c r="AJ363" i="4"/>
  <c r="AJ364" i="4"/>
  <c r="AJ349" i="4"/>
  <c r="AJ350" i="4"/>
  <c r="AJ351" i="4"/>
  <c r="AJ365" i="4"/>
  <c r="AJ360" i="4"/>
  <c r="AJ366" i="4"/>
  <c r="AJ357" i="4"/>
  <c r="AJ352" i="4"/>
  <c r="AJ353" i="4"/>
  <c r="AJ354" i="4"/>
  <c r="AJ368" i="4"/>
  <c r="AJ374" i="4"/>
  <c r="AJ375" i="4"/>
  <c r="AJ376" i="4"/>
  <c r="AJ370" i="4"/>
  <c r="AJ367" i="4"/>
  <c r="AJ373" i="4"/>
  <c r="AJ377" i="4"/>
  <c r="AJ371" i="4"/>
  <c r="AJ372" i="4"/>
  <c r="AJ369" i="4"/>
  <c r="AJ379" i="4"/>
  <c r="AJ381" i="4"/>
  <c r="AJ382" i="4"/>
  <c r="AJ380" i="4"/>
  <c r="AJ378" i="4"/>
  <c r="AJ386" i="4"/>
  <c r="AJ391" i="4"/>
  <c r="AJ404" i="4"/>
  <c r="AJ393" i="4"/>
  <c r="AJ394" i="4"/>
  <c r="AJ395" i="4"/>
  <c r="AJ396" i="4"/>
  <c r="AJ399" i="4"/>
  <c r="AJ400" i="4"/>
  <c r="AJ401" i="4"/>
  <c r="AJ403" i="4"/>
  <c r="AJ383" i="4"/>
  <c r="AJ385" i="4"/>
  <c r="AJ392" i="4"/>
  <c r="AJ384" i="4"/>
  <c r="AJ387" i="4"/>
  <c r="AJ388" i="4"/>
  <c r="AJ389" i="4"/>
  <c r="AJ398" i="4"/>
  <c r="AJ390" i="4"/>
  <c r="AJ402" i="4"/>
  <c r="AJ405" i="4"/>
  <c r="AJ406" i="4"/>
  <c r="AJ407" i="4"/>
  <c r="AJ397" i="4"/>
  <c r="AJ4" i="4"/>
  <c r="AJ243" i="4"/>
  <c r="AJ261" i="4"/>
  <c r="AJ238" i="4"/>
  <c r="AJ14" i="4"/>
  <c r="AJ59" i="4"/>
  <c r="AJ284" i="4"/>
  <c r="AJ28" i="4"/>
  <c r="AJ47" i="4"/>
  <c r="AJ73" i="4"/>
  <c r="AJ221" i="4"/>
  <c r="AJ253" i="4"/>
  <c r="AJ173" i="4"/>
  <c r="AJ30" i="4"/>
  <c r="AJ97" i="4"/>
  <c r="AJ81" i="4"/>
  <c r="AJ156" i="4"/>
  <c r="AJ244" i="4"/>
  <c r="H90" i="5"/>
  <c r="F64" i="4"/>
  <c r="F91" i="5"/>
  <c r="H91" i="5"/>
  <c r="F65" i="4"/>
  <c r="I91" i="5"/>
  <c r="E65" i="4"/>
  <c r="E64" i="4"/>
  <c r="M64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5" i="1"/>
  <c r="BC95" i="1"/>
  <c r="AZ96" i="1"/>
  <c r="BC96" i="1"/>
  <c r="BC147" i="1"/>
  <c r="AZ138" i="1"/>
  <c r="BC138" i="1"/>
  <c r="AZ137" i="1"/>
  <c r="BC137" i="1"/>
  <c r="AZ61" i="1"/>
  <c r="AZ210" i="1"/>
  <c r="BC210" i="1"/>
  <c r="BB210" i="1"/>
  <c r="AZ209" i="1"/>
  <c r="BC209" i="1"/>
  <c r="BB209" i="1"/>
  <c r="AZ123" i="1"/>
  <c r="BC123" i="1"/>
  <c r="AZ122" i="1"/>
  <c r="BC122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100" i="1"/>
  <c r="AZ101" i="1"/>
  <c r="AZ102" i="1"/>
  <c r="AZ103" i="1"/>
  <c r="AZ104" i="1"/>
  <c r="AZ105" i="1"/>
  <c r="AZ106" i="1"/>
  <c r="AZ107" i="1"/>
  <c r="AZ108" i="1"/>
  <c r="AZ109" i="1"/>
  <c r="AZ110" i="1"/>
  <c r="AZ113" i="1"/>
  <c r="AZ114" i="1"/>
  <c r="AZ115" i="1"/>
  <c r="AZ116" i="1"/>
  <c r="AZ117" i="1"/>
  <c r="AZ118" i="1"/>
  <c r="AZ119" i="1"/>
  <c r="AZ120" i="1"/>
  <c r="AZ121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9" i="1"/>
  <c r="AZ140" i="1"/>
  <c r="AZ141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73" i="1"/>
  <c r="AZ174" i="1"/>
  <c r="AZ175" i="1"/>
  <c r="AZ176" i="1"/>
  <c r="AZ180" i="1"/>
  <c r="AZ181" i="1"/>
  <c r="AZ182" i="1"/>
  <c r="AZ183" i="1"/>
  <c r="AZ184" i="1"/>
  <c r="AZ185" i="1"/>
  <c r="AZ186" i="1"/>
  <c r="AZ187" i="1"/>
  <c r="AZ188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" i="1"/>
  <c r="BC30" i="1"/>
  <c r="BC29" i="1"/>
  <c r="BC127" i="1"/>
  <c r="BB208" i="1"/>
  <c r="BC208" i="1"/>
  <c r="BB207" i="1"/>
  <c r="BC207" i="1"/>
  <c r="BB206" i="1"/>
  <c r="BC206" i="1"/>
  <c r="BB205" i="1"/>
  <c r="BC205" i="1"/>
  <c r="BB204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B203" i="1"/>
  <c r="BC203" i="1"/>
  <c r="BC202" i="1"/>
  <c r="BC201" i="1"/>
  <c r="BC200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C199" i="1"/>
  <c r="BC198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C197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C184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81" i="1"/>
  <c r="BC180" i="1"/>
  <c r="BB176" i="1"/>
  <c r="BC176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B175" i="1"/>
  <c r="BC175" i="1"/>
  <c r="BB174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B173" i="1"/>
  <c r="BC173" i="1"/>
  <c r="BB168" i="1"/>
  <c r="BC168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B167" i="1"/>
  <c r="BC167" i="1"/>
  <c r="BB166" i="1"/>
  <c r="BC166" i="1"/>
  <c r="BB165" i="1"/>
  <c r="BC165" i="1"/>
  <c r="BB164" i="1"/>
  <c r="BC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B163" i="1"/>
  <c r="BC163" i="1"/>
  <c r="BB162" i="1"/>
  <c r="BC162" i="1"/>
  <c r="BB161" i="1"/>
  <c r="BC161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B160" i="1"/>
  <c r="BC160" i="1"/>
  <c r="BB159" i="1"/>
  <c r="BC159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B158" i="1"/>
  <c r="BC158" i="1"/>
  <c r="BB157" i="1"/>
  <c r="BC157" i="1"/>
  <c r="BB156" i="1"/>
  <c r="BC156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B155" i="1"/>
  <c r="BC155" i="1"/>
  <c r="BB154" i="1"/>
  <c r="BC154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B153" i="1"/>
  <c r="BC153" i="1"/>
  <c r="BB152" i="1"/>
  <c r="BC152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C151" i="1"/>
  <c r="BC146" i="1"/>
  <c r="BC144" i="1"/>
  <c r="BC143" i="1"/>
  <c r="BC141" i="1"/>
  <c r="BC140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C139" i="1"/>
  <c r="BC136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C135" i="1"/>
  <c r="BC134" i="1"/>
  <c r="BC133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C132" i="1"/>
  <c r="BC131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C130" i="1"/>
  <c r="BC129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C128" i="1"/>
  <c r="BC126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C125" i="1"/>
  <c r="BC121" i="1"/>
  <c r="BC120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C119" i="1"/>
  <c r="BC118" i="1"/>
  <c r="BC117" i="1"/>
  <c r="BC116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C115" i="1"/>
  <c r="BC114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C113" i="1"/>
  <c r="BC110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C109" i="1"/>
  <c r="BC105" i="1"/>
  <c r="BC104" i="1"/>
  <c r="BC103" i="1"/>
  <c r="BC102" i="1"/>
  <c r="BC101" i="1"/>
  <c r="BC100" i="1"/>
  <c r="BC90" i="1"/>
  <c r="BC89" i="1"/>
  <c r="BC80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B7" i="1"/>
  <c r="BC7" i="1"/>
  <c r="BB6" i="1"/>
  <c r="BC6" i="1"/>
  <c r="BB5" i="1"/>
  <c r="BC5" i="1"/>
  <c r="BC4" i="1"/>
  <c r="BB3" i="1"/>
  <c r="BC3" i="1"/>
  <c r="BB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89" i="4"/>
  <c r="AH94" i="4"/>
  <c r="U94" i="4" a="1"/>
  <c r="U94" i="4"/>
  <c r="AH217" i="4"/>
  <c r="AH216" i="4"/>
  <c r="G42" i="3"/>
  <c r="G43" i="3"/>
  <c r="G44" i="3"/>
  <c r="T94" i="4" a="1"/>
  <c r="T94" i="4"/>
  <c r="T217" i="4" a="1"/>
  <c r="T217" i="4"/>
  <c r="T216" i="4" a="1"/>
  <c r="T21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20" i="4"/>
  <c r="R330" i="4"/>
  <c r="R328" i="4"/>
  <c r="R329" i="4"/>
  <c r="R337" i="4"/>
  <c r="R338" i="4"/>
  <c r="R332" i="4"/>
  <c r="R333" i="4"/>
  <c r="R322" i="4"/>
  <c r="R325" i="4"/>
  <c r="R323" i="4"/>
  <c r="R324" i="4"/>
  <c r="R341" i="4"/>
  <c r="R335" i="4"/>
  <c r="R342" i="4"/>
  <c r="R312" i="4"/>
  <c r="R319" i="4"/>
  <c r="R316" i="4"/>
  <c r="R47" i="2"/>
  <c r="R347" i="4"/>
  <c r="R334" i="4"/>
  <c r="R353" i="4"/>
  <c r="R363" i="4"/>
  <c r="R345" i="4"/>
  <c r="R361" i="4"/>
  <c r="R348" i="4"/>
  <c r="R362" i="4"/>
  <c r="R364" i="4"/>
  <c r="R315" i="4"/>
  <c r="R346" i="4"/>
  <c r="R356" i="4"/>
  <c r="R351" i="4"/>
  <c r="R355" i="4"/>
  <c r="R349" i="4"/>
  <c r="R350" i="4"/>
  <c r="R33" i="2"/>
  <c r="R84" i="4"/>
  <c r="R83" i="4"/>
  <c r="R317" i="4"/>
  <c r="R82" i="4"/>
  <c r="R327" i="4"/>
  <c r="R354" i="4"/>
  <c r="R343" i="4"/>
  <c r="R313" i="4"/>
  <c r="R339" i="4"/>
  <c r="R326" i="4"/>
  <c r="R336" i="4"/>
  <c r="R50" i="4"/>
  <c r="R358" i="4"/>
  <c r="R100" i="4"/>
  <c r="R49" i="4"/>
  <c r="R359" i="4"/>
  <c r="R318" i="4"/>
  <c r="R68" i="4"/>
  <c r="R34" i="2"/>
  <c r="R87" i="4"/>
  <c r="R376" i="4"/>
  <c r="R369" i="4"/>
  <c r="R314" i="4"/>
  <c r="R321" i="4"/>
  <c r="R158" i="4"/>
  <c r="R373" i="4"/>
  <c r="R370" i="4"/>
  <c r="R368" i="4"/>
  <c r="R377" i="4"/>
  <c r="R375" i="4"/>
  <c r="R374" i="4"/>
  <c r="R367" i="4"/>
  <c r="R371" i="4"/>
  <c r="R344" i="4"/>
  <c r="R372" i="4"/>
  <c r="R301" i="4"/>
  <c r="R311" i="4"/>
  <c r="R309" i="4"/>
  <c r="R302" i="4"/>
  <c r="R208" i="4"/>
  <c r="R305" i="4"/>
  <c r="R308" i="4"/>
  <c r="R298" i="4"/>
  <c r="R310" i="4"/>
  <c r="R303" i="4"/>
  <c r="R152" i="4"/>
  <c r="R307" i="4"/>
  <c r="R296" i="4"/>
  <c r="R299" i="4"/>
  <c r="R304" i="4"/>
  <c r="R297" i="4"/>
  <c r="R300" i="4"/>
  <c r="R111" i="4"/>
  <c r="R126" i="4"/>
  <c r="R274" i="4"/>
  <c r="R197" i="4"/>
  <c r="R179" i="4"/>
  <c r="R280" i="4"/>
  <c r="R62" i="4"/>
  <c r="R273" i="4"/>
  <c r="R218" i="4"/>
  <c r="R165" i="4"/>
  <c r="R171" i="4"/>
  <c r="R148" i="4"/>
  <c r="R160" i="4"/>
  <c r="R180" i="4"/>
  <c r="R146" i="4"/>
  <c r="R178" i="4"/>
  <c r="R226" i="4"/>
  <c r="R45" i="4"/>
  <c r="R225" i="4"/>
  <c r="R7" i="2"/>
  <c r="R34" i="4"/>
  <c r="R89" i="4"/>
  <c r="R35" i="4"/>
  <c r="R205" i="4"/>
  <c r="R138" i="4"/>
  <c r="R272" i="4"/>
  <c r="R157" i="4"/>
  <c r="R139" i="4"/>
  <c r="R200" i="4"/>
  <c r="R38" i="4"/>
  <c r="R236" i="4"/>
  <c r="R182" i="4"/>
  <c r="R265" i="4"/>
  <c r="R74" i="4"/>
  <c r="R224" i="4"/>
  <c r="R137" i="4"/>
  <c r="R217" i="4"/>
  <c r="R250" i="4"/>
  <c r="R201" i="4"/>
  <c r="R27" i="4"/>
  <c r="R119" i="4"/>
  <c r="R147" i="4"/>
  <c r="R154" i="4"/>
  <c r="R292" i="4"/>
  <c r="R223" i="4"/>
  <c r="R206" i="4"/>
  <c r="R202" i="4"/>
  <c r="R269" i="4"/>
  <c r="R207" i="4"/>
  <c r="R173" i="4"/>
  <c r="R95" i="4"/>
  <c r="R96" i="4"/>
  <c r="R184" i="4"/>
  <c r="R107" i="4"/>
  <c r="R271" i="4"/>
  <c r="R249" i="4"/>
  <c r="R288" i="4"/>
  <c r="R216" i="4"/>
  <c r="R289" i="4"/>
  <c r="R360" i="4"/>
  <c r="R174" i="4"/>
  <c r="R209" i="4"/>
  <c r="R52" i="4"/>
  <c r="R125" i="4"/>
  <c r="R140" i="4"/>
  <c r="R103" i="4"/>
  <c r="R39" i="4"/>
  <c r="R183" i="4"/>
  <c r="R266" i="4"/>
  <c r="R211" i="4"/>
  <c r="R23" i="2"/>
  <c r="R195" i="4"/>
  <c r="R172" i="4"/>
  <c r="R175" i="4"/>
  <c r="R176" i="4"/>
  <c r="R177" i="4"/>
  <c r="R28" i="4"/>
  <c r="R242" i="4"/>
  <c r="R75" i="4"/>
  <c r="R135" i="4"/>
  <c r="R136" i="4"/>
  <c r="R340" i="4"/>
  <c r="R262" i="4"/>
  <c r="R63" i="4"/>
  <c r="R150" i="4"/>
  <c r="R268" i="4"/>
  <c r="R193" i="4"/>
  <c r="R285" i="4"/>
  <c r="R232" i="4"/>
  <c r="R61" i="4"/>
  <c r="R234" i="4"/>
  <c r="R78" i="4"/>
  <c r="R101" i="4"/>
  <c r="R153" i="4"/>
  <c r="R227" i="4"/>
  <c r="R259" i="4"/>
  <c r="R21" i="4"/>
  <c r="R143" i="4"/>
  <c r="R365" i="4"/>
  <c r="R31" i="4"/>
  <c r="R72" i="4"/>
  <c r="R253" i="4"/>
  <c r="R54" i="4"/>
  <c r="R40" i="4"/>
  <c r="R264" i="4"/>
  <c r="R276" i="4"/>
  <c r="R213" i="4"/>
  <c r="R215" i="4"/>
  <c r="R294" i="4"/>
  <c r="R281" i="4"/>
  <c r="R144" i="4"/>
  <c r="R238" i="4"/>
  <c r="R167" i="4"/>
  <c r="R55" i="4"/>
  <c r="R57" i="4"/>
  <c r="R235" i="4"/>
  <c r="R121" i="4"/>
  <c r="R109" i="4"/>
  <c r="R53" i="4"/>
  <c r="R56" i="4"/>
  <c r="R104" i="4"/>
  <c r="R15" i="4"/>
  <c r="R187" i="4"/>
  <c r="R81" i="4"/>
  <c r="R254" i="4"/>
  <c r="R134" i="4"/>
  <c r="R88" i="4"/>
  <c r="R102" i="4"/>
  <c r="R240" i="4"/>
  <c r="R189" i="4"/>
  <c r="R267" i="4"/>
  <c r="R122" i="4"/>
  <c r="R127" i="4"/>
  <c r="R192" i="4"/>
  <c r="R92" i="4"/>
  <c r="R93" i="4"/>
  <c r="R97" i="4"/>
  <c r="R12" i="4"/>
  <c r="R188" i="4"/>
  <c r="R270" i="4"/>
  <c r="R203" i="4"/>
  <c r="R293" i="4"/>
  <c r="R94" i="4"/>
  <c r="R145" i="4"/>
  <c r="R185" i="4"/>
  <c r="R36" i="4"/>
  <c r="R67" i="4"/>
  <c r="R230" i="4"/>
  <c r="R30" i="4"/>
  <c r="R263" i="4"/>
  <c r="R112" i="4"/>
  <c r="R91" i="4"/>
  <c r="R37" i="4"/>
  <c r="R237" i="4"/>
  <c r="R239" i="4"/>
  <c r="R243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4" i="4"/>
  <c r="R66" i="4"/>
  <c r="R286" i="4"/>
  <c r="R20" i="4"/>
  <c r="R170" i="4"/>
  <c r="R257" i="4"/>
  <c r="R13" i="4"/>
  <c r="R233" i="4"/>
  <c r="R151" i="4"/>
  <c r="R46" i="4"/>
  <c r="R169" i="4"/>
  <c r="R77" i="4"/>
  <c r="R99" i="4"/>
  <c r="R32" i="4"/>
  <c r="R241" i="4"/>
  <c r="R70" i="4"/>
  <c r="R168" i="4"/>
  <c r="R277" i="4"/>
  <c r="R278" i="4"/>
  <c r="R166" i="4"/>
  <c r="R256" i="4"/>
  <c r="R33" i="4"/>
  <c r="R60" i="4"/>
  <c r="R210" i="4"/>
  <c r="R220" i="4"/>
  <c r="R221" i="4"/>
  <c r="R246" i="4"/>
  <c r="R123" i="4"/>
  <c r="R279" i="4"/>
  <c r="R141" i="4"/>
  <c r="R258" i="4"/>
  <c r="R261" i="4"/>
  <c r="R42" i="4"/>
  <c r="R71" i="4"/>
  <c r="R80" i="4"/>
  <c r="R29" i="4"/>
  <c r="R245" i="4"/>
  <c r="R231" i="4"/>
  <c r="R284" i="4"/>
  <c r="R58" i="4"/>
  <c r="R186" i="4"/>
  <c r="R124" i="4"/>
  <c r="R73" i="4"/>
  <c r="R79" i="4"/>
  <c r="R196" i="4"/>
  <c r="R260" i="4"/>
  <c r="R282" i="4"/>
  <c r="R120" i="4"/>
  <c r="R76" i="4"/>
  <c r="R16" i="4"/>
  <c r="R48" i="4"/>
  <c r="R291" i="4"/>
  <c r="R59" i="4"/>
  <c r="R9" i="4"/>
  <c r="R10" i="4"/>
  <c r="R19" i="4"/>
  <c r="R248" i="4"/>
  <c r="R251" i="4"/>
  <c r="R252" i="4"/>
  <c r="R11" i="4"/>
  <c r="R255" i="4"/>
  <c r="R287" i="4"/>
  <c r="R105" i="4"/>
  <c r="R14" i="4"/>
  <c r="R190" i="4"/>
  <c r="R247" i="4"/>
  <c r="R194" i="4"/>
  <c r="R106" i="4"/>
  <c r="R8" i="4"/>
  <c r="R110" i="4"/>
  <c r="R212" i="4"/>
  <c r="R204" i="4"/>
  <c r="R3" i="4"/>
  <c r="R18" i="4"/>
  <c r="R43" i="4"/>
  <c r="R44" i="4"/>
  <c r="Z369" i="5"/>
  <c r="H325" i="5"/>
  <c r="I325" i="5"/>
  <c r="Z360" i="4"/>
  <c r="Z366" i="4"/>
  <c r="Z357" i="4"/>
  <c r="U2" i="12"/>
  <c r="R283" i="4"/>
  <c r="R290" i="4"/>
  <c r="R69" i="4"/>
  <c r="R331" i="4"/>
  <c r="Q2" i="12"/>
  <c r="O2" i="12"/>
  <c r="N392" i="4"/>
  <c r="N404" i="4"/>
  <c r="M2" i="12"/>
  <c r="K2" i="12"/>
  <c r="J188" i="4"/>
  <c r="J23" i="4"/>
  <c r="J179" i="4"/>
  <c r="J180" i="4"/>
  <c r="J283" i="4"/>
  <c r="J187" i="4"/>
  <c r="J237" i="4"/>
  <c r="J264" i="4"/>
  <c r="J239" i="4"/>
  <c r="J240" i="4"/>
  <c r="J242" i="4"/>
  <c r="J265" i="4"/>
  <c r="J243" i="4"/>
  <c r="J266" i="4"/>
  <c r="J121" i="4"/>
  <c r="J267" i="4"/>
  <c r="J268" i="4"/>
  <c r="J269" i="4"/>
  <c r="J270" i="4"/>
  <c r="J151" i="4"/>
  <c r="J210" i="4"/>
  <c r="J220" i="4"/>
  <c r="J221" i="4"/>
  <c r="J249" i="4"/>
  <c r="J192" i="4"/>
  <c r="J213" i="4"/>
  <c r="J77" i="4"/>
  <c r="J287" i="4"/>
  <c r="J199" i="4"/>
  <c r="J261" i="4"/>
  <c r="J186" i="4"/>
  <c r="J238" i="4"/>
  <c r="J241" i="4"/>
  <c r="J271" i="4"/>
  <c r="J9" i="4"/>
  <c r="J190" i="4"/>
  <c r="J10" i="4"/>
  <c r="J23" i="2"/>
  <c r="J16" i="4"/>
  <c r="J276" i="4"/>
  <c r="J281" i="4"/>
  <c r="J8" i="4"/>
  <c r="J68" i="4"/>
  <c r="J293" i="4"/>
  <c r="J250" i="4"/>
  <c r="J251" i="4"/>
  <c r="J277" i="4"/>
  <c r="J278" i="4"/>
  <c r="J279" i="4"/>
  <c r="J87" i="4"/>
  <c r="J288" i="4"/>
  <c r="J196" i="4"/>
  <c r="J218" i="4"/>
  <c r="J228" i="4"/>
  <c r="J289" i="4"/>
  <c r="J294" i="4"/>
  <c r="J197" i="4"/>
  <c r="J291" i="4"/>
  <c r="J100" i="4"/>
  <c r="J245" i="4"/>
  <c r="J194" i="4"/>
  <c r="J141" i="4"/>
  <c r="J116" i="4"/>
  <c r="J233" i="4"/>
  <c r="J234" i="4"/>
  <c r="J155" i="4"/>
  <c r="J191" i="4"/>
  <c r="J248" i="4"/>
  <c r="J292" i="4"/>
  <c r="J73" i="4"/>
  <c r="J212" i="4"/>
  <c r="J254" i="4"/>
  <c r="J255" i="4"/>
  <c r="J230" i="4"/>
  <c r="J257" i="4"/>
  <c r="J178" i="4"/>
  <c r="J282" i="4"/>
  <c r="J236" i="4"/>
  <c r="J189" i="4"/>
  <c r="J275" i="4"/>
  <c r="J222" i="4"/>
  <c r="J253" i="4"/>
  <c r="J231" i="4"/>
  <c r="J219" i="4"/>
  <c r="J122" i="4"/>
  <c r="J229" i="4"/>
  <c r="J256" i="4"/>
  <c r="J259" i="4"/>
  <c r="J114" i="4"/>
  <c r="J145" i="4"/>
  <c r="J183" i="4"/>
  <c r="J235" i="4"/>
  <c r="J127" i="4"/>
  <c r="J286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4" i="4"/>
  <c r="J158" i="4"/>
  <c r="J273" i="4"/>
  <c r="J124" i="4"/>
  <c r="J211" i="4"/>
  <c r="J165" i="4"/>
  <c r="J166" i="4"/>
  <c r="J167" i="4"/>
  <c r="J174" i="4"/>
  <c r="J290" i="4"/>
  <c r="J144" i="4"/>
  <c r="J120" i="4"/>
  <c r="J80" i="4"/>
  <c r="J169" i="4"/>
  <c r="J171" i="4"/>
  <c r="J206" i="4"/>
  <c r="J172" i="4"/>
  <c r="J295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0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2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7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0" i="2"/>
  <c r="J110" i="4"/>
  <c r="J66" i="4"/>
  <c r="J102" i="4"/>
  <c r="J175" i="4"/>
  <c r="J8" i="2"/>
  <c r="J81" i="4"/>
  <c r="J107" i="4"/>
  <c r="J32" i="4"/>
  <c r="J15" i="4"/>
  <c r="J41" i="4"/>
  <c r="J106" i="4"/>
  <c r="J33" i="4"/>
  <c r="J67" i="4"/>
  <c r="J36" i="4"/>
  <c r="J108" i="4"/>
  <c r="J46" i="4"/>
  <c r="J37" i="4"/>
  <c r="J34" i="4"/>
  <c r="I2" i="12"/>
  <c r="H90" i="4"/>
  <c r="H89" i="4"/>
  <c r="G2" i="12"/>
  <c r="F244" i="4"/>
  <c r="F43" i="2"/>
  <c r="F232" i="4"/>
  <c r="F262" i="4"/>
  <c r="F263" i="4"/>
  <c r="F237" i="4"/>
  <c r="F264" i="4"/>
  <c r="F239" i="4"/>
  <c r="F240" i="4"/>
  <c r="F242" i="4"/>
  <c r="F265" i="4"/>
  <c r="F243" i="4"/>
  <c r="F266" i="4"/>
  <c r="F246" i="4"/>
  <c r="F267" i="4"/>
  <c r="F268" i="4"/>
  <c r="F269" i="4"/>
  <c r="F270" i="4"/>
  <c r="F151" i="4"/>
  <c r="F249" i="4"/>
  <c r="F287" i="4"/>
  <c r="F49" i="2"/>
  <c r="F284" i="4"/>
  <c r="F261" i="4"/>
  <c r="F238" i="4"/>
  <c r="F241" i="4"/>
  <c r="F271" i="4"/>
  <c r="F190" i="4"/>
  <c r="F276" i="4"/>
  <c r="F281" i="4"/>
  <c r="F68" i="4"/>
  <c r="F279" i="4"/>
  <c r="F34" i="2"/>
  <c r="F87" i="4"/>
  <c r="F288" i="4"/>
  <c r="F218" i="4"/>
  <c r="F197" i="4"/>
  <c r="F100" i="4"/>
  <c r="F116" i="4"/>
  <c r="F233" i="4"/>
  <c r="F292" i="4"/>
  <c r="F129" i="4"/>
  <c r="F212" i="4"/>
  <c r="F254" i="4"/>
  <c r="F255" i="4"/>
  <c r="F9" i="2"/>
  <c r="F8" i="2"/>
  <c r="F149" i="4"/>
  <c r="F236" i="4"/>
  <c r="F204" i="4"/>
  <c r="F256" i="4"/>
  <c r="F114" i="4"/>
  <c r="F145" i="4"/>
  <c r="F183" i="4"/>
  <c r="F235" i="4"/>
  <c r="F286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4" i="4"/>
  <c r="F152" i="4"/>
  <c r="F158" i="4"/>
  <c r="F273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5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" i="2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0" i="4"/>
  <c r="F118" i="4"/>
  <c r="F53" i="4"/>
  <c r="F10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2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7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67" i="4"/>
  <c r="F36" i="4"/>
  <c r="F108" i="4"/>
  <c r="F47" i="2"/>
  <c r="F46" i="4"/>
  <c r="F37" i="4"/>
  <c r="F34" i="4"/>
  <c r="F35" i="4"/>
  <c r="F301" i="4"/>
  <c r="F302" i="4"/>
  <c r="F303" i="4"/>
  <c r="F304" i="4"/>
  <c r="F307" i="4"/>
  <c r="F308" i="4"/>
  <c r="F309" i="4"/>
  <c r="F310" i="4"/>
  <c r="F297" i="4"/>
  <c r="F298" i="4"/>
  <c r="F296" i="4"/>
  <c r="F299" i="4"/>
  <c r="F300" i="4"/>
  <c r="F311" i="4"/>
  <c r="F48" i="2"/>
  <c r="F305" i="4"/>
  <c r="F339" i="4"/>
  <c r="F330" i="4"/>
  <c r="F328" i="4"/>
  <c r="F329" i="4"/>
  <c r="F321" i="4"/>
  <c r="F331" i="4"/>
  <c r="F320" i="4"/>
  <c r="F338" i="4"/>
  <c r="F313" i="4"/>
  <c r="F336" i="4"/>
  <c r="F319" i="4"/>
  <c r="F343" i="4"/>
  <c r="F322" i="4"/>
  <c r="F315" i="4"/>
  <c r="F316" i="4"/>
  <c r="F317" i="4"/>
  <c r="F318" i="4"/>
  <c r="F344" i="4"/>
  <c r="F334" i="4"/>
  <c r="F335" i="4"/>
  <c r="F337" i="4"/>
  <c r="F323" i="4"/>
  <c r="F324" i="4"/>
  <c r="F325" i="4"/>
  <c r="F326" i="4"/>
  <c r="F327" i="4"/>
  <c r="F314" i="4"/>
  <c r="F312" i="4"/>
  <c r="F332" i="4"/>
  <c r="F333" i="4"/>
  <c r="F342" i="4"/>
  <c r="F340" i="4"/>
  <c r="F341" i="4"/>
  <c r="F348" i="4"/>
  <c r="F347" i="4"/>
  <c r="F358" i="4"/>
  <c r="F359" i="4"/>
  <c r="F345" i="4"/>
  <c r="F355" i="4"/>
  <c r="F356" i="4"/>
  <c r="F361" i="4"/>
  <c r="F346" i="4"/>
  <c r="F362" i="4"/>
  <c r="F363" i="4"/>
  <c r="F364" i="4"/>
  <c r="F349" i="4"/>
  <c r="F350" i="4"/>
  <c r="F351" i="4"/>
  <c r="F353" i="4"/>
  <c r="F354" i="4"/>
  <c r="F352" i="4"/>
  <c r="F365" i="4"/>
  <c r="F360" i="4"/>
  <c r="F366" i="4"/>
  <c r="F357" i="4"/>
  <c r="F376" i="4"/>
  <c r="F374" i="4"/>
  <c r="F370" i="4"/>
  <c r="F371" i="4"/>
  <c r="F367" i="4"/>
  <c r="F368" i="4"/>
  <c r="F372" i="4"/>
  <c r="F373" i="4"/>
  <c r="F375" i="4"/>
  <c r="F369" i="4"/>
  <c r="F377" i="4"/>
  <c r="F386" i="4"/>
  <c r="F385" i="4"/>
  <c r="F392" i="4"/>
  <c r="F384" i="4"/>
  <c r="F393" i="4"/>
  <c r="F394" i="4"/>
  <c r="F395" i="4"/>
  <c r="F396" i="4"/>
  <c r="F397" i="4"/>
  <c r="F387" i="4"/>
  <c r="F388" i="4"/>
  <c r="F389" i="4"/>
  <c r="F398" i="4"/>
  <c r="F399" i="4"/>
  <c r="F400" i="4"/>
  <c r="F401" i="4"/>
  <c r="F390" i="4"/>
  <c r="F391" i="4"/>
  <c r="F402" i="4"/>
  <c r="F403" i="4"/>
  <c r="F404" i="4"/>
  <c r="F405" i="4"/>
  <c r="F406" i="4"/>
  <c r="F407" i="4"/>
  <c r="F383" i="4"/>
  <c r="E2" i="12"/>
  <c r="C2" i="12"/>
  <c r="E244" i="4"/>
  <c r="E43" i="2"/>
  <c r="E232" i="4"/>
  <c r="E262" i="4"/>
  <c r="E263" i="4"/>
  <c r="E237" i="4"/>
  <c r="E264" i="4"/>
  <c r="E239" i="4"/>
  <c r="E240" i="4"/>
  <c r="E242" i="4"/>
  <c r="E265" i="4"/>
  <c r="E243" i="4"/>
  <c r="E266" i="4"/>
  <c r="E246" i="4"/>
  <c r="E267" i="4"/>
  <c r="E268" i="4"/>
  <c r="E269" i="4"/>
  <c r="E270" i="4"/>
  <c r="E151" i="4"/>
  <c r="E249" i="4"/>
  <c r="E287" i="4"/>
  <c r="E49" i="2"/>
  <c r="E284" i="4"/>
  <c r="E261" i="4"/>
  <c r="E238" i="4"/>
  <c r="E241" i="4"/>
  <c r="E271" i="4"/>
  <c r="E190" i="4"/>
  <c r="E276" i="4"/>
  <c r="E281" i="4"/>
  <c r="E68" i="4"/>
  <c r="E279" i="4"/>
  <c r="E34" i="2"/>
  <c r="E87" i="4"/>
  <c r="E288" i="4"/>
  <c r="E218" i="4"/>
  <c r="E197" i="4"/>
  <c r="E100" i="4"/>
  <c r="E116" i="4"/>
  <c r="E233" i="4"/>
  <c r="E292" i="4"/>
  <c r="E129" i="4"/>
  <c r="E212" i="4"/>
  <c r="E254" i="4"/>
  <c r="E255" i="4"/>
  <c r="E9" i="2"/>
  <c r="E8" i="2"/>
  <c r="E149" i="4"/>
  <c r="E236" i="4"/>
  <c r="E204" i="4"/>
  <c r="E256" i="4"/>
  <c r="E114" i="4"/>
  <c r="E145" i="4"/>
  <c r="E183" i="4"/>
  <c r="E235" i="4"/>
  <c r="E286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4" i="4"/>
  <c r="E152" i="4"/>
  <c r="E158" i="4"/>
  <c r="E273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5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" i="2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0" i="4"/>
  <c r="E118" i="4"/>
  <c r="E53" i="4"/>
  <c r="E10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2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7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67" i="4"/>
  <c r="E36" i="4"/>
  <c r="E108" i="4"/>
  <c r="E47" i="2"/>
  <c r="E46" i="4"/>
  <c r="E37" i="4"/>
  <c r="E34" i="4"/>
  <c r="E35" i="4"/>
  <c r="E301" i="4"/>
  <c r="E302" i="4"/>
  <c r="E303" i="4"/>
  <c r="E304" i="4"/>
  <c r="E307" i="4"/>
  <c r="E308" i="4"/>
  <c r="E309" i="4"/>
  <c r="E310" i="4"/>
  <c r="E297" i="4"/>
  <c r="E298" i="4"/>
  <c r="E296" i="4"/>
  <c r="E299" i="4"/>
  <c r="E300" i="4"/>
  <c r="E311" i="4"/>
  <c r="E48" i="2"/>
  <c r="E305" i="4"/>
  <c r="E339" i="4"/>
  <c r="E330" i="4"/>
  <c r="E328" i="4"/>
  <c r="E329" i="4"/>
  <c r="E321" i="4"/>
  <c r="E331" i="4"/>
  <c r="E320" i="4"/>
  <c r="E338" i="4"/>
  <c r="E313" i="4"/>
  <c r="E336" i="4"/>
  <c r="E319" i="4"/>
  <c r="E343" i="4"/>
  <c r="E322" i="4"/>
  <c r="E315" i="4"/>
  <c r="E316" i="4"/>
  <c r="E317" i="4"/>
  <c r="E318" i="4"/>
  <c r="E344" i="4"/>
  <c r="E334" i="4"/>
  <c r="E335" i="4"/>
  <c r="E337" i="4"/>
  <c r="E323" i="4"/>
  <c r="E324" i="4"/>
  <c r="E325" i="4"/>
  <c r="E326" i="4"/>
  <c r="E327" i="4"/>
  <c r="E314" i="4"/>
  <c r="E312" i="4"/>
  <c r="E332" i="4"/>
  <c r="E333" i="4"/>
  <c r="E342" i="4"/>
  <c r="E340" i="4"/>
  <c r="E341" i="4"/>
  <c r="E348" i="4"/>
  <c r="E347" i="4"/>
  <c r="E358" i="4"/>
  <c r="E359" i="4"/>
  <c r="E345" i="4"/>
  <c r="E355" i="4"/>
  <c r="E356" i="4"/>
  <c r="E361" i="4"/>
  <c r="E346" i="4"/>
  <c r="E362" i="4"/>
  <c r="E363" i="4"/>
  <c r="E364" i="4"/>
  <c r="E349" i="4"/>
  <c r="E350" i="4"/>
  <c r="E351" i="4"/>
  <c r="E353" i="4"/>
  <c r="E354" i="4"/>
  <c r="E352" i="4"/>
  <c r="E365" i="4"/>
  <c r="E360" i="4"/>
  <c r="E366" i="4"/>
  <c r="E357" i="4"/>
  <c r="E376" i="4"/>
  <c r="E374" i="4"/>
  <c r="E370" i="4"/>
  <c r="E371" i="4"/>
  <c r="E367" i="4"/>
  <c r="E368" i="4"/>
  <c r="E372" i="4"/>
  <c r="E373" i="4"/>
  <c r="E375" i="4"/>
  <c r="E369" i="4"/>
  <c r="E377" i="4"/>
  <c r="E386" i="4"/>
  <c r="E385" i="4"/>
  <c r="E392" i="4"/>
  <c r="E384" i="4"/>
  <c r="E393" i="4"/>
  <c r="E394" i="4"/>
  <c r="E395" i="4"/>
  <c r="E396" i="4"/>
  <c r="E397" i="4"/>
  <c r="E387" i="4"/>
  <c r="E388" i="4"/>
  <c r="E389" i="4"/>
  <c r="E398" i="4"/>
  <c r="E399" i="4"/>
  <c r="E400" i="4"/>
  <c r="E401" i="4"/>
  <c r="E390" i="4"/>
  <c r="E391" i="4"/>
  <c r="E402" i="4"/>
  <c r="E403" i="4"/>
  <c r="E404" i="4"/>
  <c r="E405" i="4"/>
  <c r="E406" i="4"/>
  <c r="E407" i="4"/>
  <c r="E383" i="4"/>
  <c r="D2" i="12"/>
  <c r="F2" i="12"/>
  <c r="I188" i="4"/>
  <c r="I23" i="4"/>
  <c r="I179" i="4"/>
  <c r="I180" i="4"/>
  <c r="I283" i="4"/>
  <c r="I187" i="4"/>
  <c r="I237" i="4"/>
  <c r="I264" i="4"/>
  <c r="I239" i="4"/>
  <c r="I240" i="4"/>
  <c r="I242" i="4"/>
  <c r="I265" i="4"/>
  <c r="I243" i="4"/>
  <c r="I266" i="4"/>
  <c r="I121" i="4"/>
  <c r="I267" i="4"/>
  <c r="I268" i="4"/>
  <c r="I269" i="4"/>
  <c r="I270" i="4"/>
  <c r="I151" i="4"/>
  <c r="I210" i="4"/>
  <c r="I220" i="4"/>
  <c r="I221" i="4"/>
  <c r="I249" i="4"/>
  <c r="I192" i="4"/>
  <c r="I213" i="4"/>
  <c r="I77" i="4"/>
  <c r="I287" i="4"/>
  <c r="I199" i="4"/>
  <c r="I261" i="4"/>
  <c r="I186" i="4"/>
  <c r="I238" i="4"/>
  <c r="I241" i="4"/>
  <c r="I271" i="4"/>
  <c r="I9" i="4"/>
  <c r="I190" i="4"/>
  <c r="I10" i="4"/>
  <c r="I23" i="2"/>
  <c r="I16" i="4"/>
  <c r="I276" i="4"/>
  <c r="I281" i="4"/>
  <c r="I8" i="4"/>
  <c r="I293" i="4"/>
  <c r="I250" i="4"/>
  <c r="I251" i="4"/>
  <c r="I277" i="4"/>
  <c r="I278" i="4"/>
  <c r="I279" i="4"/>
  <c r="I288" i="4"/>
  <c r="I196" i="4"/>
  <c r="I218" i="4"/>
  <c r="I228" i="4"/>
  <c r="I289" i="4"/>
  <c r="I294" i="4"/>
  <c r="I197" i="4"/>
  <c r="I291" i="4"/>
  <c r="I245" i="4"/>
  <c r="I194" i="4"/>
  <c r="I141" i="4"/>
  <c r="I116" i="4"/>
  <c r="I233" i="4"/>
  <c r="I234" i="4"/>
  <c r="I155" i="4"/>
  <c r="I191" i="4"/>
  <c r="I248" i="4"/>
  <c r="I292" i="4"/>
  <c r="I73" i="4"/>
  <c r="I212" i="4"/>
  <c r="I254" i="4"/>
  <c r="I255" i="4"/>
  <c r="I230" i="4"/>
  <c r="I257" i="4"/>
  <c r="I178" i="4"/>
  <c r="I282" i="4"/>
  <c r="I236" i="4"/>
  <c r="I189" i="4"/>
  <c r="I275" i="4"/>
  <c r="I222" i="4"/>
  <c r="I253" i="4"/>
  <c r="I231" i="4"/>
  <c r="I219" i="4"/>
  <c r="I122" i="4"/>
  <c r="I229" i="4"/>
  <c r="I256" i="4"/>
  <c r="I259" i="4"/>
  <c r="I25" i="2"/>
  <c r="I114" i="4"/>
  <c r="I145" i="4"/>
  <c r="I183" i="4"/>
  <c r="I235" i="4"/>
  <c r="I127" i="4"/>
  <c r="I286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4" i="4"/>
  <c r="I158" i="4"/>
  <c r="I273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5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0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2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7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0" i="2"/>
  <c r="I110" i="4"/>
  <c r="I66" i="4"/>
  <c r="I102" i="4"/>
  <c r="I175" i="4"/>
  <c r="I8" i="2"/>
  <c r="I81" i="4"/>
  <c r="I107" i="4"/>
  <c r="I32" i="4"/>
  <c r="I15" i="4"/>
  <c r="I41" i="4"/>
  <c r="I106" i="4"/>
  <c r="I33" i="4"/>
  <c r="I67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17" i="4"/>
  <c r="M386" i="4"/>
  <c r="M385" i="4"/>
  <c r="M392" i="4"/>
  <c r="M384" i="4"/>
  <c r="M393" i="4"/>
  <c r="M394" i="4"/>
  <c r="M395" i="4"/>
  <c r="M396" i="4"/>
  <c r="M397" i="4"/>
  <c r="M387" i="4"/>
  <c r="M388" i="4"/>
  <c r="M389" i="4"/>
  <c r="M398" i="4"/>
  <c r="M399" i="4"/>
  <c r="M400" i="4"/>
  <c r="M401" i="4"/>
  <c r="M390" i="4"/>
  <c r="M391" i="4"/>
  <c r="M402" i="4"/>
  <c r="M403" i="4"/>
  <c r="M404" i="4"/>
  <c r="M405" i="4"/>
  <c r="M406" i="4"/>
  <c r="M407" i="4"/>
  <c r="M383" i="4"/>
  <c r="L2" i="12"/>
  <c r="N2" i="12"/>
  <c r="Q283" i="4"/>
  <c r="Q290" i="4"/>
  <c r="Q69" i="4"/>
  <c r="P2" i="12"/>
  <c r="R2" i="12"/>
  <c r="V2" i="12"/>
  <c r="Y313" i="4"/>
  <c r="Y357" i="4"/>
  <c r="B380" i="4"/>
  <c r="C380" i="4"/>
  <c r="B382" i="4"/>
  <c r="C382" i="4"/>
  <c r="B379" i="4"/>
  <c r="C379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301" i="4"/>
  <c r="AH302" i="4"/>
  <c r="AH303" i="4"/>
  <c r="AH304" i="4"/>
  <c r="AH308" i="4"/>
  <c r="AH309" i="4"/>
  <c r="AH310" i="4"/>
  <c r="AH298" i="4"/>
  <c r="AH296" i="4"/>
  <c r="AH299" i="4"/>
  <c r="AH300" i="4"/>
  <c r="AH311" i="4"/>
  <c r="AH305" i="4"/>
  <c r="AH339" i="4"/>
  <c r="AH330" i="4"/>
  <c r="AH328" i="4"/>
  <c r="AH329" i="4"/>
  <c r="AH321" i="4"/>
  <c r="AH331" i="4"/>
  <c r="AH320" i="4"/>
  <c r="AH338" i="4"/>
  <c r="AH313" i="4"/>
  <c r="AH336" i="4"/>
  <c r="AH319" i="4"/>
  <c r="AH343" i="4"/>
  <c r="AH322" i="4"/>
  <c r="AH315" i="4"/>
  <c r="AH316" i="4"/>
  <c r="AH317" i="4"/>
  <c r="AH318" i="4"/>
  <c r="AH344" i="4"/>
  <c r="AH334" i="4"/>
  <c r="AH335" i="4"/>
  <c r="AH337" i="4"/>
  <c r="AH323" i="4"/>
  <c r="AH324" i="4"/>
  <c r="AH325" i="4"/>
  <c r="AH326" i="4"/>
  <c r="AH327" i="4"/>
  <c r="AH314" i="4"/>
  <c r="AH312" i="4"/>
  <c r="AH332" i="4"/>
  <c r="AH333" i="4"/>
  <c r="AH342" i="4"/>
  <c r="AH340" i="4"/>
  <c r="AH341" i="4"/>
  <c r="AH348" i="4"/>
  <c r="AH347" i="4"/>
  <c r="AH358" i="4"/>
  <c r="AH359" i="4"/>
  <c r="AH345" i="4"/>
  <c r="AH355" i="4"/>
  <c r="AH356" i="4"/>
  <c r="AH361" i="4"/>
  <c r="AH346" i="4"/>
  <c r="AH362" i="4"/>
  <c r="AH363" i="4"/>
  <c r="AH364" i="4"/>
  <c r="AH349" i="4"/>
  <c r="AH350" i="4"/>
  <c r="AH351" i="4"/>
  <c r="AH353" i="4"/>
  <c r="AH354" i="4"/>
  <c r="AH352" i="4"/>
  <c r="AH365" i="4"/>
  <c r="AH360" i="4"/>
  <c r="AH366" i="4"/>
  <c r="AH357" i="4"/>
  <c r="AH376" i="4"/>
  <c r="AH374" i="4"/>
  <c r="AH370" i="4"/>
  <c r="AH371" i="4"/>
  <c r="AH367" i="4"/>
  <c r="AH368" i="4"/>
  <c r="AH372" i="4"/>
  <c r="AH373" i="4"/>
  <c r="AH375" i="4"/>
  <c r="AH369" i="4"/>
  <c r="AH377" i="4"/>
  <c r="AH380" i="4"/>
  <c r="AH382" i="4"/>
  <c r="AH381" i="4"/>
  <c r="AH379" i="4"/>
  <c r="AH378" i="4"/>
  <c r="AH386" i="4"/>
  <c r="AH385" i="4"/>
  <c r="AH392" i="4"/>
  <c r="AH384" i="4"/>
  <c r="AH393" i="4"/>
  <c r="AH394" i="4"/>
  <c r="AH395" i="4"/>
  <c r="AH396" i="4"/>
  <c r="AH397" i="4"/>
  <c r="AH387" i="4"/>
  <c r="AH388" i="4"/>
  <c r="AH389" i="4"/>
  <c r="AH398" i="4"/>
  <c r="AH399" i="4"/>
  <c r="AH400" i="4"/>
  <c r="AH401" i="4"/>
  <c r="AH390" i="4"/>
  <c r="AH391" i="4"/>
  <c r="AH402" i="4"/>
  <c r="AH403" i="4"/>
  <c r="AH404" i="4"/>
  <c r="AH405" i="4"/>
  <c r="AH406" i="4"/>
  <c r="AH407" i="4"/>
  <c r="AH383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26" i="4"/>
  <c r="AB285" i="4"/>
  <c r="AB4" i="4"/>
  <c r="AB5" i="4"/>
  <c r="AB204" i="4"/>
  <c r="AB6" i="4"/>
  <c r="AB130" i="4"/>
  <c r="AB132" i="4"/>
  <c r="AB133" i="4"/>
  <c r="AB275" i="4"/>
  <c r="AB128" i="4"/>
  <c r="AB129" i="4"/>
  <c r="AB252" i="4"/>
  <c r="AB59" i="4"/>
  <c r="AB105" i="4"/>
  <c r="AB120" i="4"/>
  <c r="AB14" i="4"/>
  <c r="AB232" i="4"/>
  <c r="AB263" i="4"/>
  <c r="AB264" i="4"/>
  <c r="AB238" i="4"/>
  <c r="AB240" i="4"/>
  <c r="AB241" i="4"/>
  <c r="AB265" i="4"/>
  <c r="AB243" i="4"/>
  <c r="AB266" i="4"/>
  <c r="AB246" i="4"/>
  <c r="AB267" i="4"/>
  <c r="AB268" i="4"/>
  <c r="AB269" i="4"/>
  <c r="AB270" i="4"/>
  <c r="AB271" i="4"/>
  <c r="AB151" i="4"/>
  <c r="AB2" i="4"/>
  <c r="AB292" i="4"/>
  <c r="AB284" i="4"/>
  <c r="AB261" i="4"/>
  <c r="AB237" i="4"/>
  <c r="AB239" i="4"/>
  <c r="AB242" i="4"/>
  <c r="AB64" i="4"/>
  <c r="AB65" i="4"/>
  <c r="AB203" i="4"/>
  <c r="AB272" i="4"/>
  <c r="AB153" i="4"/>
  <c r="AB125" i="4"/>
  <c r="AB190" i="4"/>
  <c r="AB248" i="4"/>
  <c r="AB73" i="4"/>
  <c r="AB213" i="4"/>
  <c r="AB110" i="4"/>
  <c r="AB47" i="4"/>
  <c r="AB85" i="4"/>
  <c r="AB86" i="4"/>
  <c r="AB254" i="4"/>
  <c r="AB279" i="4"/>
  <c r="AB255" i="4"/>
  <c r="AB287" i="4"/>
  <c r="AB288" i="4"/>
  <c r="AB113" i="4"/>
  <c r="AB134" i="4"/>
  <c r="AB135" i="4"/>
  <c r="AB176" i="4"/>
  <c r="AB177" i="4"/>
  <c r="AB137" i="4"/>
  <c r="AB138" i="4"/>
  <c r="AB139" i="4"/>
  <c r="AB140" i="4"/>
  <c r="AB257" i="4"/>
  <c r="AB98" i="4"/>
  <c r="AB115" i="4"/>
  <c r="AB116" i="4"/>
  <c r="AB117" i="4"/>
  <c r="AB142" i="4"/>
  <c r="AB118" i="4"/>
  <c r="AB27" i="4"/>
  <c r="AB143" i="4"/>
  <c r="AB144" i="4"/>
  <c r="AB28" i="4"/>
  <c r="AB145" i="4"/>
  <c r="AB282" i="4"/>
  <c r="AB183" i="4"/>
  <c r="AB102" i="4"/>
  <c r="AB103" i="4"/>
  <c r="AB104" i="4"/>
  <c r="AB29" i="4"/>
  <c r="AB58" i="4"/>
  <c r="AB30" i="4"/>
  <c r="AB13" i="4"/>
  <c r="AB262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3" i="4"/>
  <c r="AB234" i="4"/>
  <c r="AB219" i="4"/>
  <c r="AB235" i="4"/>
  <c r="AB236" i="4"/>
  <c r="AB202" i="4"/>
  <c r="AB186" i="4"/>
  <c r="AB187" i="4"/>
  <c r="AB188" i="4"/>
  <c r="AB150" i="4"/>
  <c r="AB245" i="4"/>
  <c r="AB189" i="4"/>
  <c r="AB121" i="4"/>
  <c r="AB41" i="4"/>
  <c r="AB274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08" i="4"/>
  <c r="AB69" i="4"/>
  <c r="AB293" i="4"/>
  <c r="AB127" i="4"/>
  <c r="AB191" i="4"/>
  <c r="AB70" i="4"/>
  <c r="AB247" i="4"/>
  <c r="AB249" i="4"/>
  <c r="AB286" i="4"/>
  <c r="AB192" i="4"/>
  <c r="AB222" i="4"/>
  <c r="AB250" i="4"/>
  <c r="AB74" i="4"/>
  <c r="AB20" i="4"/>
  <c r="AB75" i="4"/>
  <c r="AB276" i="4"/>
  <c r="AB43" i="4"/>
  <c r="AB212" i="4"/>
  <c r="AB77" i="4"/>
  <c r="AB223" i="4"/>
  <c r="AB158" i="4"/>
  <c r="AB251" i="4"/>
  <c r="AB10" i="4"/>
  <c r="AB159" i="4"/>
  <c r="AB21" i="4"/>
  <c r="AB160" i="4"/>
  <c r="AB44" i="4"/>
  <c r="AB45" i="4"/>
  <c r="AB11" i="4"/>
  <c r="AB253" i="4"/>
  <c r="AB193" i="4"/>
  <c r="AB194" i="4"/>
  <c r="AB277" i="4"/>
  <c r="AB278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5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89" i="4"/>
  <c r="AB229" i="4"/>
  <c r="AB230" i="4"/>
  <c r="AB256" i="4"/>
  <c r="AB141" i="4"/>
  <c r="AB294" i="4"/>
  <c r="AB258" i="4"/>
  <c r="AB259" i="4"/>
  <c r="AB260" i="4"/>
  <c r="AB197" i="4"/>
  <c r="AB178" i="4"/>
  <c r="AB179" i="4"/>
  <c r="AB180" i="4"/>
  <c r="AB199" i="4"/>
  <c r="AB181" i="4"/>
  <c r="AB291" i="4"/>
  <c r="AB231" i="4"/>
  <c r="AB209" i="4"/>
  <c r="AB280" i="4"/>
  <c r="AB281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18" i="4"/>
  <c r="AB72" i="4"/>
  <c r="AB3" i="4"/>
  <c r="AB19" i="4"/>
  <c r="AB76" i="4"/>
  <c r="AB214" i="4"/>
  <c r="AB12" i="4"/>
  <c r="AB290" i="4"/>
  <c r="AB114" i="4"/>
  <c r="AB283" i="4"/>
  <c r="AB273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4" i="4"/>
  <c r="AB303" i="4"/>
  <c r="AB301" i="4"/>
  <c r="AB302" i="4"/>
  <c r="AB297" i="4"/>
  <c r="AB298" i="4"/>
  <c r="AB296" i="4"/>
  <c r="AB299" i="4"/>
  <c r="AB300" i="4"/>
  <c r="AB307" i="4"/>
  <c r="AB308" i="4"/>
  <c r="AB309" i="4"/>
  <c r="AB310" i="4"/>
  <c r="AB305" i="4"/>
  <c r="AB311" i="4"/>
  <c r="AB332" i="4"/>
  <c r="AB333" i="4"/>
  <c r="AB315" i="4"/>
  <c r="AB312" i="4"/>
  <c r="AB316" i="4"/>
  <c r="AB317" i="4"/>
  <c r="AB318" i="4"/>
  <c r="AB344" i="4"/>
  <c r="AB323" i="4"/>
  <c r="AB324" i="4"/>
  <c r="AB325" i="4"/>
  <c r="AB326" i="4"/>
  <c r="AB338" i="4"/>
  <c r="AB328" i="4"/>
  <c r="AB329" i="4"/>
  <c r="AB330" i="4"/>
  <c r="AB340" i="4"/>
  <c r="AB341" i="4"/>
  <c r="AB342" i="4"/>
  <c r="AB339" i="4"/>
  <c r="AB319" i="4"/>
  <c r="AB314" i="4"/>
  <c r="AB320" i="4"/>
  <c r="AB327" i="4"/>
  <c r="AB322" i="4"/>
  <c r="AB331" i="4"/>
  <c r="AB321" i="4"/>
  <c r="AB335" i="4"/>
  <c r="AB334" i="4"/>
  <c r="AB313" i="4"/>
  <c r="AB336" i="4"/>
  <c r="AB337" i="4"/>
  <c r="AB343" i="4"/>
  <c r="AB347" i="4"/>
  <c r="AB358" i="4"/>
  <c r="AB359" i="4"/>
  <c r="AB365" i="4"/>
  <c r="AB360" i="4"/>
  <c r="AB366" i="4"/>
  <c r="AB348" i="4"/>
  <c r="AB345" i="4"/>
  <c r="AB355" i="4"/>
  <c r="AB356" i="4"/>
  <c r="AB361" i="4"/>
  <c r="AB346" i="4"/>
  <c r="AB362" i="4"/>
  <c r="AB363" i="4"/>
  <c r="AB364" i="4"/>
  <c r="AB357" i="4"/>
  <c r="AB349" i="4"/>
  <c r="AB350" i="4"/>
  <c r="AB351" i="4"/>
  <c r="AB352" i="4"/>
  <c r="AB353" i="4"/>
  <c r="AB354" i="4"/>
  <c r="AB368" i="4"/>
  <c r="AB374" i="4"/>
  <c r="AB375" i="4"/>
  <c r="AB376" i="4"/>
  <c r="AB370" i="4"/>
  <c r="AB367" i="4"/>
  <c r="AB373" i="4"/>
  <c r="AB377" i="4"/>
  <c r="AB371" i="4"/>
  <c r="AB372" i="4"/>
  <c r="AB369" i="4"/>
  <c r="AB379" i="4"/>
  <c r="AB381" i="4"/>
  <c r="AB382" i="4"/>
  <c r="AB380" i="4"/>
  <c r="AB378" i="4"/>
  <c r="AB386" i="4"/>
  <c r="AB391" i="4"/>
  <c r="AB404" i="4"/>
  <c r="AB393" i="4"/>
  <c r="AB394" i="4"/>
  <c r="AB395" i="4"/>
  <c r="AB396" i="4"/>
  <c r="AB399" i="4"/>
  <c r="AB383" i="4"/>
  <c r="AB400" i="4"/>
  <c r="AB401" i="4"/>
  <c r="AB403" i="4"/>
  <c r="AB392" i="4"/>
  <c r="AB384" i="4"/>
  <c r="AB385" i="4"/>
  <c r="AB387" i="4"/>
  <c r="AB388" i="4"/>
  <c r="AB389" i="4"/>
  <c r="AB398" i="4"/>
  <c r="AB390" i="4"/>
  <c r="AB402" i="4"/>
  <c r="AB405" i="4"/>
  <c r="AB406" i="4"/>
  <c r="AB407" i="4"/>
  <c r="AB397" i="4"/>
  <c r="AB244" i="4"/>
  <c r="AC244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26" i="4"/>
  <c r="AC285" i="4"/>
  <c r="AC4" i="4"/>
  <c r="AC5" i="4"/>
  <c r="AC204" i="4"/>
  <c r="AC6" i="4"/>
  <c r="AC130" i="4"/>
  <c r="AC132" i="4"/>
  <c r="AC133" i="4"/>
  <c r="AC275" i="4"/>
  <c r="AC128" i="4"/>
  <c r="AC129" i="4"/>
  <c r="AC252" i="4"/>
  <c r="AC59" i="4"/>
  <c r="AC105" i="4"/>
  <c r="AC120" i="4"/>
  <c r="AC14" i="4"/>
  <c r="AC232" i="4"/>
  <c r="AC263" i="4"/>
  <c r="AC264" i="4"/>
  <c r="AC238" i="4"/>
  <c r="AC240" i="4"/>
  <c r="AC241" i="4"/>
  <c r="AC265" i="4"/>
  <c r="AC243" i="4"/>
  <c r="AC266" i="4"/>
  <c r="AC246" i="4"/>
  <c r="AC267" i="4"/>
  <c r="AC268" i="4"/>
  <c r="AC269" i="4"/>
  <c r="AC270" i="4"/>
  <c r="AC271" i="4"/>
  <c r="AC151" i="4"/>
  <c r="AC2" i="4"/>
  <c r="AC292" i="4"/>
  <c r="AC284" i="4"/>
  <c r="AC261" i="4"/>
  <c r="AC237" i="4"/>
  <c r="AC239" i="4"/>
  <c r="AC242" i="4"/>
  <c r="AC64" i="4"/>
  <c r="AC65" i="4"/>
  <c r="AC203" i="4"/>
  <c r="AC272" i="4"/>
  <c r="AC153" i="4"/>
  <c r="AC125" i="4"/>
  <c r="AC190" i="4"/>
  <c r="AC248" i="4"/>
  <c r="AC73" i="4"/>
  <c r="AC213" i="4"/>
  <c r="AC110" i="4"/>
  <c r="AC47" i="4"/>
  <c r="AC85" i="4"/>
  <c r="AC86" i="4"/>
  <c r="AC254" i="4"/>
  <c r="AC279" i="4"/>
  <c r="AC255" i="4"/>
  <c r="AC287" i="4"/>
  <c r="AC288" i="4"/>
  <c r="AC113" i="4"/>
  <c r="AC134" i="4"/>
  <c r="AC135" i="4"/>
  <c r="AC176" i="4"/>
  <c r="AC177" i="4"/>
  <c r="AC137" i="4"/>
  <c r="AC138" i="4"/>
  <c r="AC139" i="4"/>
  <c r="AC140" i="4"/>
  <c r="AC257" i="4"/>
  <c r="AC98" i="4"/>
  <c r="AC115" i="4"/>
  <c r="AC116" i="4"/>
  <c r="AC117" i="4"/>
  <c r="AC142" i="4"/>
  <c r="AC118" i="4"/>
  <c r="AC27" i="4"/>
  <c r="AC143" i="4"/>
  <c r="AC144" i="4"/>
  <c r="AC28" i="4"/>
  <c r="AC145" i="4"/>
  <c r="AC282" i="4"/>
  <c r="AC183" i="4"/>
  <c r="AC102" i="4"/>
  <c r="AC103" i="4"/>
  <c r="AC104" i="4"/>
  <c r="AC29" i="4"/>
  <c r="AC58" i="4"/>
  <c r="AC30" i="4"/>
  <c r="AC13" i="4"/>
  <c r="AC262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3" i="4"/>
  <c r="AC234" i="4"/>
  <c r="AC219" i="4"/>
  <c r="AC235" i="4"/>
  <c r="AC236" i="4"/>
  <c r="AC202" i="4"/>
  <c r="AC186" i="4"/>
  <c r="AC187" i="4"/>
  <c r="AC188" i="4"/>
  <c r="AC150" i="4"/>
  <c r="AC245" i="4"/>
  <c r="AC189" i="4"/>
  <c r="AC121" i="4"/>
  <c r="AC41" i="4"/>
  <c r="AC274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3" i="4"/>
  <c r="AC127" i="4"/>
  <c r="AC191" i="4"/>
  <c r="AC70" i="4"/>
  <c r="AC247" i="4"/>
  <c r="AC249" i="4"/>
  <c r="AC286" i="4"/>
  <c r="AC192" i="4"/>
  <c r="AC222" i="4"/>
  <c r="AC250" i="4"/>
  <c r="AC74" i="4"/>
  <c r="AC20" i="4"/>
  <c r="AC75" i="4"/>
  <c r="AC276" i="4"/>
  <c r="AC43" i="4"/>
  <c r="AC212" i="4"/>
  <c r="AC77" i="4"/>
  <c r="AC223" i="4"/>
  <c r="AC158" i="4"/>
  <c r="AC251" i="4"/>
  <c r="AC10" i="4"/>
  <c r="AC159" i="4"/>
  <c r="AC21" i="4"/>
  <c r="AC160" i="4"/>
  <c r="AC44" i="4"/>
  <c r="AC45" i="4"/>
  <c r="AC11" i="4"/>
  <c r="AC253" i="4"/>
  <c r="AC193" i="4"/>
  <c r="AC194" i="4"/>
  <c r="AC277" i="4"/>
  <c r="AC278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5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89" i="4"/>
  <c r="AC229" i="4"/>
  <c r="AC230" i="4"/>
  <c r="AC256" i="4"/>
  <c r="AC141" i="4"/>
  <c r="AC294" i="4"/>
  <c r="AC258" i="4"/>
  <c r="AC259" i="4"/>
  <c r="AC260" i="4"/>
  <c r="AC197" i="4"/>
  <c r="AC178" i="4"/>
  <c r="AC179" i="4"/>
  <c r="AC180" i="4"/>
  <c r="AC199" i="4"/>
  <c r="AC181" i="4"/>
  <c r="AC291" i="4"/>
  <c r="AC231" i="4"/>
  <c r="AC209" i="4"/>
  <c r="AC280" i="4"/>
  <c r="AC281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67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0" i="4"/>
  <c r="AC114" i="4"/>
  <c r="AC283" i="4"/>
  <c r="AC273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4" i="4"/>
  <c r="AC303" i="4"/>
  <c r="AC301" i="4"/>
  <c r="AC302" i="4"/>
  <c r="AC297" i="4"/>
  <c r="AC298" i="4"/>
  <c r="AC296" i="4"/>
  <c r="AC299" i="4"/>
  <c r="AC300" i="4"/>
  <c r="AC307" i="4"/>
  <c r="AC308" i="4"/>
  <c r="AC309" i="4"/>
  <c r="AC310" i="4"/>
  <c r="AC305" i="4"/>
  <c r="AC311" i="4"/>
  <c r="AC332" i="4"/>
  <c r="AC333" i="4"/>
  <c r="AC315" i="4"/>
  <c r="AC312" i="4"/>
  <c r="AC316" i="4"/>
  <c r="AC317" i="4"/>
  <c r="AC318" i="4"/>
  <c r="AC344" i="4"/>
  <c r="AC323" i="4"/>
  <c r="AC324" i="4"/>
  <c r="AC325" i="4"/>
  <c r="AC326" i="4"/>
  <c r="AC338" i="4"/>
  <c r="AC328" i="4"/>
  <c r="AC329" i="4"/>
  <c r="AC330" i="4"/>
  <c r="AC340" i="4"/>
  <c r="AC341" i="4"/>
  <c r="AC342" i="4"/>
  <c r="AC339" i="4"/>
  <c r="AC319" i="4"/>
  <c r="AC314" i="4"/>
  <c r="AC320" i="4"/>
  <c r="AC327" i="4"/>
  <c r="AC322" i="4"/>
  <c r="AC331" i="4"/>
  <c r="AC321" i="4"/>
  <c r="AC335" i="4"/>
  <c r="AC334" i="4"/>
  <c r="AC313" i="4"/>
  <c r="AC336" i="4"/>
  <c r="AC337" i="4"/>
  <c r="AC343" i="4"/>
  <c r="AC347" i="4"/>
  <c r="AC358" i="4"/>
  <c r="AC359" i="4"/>
  <c r="AC365" i="4"/>
  <c r="AC360" i="4"/>
  <c r="AC366" i="4"/>
  <c r="AC348" i="4"/>
  <c r="AC345" i="4"/>
  <c r="AC355" i="4"/>
  <c r="AC356" i="4"/>
  <c r="AC361" i="4"/>
  <c r="AC346" i="4"/>
  <c r="AC362" i="4"/>
  <c r="AC363" i="4"/>
  <c r="AC364" i="4"/>
  <c r="AC357" i="4"/>
  <c r="AC349" i="4"/>
  <c r="AC350" i="4"/>
  <c r="AC351" i="4"/>
  <c r="AC352" i="4"/>
  <c r="AC353" i="4"/>
  <c r="AC354" i="4"/>
  <c r="AC368" i="4"/>
  <c r="AC374" i="4"/>
  <c r="AC375" i="4"/>
  <c r="AC376" i="4"/>
  <c r="AC370" i="4"/>
  <c r="AC367" i="4"/>
  <c r="AC373" i="4"/>
  <c r="AC377" i="4"/>
  <c r="AC371" i="4"/>
  <c r="AC372" i="4"/>
  <c r="AC369" i="4"/>
  <c r="AC379" i="4"/>
  <c r="AC381" i="4"/>
  <c r="AC382" i="4"/>
  <c r="AC380" i="4"/>
  <c r="AC378" i="4"/>
  <c r="AC386" i="4"/>
  <c r="AC391" i="4"/>
  <c r="AC404" i="4"/>
  <c r="AC393" i="4"/>
  <c r="AC394" i="4"/>
  <c r="AC395" i="4"/>
  <c r="AC396" i="4"/>
  <c r="AC399" i="4"/>
  <c r="AC383" i="4"/>
  <c r="AC400" i="4"/>
  <c r="AC401" i="4"/>
  <c r="AC403" i="4"/>
  <c r="AC392" i="4"/>
  <c r="AC384" i="4"/>
  <c r="AC385" i="4"/>
  <c r="AC387" i="4"/>
  <c r="AC388" i="4"/>
  <c r="AC389" i="4"/>
  <c r="AC398" i="4"/>
  <c r="AC390" i="4"/>
  <c r="AC402" i="4"/>
  <c r="AC405" i="4"/>
  <c r="AC406" i="4"/>
  <c r="AC407" i="4"/>
  <c r="AC397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66" i="4"/>
  <c r="AD67" i="4"/>
  <c r="AD58" i="4"/>
  <c r="AD59" i="4"/>
  <c r="AD60" i="4"/>
  <c r="AD61" i="4"/>
  <c r="AD62" i="4"/>
  <c r="AD63" i="4"/>
  <c r="AD64" i="4"/>
  <c r="AD65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81" i="4"/>
  <c r="AD182" i="4"/>
  <c r="AD183" i="4"/>
  <c r="AD184" i="4"/>
  <c r="AD185" i="4"/>
  <c r="AD178" i="4"/>
  <c r="AD179" i="4"/>
  <c r="AD180" i="4"/>
  <c r="AD186" i="4"/>
  <c r="AD187" i="4"/>
  <c r="AD188" i="4"/>
  <c r="AD189" i="4"/>
  <c r="AD190" i="4"/>
  <c r="AD191" i="4"/>
  <c r="AD192" i="4"/>
  <c r="AD193" i="4"/>
  <c r="AD194" i="4"/>
  <c r="AD195" i="4"/>
  <c r="AD196" i="4"/>
  <c r="AD198" i="4"/>
  <c r="AD199" i="4"/>
  <c r="AD200" i="4"/>
  <c r="AD201" i="4"/>
  <c r="AD197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37" i="4"/>
  <c r="AD238" i="4"/>
  <c r="AD239" i="4"/>
  <c r="AD240" i="4"/>
  <c r="AD241" i="4"/>
  <c r="AD242" i="4"/>
  <c r="AD243" i="4"/>
  <c r="AD262" i="4"/>
  <c r="AD263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64" i="4"/>
  <c r="AD265" i="4"/>
  <c r="AD266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3" i="4"/>
  <c r="AD324" i="4"/>
  <c r="AD325" i="4"/>
  <c r="AD326" i="4"/>
  <c r="AD327" i="4"/>
  <c r="AD328" i="4"/>
  <c r="AD329" i="4"/>
  <c r="AD330" i="4"/>
  <c r="AD322" i="4"/>
  <c r="AD331" i="4"/>
  <c r="AD332" i="4"/>
  <c r="AD333" i="4"/>
  <c r="AD334" i="4"/>
  <c r="AD313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7" i="4"/>
  <c r="AD353" i="4"/>
  <c r="AD354" i="4"/>
  <c r="AD355" i="4"/>
  <c r="AD356" i="4"/>
  <c r="AD358" i="4"/>
  <c r="AD359" i="4"/>
  <c r="AD360" i="4"/>
  <c r="AD365" i="4"/>
  <c r="AD366" i="4"/>
  <c r="AD361" i="4"/>
  <c r="AD362" i="4"/>
  <c r="AD363" i="4"/>
  <c r="AD364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2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2" i="4"/>
  <c r="AF378" i="4"/>
  <c r="AF380" i="4"/>
  <c r="AF379" i="4"/>
  <c r="AF392" i="4"/>
  <c r="AF384" i="4"/>
  <c r="AF385" i="4"/>
  <c r="AF386" i="4"/>
  <c r="AF393" i="4"/>
  <c r="AF394" i="4"/>
  <c r="AF395" i="4"/>
  <c r="AF396" i="4"/>
  <c r="AF397" i="4"/>
  <c r="AF387" i="4"/>
  <c r="AF388" i="4"/>
  <c r="AF389" i="4"/>
  <c r="AF398" i="4"/>
  <c r="AF399" i="4"/>
  <c r="AF383" i="4"/>
  <c r="AF400" i="4"/>
  <c r="AF401" i="4"/>
  <c r="AF390" i="4"/>
  <c r="AF391" i="4"/>
  <c r="AF402" i="4"/>
  <c r="AF403" i="4"/>
  <c r="AF404" i="4"/>
  <c r="AF405" i="4"/>
  <c r="AF406" i="4"/>
  <c r="AF407" i="4"/>
  <c r="AI301" i="4"/>
  <c r="AI302" i="4"/>
  <c r="AI303" i="4"/>
  <c r="AI304" i="4"/>
  <c r="AI297" i="4"/>
  <c r="AI307" i="4"/>
  <c r="AI308" i="4"/>
  <c r="AI309" i="4"/>
  <c r="AI310" i="4"/>
  <c r="AI298" i="4"/>
  <c r="AI311" i="4"/>
  <c r="AI305" i="4"/>
  <c r="AI296" i="4"/>
  <c r="AI299" i="4"/>
  <c r="AI300" i="4"/>
  <c r="AI340" i="4"/>
  <c r="AI341" i="4"/>
  <c r="AI342" i="4"/>
  <c r="AI332" i="4"/>
  <c r="AI333" i="4"/>
  <c r="AI315" i="4"/>
  <c r="AI312" i="4"/>
  <c r="AI316" i="4"/>
  <c r="AI317" i="4"/>
  <c r="AI318" i="4"/>
  <c r="AI344" i="4"/>
  <c r="AI334" i="4"/>
  <c r="AI313" i="4"/>
  <c r="AI335" i="4"/>
  <c r="AI336" i="4"/>
  <c r="AI337" i="4"/>
  <c r="AI339" i="4"/>
  <c r="AI319" i="4"/>
  <c r="AI314" i="4"/>
  <c r="AI320" i="4"/>
  <c r="AI343" i="4"/>
  <c r="AI323" i="4"/>
  <c r="AI324" i="4"/>
  <c r="AI325" i="4"/>
  <c r="AI326" i="4"/>
  <c r="AI338" i="4"/>
  <c r="AI328" i="4"/>
  <c r="AI329" i="4"/>
  <c r="AI330" i="4"/>
  <c r="AI322" i="4"/>
  <c r="AI331" i="4"/>
  <c r="AI321" i="4"/>
  <c r="AI327" i="4"/>
  <c r="AI347" i="4"/>
  <c r="AI353" i="4"/>
  <c r="AI354" i="4"/>
  <c r="AI352" i="4"/>
  <c r="AI358" i="4"/>
  <c r="AI359" i="4"/>
  <c r="AI365" i="4"/>
  <c r="AI360" i="4"/>
  <c r="AI366" i="4"/>
  <c r="AI348" i="4"/>
  <c r="AI345" i="4"/>
  <c r="AI355" i="4"/>
  <c r="AI356" i="4"/>
  <c r="AI361" i="4"/>
  <c r="AI346" i="4"/>
  <c r="AI362" i="4"/>
  <c r="AI363" i="4"/>
  <c r="AI364" i="4"/>
  <c r="AI357" i="4"/>
  <c r="AI349" i="4"/>
  <c r="AI350" i="4"/>
  <c r="AI351" i="4"/>
  <c r="AI376" i="4"/>
  <c r="AI374" i="4"/>
  <c r="AI370" i="4"/>
  <c r="AI371" i="4"/>
  <c r="AI367" i="4"/>
  <c r="AI368" i="4"/>
  <c r="AI372" i="4"/>
  <c r="AI373" i="4"/>
  <c r="AI369" i="4"/>
  <c r="AI375" i="4"/>
  <c r="AI377" i="4"/>
  <c r="AI381" i="4"/>
  <c r="AI382" i="4"/>
  <c r="AI378" i="4"/>
  <c r="AI380" i="4"/>
  <c r="AI379" i="4"/>
  <c r="AI392" i="4"/>
  <c r="AI384" i="4"/>
  <c r="AI385" i="4"/>
  <c r="AI386" i="4"/>
  <c r="AI393" i="4"/>
  <c r="AI394" i="4"/>
  <c r="AI395" i="4"/>
  <c r="AI396" i="4"/>
  <c r="AI397" i="4"/>
  <c r="AI387" i="4"/>
  <c r="AI388" i="4"/>
  <c r="AI389" i="4"/>
  <c r="AI398" i="4"/>
  <c r="AI399" i="4"/>
  <c r="AI383" i="4"/>
  <c r="AI400" i="4"/>
  <c r="AI401" i="4"/>
  <c r="AI390" i="4"/>
  <c r="AI391" i="4"/>
  <c r="AI402" i="4"/>
  <c r="AI403" i="4"/>
  <c r="AI404" i="4"/>
  <c r="AI405" i="4"/>
  <c r="AI406" i="4"/>
  <c r="AI407" i="4"/>
  <c r="AF30" i="4"/>
  <c r="AF61" i="4"/>
  <c r="AF62" i="4"/>
  <c r="AF38" i="4"/>
  <c r="AF39" i="4"/>
  <c r="AF40" i="4"/>
  <c r="AF63" i="4"/>
  <c r="AF203" i="4"/>
  <c r="AF272" i="4"/>
  <c r="AF69" i="4"/>
  <c r="AF159" i="4"/>
  <c r="AF80" i="4"/>
  <c r="AF49" i="4"/>
  <c r="AF50" i="4"/>
  <c r="AF51" i="4"/>
  <c r="AF32" i="4"/>
  <c r="AF33" i="4"/>
  <c r="AF36" i="4"/>
  <c r="AF46" i="4"/>
  <c r="AF70" i="4"/>
  <c r="AF75" i="4"/>
  <c r="AF18" i="4"/>
  <c r="AF42" i="4"/>
  <c r="AF64" i="4"/>
  <c r="AF65" i="4"/>
  <c r="AF128" i="4"/>
  <c r="AF5" i="4"/>
  <c r="AF47" i="4"/>
  <c r="AF85" i="4"/>
  <c r="AF86" i="4"/>
  <c r="AF34" i="4"/>
  <c r="AF35" i="4"/>
  <c r="AF37" i="4"/>
  <c r="AF81" i="4"/>
  <c r="AF110" i="4"/>
  <c r="AF66" i="4"/>
  <c r="AF106" i="4"/>
  <c r="AF107" i="4"/>
  <c r="AF41" i="4"/>
  <c r="AF67" i="4"/>
  <c r="AF43" i="4"/>
  <c r="AF78" i="4"/>
  <c r="AF3" i="4"/>
  <c r="AF160" i="4"/>
  <c r="AF22" i="4"/>
  <c r="AF90" i="4"/>
  <c r="AF91" i="4"/>
  <c r="AF93" i="4"/>
  <c r="AF94" i="4"/>
  <c r="AF95" i="4"/>
  <c r="AF96" i="4"/>
  <c r="AF88" i="4"/>
  <c r="AF89" i="4"/>
  <c r="AF92" i="4"/>
  <c r="AF102" i="4"/>
  <c r="AF103" i="4"/>
  <c r="AF104" i="4"/>
  <c r="AF29" i="4"/>
  <c r="AF58" i="4"/>
  <c r="AF31" i="4"/>
  <c r="AF13" i="4"/>
  <c r="AF148" i="4"/>
  <c r="AF60" i="4"/>
  <c r="AF15" i="4"/>
  <c r="AF2" i="4"/>
  <c r="AF19" i="4"/>
  <c r="AF114" i="4"/>
  <c r="AF52" i="4"/>
  <c r="AF53" i="4"/>
  <c r="AF54" i="4"/>
  <c r="AF55" i="4"/>
  <c r="AF56" i="4"/>
  <c r="AF57" i="4"/>
  <c r="AF4" i="4"/>
  <c r="AF6" i="4"/>
  <c r="AF115" i="4"/>
  <c r="AF116" i="4"/>
  <c r="AF117" i="4"/>
  <c r="AF142" i="4"/>
  <c r="AF118" i="4"/>
  <c r="AF149" i="4"/>
  <c r="AF161" i="4"/>
  <c r="AF162" i="4"/>
  <c r="AF164" i="4"/>
  <c r="AF59" i="4"/>
  <c r="AF105" i="4"/>
  <c r="AF120" i="4"/>
  <c r="AF14" i="4"/>
  <c r="AF68" i="4"/>
  <c r="AF83" i="4"/>
  <c r="AF87" i="4"/>
  <c r="AF163" i="4"/>
  <c r="AF290" i="4"/>
  <c r="AF100" i="4"/>
  <c r="AF146" i="4"/>
  <c r="AF119" i="4"/>
  <c r="AF147" i="4"/>
  <c r="AF71" i="4"/>
  <c r="AF76" i="4"/>
  <c r="AF79" i="4"/>
  <c r="AF84" i="4"/>
  <c r="AF123" i="4"/>
  <c r="AF124" i="4"/>
  <c r="AF190" i="4"/>
  <c r="AF275" i="4"/>
  <c r="AF215" i="4"/>
  <c r="AF111" i="4"/>
  <c r="AF134" i="4"/>
  <c r="AF140" i="4"/>
  <c r="AF144" i="4"/>
  <c r="AF145" i="4"/>
  <c r="AF99" i="4"/>
  <c r="AF183" i="4"/>
  <c r="AF101" i="4"/>
  <c r="AF273" i="4"/>
  <c r="AF274" i="4"/>
  <c r="AF153" i="4"/>
  <c r="AF122" i="4"/>
  <c r="AF155" i="4"/>
  <c r="AF213" i="4"/>
  <c r="AF287" i="4"/>
  <c r="AF23" i="4"/>
  <c r="AF130" i="4"/>
  <c r="AF132" i="4"/>
  <c r="AF133" i="4"/>
  <c r="AF166" i="4"/>
  <c r="AF137" i="4"/>
  <c r="AF218" i="4"/>
  <c r="AF186" i="4"/>
  <c r="AF125" i="4"/>
  <c r="AF138" i="4"/>
  <c r="AF139" i="4"/>
  <c r="AF27" i="4"/>
  <c r="AF143" i="4"/>
  <c r="AF184" i="4"/>
  <c r="AF185" i="4"/>
  <c r="AF112" i="4"/>
  <c r="AF135" i="4"/>
  <c r="AF176" i="4"/>
  <c r="AF177" i="4"/>
  <c r="AF199" i="4"/>
  <c r="AF98" i="4"/>
  <c r="AF28" i="4"/>
  <c r="AF8" i="4"/>
  <c r="AF9" i="4"/>
  <c r="AF286" i="4"/>
  <c r="AF129" i="4"/>
  <c r="AF204" i="4"/>
  <c r="AF10" i="4"/>
  <c r="AF252" i="4"/>
  <c r="AF254" i="4"/>
  <c r="AF279" i="4"/>
  <c r="AF255" i="4"/>
  <c r="AF24" i="4"/>
  <c r="AF141" i="4"/>
  <c r="AF197" i="4"/>
  <c r="AF178" i="4"/>
  <c r="AF179" i="4"/>
  <c r="AF180" i="4"/>
  <c r="AF202" i="4"/>
  <c r="AF150" i="4"/>
  <c r="AF152" i="4"/>
  <c r="AF154" i="4"/>
  <c r="AF126" i="4"/>
  <c r="AF157" i="4"/>
  <c r="AF72" i="4"/>
  <c r="AF74" i="4"/>
  <c r="AF20" i="4"/>
  <c r="AF158" i="4"/>
  <c r="AF21" i="4"/>
  <c r="AF44" i="4"/>
  <c r="AF45" i="4"/>
  <c r="AF11" i="4"/>
  <c r="AF193" i="4"/>
  <c r="AF167" i="4"/>
  <c r="AF168" i="4"/>
  <c r="AF169" i="4"/>
  <c r="AF170" i="4"/>
  <c r="AF171" i="4"/>
  <c r="AF195" i="4"/>
  <c r="AF207" i="4"/>
  <c r="AF208" i="4"/>
  <c r="AF136" i="4"/>
  <c r="AF172" i="4"/>
  <c r="AF173" i="4"/>
  <c r="AF174" i="4"/>
  <c r="AF175" i="4"/>
  <c r="AF295" i="4"/>
  <c r="AF216" i="4"/>
  <c r="AF217" i="4"/>
  <c r="AF97" i="4"/>
  <c r="AF200" i="4"/>
  <c r="AF201" i="4"/>
  <c r="AF182" i="4"/>
  <c r="AF209" i="4"/>
  <c r="AF211" i="4"/>
  <c r="AF127" i="4"/>
  <c r="AF191" i="4"/>
  <c r="AF224" i="4"/>
  <c r="AF165" i="4"/>
  <c r="AF205" i="4"/>
  <c r="AF206" i="4"/>
  <c r="AF225" i="4"/>
  <c r="AF226" i="4"/>
  <c r="AF227" i="4"/>
  <c r="AF198" i="4"/>
  <c r="AF12" i="4"/>
  <c r="AF292" i="4"/>
  <c r="AF247" i="4"/>
  <c r="AF223" i="4"/>
  <c r="AF214" i="4"/>
  <c r="AF253" i="4"/>
  <c r="AF258" i="4"/>
  <c r="AF259" i="4"/>
  <c r="AF260" i="4"/>
  <c r="AF181" i="4"/>
  <c r="AF231" i="4"/>
  <c r="AF283" i="4"/>
  <c r="AF285" i="4"/>
  <c r="AF232" i="4"/>
  <c r="AF263" i="4"/>
  <c r="AF237" i="4"/>
  <c r="AF264" i="4"/>
  <c r="AF238" i="4"/>
  <c r="AF239" i="4"/>
  <c r="AF240" i="4"/>
  <c r="AF241" i="4"/>
  <c r="AF242" i="4"/>
  <c r="AF265" i="4"/>
  <c r="AF243" i="4"/>
  <c r="AF266" i="4"/>
  <c r="AF244" i="4"/>
  <c r="AF246" i="4"/>
  <c r="AF267" i="4"/>
  <c r="AF268" i="4"/>
  <c r="AF151" i="4"/>
  <c r="AF108" i="4"/>
  <c r="AF156" i="4"/>
  <c r="AF261" i="4"/>
  <c r="AF262" i="4"/>
  <c r="AF233" i="4"/>
  <c r="AF234" i="4"/>
  <c r="AF219" i="4"/>
  <c r="AF235" i="4"/>
  <c r="AF236" i="4"/>
  <c r="AF187" i="4"/>
  <c r="AF121" i="4"/>
  <c r="AF249" i="4"/>
  <c r="AF192" i="4"/>
  <c r="AF222" i="4"/>
  <c r="AF276" i="4"/>
  <c r="AF77" i="4"/>
  <c r="AF82" i="4"/>
  <c r="AF113" i="4"/>
  <c r="AF26" i="4"/>
  <c r="AF131" i="4"/>
  <c r="AF196" i="4"/>
  <c r="AF280" i="4"/>
  <c r="AF281" i="4"/>
  <c r="AF188" i="4"/>
  <c r="AF269" i="4"/>
  <c r="AF270" i="4"/>
  <c r="AF271" i="4"/>
  <c r="AF210" i="4"/>
  <c r="AF220" i="4"/>
  <c r="AF221" i="4"/>
  <c r="AF288" i="4"/>
  <c r="AF17" i="4"/>
  <c r="AF109" i="4"/>
  <c r="AF284" i="4"/>
  <c r="AF245" i="4"/>
  <c r="AF189" i="4"/>
  <c r="AF293" i="4"/>
  <c r="AF248" i="4"/>
  <c r="AF250" i="4"/>
  <c r="AF73" i="4"/>
  <c r="AF212" i="4"/>
  <c r="AF251" i="4"/>
  <c r="AF194" i="4"/>
  <c r="AF277" i="4"/>
  <c r="AF278" i="4"/>
  <c r="AF7" i="4"/>
  <c r="AF25" i="4"/>
  <c r="AF228" i="4"/>
  <c r="AF289" i="4"/>
  <c r="AF229" i="4"/>
  <c r="AF230" i="4"/>
  <c r="AF256" i="4"/>
  <c r="AF257" i="4"/>
  <c r="AF294" i="4"/>
  <c r="AF48" i="4"/>
  <c r="AF291" i="4"/>
  <c r="AF282" i="4"/>
  <c r="AF301" i="4"/>
  <c r="AF302" i="4"/>
  <c r="AF303" i="4"/>
  <c r="AF304" i="4"/>
  <c r="AF297" i="4"/>
  <c r="AF307" i="4"/>
  <c r="AF308" i="4"/>
  <c r="AF309" i="4"/>
  <c r="AF310" i="4"/>
  <c r="AF298" i="4"/>
  <c r="AF311" i="4"/>
  <c r="AF305" i="4"/>
  <c r="AF296" i="4"/>
  <c r="AF299" i="4"/>
  <c r="AF300" i="4"/>
  <c r="AF340" i="4"/>
  <c r="AF341" i="4"/>
  <c r="AF342" i="4"/>
  <c r="AF332" i="4"/>
  <c r="AF333" i="4"/>
  <c r="AF315" i="4"/>
  <c r="AF312" i="4"/>
  <c r="AF316" i="4"/>
  <c r="AF317" i="4"/>
  <c r="AF318" i="4"/>
  <c r="AF344" i="4"/>
  <c r="AF334" i="4"/>
  <c r="AF313" i="4"/>
  <c r="AF335" i="4"/>
  <c r="AF336" i="4"/>
  <c r="AF337" i="4"/>
  <c r="AF339" i="4"/>
  <c r="AF319" i="4"/>
  <c r="AF314" i="4"/>
  <c r="AF320" i="4"/>
  <c r="AF343" i="4"/>
  <c r="AF323" i="4"/>
  <c r="AF324" i="4"/>
  <c r="AF325" i="4"/>
  <c r="AF326" i="4"/>
  <c r="AF338" i="4"/>
  <c r="AF328" i="4"/>
  <c r="AF329" i="4"/>
  <c r="AF330" i="4"/>
  <c r="AF322" i="4"/>
  <c r="AF331" i="4"/>
  <c r="AF321" i="4"/>
  <c r="AF327" i="4"/>
  <c r="AF347" i="4"/>
  <c r="AF353" i="4"/>
  <c r="AF354" i="4"/>
  <c r="AF352" i="4"/>
  <c r="AF358" i="4"/>
  <c r="AF359" i="4"/>
  <c r="AF365" i="4"/>
  <c r="AF360" i="4"/>
  <c r="AF366" i="4"/>
  <c r="AF348" i="4"/>
  <c r="AF345" i="4"/>
  <c r="AF355" i="4"/>
  <c r="AF356" i="4"/>
  <c r="AF361" i="4"/>
  <c r="AF346" i="4"/>
  <c r="AF362" i="4"/>
  <c r="AF363" i="4"/>
  <c r="AF364" i="4"/>
  <c r="AF357" i="4"/>
  <c r="AF349" i="4"/>
  <c r="AF350" i="4"/>
  <c r="AF351" i="4"/>
  <c r="AF376" i="4"/>
  <c r="AF374" i="4"/>
  <c r="AF370" i="4"/>
  <c r="AF371" i="4"/>
  <c r="AF367" i="4"/>
  <c r="AF368" i="4"/>
  <c r="AF372" i="4"/>
  <c r="AF373" i="4"/>
  <c r="AF369" i="4"/>
  <c r="AF375" i="4"/>
  <c r="AF377" i="4"/>
  <c r="AF16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5" i="4"/>
  <c r="AA232" i="4"/>
  <c r="AA262" i="4"/>
  <c r="AA263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3" i="4"/>
  <c r="AA234" i="4"/>
  <c r="AA219" i="4"/>
  <c r="AA235" i="4"/>
  <c r="AA236" i="4"/>
  <c r="AA202" i="4"/>
  <c r="AA186" i="4"/>
  <c r="AA187" i="4"/>
  <c r="AA188" i="4"/>
  <c r="AA150" i="4"/>
  <c r="AA237" i="4"/>
  <c r="AA264" i="4"/>
  <c r="AA238" i="4"/>
  <c r="AA239" i="4"/>
  <c r="AA240" i="4"/>
  <c r="AA241" i="4"/>
  <c r="AA242" i="4"/>
  <c r="AA265" i="4"/>
  <c r="AA243" i="4"/>
  <c r="AA266" i="4"/>
  <c r="AA244" i="4"/>
  <c r="AA245" i="4"/>
  <c r="AA189" i="4"/>
  <c r="AA121" i="4"/>
  <c r="AA64" i="4"/>
  <c r="AA65" i="4"/>
  <c r="AA246" i="4"/>
  <c r="AA267" i="4"/>
  <c r="AA268" i="4"/>
  <c r="AA269" i="4"/>
  <c r="AA270" i="4"/>
  <c r="AA271" i="4"/>
  <c r="AA151" i="4"/>
  <c r="AA203" i="4"/>
  <c r="AA41" i="4"/>
  <c r="AA66" i="4"/>
  <c r="AA67" i="4"/>
  <c r="AA272" i="4"/>
  <c r="AA273" i="4"/>
  <c r="AA274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3" i="4"/>
  <c r="AA126" i="4"/>
  <c r="AA155" i="4"/>
  <c r="AA190" i="4"/>
  <c r="AA156" i="4"/>
  <c r="AA275" i="4"/>
  <c r="AA2" i="4"/>
  <c r="AA17" i="4"/>
  <c r="AA157" i="4"/>
  <c r="AA127" i="4"/>
  <c r="AA191" i="4"/>
  <c r="AA18" i="4"/>
  <c r="AA70" i="4"/>
  <c r="AA19" i="4"/>
  <c r="AA42" i="4"/>
  <c r="AA247" i="4"/>
  <c r="AA71" i="4"/>
  <c r="AA248" i="4"/>
  <c r="AA72" i="4"/>
  <c r="AA249" i="4"/>
  <c r="AA286" i="4"/>
  <c r="AA128" i="4"/>
  <c r="AA292" i="4"/>
  <c r="AA192" i="4"/>
  <c r="AA4" i="4"/>
  <c r="AA222" i="4"/>
  <c r="AA250" i="4"/>
  <c r="AA73" i="4"/>
  <c r="AA74" i="4"/>
  <c r="AA129" i="4"/>
  <c r="AA20" i="4"/>
  <c r="AA75" i="4"/>
  <c r="AA276" i="4"/>
  <c r="AA43" i="4"/>
  <c r="AA76" i="4"/>
  <c r="AA5" i="4"/>
  <c r="AA212" i="4"/>
  <c r="AA213" i="4"/>
  <c r="AA77" i="4"/>
  <c r="AA223" i="4"/>
  <c r="AA204" i="4"/>
  <c r="AA158" i="4"/>
  <c r="AA224" i="4"/>
  <c r="AA251" i="4"/>
  <c r="AA10" i="4"/>
  <c r="AA159" i="4"/>
  <c r="AA21" i="4"/>
  <c r="AA252" i="4"/>
  <c r="AA6" i="4"/>
  <c r="AA78" i="4"/>
  <c r="AA3" i="4"/>
  <c r="AA160" i="4"/>
  <c r="AA109" i="4"/>
  <c r="AA44" i="4"/>
  <c r="AA214" i="4"/>
  <c r="AA45" i="4"/>
  <c r="AA11" i="4"/>
  <c r="AA79" i="4"/>
  <c r="AA253" i="4"/>
  <c r="AA22" i="4"/>
  <c r="AA193" i="4"/>
  <c r="AA194" i="4"/>
  <c r="AA277" i="4"/>
  <c r="AA278" i="4"/>
  <c r="AA46" i="4"/>
  <c r="AA80" i="4"/>
  <c r="AA81" i="4"/>
  <c r="AA110" i="4"/>
  <c r="AA215" i="4"/>
  <c r="AA82" i="4"/>
  <c r="AA83" i="4"/>
  <c r="AA84" i="4"/>
  <c r="AA47" i="4"/>
  <c r="AA85" i="4"/>
  <c r="AA86" i="4"/>
  <c r="AA254" i="4"/>
  <c r="AA279" i="4"/>
  <c r="AA255" i="4"/>
  <c r="AA87" i="4"/>
  <c r="AA287" i="4"/>
  <c r="AA288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5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89" i="4"/>
  <c r="AA229" i="4"/>
  <c r="AA230" i="4"/>
  <c r="AA256" i="4"/>
  <c r="AA141" i="4"/>
  <c r="AA260" i="4"/>
  <c r="AA197" i="4"/>
  <c r="AA178" i="4"/>
  <c r="AA179" i="4"/>
  <c r="AA180" i="4"/>
  <c r="AA198" i="4"/>
  <c r="AA199" i="4"/>
  <c r="AA98" i="4"/>
  <c r="AA12" i="4"/>
  <c r="AA257" i="4"/>
  <c r="AA290" i="4"/>
  <c r="AA181" i="4"/>
  <c r="AA114" i="4"/>
  <c r="AA48" i="4"/>
  <c r="AA200" i="4"/>
  <c r="AA201" i="4"/>
  <c r="AA182" i="4"/>
  <c r="AA49" i="4"/>
  <c r="AA231" i="4"/>
  <c r="AA209" i="4"/>
  <c r="AA280" i="4"/>
  <c r="AA281" i="4"/>
  <c r="AA294" i="4"/>
  <c r="AA50" i="4"/>
  <c r="AA115" i="4"/>
  <c r="AA116" i="4"/>
  <c r="AA117" i="4"/>
  <c r="AA142" i="4"/>
  <c r="AA118" i="4"/>
  <c r="AA27" i="4"/>
  <c r="AA143" i="4"/>
  <c r="AA144" i="4"/>
  <c r="AA28" i="4"/>
  <c r="AA258" i="4"/>
  <c r="AA259" i="4"/>
  <c r="AA145" i="4"/>
  <c r="AA282" i="4"/>
  <c r="AA283" i="4"/>
  <c r="AA51" i="4"/>
  <c r="AA291" i="4"/>
  <c r="AA52" i="4"/>
  <c r="AA53" i="4"/>
  <c r="AA54" i="4"/>
  <c r="AA55" i="4"/>
  <c r="AA56" i="4"/>
  <c r="AA57" i="4"/>
  <c r="AA99" i="4"/>
  <c r="AA100" i="4"/>
  <c r="AA183" i="4"/>
  <c r="AA284" i="4"/>
  <c r="AA184" i="4"/>
  <c r="AA185" i="4"/>
  <c r="AA101" i="4"/>
  <c r="AA261" i="4"/>
  <c r="AA301" i="4"/>
  <c r="AA302" i="4"/>
  <c r="AA303" i="4"/>
  <c r="AA304" i="4"/>
  <c r="AA297" i="4"/>
  <c r="AA307" i="4"/>
  <c r="AA308" i="4"/>
  <c r="AA309" i="4"/>
  <c r="AA310" i="4"/>
  <c r="AA298" i="4"/>
  <c r="AA311" i="4"/>
  <c r="AA305" i="4"/>
  <c r="AA296" i="4"/>
  <c r="AA299" i="4"/>
  <c r="AA300" i="4"/>
  <c r="AA340" i="4"/>
  <c r="AA341" i="4"/>
  <c r="AA342" i="4"/>
  <c r="AA332" i="4"/>
  <c r="AA333" i="4"/>
  <c r="AA315" i="4"/>
  <c r="AA312" i="4"/>
  <c r="AA316" i="4"/>
  <c r="AA317" i="4"/>
  <c r="AA318" i="4"/>
  <c r="AA344" i="4"/>
  <c r="AA334" i="4"/>
  <c r="AA313" i="4"/>
  <c r="AA335" i="4"/>
  <c r="AA336" i="4"/>
  <c r="AA337" i="4"/>
  <c r="AA339" i="4"/>
  <c r="AA319" i="4"/>
  <c r="AA314" i="4"/>
  <c r="AA320" i="4"/>
  <c r="AA321" i="4"/>
  <c r="AA343" i="4"/>
  <c r="AA323" i="4"/>
  <c r="AA324" i="4"/>
  <c r="AA325" i="4"/>
  <c r="AA326" i="4"/>
  <c r="AA338" i="4"/>
  <c r="AA327" i="4"/>
  <c r="AA328" i="4"/>
  <c r="AA329" i="4"/>
  <c r="AA330" i="4"/>
  <c r="AA322" i="4"/>
  <c r="AA331" i="4"/>
  <c r="AA347" i="4"/>
  <c r="AA353" i="4"/>
  <c r="AA357" i="4"/>
  <c r="AA354" i="4"/>
  <c r="AA352" i="4"/>
  <c r="AA358" i="4"/>
  <c r="AA359" i="4"/>
  <c r="AA365" i="4"/>
  <c r="AA360" i="4"/>
  <c r="AA366" i="4"/>
  <c r="AA348" i="4"/>
  <c r="AA345" i="4"/>
  <c r="AA355" i="4"/>
  <c r="AA356" i="4"/>
  <c r="AA361" i="4"/>
  <c r="AA346" i="4"/>
  <c r="AA362" i="4"/>
  <c r="AA363" i="4"/>
  <c r="AA349" i="4"/>
  <c r="AA350" i="4"/>
  <c r="AA364" i="4"/>
  <c r="AA351" i="4"/>
  <c r="AA376" i="4"/>
  <c r="AA374" i="4"/>
  <c r="AA370" i="4"/>
  <c r="AA371" i="4"/>
  <c r="AA367" i="4"/>
  <c r="AA368" i="4"/>
  <c r="AA372" i="4"/>
  <c r="AA373" i="4"/>
  <c r="AA369" i="4"/>
  <c r="AA375" i="4"/>
  <c r="AA377" i="4"/>
  <c r="AA378" i="4"/>
  <c r="AA380" i="4"/>
  <c r="AA382" i="4"/>
  <c r="AA381" i="4"/>
  <c r="AA379" i="4"/>
  <c r="AA392" i="4"/>
  <c r="AA384" i="4"/>
  <c r="AA385" i="4"/>
  <c r="AA386" i="4"/>
  <c r="AA393" i="4"/>
  <c r="AA394" i="4"/>
  <c r="AA395" i="4"/>
  <c r="AA396" i="4"/>
  <c r="AA397" i="4"/>
  <c r="AA387" i="4"/>
  <c r="AA388" i="4"/>
  <c r="AA389" i="4"/>
  <c r="AA398" i="4"/>
  <c r="AA399" i="4"/>
  <c r="AA383" i="4"/>
  <c r="AA400" i="4"/>
  <c r="AA401" i="4"/>
  <c r="AA390" i="4"/>
  <c r="AA391" i="4"/>
  <c r="AA402" i="4"/>
  <c r="AA403" i="4"/>
  <c r="AA404" i="4"/>
  <c r="AA405" i="4"/>
  <c r="AA406" i="4"/>
  <c r="AA407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6" i="4"/>
  <c r="AI282" i="4"/>
  <c r="AI291" i="4"/>
  <c r="AI48" i="4"/>
  <c r="AI294" i="4"/>
  <c r="AI257" i="4"/>
  <c r="AI256" i="4"/>
  <c r="AI230" i="4"/>
  <c r="AI229" i="4"/>
  <c r="AI289" i="4"/>
  <c r="AI228" i="4"/>
  <c r="AI25" i="4"/>
  <c r="AI7" i="4"/>
  <c r="AI278" i="4"/>
  <c r="AI277" i="4"/>
  <c r="AI194" i="4"/>
  <c r="AI251" i="4"/>
  <c r="AI212" i="4"/>
  <c r="AI73" i="4"/>
  <c r="AI250" i="4"/>
  <c r="AI248" i="4"/>
  <c r="AI293" i="4"/>
  <c r="AI189" i="4"/>
  <c r="AI245" i="4"/>
  <c r="AI284" i="4"/>
  <c r="AI109" i="4"/>
  <c r="AI17" i="4"/>
  <c r="AI288" i="4"/>
  <c r="AI221" i="4"/>
  <c r="AI220" i="4"/>
  <c r="AI210" i="4"/>
  <c r="AI271" i="4"/>
  <c r="AI270" i="4"/>
  <c r="AI269" i="4"/>
  <c r="AI188" i="4"/>
  <c r="AI281" i="4"/>
  <c r="AI280" i="4"/>
  <c r="AI196" i="4"/>
  <c r="AI131" i="4"/>
  <c r="AI26" i="4"/>
  <c r="AI113" i="4"/>
  <c r="AI82" i="4"/>
  <c r="AI77" i="4"/>
  <c r="AI276" i="4"/>
  <c r="AI222" i="4"/>
  <c r="AI192" i="4"/>
  <c r="AI249" i="4"/>
  <c r="AI121" i="4"/>
  <c r="AI187" i="4"/>
  <c r="AI236" i="4"/>
  <c r="AI235" i="4"/>
  <c r="AI219" i="4"/>
  <c r="AI234" i="4"/>
  <c r="AI233" i="4"/>
  <c r="AI262" i="4"/>
  <c r="AI261" i="4"/>
  <c r="AI156" i="4"/>
  <c r="AI108" i="4"/>
  <c r="AI151" i="4"/>
  <c r="AI268" i="4"/>
  <c r="AI267" i="4"/>
  <c r="AI246" i="4"/>
  <c r="AI244" i="4"/>
  <c r="AI266" i="4"/>
  <c r="AI243" i="4"/>
  <c r="AI265" i="4"/>
  <c r="AI242" i="4"/>
  <c r="AI241" i="4"/>
  <c r="AI240" i="4"/>
  <c r="AI239" i="4"/>
  <c r="AI238" i="4"/>
  <c r="AI264" i="4"/>
  <c r="AI237" i="4"/>
  <c r="AI263" i="4"/>
  <c r="AI232" i="4"/>
  <c r="AI285" i="4"/>
  <c r="AI283" i="4"/>
  <c r="AI231" i="4"/>
  <c r="AI181" i="4"/>
  <c r="AI260" i="4"/>
  <c r="AI259" i="4"/>
  <c r="AI258" i="4"/>
  <c r="AI253" i="4"/>
  <c r="AI214" i="4"/>
  <c r="AI223" i="4"/>
  <c r="AI247" i="4"/>
  <c r="AI292" i="4"/>
  <c r="AI12" i="4"/>
  <c r="AI198" i="4"/>
  <c r="AI227" i="4"/>
  <c r="AI226" i="4"/>
  <c r="AI225" i="4"/>
  <c r="AI206" i="4"/>
  <c r="AI205" i="4"/>
  <c r="AI165" i="4"/>
  <c r="AI224" i="4"/>
  <c r="AI191" i="4"/>
  <c r="AI127" i="4"/>
  <c r="AI211" i="4"/>
  <c r="AI209" i="4"/>
  <c r="AI182" i="4"/>
  <c r="AI201" i="4"/>
  <c r="AI200" i="4"/>
  <c r="AI97" i="4"/>
  <c r="AI217" i="4"/>
  <c r="AI216" i="4"/>
  <c r="AI295" i="4"/>
  <c r="AI175" i="4"/>
  <c r="AI174" i="4"/>
  <c r="AI173" i="4"/>
  <c r="AI172" i="4"/>
  <c r="AI136" i="4"/>
  <c r="AI208" i="4"/>
  <c r="AI207" i="4"/>
  <c r="AI195" i="4"/>
  <c r="AI171" i="4"/>
  <c r="AI170" i="4"/>
  <c r="AI169" i="4"/>
  <c r="AI168" i="4"/>
  <c r="AI167" i="4"/>
  <c r="AI193" i="4"/>
  <c r="AI11" i="4"/>
  <c r="AI45" i="4"/>
  <c r="AI44" i="4"/>
  <c r="AI21" i="4"/>
  <c r="AI158" i="4"/>
  <c r="AI20" i="4"/>
  <c r="AI74" i="4"/>
  <c r="AI72" i="4"/>
  <c r="AI157" i="4"/>
  <c r="AI126" i="4"/>
  <c r="AI154" i="4"/>
  <c r="AI152" i="4"/>
  <c r="AI150" i="4"/>
  <c r="AI202" i="4"/>
  <c r="AI180" i="4"/>
  <c r="AI179" i="4"/>
  <c r="AI178" i="4"/>
  <c r="AI197" i="4"/>
  <c r="AI141" i="4"/>
  <c r="AI24" i="4"/>
  <c r="AI255" i="4"/>
  <c r="AI279" i="4"/>
  <c r="AI254" i="4"/>
  <c r="AI252" i="4"/>
  <c r="AI10" i="4"/>
  <c r="AI204" i="4"/>
  <c r="AI129" i="4"/>
  <c r="AI286" i="4"/>
  <c r="AI9" i="4"/>
  <c r="AI8" i="4"/>
  <c r="AI28" i="4"/>
  <c r="AI98" i="4"/>
  <c r="AI199" i="4"/>
  <c r="AI177" i="4"/>
  <c r="AI176" i="4"/>
  <c r="AI135" i="4"/>
  <c r="AI112" i="4"/>
  <c r="AI185" i="4"/>
  <c r="AI184" i="4"/>
  <c r="AI143" i="4"/>
  <c r="AI27" i="4"/>
  <c r="AI139" i="4"/>
  <c r="AI138" i="4"/>
  <c r="AI125" i="4"/>
  <c r="AI186" i="4"/>
  <c r="AI218" i="4"/>
  <c r="AI137" i="4"/>
  <c r="AI166" i="4"/>
  <c r="AI133" i="4"/>
  <c r="AI132" i="4"/>
  <c r="AI130" i="4"/>
  <c r="AI23" i="4"/>
  <c r="AI287" i="4"/>
  <c r="AI213" i="4"/>
  <c r="AI155" i="4"/>
  <c r="AI122" i="4"/>
  <c r="AI153" i="4"/>
  <c r="AI274" i="4"/>
  <c r="AI273" i="4"/>
  <c r="AI101" i="4"/>
  <c r="AI183" i="4"/>
  <c r="AI99" i="4"/>
  <c r="AI145" i="4"/>
  <c r="AI144" i="4"/>
  <c r="AI140" i="4"/>
  <c r="AI134" i="4"/>
  <c r="AI111" i="4"/>
  <c r="AI215" i="4"/>
  <c r="AI275" i="4"/>
  <c r="AI190" i="4"/>
  <c r="AI124" i="4"/>
  <c r="AI123" i="4"/>
  <c r="AI84" i="4"/>
  <c r="AI79" i="4"/>
  <c r="AI76" i="4"/>
  <c r="AI71" i="4"/>
  <c r="AI147" i="4"/>
  <c r="AI119" i="4"/>
  <c r="AI146" i="4"/>
  <c r="AI100" i="4"/>
  <c r="AI290" i="4"/>
  <c r="AI163" i="4"/>
  <c r="AI87" i="4"/>
  <c r="AI83" i="4"/>
  <c r="AI68" i="4"/>
  <c r="AI14" i="4"/>
  <c r="AI120" i="4"/>
  <c r="AI105" i="4"/>
  <c r="AI59" i="4"/>
  <c r="AI164" i="4"/>
  <c r="AI162" i="4"/>
  <c r="AI161" i="4"/>
  <c r="AI149" i="4"/>
  <c r="AI118" i="4"/>
  <c r="AI142" i="4"/>
  <c r="AI117" i="4"/>
  <c r="AI116" i="4"/>
  <c r="AI115" i="4"/>
  <c r="AI6" i="4"/>
  <c r="AI4" i="4"/>
  <c r="AI57" i="4"/>
  <c r="AI56" i="4"/>
  <c r="AI55" i="4"/>
  <c r="AI54" i="4"/>
  <c r="AI53" i="4"/>
  <c r="AI52" i="4"/>
  <c r="AI114" i="4"/>
  <c r="AI19" i="4"/>
  <c r="AI2" i="4"/>
  <c r="AI15" i="4"/>
  <c r="AI60" i="4"/>
  <c r="AI148" i="4"/>
  <c r="AI13" i="4"/>
  <c r="AI31" i="4"/>
  <c r="AI58" i="4"/>
  <c r="AI29" i="4"/>
  <c r="AI104" i="4"/>
  <c r="AI103" i="4"/>
  <c r="AI92" i="4"/>
  <c r="AI89" i="4"/>
  <c r="AI88" i="4"/>
  <c r="AI96" i="4"/>
  <c r="AI95" i="4"/>
  <c r="AI94" i="4"/>
  <c r="AI93" i="4"/>
  <c r="AI91" i="4"/>
  <c r="AI90" i="4"/>
  <c r="AI22" i="4"/>
  <c r="AI160" i="4"/>
  <c r="AI3" i="4"/>
  <c r="AI78" i="4"/>
  <c r="AI43" i="4"/>
  <c r="AI67" i="4"/>
  <c r="AI41" i="4"/>
  <c r="AI107" i="4"/>
  <c r="AI106" i="4"/>
  <c r="AI66" i="4"/>
  <c r="AI110" i="4"/>
  <c r="AI81" i="4"/>
  <c r="AI37" i="4"/>
  <c r="AI35" i="4"/>
  <c r="AI34" i="4"/>
  <c r="AI86" i="4"/>
  <c r="AI85" i="4"/>
  <c r="AI47" i="4"/>
  <c r="AI5" i="4"/>
  <c r="AI128" i="4"/>
  <c r="AI65" i="4"/>
  <c r="AI64" i="4"/>
  <c r="AI42" i="4"/>
  <c r="AI18" i="4"/>
  <c r="AI75" i="4"/>
  <c r="AI70" i="4"/>
  <c r="AI46" i="4"/>
  <c r="AI36" i="4"/>
  <c r="AI33" i="4"/>
  <c r="AI32" i="4"/>
  <c r="AI51" i="4"/>
  <c r="AI50" i="4"/>
  <c r="AI49" i="4"/>
  <c r="AI80" i="4"/>
  <c r="AI159" i="4"/>
  <c r="AI69" i="4"/>
  <c r="AI272" i="4"/>
  <c r="AI203" i="4"/>
  <c r="AI63" i="4"/>
  <c r="AI40" i="4"/>
  <c r="AI39" i="4"/>
  <c r="AI38" i="4"/>
  <c r="AI62" i="4"/>
  <c r="AI61" i="4"/>
  <c r="AI30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2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179" i="4"/>
  <c r="Y190" i="4"/>
  <c r="Y200" i="4"/>
  <c r="Y201" i="4"/>
  <c r="X2" i="12"/>
  <c r="S2" i="12"/>
  <c r="T2" i="12"/>
  <c r="X49" i="4"/>
  <c r="X50" i="4"/>
  <c r="X80" i="4"/>
  <c r="X69" i="4"/>
  <c r="X51" i="4"/>
  <c r="X2" i="4"/>
  <c r="X30" i="4"/>
  <c r="X272" i="4"/>
  <c r="X159" i="4"/>
  <c r="X18" i="4"/>
  <c r="X40" i="4"/>
  <c r="X203" i="4"/>
  <c r="X63" i="4"/>
  <c r="X61" i="4"/>
  <c r="X19" i="4"/>
  <c r="X62" i="4"/>
  <c r="X38" i="4"/>
  <c r="W2" i="12"/>
  <c r="Z179" i="4"/>
  <c r="Z190" i="4"/>
  <c r="Z200" i="4"/>
  <c r="Z201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<sst xmlns="http://schemas.openxmlformats.org/spreadsheetml/2006/main" count="11554" uniqueCount="1438">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</sst>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6730656"/>
        <c:axId val="-2026702784"/>
      </c:lineChart>
      <c:catAx>
        <c:axId val="-20267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6702784"/>
        <c:crosses val="autoZero"/>
        <c:auto val="1"/>
        <c:lblAlgn val="ctr"/>
        <c:lblOffset val="100"/>
        <c:noMultiLvlLbl val="0"/>
      </c:catAx>
      <c:valAx>
        <c:axId val="-202670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673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289"/>
  <sheetViews>
    <sheetView tabSelected="1" zoomScale="110" zoomScaleNormal="110" zoomScalePageLayoutView="110" workbookViewId="0">
      <pane xSplit="3" ySplit="1" topLeftCell="BE169" activePane="bottomRight" state="frozenSplit"/>
      <selection pane="topRight" activeCell="D1" sqref="D1"/>
      <selection pane="bottomLeft" activeCell="A2" sqref="A2"/>
      <selection pane="bottomRight" activeCell="BF211" sqref="BF21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8" width="5.6640625" style="124" customWidth="1"/>
    <col min="59" max="60" width="5.6640625" style="50" customWidth="1"/>
    <col min="61" max="61" width="8.5" style="3" customWidth="1"/>
    <col min="62" max="62" width="3.1640625" style="77" bestFit="1" customWidth="1"/>
    <col min="63" max="63" width="3.6640625" style="58" bestFit="1" customWidth="1"/>
    <col min="64" max="64" width="3.1640625" style="58" bestFit="1" customWidth="1"/>
    <col min="65" max="65" width="4.1640625" style="58" bestFit="1" customWidth="1"/>
    <col min="66" max="66" width="3.1640625" style="58" bestFit="1" customWidth="1"/>
    <col min="67" max="67" width="3.6640625" style="58" bestFit="1" customWidth="1"/>
    <col min="68" max="68" width="3.1640625" style="58" bestFit="1" customWidth="1"/>
    <col min="69" max="69" width="4.1640625" style="58" bestFit="1" customWidth="1"/>
    <col min="70" max="72" width="3.1640625" style="58" bestFit="1" customWidth="1"/>
    <col min="73" max="73" width="3.1640625" style="74" bestFit="1" customWidth="1"/>
    <col min="74" max="74" width="4.1640625" style="77" bestFit="1" customWidth="1"/>
    <col min="75" max="85" width="4.1640625" style="74" bestFit="1" customWidth="1"/>
    <col min="86" max="86" width="4.1640625" style="77" bestFit="1" customWidth="1"/>
    <col min="87" max="97" width="4.1640625" style="74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123" t="s">
        <v>1437</v>
      </c>
      <c r="BG1" s="78" t="s">
        <v>1388</v>
      </c>
      <c r="BH1" s="78" t="s">
        <v>1389</v>
      </c>
      <c r="BI1" s="63" t="s">
        <v>1108</v>
      </c>
      <c r="BJ1" s="67" t="s">
        <v>1061</v>
      </c>
      <c r="BK1" s="68" t="s">
        <v>1078</v>
      </c>
      <c r="BL1" s="69" t="s">
        <v>1063</v>
      </c>
      <c r="BM1" s="69" t="s">
        <v>1080</v>
      </c>
      <c r="BN1" s="69" t="s">
        <v>1065</v>
      </c>
      <c r="BO1" s="69" t="s">
        <v>1093</v>
      </c>
      <c r="BP1" s="69" t="s">
        <v>1067</v>
      </c>
      <c r="BQ1" s="69" t="s">
        <v>1096</v>
      </c>
      <c r="BR1" s="69" t="s">
        <v>1069</v>
      </c>
      <c r="BS1" s="69" t="s">
        <v>1071</v>
      </c>
      <c r="BT1" s="69" t="s">
        <v>1073</v>
      </c>
      <c r="BU1" s="70" t="s">
        <v>1075</v>
      </c>
      <c r="BV1" s="67" t="s">
        <v>1061</v>
      </c>
      <c r="BW1" s="71" t="s">
        <v>1078</v>
      </c>
      <c r="BX1" s="70" t="s">
        <v>1063</v>
      </c>
      <c r="BY1" s="70" t="s">
        <v>1080</v>
      </c>
      <c r="BZ1" s="70" t="s">
        <v>1065</v>
      </c>
      <c r="CA1" s="70" t="s">
        <v>1093</v>
      </c>
      <c r="CB1" s="70" t="s">
        <v>1067</v>
      </c>
      <c r="CC1" s="70" t="s">
        <v>1096</v>
      </c>
      <c r="CD1" s="70" t="s">
        <v>1069</v>
      </c>
      <c r="CE1" s="70" t="s">
        <v>1071</v>
      </c>
      <c r="CF1" s="70" t="s">
        <v>1073</v>
      </c>
      <c r="CG1" s="70" t="s">
        <v>1075</v>
      </c>
      <c r="CH1" s="67" t="s">
        <v>1062</v>
      </c>
      <c r="CI1" s="71" t="s">
        <v>1079</v>
      </c>
      <c r="CJ1" s="70" t="s">
        <v>1064</v>
      </c>
      <c r="CK1" s="70" t="s">
        <v>1081</v>
      </c>
      <c r="CL1" s="70" t="s">
        <v>1066</v>
      </c>
      <c r="CM1" s="70" t="s">
        <v>1094</v>
      </c>
      <c r="CN1" s="70" t="s">
        <v>1068</v>
      </c>
      <c r="CO1" s="70" t="s">
        <v>1097</v>
      </c>
      <c r="CP1" s="70" t="s">
        <v>1070</v>
      </c>
      <c r="CQ1" s="70" t="s">
        <v>1072</v>
      </c>
      <c r="CR1" s="70" t="s">
        <v>1074</v>
      </c>
      <c r="CS1" s="70" t="s">
        <v>1076</v>
      </c>
      <c r="CT1" s="63" t="s">
        <v>1294</v>
      </c>
    </row>
    <row r="2" spans="1:1029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>_xlfn.AGGREGATE(9,6,CH2:CS2)-_xlfn.AGGREGATE(9,6,BV2:CG2)+12</f>
        <v>259</v>
      </c>
      <c r="BD2" s="35" t="s">
        <v>1379</v>
      </c>
      <c r="BE2" s="3" t="s">
        <v>1381</v>
      </c>
      <c r="BF2" s="124" t="s">
        <v>23</v>
      </c>
      <c r="BG2" s="50" t="s">
        <v>1379</v>
      </c>
      <c r="BH2" s="50" t="s">
        <v>1384</v>
      </c>
      <c r="BI2" s="1"/>
      <c r="BJ2" s="72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58" t="s">
        <v>1293</v>
      </c>
      <c r="BV2" s="72">
        <f t="shared" ref="BV2:BV22" si="2">E2</f>
        <v>46</v>
      </c>
      <c r="BW2" s="73">
        <f t="shared" ref="BW2:BW22" si="3">I2</f>
        <v>78</v>
      </c>
      <c r="BX2" s="74">
        <f t="shared" ref="BX2:BX22" si="4">M2</f>
        <v>82</v>
      </c>
      <c r="BY2" s="73">
        <f t="shared" ref="BY2:BY22" si="5">Q2</f>
        <v>114</v>
      </c>
      <c r="BZ2" s="74">
        <f t="shared" ref="BZ2:BZ22" si="6">U2</f>
        <v>118</v>
      </c>
      <c r="CA2" s="73">
        <f t="shared" ref="CA2:CA22" si="7">Y2</f>
        <v>154</v>
      </c>
      <c r="CB2" s="74">
        <f t="shared" ref="CB2:CB22" si="8">AC2</f>
        <v>162</v>
      </c>
      <c r="CC2" s="73">
        <f t="shared" ref="CC2:CC22" si="9">AG2</f>
        <v>199</v>
      </c>
      <c r="CD2" s="74">
        <f t="shared" ref="CD2:CD22" si="10">AK2</f>
        <v>205</v>
      </c>
      <c r="CE2" s="73">
        <f t="shared" ref="CE2:CE22" si="11">AO2</f>
        <v>303</v>
      </c>
      <c r="CF2" s="74">
        <f t="shared" ref="CF2:CF22" si="12">AS2</f>
        <v>347</v>
      </c>
      <c r="CG2" s="73">
        <f t="shared" ref="CG2:CG22" si="13">AW2</f>
        <v>373</v>
      </c>
      <c r="CH2" s="72">
        <f t="shared" ref="CH2:CH22" si="14">G2</f>
        <v>77</v>
      </c>
      <c r="CI2" s="73">
        <f t="shared" ref="CI2:CI22" si="15">K2</f>
        <v>81</v>
      </c>
      <c r="CJ2" s="74">
        <f t="shared" ref="CJ2:CJ22" si="16">O2</f>
        <v>112</v>
      </c>
      <c r="CK2" s="74">
        <f t="shared" ref="CK2:CK22" si="17">S2</f>
        <v>117</v>
      </c>
      <c r="CL2" s="74">
        <f t="shared" ref="CL2:CL22" si="18">W2</f>
        <v>153</v>
      </c>
      <c r="CM2" s="74">
        <f t="shared" ref="CM2:CM22" si="19">AA2</f>
        <v>161</v>
      </c>
      <c r="CN2" s="74">
        <f t="shared" ref="CN2:CN22" si="20">AE2</f>
        <v>187</v>
      </c>
      <c r="CO2" s="74">
        <f t="shared" ref="CO2:CO22" si="21">AI2</f>
        <v>201</v>
      </c>
      <c r="CP2" s="74">
        <f t="shared" ref="CP2:CP22" si="22">AM2</f>
        <v>244</v>
      </c>
      <c r="CQ2" s="74">
        <f t="shared" ref="CQ2:CQ22" si="23">AQ2</f>
        <v>339</v>
      </c>
      <c r="CR2" s="74">
        <f t="shared" ref="CR2:CR22" si="24">AU2</f>
        <v>372</v>
      </c>
      <c r="CS2" s="74">
        <f t="shared" ref="CS2:CS22" si="25">AY2</f>
        <v>384</v>
      </c>
      <c r="CT2" s="23">
        <f t="shared" ref="CT2:CT22" si="26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>_xlfn.AGGREGATE(9,6,CH3:CS3)-_xlfn.AGGREGATE(9,6,BV3:CG3)+12</f>
        <v>248</v>
      </c>
      <c r="BD3" s="16" t="s">
        <v>1383</v>
      </c>
      <c r="BE3" s="3" t="s">
        <v>1381</v>
      </c>
      <c r="BF3" s="124">
        <v>2.8</v>
      </c>
      <c r="BG3" s="50" t="s">
        <v>1384</v>
      </c>
      <c r="BH3" s="50" t="s">
        <v>1384</v>
      </c>
      <c r="BI3" s="1"/>
      <c r="BJ3" s="72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58" t="s">
        <v>1293</v>
      </c>
      <c r="BV3" s="72">
        <f t="shared" si="2"/>
        <v>46</v>
      </c>
      <c r="BW3" s="73">
        <f t="shared" si="3"/>
        <v>78</v>
      </c>
      <c r="BX3" s="74">
        <f t="shared" si="4"/>
        <v>82</v>
      </c>
      <c r="BY3" s="73">
        <f t="shared" si="5"/>
        <v>114</v>
      </c>
      <c r="BZ3" s="74">
        <f t="shared" si="6"/>
        <v>118</v>
      </c>
      <c r="CA3" s="73">
        <f t="shared" si="7"/>
        <v>154</v>
      </c>
      <c r="CB3" s="74">
        <f t="shared" si="8"/>
        <v>162</v>
      </c>
      <c r="CC3" s="73">
        <f t="shared" si="9"/>
        <v>199</v>
      </c>
      <c r="CD3" s="74">
        <f t="shared" si="10"/>
        <v>205</v>
      </c>
      <c r="CE3" s="73">
        <f t="shared" si="11"/>
        <v>304</v>
      </c>
      <c r="CF3" s="74">
        <f t="shared" si="12"/>
        <v>348</v>
      </c>
      <c r="CG3" s="73">
        <f t="shared" si="13"/>
        <v>373</v>
      </c>
      <c r="CH3" s="72">
        <f t="shared" si="14"/>
        <v>77</v>
      </c>
      <c r="CI3" s="73">
        <f t="shared" si="15"/>
        <v>81</v>
      </c>
      <c r="CJ3" s="74">
        <f t="shared" si="16"/>
        <v>112</v>
      </c>
      <c r="CK3" s="74">
        <f t="shared" si="17"/>
        <v>117</v>
      </c>
      <c r="CL3" s="74">
        <f t="shared" si="18"/>
        <v>153</v>
      </c>
      <c r="CM3" s="74">
        <f t="shared" si="19"/>
        <v>161</v>
      </c>
      <c r="CN3" s="74">
        <f t="shared" si="20"/>
        <v>184</v>
      </c>
      <c r="CO3" s="74">
        <f t="shared" si="21"/>
        <v>201</v>
      </c>
      <c r="CP3" s="74">
        <f t="shared" si="22"/>
        <v>238</v>
      </c>
      <c r="CQ3" s="74">
        <f t="shared" si="23"/>
        <v>339</v>
      </c>
      <c r="CR3" s="74">
        <f t="shared" si="24"/>
        <v>372</v>
      </c>
      <c r="CS3" s="74">
        <f t="shared" si="25"/>
        <v>384</v>
      </c>
      <c r="CT3" s="23">
        <f t="shared" si="26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>_xlfn.AGGREGATE(9,6,CH4:CS4)-_xlfn.AGGREGATE(9,6,BV4:CG4)+12</f>
        <v>243</v>
      </c>
      <c r="BD4" s="4" t="s">
        <v>23</v>
      </c>
      <c r="BE4" s="3" t="s">
        <v>1381</v>
      </c>
      <c r="BF4" s="124">
        <v>2.7</v>
      </c>
      <c r="BG4" s="50" t="s">
        <v>1384</v>
      </c>
      <c r="BH4" s="50" t="s">
        <v>1384</v>
      </c>
      <c r="BI4" s="1"/>
      <c r="BJ4" s="72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58" t="s">
        <v>1293</v>
      </c>
      <c r="BV4" s="72">
        <f t="shared" si="2"/>
        <v>46</v>
      </c>
      <c r="BW4" s="73">
        <f t="shared" si="3"/>
        <v>78</v>
      </c>
      <c r="BX4" s="74">
        <f t="shared" si="4"/>
        <v>82</v>
      </c>
      <c r="BY4" s="73">
        <f t="shared" si="5"/>
        <v>114</v>
      </c>
      <c r="BZ4" s="74">
        <f t="shared" si="6"/>
        <v>118</v>
      </c>
      <c r="CA4" s="73">
        <f t="shared" si="7"/>
        <v>154</v>
      </c>
      <c r="CB4" s="74">
        <f t="shared" si="8"/>
        <v>162</v>
      </c>
      <c r="CC4" s="73">
        <f t="shared" si="9"/>
        <v>199</v>
      </c>
      <c r="CD4" s="74">
        <f t="shared" si="10"/>
        <v>205</v>
      </c>
      <c r="CE4" s="73">
        <f t="shared" si="11"/>
        <v>310</v>
      </c>
      <c r="CF4" s="74">
        <f t="shared" si="12"/>
        <v>347</v>
      </c>
      <c r="CG4" s="73">
        <f t="shared" si="13"/>
        <v>373</v>
      </c>
      <c r="CH4" s="72">
        <f t="shared" si="14"/>
        <v>77</v>
      </c>
      <c r="CI4" s="73">
        <f t="shared" si="15"/>
        <v>81</v>
      </c>
      <c r="CJ4" s="74">
        <f t="shared" si="16"/>
        <v>112</v>
      </c>
      <c r="CK4" s="74">
        <f t="shared" si="17"/>
        <v>117</v>
      </c>
      <c r="CL4" s="74">
        <f t="shared" si="18"/>
        <v>153</v>
      </c>
      <c r="CM4" s="74">
        <f t="shared" si="19"/>
        <v>161</v>
      </c>
      <c r="CN4" s="74">
        <f t="shared" si="20"/>
        <v>184</v>
      </c>
      <c r="CO4" s="74">
        <f t="shared" si="21"/>
        <v>201</v>
      </c>
      <c r="CP4" s="74">
        <f t="shared" si="22"/>
        <v>239</v>
      </c>
      <c r="CQ4" s="74">
        <f t="shared" si="23"/>
        <v>339</v>
      </c>
      <c r="CR4" s="74">
        <f t="shared" si="24"/>
        <v>371</v>
      </c>
      <c r="CS4" s="74">
        <f t="shared" si="25"/>
        <v>384</v>
      </c>
      <c r="CT4" s="23">
        <f t="shared" si="26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>_xlfn.AGGREGATE(9,6,CH5:CS5)-_xlfn.AGGREGATE(9,6,BV5:CG5)+12</f>
        <v>263</v>
      </c>
      <c r="BD5" s="93" t="s">
        <v>1379</v>
      </c>
      <c r="BE5" s="3" t="s">
        <v>1381</v>
      </c>
      <c r="BF5" s="124" t="s">
        <v>23</v>
      </c>
      <c r="BG5" s="50" t="s">
        <v>1379</v>
      </c>
      <c r="BH5" s="50" t="s">
        <v>1384</v>
      </c>
      <c r="BI5" s="1"/>
      <c r="BJ5" s="72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58" t="s">
        <v>1293</v>
      </c>
      <c r="BV5" s="72">
        <f t="shared" si="2"/>
        <v>54</v>
      </c>
      <c r="BW5" s="73">
        <f t="shared" si="3"/>
        <v>83</v>
      </c>
      <c r="BX5" s="74">
        <f t="shared" si="4"/>
        <v>87</v>
      </c>
      <c r="BY5" s="73">
        <f t="shared" si="5"/>
        <v>120</v>
      </c>
      <c r="BZ5" s="74">
        <f t="shared" si="6"/>
        <v>124</v>
      </c>
      <c r="CA5" s="73">
        <f t="shared" si="7"/>
        <v>160</v>
      </c>
      <c r="CB5" s="74">
        <f t="shared" si="8"/>
        <v>168</v>
      </c>
      <c r="CC5" s="73">
        <f t="shared" si="9"/>
        <v>207</v>
      </c>
      <c r="CD5" s="74">
        <f t="shared" si="10"/>
        <v>214</v>
      </c>
      <c r="CE5" s="73">
        <f t="shared" si="11"/>
        <v>313</v>
      </c>
      <c r="CF5" s="74">
        <f t="shared" si="12"/>
        <v>355</v>
      </c>
      <c r="CG5" s="73">
        <f t="shared" si="13"/>
        <v>384</v>
      </c>
      <c r="CH5" s="72">
        <f t="shared" si="14"/>
        <v>82</v>
      </c>
      <c r="CI5" s="73">
        <f t="shared" si="15"/>
        <v>86</v>
      </c>
      <c r="CJ5" s="74">
        <f t="shared" si="16"/>
        <v>117</v>
      </c>
      <c r="CK5" s="74">
        <f t="shared" si="17"/>
        <v>123</v>
      </c>
      <c r="CL5" s="74">
        <f t="shared" si="18"/>
        <v>159</v>
      </c>
      <c r="CM5" s="74">
        <f t="shared" si="19"/>
        <v>167</v>
      </c>
      <c r="CN5" s="74">
        <f t="shared" si="20"/>
        <v>194</v>
      </c>
      <c r="CO5" s="74">
        <f t="shared" si="21"/>
        <v>209</v>
      </c>
      <c r="CP5" s="74">
        <f t="shared" si="22"/>
        <v>255</v>
      </c>
      <c r="CQ5" s="74">
        <f t="shared" si="23"/>
        <v>350</v>
      </c>
      <c r="CR5" s="74">
        <f t="shared" si="24"/>
        <v>383</v>
      </c>
      <c r="CS5" s="74">
        <f t="shared" si="25"/>
        <v>395</v>
      </c>
      <c r="CT5" s="23">
        <f t="shared" si="26"/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>_xlfn.AGGREGATE(9,6,CH6:CS6)-_xlfn.AGGREGATE(9,6,BV6:CG6)+12</f>
        <v>252</v>
      </c>
      <c r="BD6" s="16" t="s">
        <v>1383</v>
      </c>
      <c r="BE6" s="3" t="s">
        <v>1381</v>
      </c>
      <c r="BF6" s="124">
        <v>2.7</v>
      </c>
      <c r="BG6" s="50" t="s">
        <v>1384</v>
      </c>
      <c r="BH6" s="50" t="s">
        <v>1384</v>
      </c>
      <c r="BI6" s="1"/>
      <c r="BJ6" s="72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58" t="s">
        <v>1293</v>
      </c>
      <c r="BV6" s="72">
        <f t="shared" si="2"/>
        <v>54</v>
      </c>
      <c r="BW6" s="73">
        <f t="shared" si="3"/>
        <v>83</v>
      </c>
      <c r="BX6" s="74">
        <f t="shared" si="4"/>
        <v>87</v>
      </c>
      <c r="BY6" s="73">
        <f t="shared" si="5"/>
        <v>120</v>
      </c>
      <c r="BZ6" s="74">
        <f t="shared" si="6"/>
        <v>124</v>
      </c>
      <c r="CA6" s="73" t="str">
        <f t="shared" si="7"/>
        <v>-</v>
      </c>
      <c r="CB6" s="74">
        <f t="shared" si="8"/>
        <v>164</v>
      </c>
      <c r="CC6" s="73">
        <f t="shared" si="9"/>
        <v>207</v>
      </c>
      <c r="CD6" s="74">
        <f t="shared" si="10"/>
        <v>214</v>
      </c>
      <c r="CE6" s="73">
        <f t="shared" si="11"/>
        <v>314</v>
      </c>
      <c r="CF6" s="74">
        <f t="shared" si="12"/>
        <v>355</v>
      </c>
      <c r="CG6" s="73">
        <f t="shared" si="13"/>
        <v>384</v>
      </c>
      <c r="CH6" s="72">
        <f t="shared" si="14"/>
        <v>82</v>
      </c>
      <c r="CI6" s="73">
        <f t="shared" si="15"/>
        <v>86</v>
      </c>
      <c r="CJ6" s="74">
        <f t="shared" si="16"/>
        <v>117</v>
      </c>
      <c r="CK6" s="74">
        <f t="shared" si="17"/>
        <v>123</v>
      </c>
      <c r="CL6" s="74">
        <f t="shared" si="18"/>
        <v>159</v>
      </c>
      <c r="CM6" s="74" t="str">
        <f t="shared" si="19"/>
        <v>-</v>
      </c>
      <c r="CN6" s="74">
        <f t="shared" si="20"/>
        <v>194</v>
      </c>
      <c r="CO6" s="74">
        <f t="shared" si="21"/>
        <v>209</v>
      </c>
      <c r="CP6" s="74">
        <f t="shared" si="22"/>
        <v>248</v>
      </c>
      <c r="CQ6" s="74">
        <f t="shared" si="23"/>
        <v>350</v>
      </c>
      <c r="CR6" s="74">
        <f t="shared" si="24"/>
        <v>383</v>
      </c>
      <c r="CS6" s="74">
        <f t="shared" si="25"/>
        <v>395</v>
      </c>
      <c r="CT6" s="23">
        <f t="shared" si="26"/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>_xlfn.AGGREGATE(9,6,CH7:CS7)-_xlfn.AGGREGATE(9,6,BV7:CG7)+12</f>
        <v>251</v>
      </c>
      <c r="BD7" s="57" t="s">
        <v>1379</v>
      </c>
      <c r="BE7" s="3" t="s">
        <v>1381</v>
      </c>
      <c r="BF7" s="124">
        <v>2.7</v>
      </c>
      <c r="BG7" s="50" t="s">
        <v>1384</v>
      </c>
      <c r="BH7" s="50" t="s">
        <v>1384</v>
      </c>
      <c r="BI7" s="1"/>
      <c r="BJ7" s="72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58" t="s">
        <v>1293</v>
      </c>
      <c r="BV7" s="72">
        <f t="shared" si="2"/>
        <v>54</v>
      </c>
      <c r="BW7" s="73">
        <f t="shared" si="3"/>
        <v>83</v>
      </c>
      <c r="BX7" s="74">
        <f t="shared" si="4"/>
        <v>87</v>
      </c>
      <c r="BY7" s="73">
        <f t="shared" si="5"/>
        <v>120</v>
      </c>
      <c r="BZ7" s="74">
        <f t="shared" si="6"/>
        <v>124</v>
      </c>
      <c r="CA7" s="73" t="str">
        <f t="shared" si="7"/>
        <v>-</v>
      </c>
      <c r="CB7" s="74">
        <f t="shared" si="8"/>
        <v>165</v>
      </c>
      <c r="CC7" s="73">
        <f t="shared" si="9"/>
        <v>207</v>
      </c>
      <c r="CD7" s="74">
        <f t="shared" si="10"/>
        <v>214</v>
      </c>
      <c r="CE7" s="73">
        <f t="shared" si="11"/>
        <v>314</v>
      </c>
      <c r="CF7" s="74">
        <f t="shared" si="12"/>
        <v>355</v>
      </c>
      <c r="CG7" s="73">
        <f t="shared" si="13"/>
        <v>384</v>
      </c>
      <c r="CH7" s="72">
        <f t="shared" si="14"/>
        <v>82</v>
      </c>
      <c r="CI7" s="73">
        <f t="shared" si="15"/>
        <v>86</v>
      </c>
      <c r="CJ7" s="74">
        <f t="shared" si="16"/>
        <v>117</v>
      </c>
      <c r="CK7" s="74">
        <f t="shared" si="17"/>
        <v>123</v>
      </c>
      <c r="CL7" s="74">
        <f t="shared" si="18"/>
        <v>159</v>
      </c>
      <c r="CM7" s="74" t="str">
        <f t="shared" si="19"/>
        <v>-</v>
      </c>
      <c r="CN7" s="74">
        <f t="shared" si="20"/>
        <v>194</v>
      </c>
      <c r="CO7" s="74">
        <f t="shared" si="21"/>
        <v>209</v>
      </c>
      <c r="CP7" s="74">
        <f t="shared" si="22"/>
        <v>248</v>
      </c>
      <c r="CQ7" s="74">
        <f t="shared" si="23"/>
        <v>350</v>
      </c>
      <c r="CR7" s="74">
        <f t="shared" si="24"/>
        <v>383</v>
      </c>
      <c r="CS7" s="74">
        <f t="shared" si="25"/>
        <v>395</v>
      </c>
      <c r="CT7" s="23">
        <f t="shared" si="26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>_xlfn.AGGREGATE(9,6,CH8:CS8)-_xlfn.AGGREGATE(9,6,BV8:CG8)+12</f>
        <v>252</v>
      </c>
      <c r="BD8" s="4" t="s">
        <v>23</v>
      </c>
      <c r="BE8" s="3" t="s">
        <v>1381</v>
      </c>
      <c r="BF8" s="124">
        <v>2.8</v>
      </c>
      <c r="BG8" s="50" t="s">
        <v>1384</v>
      </c>
      <c r="BH8" s="50" t="s">
        <v>1384</v>
      </c>
      <c r="BI8" s="1"/>
      <c r="BJ8" s="72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58" t="s">
        <v>1293</v>
      </c>
      <c r="BV8" s="72">
        <f t="shared" si="2"/>
        <v>54</v>
      </c>
      <c r="BW8" s="73">
        <f t="shared" si="3"/>
        <v>83</v>
      </c>
      <c r="BX8" s="74">
        <f t="shared" si="4"/>
        <v>87</v>
      </c>
      <c r="BY8" s="73">
        <f t="shared" si="5"/>
        <v>120</v>
      </c>
      <c r="BZ8" s="74">
        <f t="shared" si="6"/>
        <v>124</v>
      </c>
      <c r="CA8" s="73" t="str">
        <f t="shared" si="7"/>
        <v>-</v>
      </c>
      <c r="CB8" s="74">
        <f t="shared" si="8"/>
        <v>164</v>
      </c>
      <c r="CC8" s="73">
        <f t="shared" si="9"/>
        <v>207</v>
      </c>
      <c r="CD8" s="74">
        <f t="shared" si="10"/>
        <v>214</v>
      </c>
      <c r="CE8" s="73">
        <f t="shared" si="11"/>
        <v>314</v>
      </c>
      <c r="CF8" s="74">
        <f t="shared" si="12"/>
        <v>355</v>
      </c>
      <c r="CG8" s="73">
        <f t="shared" si="13"/>
        <v>384</v>
      </c>
      <c r="CH8" s="72">
        <f t="shared" si="14"/>
        <v>82</v>
      </c>
      <c r="CI8" s="73">
        <f t="shared" si="15"/>
        <v>86</v>
      </c>
      <c r="CJ8" s="74">
        <f t="shared" si="16"/>
        <v>117</v>
      </c>
      <c r="CK8" s="74">
        <f t="shared" si="17"/>
        <v>123</v>
      </c>
      <c r="CL8" s="74">
        <f t="shared" si="18"/>
        <v>159</v>
      </c>
      <c r="CM8" s="74" t="str">
        <f t="shared" si="19"/>
        <v>-</v>
      </c>
      <c r="CN8" s="74">
        <f t="shared" si="20"/>
        <v>194</v>
      </c>
      <c r="CO8" s="74">
        <f t="shared" si="21"/>
        <v>209</v>
      </c>
      <c r="CP8" s="74">
        <f t="shared" si="22"/>
        <v>248</v>
      </c>
      <c r="CQ8" s="74">
        <f t="shared" si="23"/>
        <v>350</v>
      </c>
      <c r="CR8" s="74">
        <f t="shared" si="24"/>
        <v>383</v>
      </c>
      <c r="CS8" s="74">
        <f t="shared" si="25"/>
        <v>395</v>
      </c>
      <c r="CT8" s="23">
        <f t="shared" si="26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27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8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29">_xlfn.AGGREGATE(9,6,CH9:CS9)-_xlfn.AGGREGATE(9,6,BV9:CG9)+12</f>
        <v>249</v>
      </c>
      <c r="BD9" s="4" t="s">
        <v>23</v>
      </c>
      <c r="BE9" s="3" t="s">
        <v>1381</v>
      </c>
      <c r="BF9" s="124">
        <v>2.9</v>
      </c>
      <c r="BG9" s="50" t="s">
        <v>1384</v>
      </c>
      <c r="BH9" s="50" t="s">
        <v>1384</v>
      </c>
      <c r="BI9" s="1"/>
      <c r="BJ9" s="72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58" t="s">
        <v>1293</v>
      </c>
      <c r="BV9" s="72">
        <f t="shared" ref="BV9" si="30">E9</f>
        <v>54</v>
      </c>
      <c r="BW9" s="73">
        <f t="shared" ref="BW9" si="31">I9</f>
        <v>83</v>
      </c>
      <c r="BX9" s="74">
        <f t="shared" ref="BX9" si="32">M9</f>
        <v>87</v>
      </c>
      <c r="BY9" s="73">
        <f t="shared" ref="BY9" si="33">Q9</f>
        <v>120</v>
      </c>
      <c r="BZ9" s="74">
        <f t="shared" ref="BZ9" si="34">U9</f>
        <v>124</v>
      </c>
      <c r="CA9" s="73" t="str">
        <f t="shared" ref="CA9" si="35">Y9</f>
        <v>-</v>
      </c>
      <c r="CB9" s="74">
        <f t="shared" ref="CB9" si="36">AC9</f>
        <v>168</v>
      </c>
      <c r="CC9" s="73">
        <f t="shared" ref="CC9" si="37">AG9</f>
        <v>207</v>
      </c>
      <c r="CD9" s="74">
        <f t="shared" ref="CD9" si="38">AK9</f>
        <v>214</v>
      </c>
      <c r="CE9" s="73">
        <f t="shared" ref="CE9" si="39">AO9</f>
        <v>313</v>
      </c>
      <c r="CF9" s="74">
        <f t="shared" ref="CF9" si="40">AS9</f>
        <v>355</v>
      </c>
      <c r="CG9" s="73">
        <f t="shared" ref="CG9" si="41">AW9</f>
        <v>384</v>
      </c>
      <c r="CH9" s="72">
        <f t="shared" ref="CH9" si="42">G9</f>
        <v>82</v>
      </c>
      <c r="CI9" s="73">
        <f t="shared" ref="CI9" si="43">K9</f>
        <v>86</v>
      </c>
      <c r="CJ9" s="74">
        <f t="shared" ref="CJ9" si="44">O9</f>
        <v>117</v>
      </c>
      <c r="CK9" s="74">
        <f t="shared" ref="CK9" si="45">S9</f>
        <v>123</v>
      </c>
      <c r="CL9" s="74">
        <f t="shared" ref="CL9" si="46">W9</f>
        <v>159</v>
      </c>
      <c r="CM9" s="74" t="str">
        <f t="shared" ref="CM9" si="47">AA9</f>
        <v>-</v>
      </c>
      <c r="CN9" s="74">
        <f t="shared" ref="CN9" si="48">AE9</f>
        <v>194</v>
      </c>
      <c r="CO9" s="74">
        <f t="shared" ref="CO9" si="49">AI9</f>
        <v>209</v>
      </c>
      <c r="CP9" s="74">
        <f t="shared" ref="CP9" si="50">AM9</f>
        <v>248</v>
      </c>
      <c r="CQ9" s="74">
        <f t="shared" ref="CQ9" si="51">AQ9</f>
        <v>350</v>
      </c>
      <c r="CR9" s="74">
        <f t="shared" ref="CR9" si="52">AU9</f>
        <v>383</v>
      </c>
      <c r="CS9" s="74">
        <f t="shared" ref="CS9" si="53">AY9</f>
        <v>395</v>
      </c>
      <c r="CT9" s="23">
        <f t="shared" ref="CT9" si="54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ref="A10:A11" si="55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6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7">_xlfn.AGGREGATE(9,6,CH10:CS10)-_xlfn.AGGREGATE(9,6,BV10:CG10)+12</f>
        <v>272</v>
      </c>
      <c r="BD10" s="4" t="s">
        <v>23</v>
      </c>
      <c r="BE10" s="3" t="s">
        <v>1381</v>
      </c>
      <c r="BF10" s="124" t="s">
        <v>23</v>
      </c>
      <c r="BG10" s="50" t="s">
        <v>1384</v>
      </c>
      <c r="BH10" s="50" t="s">
        <v>1384</v>
      </c>
      <c r="BI10" s="1"/>
      <c r="BJ10" s="72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58" t="s">
        <v>1293</v>
      </c>
      <c r="BV10" s="72">
        <f t="shared" ref="BV10:BV11" si="58">E10</f>
        <v>6</v>
      </c>
      <c r="BW10" s="73">
        <f t="shared" ref="BW10:BW11" si="59">I10</f>
        <v>38</v>
      </c>
      <c r="BX10" s="74">
        <f t="shared" ref="BX10:BX11" si="60">M10</f>
        <v>42</v>
      </c>
      <c r="BY10" s="73">
        <f t="shared" ref="BY10:BY11" si="61">Q10</f>
        <v>73</v>
      </c>
      <c r="BZ10" s="74">
        <f t="shared" ref="BZ10:BZ11" si="62">U10</f>
        <v>76</v>
      </c>
      <c r="CA10" s="73">
        <f t="shared" ref="CA10:CA11" si="63">Y10</f>
        <v>112</v>
      </c>
      <c r="CB10" s="74">
        <f t="shared" ref="CB10:CB11" si="64">AC10</f>
        <v>120</v>
      </c>
      <c r="CC10" s="73">
        <f t="shared" ref="CC10:CC11" si="65">AG10</f>
        <v>169</v>
      </c>
      <c r="CD10" s="74">
        <f t="shared" ref="CD10:CD11" si="66">AK10</f>
        <v>176</v>
      </c>
      <c r="CE10" s="73">
        <f t="shared" ref="CE10:CE11" si="67">AO10</f>
        <v>221</v>
      </c>
      <c r="CF10" s="74">
        <f t="shared" ref="CF10:CF11" si="68">AS10</f>
        <v>266</v>
      </c>
      <c r="CG10" s="73">
        <f t="shared" ref="CG10:CG11" si="69">AW10</f>
        <v>292</v>
      </c>
      <c r="CH10" s="72">
        <f t="shared" ref="CH10:CH11" si="70">G10</f>
        <v>37</v>
      </c>
      <c r="CI10" s="73">
        <f t="shared" ref="CI10:CI11" si="71">K10</f>
        <v>41</v>
      </c>
      <c r="CJ10" s="74">
        <f t="shared" ref="CJ10:CJ11" si="72">O10</f>
        <v>72</v>
      </c>
      <c r="CK10" s="74">
        <f t="shared" ref="CK10:CK11" si="73">S10</f>
        <v>75</v>
      </c>
      <c r="CL10" s="74">
        <f t="shared" ref="CL10:CL11" si="74">W10</f>
        <v>111</v>
      </c>
      <c r="CM10" s="74">
        <f t="shared" ref="CM10:CM11" si="75">AA10</f>
        <v>119</v>
      </c>
      <c r="CN10" s="74">
        <f t="shared" ref="CN10:CN11" si="76">AE10</f>
        <v>145</v>
      </c>
      <c r="CO10" s="74">
        <f t="shared" ref="CO10:CO11" si="77">AI10</f>
        <v>171</v>
      </c>
      <c r="CP10" s="74">
        <f t="shared" ref="CP10:CP11" si="78">AM10</f>
        <v>215</v>
      </c>
      <c r="CQ10" s="74">
        <f t="shared" ref="CQ10:CQ11" si="79">AQ10</f>
        <v>260</v>
      </c>
      <c r="CR10" s="74">
        <f t="shared" ref="CR10:CR11" si="80">AU10</f>
        <v>291</v>
      </c>
      <c r="CS10" s="74">
        <f t="shared" ref="CS10:CS11" si="81">AY10</f>
        <v>314</v>
      </c>
      <c r="CT10" s="23">
        <f t="shared" ref="CT10:CT11" si="82">M10-K10</f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55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6"/>
        <v>1</v>
      </c>
      <c r="BC11" s="23">
        <f t="shared" si="57"/>
        <v>262</v>
      </c>
      <c r="BD11" s="4" t="s">
        <v>1383</v>
      </c>
      <c r="BE11" s="3" t="s">
        <v>1381</v>
      </c>
      <c r="BF11" s="124">
        <v>3.2</v>
      </c>
      <c r="BG11" s="50" t="s">
        <v>1384</v>
      </c>
      <c r="BH11" s="50" t="s">
        <v>1384</v>
      </c>
      <c r="BI11" s="1"/>
      <c r="BJ11" s="72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58" t="s">
        <v>1293</v>
      </c>
      <c r="BV11" s="72">
        <f t="shared" si="58"/>
        <v>6</v>
      </c>
      <c r="BW11" s="73">
        <f t="shared" si="59"/>
        <v>38</v>
      </c>
      <c r="BX11" s="74">
        <f t="shared" si="60"/>
        <v>42</v>
      </c>
      <c r="BY11" s="73">
        <f t="shared" si="61"/>
        <v>73</v>
      </c>
      <c r="BZ11" s="74">
        <f t="shared" si="62"/>
        <v>76</v>
      </c>
      <c r="CA11" s="73">
        <f t="shared" si="63"/>
        <v>112</v>
      </c>
      <c r="CB11" s="74">
        <f t="shared" si="64"/>
        <v>120</v>
      </c>
      <c r="CC11" s="73">
        <f t="shared" si="65"/>
        <v>169</v>
      </c>
      <c r="CD11" s="74">
        <f t="shared" si="66"/>
        <v>176</v>
      </c>
      <c r="CE11" s="73">
        <f t="shared" si="67"/>
        <v>220</v>
      </c>
      <c r="CF11" s="74">
        <f t="shared" si="68"/>
        <v>266</v>
      </c>
      <c r="CG11" s="73">
        <f t="shared" si="69"/>
        <v>292</v>
      </c>
      <c r="CH11" s="72">
        <f t="shared" si="70"/>
        <v>37</v>
      </c>
      <c r="CI11" s="73">
        <f t="shared" si="71"/>
        <v>41</v>
      </c>
      <c r="CJ11" s="74">
        <f t="shared" si="72"/>
        <v>72</v>
      </c>
      <c r="CK11" s="74">
        <f t="shared" si="73"/>
        <v>75</v>
      </c>
      <c r="CL11" s="74">
        <f t="shared" si="74"/>
        <v>111</v>
      </c>
      <c r="CM11" s="74">
        <f t="shared" si="75"/>
        <v>119</v>
      </c>
      <c r="CN11" s="74">
        <f t="shared" si="76"/>
        <v>145</v>
      </c>
      <c r="CO11" s="74">
        <f t="shared" si="77"/>
        <v>171</v>
      </c>
      <c r="CP11" s="74">
        <f t="shared" si="78"/>
        <v>211</v>
      </c>
      <c r="CQ11" s="74">
        <f t="shared" si="79"/>
        <v>260</v>
      </c>
      <c r="CR11" s="74">
        <f t="shared" si="80"/>
        <v>291</v>
      </c>
      <c r="CS11" s="74">
        <f t="shared" si="81"/>
        <v>307</v>
      </c>
      <c r="CT11" s="23">
        <f t="shared" si="82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>_xlfn.AGGREGATE(9,6,CH12:CS12)-_xlfn.AGGREGATE(9,6,BV12:CG12)+12</f>
        <v>276</v>
      </c>
      <c r="BD12" s="35" t="s">
        <v>1379</v>
      </c>
      <c r="BE12" s="3" t="s">
        <v>1381</v>
      </c>
      <c r="BF12" s="124" t="s">
        <v>23</v>
      </c>
      <c r="BG12" s="50" t="s">
        <v>1379</v>
      </c>
      <c r="BH12" s="50" t="s">
        <v>1384</v>
      </c>
      <c r="BI12" s="1"/>
      <c r="BJ12" s="72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58" t="s">
        <v>1293</v>
      </c>
      <c r="BV12" s="72">
        <f t="shared" si="2"/>
        <v>1</v>
      </c>
      <c r="BW12" s="73">
        <f t="shared" si="3"/>
        <v>35</v>
      </c>
      <c r="BX12" s="74">
        <f t="shared" si="4"/>
        <v>39</v>
      </c>
      <c r="BY12" s="73">
        <f t="shared" si="5"/>
        <v>70</v>
      </c>
      <c r="BZ12" s="74">
        <f t="shared" si="6"/>
        <v>73</v>
      </c>
      <c r="CA12" s="73">
        <f t="shared" si="7"/>
        <v>109</v>
      </c>
      <c r="CB12" s="74">
        <f t="shared" si="8"/>
        <v>117</v>
      </c>
      <c r="CC12" s="73">
        <f t="shared" si="9"/>
        <v>166</v>
      </c>
      <c r="CD12" s="74">
        <f t="shared" si="10"/>
        <v>173</v>
      </c>
      <c r="CE12" s="73">
        <f t="shared" si="11"/>
        <v>219</v>
      </c>
      <c r="CF12" s="74">
        <f t="shared" si="12"/>
        <v>266</v>
      </c>
      <c r="CG12" s="73">
        <f t="shared" si="13"/>
        <v>292</v>
      </c>
      <c r="CH12" s="72">
        <f t="shared" si="14"/>
        <v>34</v>
      </c>
      <c r="CI12" s="73">
        <f t="shared" si="15"/>
        <v>38</v>
      </c>
      <c r="CJ12" s="74">
        <f t="shared" si="16"/>
        <v>69</v>
      </c>
      <c r="CK12" s="74">
        <f t="shared" si="17"/>
        <v>72</v>
      </c>
      <c r="CL12" s="74">
        <f t="shared" si="18"/>
        <v>108</v>
      </c>
      <c r="CM12" s="74">
        <f t="shared" si="19"/>
        <v>116</v>
      </c>
      <c r="CN12" s="74">
        <f t="shared" si="20"/>
        <v>142</v>
      </c>
      <c r="CO12" s="74">
        <f t="shared" si="21"/>
        <v>168</v>
      </c>
      <c r="CP12" s="74">
        <f t="shared" si="22"/>
        <v>213</v>
      </c>
      <c r="CQ12" s="74">
        <f t="shared" si="23"/>
        <v>259</v>
      </c>
      <c r="CR12" s="74">
        <f t="shared" si="24"/>
        <v>291</v>
      </c>
      <c r="CS12" s="74">
        <f t="shared" si="25"/>
        <v>314</v>
      </c>
      <c r="CT12" s="23">
        <f t="shared" si="26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>_xlfn.AGGREGATE(9,6,CH13:CS13)-_xlfn.AGGREGATE(9,6,BV13:CG13)+12</f>
        <v>264</v>
      </c>
      <c r="BD13" s="4" t="s">
        <v>23</v>
      </c>
      <c r="BE13" s="3" t="s">
        <v>1297</v>
      </c>
      <c r="BF13" s="124">
        <v>3</v>
      </c>
      <c r="BG13" s="50" t="s">
        <v>1384</v>
      </c>
      <c r="BH13" s="50" t="s">
        <v>1384</v>
      </c>
      <c r="BI13" s="1"/>
      <c r="BJ13" s="72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58" t="s">
        <v>1293</v>
      </c>
      <c r="BV13" s="72">
        <f t="shared" si="2"/>
        <v>7</v>
      </c>
      <c r="BW13" s="73">
        <f t="shared" si="3"/>
        <v>35</v>
      </c>
      <c r="BX13" s="74">
        <f t="shared" si="4"/>
        <v>39</v>
      </c>
      <c r="BY13" s="73">
        <f t="shared" si="5"/>
        <v>70</v>
      </c>
      <c r="BZ13" s="74">
        <f t="shared" si="6"/>
        <v>73</v>
      </c>
      <c r="CA13" s="73">
        <f t="shared" si="7"/>
        <v>109</v>
      </c>
      <c r="CB13" s="74">
        <f t="shared" si="8"/>
        <v>117</v>
      </c>
      <c r="CC13" s="73">
        <f t="shared" si="9"/>
        <v>166</v>
      </c>
      <c r="CD13" s="74">
        <f t="shared" si="10"/>
        <v>173</v>
      </c>
      <c r="CE13" s="73">
        <f t="shared" si="11"/>
        <v>225</v>
      </c>
      <c r="CF13" s="74">
        <f t="shared" si="12"/>
        <v>266</v>
      </c>
      <c r="CG13" s="73">
        <f t="shared" si="13"/>
        <v>292</v>
      </c>
      <c r="CH13" s="72">
        <f t="shared" si="14"/>
        <v>34</v>
      </c>
      <c r="CI13" s="73">
        <f t="shared" si="15"/>
        <v>38</v>
      </c>
      <c r="CJ13" s="74">
        <f t="shared" si="16"/>
        <v>69</v>
      </c>
      <c r="CK13" s="74">
        <f t="shared" si="17"/>
        <v>72</v>
      </c>
      <c r="CL13" s="74">
        <f t="shared" si="18"/>
        <v>108</v>
      </c>
      <c r="CM13" s="74">
        <f t="shared" si="19"/>
        <v>116</v>
      </c>
      <c r="CN13" s="74">
        <f t="shared" si="20"/>
        <v>142</v>
      </c>
      <c r="CO13" s="74">
        <f t="shared" si="21"/>
        <v>168</v>
      </c>
      <c r="CP13" s="74">
        <f t="shared" si="22"/>
        <v>210</v>
      </c>
      <c r="CQ13" s="74">
        <f t="shared" si="23"/>
        <v>259</v>
      </c>
      <c r="CR13" s="74">
        <f t="shared" si="24"/>
        <v>291</v>
      </c>
      <c r="CS13" s="74">
        <f t="shared" si="25"/>
        <v>317</v>
      </c>
      <c r="CT13" s="23">
        <f t="shared" si="26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>_xlfn.AGGREGATE(9,6,CH14:CS14)-_xlfn.AGGREGATE(9,6,BV14:CG14)+12</f>
        <v>265</v>
      </c>
      <c r="BD14" s="4" t="s">
        <v>1382</v>
      </c>
      <c r="BE14" s="3" t="s">
        <v>1297</v>
      </c>
      <c r="BF14" s="124">
        <v>2.6</v>
      </c>
      <c r="BG14" s="50" t="s">
        <v>1384</v>
      </c>
      <c r="BH14" s="50" t="s">
        <v>1384</v>
      </c>
      <c r="BI14" s="1"/>
      <c r="BJ14" s="72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58" t="s">
        <v>1293</v>
      </c>
      <c r="BV14" s="72">
        <f t="shared" si="2"/>
        <v>7</v>
      </c>
      <c r="BW14" s="73">
        <f t="shared" si="3"/>
        <v>35</v>
      </c>
      <c r="BX14" s="74">
        <f t="shared" si="4"/>
        <v>39</v>
      </c>
      <c r="BY14" s="73">
        <f t="shared" si="5"/>
        <v>70</v>
      </c>
      <c r="BZ14" s="74">
        <f t="shared" si="6"/>
        <v>73</v>
      </c>
      <c r="CA14" s="73">
        <f t="shared" si="7"/>
        <v>109</v>
      </c>
      <c r="CB14" s="74">
        <f t="shared" si="8"/>
        <v>117</v>
      </c>
      <c r="CC14" s="73">
        <f t="shared" si="9"/>
        <v>166</v>
      </c>
      <c r="CD14" s="74">
        <f t="shared" si="10"/>
        <v>173</v>
      </c>
      <c r="CE14" s="73">
        <f t="shared" si="11"/>
        <v>224</v>
      </c>
      <c r="CF14" s="74">
        <f t="shared" si="12"/>
        <v>266</v>
      </c>
      <c r="CG14" s="73">
        <f t="shared" si="13"/>
        <v>292</v>
      </c>
      <c r="CH14" s="72">
        <f t="shared" si="14"/>
        <v>34</v>
      </c>
      <c r="CI14" s="73">
        <f t="shared" si="15"/>
        <v>38</v>
      </c>
      <c r="CJ14" s="74">
        <f t="shared" si="16"/>
        <v>69</v>
      </c>
      <c r="CK14" s="74">
        <f t="shared" si="17"/>
        <v>72</v>
      </c>
      <c r="CL14" s="74">
        <f t="shared" si="18"/>
        <v>108</v>
      </c>
      <c r="CM14" s="74">
        <f t="shared" si="19"/>
        <v>116</v>
      </c>
      <c r="CN14" s="74">
        <f t="shared" si="20"/>
        <v>142</v>
      </c>
      <c r="CO14" s="74">
        <f t="shared" si="21"/>
        <v>168</v>
      </c>
      <c r="CP14" s="74">
        <f t="shared" si="22"/>
        <v>210</v>
      </c>
      <c r="CQ14" s="74">
        <f t="shared" si="23"/>
        <v>259</v>
      </c>
      <c r="CR14" s="74">
        <f t="shared" si="24"/>
        <v>291</v>
      </c>
      <c r="CS14" s="74">
        <f t="shared" si="25"/>
        <v>317</v>
      </c>
      <c r="CT14" s="23">
        <f t="shared" si="26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>_xlfn.AGGREGATE(9,6,CH15:CS15)-_xlfn.AGGREGATE(9,6,BV15:CG15)+12</f>
        <v>250</v>
      </c>
      <c r="BD15" s="4" t="s">
        <v>23</v>
      </c>
      <c r="BE15" s="3" t="s">
        <v>1381</v>
      </c>
      <c r="BF15" s="124">
        <v>2.71</v>
      </c>
      <c r="BG15" s="50" t="s">
        <v>1384</v>
      </c>
      <c r="BH15" s="50" t="s">
        <v>1384</v>
      </c>
      <c r="BI15" s="1"/>
      <c r="BJ15" s="72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58" t="s">
        <v>1293</v>
      </c>
      <c r="BV15" s="72">
        <f t="shared" si="2"/>
        <v>5</v>
      </c>
      <c r="BW15" s="73">
        <f t="shared" si="3"/>
        <v>35</v>
      </c>
      <c r="BX15" s="74">
        <f t="shared" si="4"/>
        <v>39</v>
      </c>
      <c r="BY15" s="73">
        <f t="shared" si="5"/>
        <v>70</v>
      </c>
      <c r="BZ15" s="74">
        <f t="shared" si="6"/>
        <v>73</v>
      </c>
      <c r="CA15" s="73">
        <f t="shared" si="7"/>
        <v>109</v>
      </c>
      <c r="CB15" s="74">
        <f t="shared" si="8"/>
        <v>117</v>
      </c>
      <c r="CC15" s="73">
        <f t="shared" si="9"/>
        <v>166</v>
      </c>
      <c r="CD15" s="74">
        <f t="shared" si="10"/>
        <v>173</v>
      </c>
      <c r="CE15" s="73">
        <f t="shared" si="11"/>
        <v>226</v>
      </c>
      <c r="CF15" s="74">
        <f t="shared" si="12"/>
        <v>266</v>
      </c>
      <c r="CG15" s="73">
        <f t="shared" si="13"/>
        <v>292</v>
      </c>
      <c r="CH15" s="72">
        <f t="shared" si="14"/>
        <v>34</v>
      </c>
      <c r="CI15" s="73">
        <f t="shared" si="15"/>
        <v>38</v>
      </c>
      <c r="CJ15" s="74">
        <f t="shared" si="16"/>
        <v>69</v>
      </c>
      <c r="CK15" s="74">
        <f t="shared" si="17"/>
        <v>72</v>
      </c>
      <c r="CL15" s="74">
        <f t="shared" si="18"/>
        <v>108</v>
      </c>
      <c r="CM15" s="74">
        <f t="shared" si="19"/>
        <v>116</v>
      </c>
      <c r="CN15" s="74">
        <f t="shared" si="20"/>
        <v>142</v>
      </c>
      <c r="CO15" s="74">
        <f t="shared" si="21"/>
        <v>168</v>
      </c>
      <c r="CP15" s="74">
        <f t="shared" si="22"/>
        <v>204</v>
      </c>
      <c r="CQ15" s="74">
        <f t="shared" si="23"/>
        <v>259</v>
      </c>
      <c r="CR15" s="74">
        <f t="shared" si="24"/>
        <v>291</v>
      </c>
      <c r="CS15" s="74">
        <f t="shared" si="25"/>
        <v>308</v>
      </c>
      <c r="CT15" s="23">
        <f t="shared" si="26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>_xlfn.AGGREGATE(9,6,CH16:CS16)-_xlfn.AGGREGATE(9,6,BV16:CG16)+12</f>
        <v>258</v>
      </c>
      <c r="BD16" s="4" t="s">
        <v>23</v>
      </c>
      <c r="BE16" s="3" t="s">
        <v>1381</v>
      </c>
      <c r="BF16" s="124">
        <v>3.31</v>
      </c>
      <c r="BG16" s="50" t="s">
        <v>1384</v>
      </c>
      <c r="BH16" s="50" t="s">
        <v>1384</v>
      </c>
      <c r="BI16" s="1"/>
      <c r="BJ16" s="72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58" t="s">
        <v>1293</v>
      </c>
      <c r="BV16" s="72">
        <f t="shared" si="2"/>
        <v>7</v>
      </c>
      <c r="BW16" s="73">
        <f t="shared" si="3"/>
        <v>35</v>
      </c>
      <c r="BX16" s="74">
        <f t="shared" si="4"/>
        <v>39</v>
      </c>
      <c r="BY16" s="73">
        <f t="shared" si="5"/>
        <v>70</v>
      </c>
      <c r="BZ16" s="74">
        <f t="shared" si="6"/>
        <v>73</v>
      </c>
      <c r="CA16" s="73">
        <f t="shared" si="7"/>
        <v>109</v>
      </c>
      <c r="CB16" s="74">
        <f t="shared" si="8"/>
        <v>117</v>
      </c>
      <c r="CC16" s="73">
        <f t="shared" si="9"/>
        <v>166</v>
      </c>
      <c r="CD16" s="74">
        <f t="shared" si="10"/>
        <v>173</v>
      </c>
      <c r="CE16" s="73">
        <f t="shared" si="11"/>
        <v>219</v>
      </c>
      <c r="CF16" s="74">
        <f t="shared" si="12"/>
        <v>266</v>
      </c>
      <c r="CG16" s="73">
        <f t="shared" si="13"/>
        <v>292</v>
      </c>
      <c r="CH16" s="72">
        <f t="shared" si="14"/>
        <v>34</v>
      </c>
      <c r="CI16" s="73">
        <f t="shared" si="15"/>
        <v>38</v>
      </c>
      <c r="CJ16" s="74">
        <f t="shared" si="16"/>
        <v>69</v>
      </c>
      <c r="CK16" s="74">
        <f t="shared" si="17"/>
        <v>72</v>
      </c>
      <c r="CL16" s="74">
        <f t="shared" si="18"/>
        <v>108</v>
      </c>
      <c r="CM16" s="74">
        <f t="shared" si="19"/>
        <v>116</v>
      </c>
      <c r="CN16" s="74">
        <f t="shared" si="20"/>
        <v>142</v>
      </c>
      <c r="CO16" s="74">
        <f t="shared" si="21"/>
        <v>168</v>
      </c>
      <c r="CP16" s="74">
        <f t="shared" si="22"/>
        <v>210</v>
      </c>
      <c r="CQ16" s="74">
        <f t="shared" si="23"/>
        <v>259</v>
      </c>
      <c r="CR16" s="74">
        <f t="shared" si="24"/>
        <v>291</v>
      </c>
      <c r="CS16" s="74">
        <f t="shared" si="25"/>
        <v>305</v>
      </c>
      <c r="CT16" s="23">
        <f t="shared" si="26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>_xlfn.AGGREGATE(9,6,CH17:CS17)-_xlfn.AGGREGATE(9,6,BV17:CG17)+12</f>
        <v>261</v>
      </c>
      <c r="BD17" s="4" t="s">
        <v>23</v>
      </c>
      <c r="BE17" s="3" t="s">
        <v>1381</v>
      </c>
      <c r="BF17" s="124">
        <v>3.6</v>
      </c>
      <c r="BG17" s="50" t="s">
        <v>1384</v>
      </c>
      <c r="BH17" s="50" t="s">
        <v>1384</v>
      </c>
      <c r="BI17" s="1"/>
      <c r="BJ17" s="72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58" t="s">
        <v>1293</v>
      </c>
      <c r="BV17" s="72">
        <f t="shared" si="2"/>
        <v>7</v>
      </c>
      <c r="BW17" s="73">
        <f t="shared" si="3"/>
        <v>35</v>
      </c>
      <c r="BX17" s="74">
        <f t="shared" si="4"/>
        <v>39</v>
      </c>
      <c r="BY17" s="73">
        <f t="shared" si="5"/>
        <v>70</v>
      </c>
      <c r="BZ17" s="74">
        <f t="shared" si="6"/>
        <v>73</v>
      </c>
      <c r="CA17" s="73">
        <f t="shared" si="7"/>
        <v>109</v>
      </c>
      <c r="CB17" s="74">
        <f t="shared" si="8"/>
        <v>117</v>
      </c>
      <c r="CC17" s="73">
        <f t="shared" si="9"/>
        <v>166</v>
      </c>
      <c r="CD17" s="74">
        <f t="shared" si="10"/>
        <v>173</v>
      </c>
      <c r="CE17" s="73">
        <f t="shared" si="11"/>
        <v>219</v>
      </c>
      <c r="CF17" s="74">
        <f t="shared" si="12"/>
        <v>266</v>
      </c>
      <c r="CG17" s="73">
        <f t="shared" si="13"/>
        <v>292</v>
      </c>
      <c r="CH17" s="72">
        <f t="shared" si="14"/>
        <v>34</v>
      </c>
      <c r="CI17" s="73">
        <f t="shared" si="15"/>
        <v>38</v>
      </c>
      <c r="CJ17" s="74">
        <f t="shared" si="16"/>
        <v>69</v>
      </c>
      <c r="CK17" s="74">
        <f t="shared" si="17"/>
        <v>72</v>
      </c>
      <c r="CL17" s="74">
        <f t="shared" si="18"/>
        <v>108</v>
      </c>
      <c r="CM17" s="74">
        <f t="shared" si="19"/>
        <v>116</v>
      </c>
      <c r="CN17" s="74">
        <f t="shared" si="20"/>
        <v>142</v>
      </c>
      <c r="CO17" s="74">
        <f t="shared" si="21"/>
        <v>168</v>
      </c>
      <c r="CP17" s="74">
        <f t="shared" si="22"/>
        <v>213</v>
      </c>
      <c r="CQ17" s="74">
        <f t="shared" si="23"/>
        <v>259</v>
      </c>
      <c r="CR17" s="74">
        <f t="shared" si="24"/>
        <v>291</v>
      </c>
      <c r="CS17" s="74">
        <f t="shared" si="25"/>
        <v>305</v>
      </c>
      <c r="CT17" s="23">
        <f t="shared" si="26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>_xlfn.AGGREGATE(9,6,CH18:CS18)-_xlfn.AGGREGATE(9,6,BV18:CG18)+12</f>
        <v>261</v>
      </c>
      <c r="BD18" s="4" t="s">
        <v>23</v>
      </c>
      <c r="BE18" s="3" t="s">
        <v>1381</v>
      </c>
      <c r="BF18" s="124">
        <v>3.27</v>
      </c>
      <c r="BG18" s="50" t="s">
        <v>1384</v>
      </c>
      <c r="BH18" s="50" t="s">
        <v>1384</v>
      </c>
      <c r="BI18" s="1"/>
      <c r="BJ18" s="72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58" t="s">
        <v>1293</v>
      </c>
      <c r="BV18" s="72">
        <f t="shared" si="2"/>
        <v>7</v>
      </c>
      <c r="BW18" s="73">
        <f t="shared" si="3"/>
        <v>35</v>
      </c>
      <c r="BX18" s="74">
        <f t="shared" si="4"/>
        <v>39</v>
      </c>
      <c r="BY18" s="73">
        <f t="shared" si="5"/>
        <v>70</v>
      </c>
      <c r="BZ18" s="74">
        <f t="shared" si="6"/>
        <v>73</v>
      </c>
      <c r="CA18" s="73">
        <f t="shared" si="7"/>
        <v>109</v>
      </c>
      <c r="CB18" s="74">
        <f t="shared" si="8"/>
        <v>117</v>
      </c>
      <c r="CC18" s="73">
        <f t="shared" si="9"/>
        <v>166</v>
      </c>
      <c r="CD18" s="74">
        <f t="shared" si="10"/>
        <v>173</v>
      </c>
      <c r="CE18" s="73">
        <f t="shared" si="11"/>
        <v>219</v>
      </c>
      <c r="CF18" s="74">
        <f t="shared" si="12"/>
        <v>266</v>
      </c>
      <c r="CG18" s="73">
        <f t="shared" si="13"/>
        <v>292</v>
      </c>
      <c r="CH18" s="72">
        <f t="shared" si="14"/>
        <v>34</v>
      </c>
      <c r="CI18" s="73">
        <f t="shared" si="15"/>
        <v>38</v>
      </c>
      <c r="CJ18" s="74">
        <f t="shared" si="16"/>
        <v>69</v>
      </c>
      <c r="CK18" s="74">
        <f t="shared" si="17"/>
        <v>72</v>
      </c>
      <c r="CL18" s="74">
        <f t="shared" si="18"/>
        <v>108</v>
      </c>
      <c r="CM18" s="74">
        <f t="shared" si="19"/>
        <v>116</v>
      </c>
      <c r="CN18" s="74">
        <f t="shared" si="20"/>
        <v>142</v>
      </c>
      <c r="CO18" s="74">
        <f t="shared" si="21"/>
        <v>168</v>
      </c>
      <c r="CP18" s="74">
        <f t="shared" si="22"/>
        <v>213</v>
      </c>
      <c r="CQ18" s="74">
        <f t="shared" si="23"/>
        <v>259</v>
      </c>
      <c r="CR18" s="74">
        <f t="shared" si="24"/>
        <v>291</v>
      </c>
      <c r="CS18" s="74">
        <f t="shared" si="25"/>
        <v>305</v>
      </c>
      <c r="CT18" s="23">
        <f t="shared" si="26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>_xlfn.AGGREGATE(9,6,CH19:CS19)-_xlfn.AGGREGATE(9,6,BV19:CG19)+12</f>
        <v>261</v>
      </c>
      <c r="BD19" s="4" t="s">
        <v>23</v>
      </c>
      <c r="BE19" s="3" t="s">
        <v>1381</v>
      </c>
      <c r="BF19" s="124">
        <v>3.34</v>
      </c>
      <c r="BG19" s="50" t="s">
        <v>1384</v>
      </c>
      <c r="BH19" s="50" t="s">
        <v>1384</v>
      </c>
      <c r="BI19" s="1"/>
      <c r="BJ19" s="72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58" t="s">
        <v>1293</v>
      </c>
      <c r="BV19" s="72">
        <f t="shared" si="2"/>
        <v>7</v>
      </c>
      <c r="BW19" s="73">
        <f t="shared" si="3"/>
        <v>35</v>
      </c>
      <c r="BX19" s="74">
        <f t="shared" si="4"/>
        <v>39</v>
      </c>
      <c r="BY19" s="73">
        <f t="shared" si="5"/>
        <v>70</v>
      </c>
      <c r="BZ19" s="74">
        <f t="shared" si="6"/>
        <v>73</v>
      </c>
      <c r="CA19" s="73">
        <f t="shared" si="7"/>
        <v>109</v>
      </c>
      <c r="CB19" s="74">
        <f t="shared" si="8"/>
        <v>117</v>
      </c>
      <c r="CC19" s="73">
        <f t="shared" si="9"/>
        <v>166</v>
      </c>
      <c r="CD19" s="74">
        <f t="shared" si="10"/>
        <v>173</v>
      </c>
      <c r="CE19" s="73">
        <f t="shared" si="11"/>
        <v>219</v>
      </c>
      <c r="CF19" s="74">
        <f t="shared" si="12"/>
        <v>266</v>
      </c>
      <c r="CG19" s="73">
        <f t="shared" si="13"/>
        <v>292</v>
      </c>
      <c r="CH19" s="72">
        <f t="shared" si="14"/>
        <v>34</v>
      </c>
      <c r="CI19" s="73">
        <f t="shared" si="15"/>
        <v>38</v>
      </c>
      <c r="CJ19" s="74">
        <f t="shared" si="16"/>
        <v>69</v>
      </c>
      <c r="CK19" s="74">
        <f t="shared" si="17"/>
        <v>72</v>
      </c>
      <c r="CL19" s="74">
        <f t="shared" si="18"/>
        <v>108</v>
      </c>
      <c r="CM19" s="74">
        <f t="shared" si="19"/>
        <v>116</v>
      </c>
      <c r="CN19" s="74">
        <f t="shared" si="20"/>
        <v>142</v>
      </c>
      <c r="CO19" s="74">
        <f t="shared" si="21"/>
        <v>168</v>
      </c>
      <c r="CP19" s="74">
        <f t="shared" si="22"/>
        <v>213</v>
      </c>
      <c r="CQ19" s="74">
        <f t="shared" si="23"/>
        <v>259</v>
      </c>
      <c r="CR19" s="74">
        <f t="shared" si="24"/>
        <v>291</v>
      </c>
      <c r="CS19" s="74">
        <f t="shared" si="25"/>
        <v>305</v>
      </c>
      <c r="CT19" s="23">
        <f t="shared" si="26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</row>
    <row r="20" spans="1:1030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>_xlfn.AGGREGATE(9,6,CH20:CS20)-_xlfn.AGGREGATE(9,6,BV20:CG20)+12</f>
        <v>267</v>
      </c>
      <c r="BD20" s="4" t="s">
        <v>23</v>
      </c>
      <c r="BE20" s="3" t="s">
        <v>1381</v>
      </c>
      <c r="BF20" s="124">
        <v>2.7</v>
      </c>
      <c r="BG20" s="50" t="s">
        <v>1384</v>
      </c>
      <c r="BH20" s="50" t="s">
        <v>1384</v>
      </c>
      <c r="BI20" s="1"/>
      <c r="BJ20" s="72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58" t="s">
        <v>1293</v>
      </c>
      <c r="BV20" s="72">
        <f t="shared" si="2"/>
        <v>6</v>
      </c>
      <c r="BW20" s="73">
        <f t="shared" si="3"/>
        <v>35</v>
      </c>
      <c r="BX20" s="74">
        <f t="shared" si="4"/>
        <v>39</v>
      </c>
      <c r="BY20" s="73">
        <f t="shared" si="5"/>
        <v>70</v>
      </c>
      <c r="BZ20" s="74">
        <f t="shared" si="6"/>
        <v>73</v>
      </c>
      <c r="CA20" s="73">
        <f t="shared" si="7"/>
        <v>109</v>
      </c>
      <c r="CB20" s="74">
        <f t="shared" si="8"/>
        <v>117</v>
      </c>
      <c r="CC20" s="73">
        <f t="shared" si="9"/>
        <v>166</v>
      </c>
      <c r="CD20" s="74">
        <f t="shared" si="10"/>
        <v>173</v>
      </c>
      <c r="CE20" s="73">
        <f t="shared" si="11"/>
        <v>221</v>
      </c>
      <c r="CF20" s="74">
        <f t="shared" si="12"/>
        <v>266</v>
      </c>
      <c r="CG20" s="73">
        <f t="shared" si="13"/>
        <v>292</v>
      </c>
      <c r="CH20" s="72">
        <f t="shared" si="14"/>
        <v>34</v>
      </c>
      <c r="CI20" s="73">
        <f t="shared" si="15"/>
        <v>38</v>
      </c>
      <c r="CJ20" s="74">
        <f t="shared" si="16"/>
        <v>69</v>
      </c>
      <c r="CK20" s="74">
        <f t="shared" si="17"/>
        <v>72</v>
      </c>
      <c r="CL20" s="74">
        <f t="shared" si="18"/>
        <v>108</v>
      </c>
      <c r="CM20" s="74">
        <f t="shared" si="19"/>
        <v>116</v>
      </c>
      <c r="CN20" s="74">
        <f t="shared" si="20"/>
        <v>142</v>
      </c>
      <c r="CO20" s="74">
        <f t="shared" si="21"/>
        <v>168</v>
      </c>
      <c r="CP20" s="74">
        <f t="shared" si="22"/>
        <v>214</v>
      </c>
      <c r="CQ20" s="74">
        <f t="shared" si="23"/>
        <v>259</v>
      </c>
      <c r="CR20" s="74">
        <f t="shared" si="24"/>
        <v>291</v>
      </c>
      <c r="CS20" s="74">
        <f t="shared" si="25"/>
        <v>311</v>
      </c>
      <c r="CT20" s="23">
        <f t="shared" si="26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</row>
    <row r="21" spans="1:1030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>_xlfn.AGGREGATE(9,6,CH21:CS21)-_xlfn.AGGREGATE(9,6,BV21:CG21)+12</f>
        <v>262</v>
      </c>
      <c r="BD21" s="4" t="s">
        <v>23</v>
      </c>
      <c r="BE21" s="3" t="s">
        <v>1381</v>
      </c>
      <c r="BF21" s="124">
        <v>1.8</v>
      </c>
      <c r="BG21" s="50" t="s">
        <v>1384</v>
      </c>
      <c r="BH21" s="50" t="s">
        <v>1384</v>
      </c>
      <c r="BI21" s="1"/>
      <c r="BJ21" s="72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58" t="s">
        <v>1293</v>
      </c>
      <c r="BV21" s="72">
        <f t="shared" si="2"/>
        <v>2</v>
      </c>
      <c r="BW21" s="73">
        <f t="shared" si="3"/>
        <v>35</v>
      </c>
      <c r="BX21" s="74">
        <f t="shared" si="4"/>
        <v>39</v>
      </c>
      <c r="BY21" s="73">
        <f t="shared" si="5"/>
        <v>70</v>
      </c>
      <c r="BZ21" s="74">
        <f t="shared" si="6"/>
        <v>73</v>
      </c>
      <c r="CA21" s="73">
        <f t="shared" si="7"/>
        <v>109</v>
      </c>
      <c r="CB21" s="74">
        <f t="shared" si="8"/>
        <v>117</v>
      </c>
      <c r="CC21" s="73">
        <f t="shared" si="9"/>
        <v>166</v>
      </c>
      <c r="CD21" s="74">
        <f t="shared" si="10"/>
        <v>173</v>
      </c>
      <c r="CE21" s="73">
        <f t="shared" si="11"/>
        <v>219</v>
      </c>
      <c r="CF21" s="74">
        <f t="shared" si="12"/>
        <v>266</v>
      </c>
      <c r="CG21" s="73">
        <f t="shared" si="13"/>
        <v>292</v>
      </c>
      <c r="CH21" s="72">
        <f t="shared" si="14"/>
        <v>34</v>
      </c>
      <c r="CI21" s="73">
        <f t="shared" si="15"/>
        <v>38</v>
      </c>
      <c r="CJ21" s="74">
        <f t="shared" si="16"/>
        <v>69</v>
      </c>
      <c r="CK21" s="74">
        <f t="shared" si="17"/>
        <v>72</v>
      </c>
      <c r="CL21" s="74">
        <f t="shared" si="18"/>
        <v>108</v>
      </c>
      <c r="CM21" s="74">
        <f t="shared" si="19"/>
        <v>116</v>
      </c>
      <c r="CN21" s="74">
        <f t="shared" si="20"/>
        <v>142</v>
      </c>
      <c r="CO21" s="74">
        <f t="shared" si="21"/>
        <v>168</v>
      </c>
      <c r="CP21" s="74">
        <f t="shared" si="22"/>
        <v>207</v>
      </c>
      <c r="CQ21" s="74">
        <f t="shared" si="23"/>
        <v>259</v>
      </c>
      <c r="CR21" s="74">
        <f t="shared" si="24"/>
        <v>291</v>
      </c>
      <c r="CS21" s="74">
        <f t="shared" si="25"/>
        <v>307</v>
      </c>
      <c r="CT21" s="23">
        <f t="shared" si="26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>_xlfn.AGGREGATE(9,6,CH22:CS22)-_xlfn.AGGREGATE(9,6,BV22:CG22)+12</f>
        <v>268</v>
      </c>
      <c r="BD22" s="2" t="s">
        <v>1383</v>
      </c>
      <c r="BE22" s="3" t="s">
        <v>1381</v>
      </c>
      <c r="BF22" s="124">
        <v>2.6</v>
      </c>
      <c r="BG22" s="50" t="s">
        <v>1384</v>
      </c>
      <c r="BH22" s="50" t="s">
        <v>1384</v>
      </c>
      <c r="BI22" s="1"/>
      <c r="BJ22" s="72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58" t="s">
        <v>1293</v>
      </c>
      <c r="BV22" s="72">
        <f t="shared" si="2"/>
        <v>6</v>
      </c>
      <c r="BW22" s="73">
        <f t="shared" si="3"/>
        <v>35</v>
      </c>
      <c r="BX22" s="74">
        <f t="shared" si="4"/>
        <v>39</v>
      </c>
      <c r="BY22" s="73">
        <f t="shared" si="5"/>
        <v>70</v>
      </c>
      <c r="BZ22" s="74">
        <f t="shared" si="6"/>
        <v>73</v>
      </c>
      <c r="CA22" s="73">
        <f t="shared" si="7"/>
        <v>109</v>
      </c>
      <c r="CB22" s="74">
        <f t="shared" si="8"/>
        <v>117</v>
      </c>
      <c r="CC22" s="73">
        <f t="shared" si="9"/>
        <v>166</v>
      </c>
      <c r="CD22" s="74">
        <f t="shared" si="10"/>
        <v>173</v>
      </c>
      <c r="CE22" s="73">
        <f t="shared" si="11"/>
        <v>219</v>
      </c>
      <c r="CF22" s="74">
        <f t="shared" si="12"/>
        <v>266</v>
      </c>
      <c r="CG22" s="73">
        <f t="shared" si="13"/>
        <v>292</v>
      </c>
      <c r="CH22" s="72">
        <f t="shared" si="14"/>
        <v>34</v>
      </c>
      <c r="CI22" s="73">
        <f t="shared" si="15"/>
        <v>38</v>
      </c>
      <c r="CJ22" s="74">
        <f t="shared" si="16"/>
        <v>69</v>
      </c>
      <c r="CK22" s="74">
        <f t="shared" si="17"/>
        <v>72</v>
      </c>
      <c r="CL22" s="74">
        <f t="shared" si="18"/>
        <v>108</v>
      </c>
      <c r="CM22" s="74">
        <f t="shared" si="19"/>
        <v>116</v>
      </c>
      <c r="CN22" s="74">
        <f t="shared" si="20"/>
        <v>142</v>
      </c>
      <c r="CO22" s="74">
        <f t="shared" si="21"/>
        <v>168</v>
      </c>
      <c r="CP22" s="74">
        <f t="shared" si="22"/>
        <v>213</v>
      </c>
      <c r="CQ22" s="74">
        <f t="shared" si="23"/>
        <v>259</v>
      </c>
      <c r="CR22" s="74">
        <f t="shared" si="24"/>
        <v>291</v>
      </c>
      <c r="CS22" s="74">
        <f t="shared" si="25"/>
        <v>311</v>
      </c>
      <c r="CT22" s="23">
        <f t="shared" si="26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3">_xlfn.AGGREGATE(9,6,CH23:CS23)-_xlfn.AGGREGATE(9,6,BV23:CG23)+12</f>
        <v>251</v>
      </c>
      <c r="BD23" s="4" t="s">
        <v>23</v>
      </c>
      <c r="BE23" s="3" t="s">
        <v>1381</v>
      </c>
      <c r="BF23" s="124">
        <v>3.4</v>
      </c>
      <c r="BG23" s="50" t="s">
        <v>1287</v>
      </c>
      <c r="BH23" s="50" t="s">
        <v>1287</v>
      </c>
      <c r="BI23" s="1"/>
      <c r="BJ23" s="72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58" t="s">
        <v>1293</v>
      </c>
      <c r="BV23" s="72">
        <f t="shared" ref="BV23:BV57" si="84">E23</f>
        <v>6</v>
      </c>
      <c r="BW23" s="73">
        <f t="shared" ref="BW23:BW57" si="85">I23</f>
        <v>35</v>
      </c>
      <c r="BX23" s="74">
        <f t="shared" ref="BX23:BX57" si="86">M23</f>
        <v>39</v>
      </c>
      <c r="BY23" s="73">
        <f t="shared" ref="BY23:BY57" si="87">Q23</f>
        <v>70</v>
      </c>
      <c r="BZ23" s="74">
        <f t="shared" ref="BZ23:BZ57" si="88">U23</f>
        <v>73</v>
      </c>
      <c r="CA23" s="73">
        <f t="shared" ref="CA23:CA57" si="89">Y23</f>
        <v>109</v>
      </c>
      <c r="CB23" s="74">
        <f t="shared" ref="CB23:CB57" si="90">AC23</f>
        <v>117</v>
      </c>
      <c r="CC23" s="73">
        <f t="shared" ref="CC23:CC57" si="91">AG23</f>
        <v>166</v>
      </c>
      <c r="CD23" s="74">
        <f t="shared" ref="CD23:CD57" si="92">AK23</f>
        <v>173</v>
      </c>
      <c r="CE23" s="73">
        <f t="shared" ref="CE23:CE57" si="93">AO23</f>
        <v>224</v>
      </c>
      <c r="CF23" s="74">
        <f t="shared" ref="CF23:CF57" si="94">AS23</f>
        <v>266</v>
      </c>
      <c r="CG23" s="73">
        <f t="shared" ref="CG23:CG57" si="95">AW23</f>
        <v>292</v>
      </c>
      <c r="CH23" s="72">
        <f t="shared" ref="CH23:CH57" si="96">G23</f>
        <v>34</v>
      </c>
      <c r="CI23" s="73">
        <f t="shared" ref="CI23:CI57" si="97">K23</f>
        <v>38</v>
      </c>
      <c r="CJ23" s="74">
        <f t="shared" ref="CJ23:CJ57" si="98">O23</f>
        <v>69</v>
      </c>
      <c r="CK23" s="74">
        <f t="shared" ref="CK23:CK57" si="99">S23</f>
        <v>72</v>
      </c>
      <c r="CL23" s="74">
        <f t="shared" ref="CL23:CL57" si="100">W23</f>
        <v>108</v>
      </c>
      <c r="CM23" s="74">
        <f t="shared" ref="CM23:CM57" si="101">AA23</f>
        <v>116</v>
      </c>
      <c r="CN23" s="74">
        <f t="shared" ref="CN23:CN57" si="102">AE23</f>
        <v>142</v>
      </c>
      <c r="CO23" s="74">
        <f t="shared" ref="CO23:CO57" si="103">AI23</f>
        <v>168</v>
      </c>
      <c r="CP23" s="74">
        <f t="shared" ref="CP23:CP57" si="104">AM23</f>
        <v>207</v>
      </c>
      <c r="CQ23" s="74">
        <f t="shared" ref="CQ23:CQ57" si="105">AQ23</f>
        <v>259</v>
      </c>
      <c r="CR23" s="74">
        <f t="shared" ref="CR23:CR57" si="106">AU23</f>
        <v>291</v>
      </c>
      <c r="CS23" s="74">
        <f t="shared" ref="CS23:CS57" si="107">AY23</f>
        <v>305</v>
      </c>
      <c r="CT23" s="23">
        <f t="shared" ref="CT23:CT57" si="108">M23-K23</f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3"/>
        <v>261</v>
      </c>
      <c r="BD24" s="4" t="s">
        <v>23</v>
      </c>
      <c r="BE24" s="3" t="s">
        <v>1381</v>
      </c>
      <c r="BF24" s="124">
        <v>1.72</v>
      </c>
      <c r="BG24" s="50" t="s">
        <v>1384</v>
      </c>
      <c r="BH24" s="50" t="s">
        <v>1384</v>
      </c>
      <c r="BI24" s="1"/>
      <c r="BJ24" s="72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58" t="s">
        <v>1293</v>
      </c>
      <c r="BV24" s="72">
        <f t="shared" si="84"/>
        <v>2</v>
      </c>
      <c r="BW24" s="73">
        <f t="shared" si="85"/>
        <v>35</v>
      </c>
      <c r="BX24" s="74">
        <f t="shared" si="86"/>
        <v>39</v>
      </c>
      <c r="BY24" s="73">
        <f t="shared" si="87"/>
        <v>70</v>
      </c>
      <c r="BZ24" s="74">
        <f t="shared" si="88"/>
        <v>73</v>
      </c>
      <c r="CA24" s="73">
        <f t="shared" si="89"/>
        <v>109</v>
      </c>
      <c r="CB24" s="74">
        <f t="shared" si="90"/>
        <v>117</v>
      </c>
      <c r="CC24" s="73">
        <f t="shared" si="91"/>
        <v>166</v>
      </c>
      <c r="CD24" s="74">
        <f t="shared" si="92"/>
        <v>173</v>
      </c>
      <c r="CE24" s="73">
        <f t="shared" si="93"/>
        <v>219</v>
      </c>
      <c r="CF24" s="74">
        <f t="shared" si="94"/>
        <v>266</v>
      </c>
      <c r="CG24" s="73">
        <f t="shared" si="95"/>
        <v>292</v>
      </c>
      <c r="CH24" s="72">
        <f t="shared" si="96"/>
        <v>34</v>
      </c>
      <c r="CI24" s="73">
        <f t="shared" si="97"/>
        <v>38</v>
      </c>
      <c r="CJ24" s="74">
        <f t="shared" si="98"/>
        <v>69</v>
      </c>
      <c r="CK24" s="74">
        <f t="shared" si="99"/>
        <v>72</v>
      </c>
      <c r="CL24" s="74">
        <f t="shared" si="100"/>
        <v>108</v>
      </c>
      <c r="CM24" s="74">
        <f t="shared" si="101"/>
        <v>116</v>
      </c>
      <c r="CN24" s="74">
        <f t="shared" si="102"/>
        <v>142</v>
      </c>
      <c r="CO24" s="74">
        <f t="shared" si="103"/>
        <v>168</v>
      </c>
      <c r="CP24" s="74">
        <f t="shared" si="104"/>
        <v>208</v>
      </c>
      <c r="CQ24" s="74">
        <f t="shared" si="105"/>
        <v>259</v>
      </c>
      <c r="CR24" s="74">
        <f t="shared" si="106"/>
        <v>291</v>
      </c>
      <c r="CS24" s="74">
        <f t="shared" si="107"/>
        <v>305</v>
      </c>
      <c r="CT24" s="23">
        <f t="shared" si="108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3"/>
        <v>263</v>
      </c>
      <c r="BD25" s="4" t="s">
        <v>23</v>
      </c>
      <c r="BE25" s="3" t="s">
        <v>1381</v>
      </c>
      <c r="BF25" s="124">
        <v>1.9</v>
      </c>
      <c r="BG25" s="50" t="s">
        <v>1384</v>
      </c>
      <c r="BH25" s="50" t="s">
        <v>1384</v>
      </c>
      <c r="BI25" s="1"/>
      <c r="BJ25" s="72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58" t="s">
        <v>1293</v>
      </c>
      <c r="BV25" s="72">
        <f t="shared" si="84"/>
        <v>2</v>
      </c>
      <c r="BW25" s="73">
        <f t="shared" si="85"/>
        <v>35</v>
      </c>
      <c r="BX25" s="74">
        <f t="shared" si="86"/>
        <v>39</v>
      </c>
      <c r="BY25" s="73">
        <f t="shared" si="87"/>
        <v>70</v>
      </c>
      <c r="BZ25" s="74">
        <f t="shared" si="88"/>
        <v>73</v>
      </c>
      <c r="CA25" s="73">
        <f t="shared" si="89"/>
        <v>109</v>
      </c>
      <c r="CB25" s="74">
        <f t="shared" si="90"/>
        <v>117</v>
      </c>
      <c r="CC25" s="73">
        <f t="shared" si="91"/>
        <v>166</v>
      </c>
      <c r="CD25" s="74">
        <f t="shared" si="92"/>
        <v>173</v>
      </c>
      <c r="CE25" s="73">
        <f t="shared" si="93"/>
        <v>219</v>
      </c>
      <c r="CF25" s="74">
        <f t="shared" si="94"/>
        <v>266</v>
      </c>
      <c r="CG25" s="73">
        <f t="shared" si="95"/>
        <v>292</v>
      </c>
      <c r="CH25" s="72">
        <f t="shared" si="96"/>
        <v>34</v>
      </c>
      <c r="CI25" s="73">
        <f t="shared" si="97"/>
        <v>38</v>
      </c>
      <c r="CJ25" s="74">
        <f t="shared" si="98"/>
        <v>69</v>
      </c>
      <c r="CK25" s="74">
        <f t="shared" si="99"/>
        <v>72</v>
      </c>
      <c r="CL25" s="74">
        <f t="shared" si="100"/>
        <v>108</v>
      </c>
      <c r="CM25" s="74">
        <f t="shared" si="101"/>
        <v>116</v>
      </c>
      <c r="CN25" s="74">
        <f t="shared" si="102"/>
        <v>142</v>
      </c>
      <c r="CO25" s="74">
        <f t="shared" si="103"/>
        <v>168</v>
      </c>
      <c r="CP25" s="74">
        <f t="shared" si="104"/>
        <v>208</v>
      </c>
      <c r="CQ25" s="74">
        <f t="shared" si="105"/>
        <v>259</v>
      </c>
      <c r="CR25" s="74">
        <f t="shared" si="106"/>
        <v>291</v>
      </c>
      <c r="CS25" s="74">
        <f t="shared" si="107"/>
        <v>307</v>
      </c>
      <c r="CT25" s="23">
        <f t="shared" si="108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3"/>
        <v>261</v>
      </c>
      <c r="BD26" s="4" t="s">
        <v>23</v>
      </c>
      <c r="BE26" s="3" t="s">
        <v>1381</v>
      </c>
      <c r="BF26" s="124">
        <v>2</v>
      </c>
      <c r="BG26" s="50" t="s">
        <v>1384</v>
      </c>
      <c r="BH26" s="50" t="s">
        <v>1384</v>
      </c>
      <c r="BI26" s="1"/>
      <c r="BJ26" s="72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58" t="s">
        <v>1293</v>
      </c>
      <c r="BV26" s="72">
        <f t="shared" si="84"/>
        <v>2</v>
      </c>
      <c r="BW26" s="73">
        <f t="shared" si="85"/>
        <v>35</v>
      </c>
      <c r="BX26" s="74">
        <f t="shared" si="86"/>
        <v>39</v>
      </c>
      <c r="BY26" s="73">
        <f t="shared" si="87"/>
        <v>70</v>
      </c>
      <c r="BZ26" s="74">
        <f t="shared" si="88"/>
        <v>73</v>
      </c>
      <c r="CA26" s="73">
        <f t="shared" si="89"/>
        <v>109</v>
      </c>
      <c r="CB26" s="74">
        <f t="shared" si="90"/>
        <v>117</v>
      </c>
      <c r="CC26" s="73">
        <f t="shared" si="91"/>
        <v>166</v>
      </c>
      <c r="CD26" s="74">
        <f t="shared" si="92"/>
        <v>173</v>
      </c>
      <c r="CE26" s="73">
        <f t="shared" si="93"/>
        <v>219</v>
      </c>
      <c r="CF26" s="74">
        <f t="shared" si="94"/>
        <v>266</v>
      </c>
      <c r="CG26" s="73">
        <f t="shared" si="95"/>
        <v>292</v>
      </c>
      <c r="CH26" s="72">
        <f t="shared" si="96"/>
        <v>34</v>
      </c>
      <c r="CI26" s="73">
        <f t="shared" si="97"/>
        <v>38</v>
      </c>
      <c r="CJ26" s="74">
        <f t="shared" si="98"/>
        <v>69</v>
      </c>
      <c r="CK26" s="74">
        <f t="shared" si="99"/>
        <v>72</v>
      </c>
      <c r="CL26" s="74">
        <f t="shared" si="100"/>
        <v>108</v>
      </c>
      <c r="CM26" s="74">
        <f t="shared" si="101"/>
        <v>116</v>
      </c>
      <c r="CN26" s="74">
        <f t="shared" si="102"/>
        <v>142</v>
      </c>
      <c r="CO26" s="74">
        <f t="shared" si="103"/>
        <v>168</v>
      </c>
      <c r="CP26" s="74">
        <f t="shared" si="104"/>
        <v>208</v>
      </c>
      <c r="CQ26" s="74">
        <f t="shared" si="105"/>
        <v>259</v>
      </c>
      <c r="CR26" s="74">
        <f t="shared" si="106"/>
        <v>291</v>
      </c>
      <c r="CS26" s="74">
        <f t="shared" si="107"/>
        <v>305</v>
      </c>
      <c r="CT26" s="23">
        <f t="shared" si="108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3"/>
        <v>262</v>
      </c>
      <c r="BD27" s="4" t="s">
        <v>23</v>
      </c>
      <c r="BE27" s="3" t="s">
        <v>1381</v>
      </c>
      <c r="BF27" s="124">
        <v>2.2000000000000002</v>
      </c>
      <c r="BG27" s="50" t="s">
        <v>1384</v>
      </c>
      <c r="BH27" s="50" t="s">
        <v>1384</v>
      </c>
      <c r="BI27" s="1"/>
      <c r="BJ27" s="72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58" t="s">
        <v>1293</v>
      </c>
      <c r="BV27" s="72">
        <f t="shared" si="84"/>
        <v>2</v>
      </c>
      <c r="BW27" s="73">
        <f t="shared" si="85"/>
        <v>35</v>
      </c>
      <c r="BX27" s="74">
        <f t="shared" si="86"/>
        <v>39</v>
      </c>
      <c r="BY27" s="73">
        <f t="shared" si="87"/>
        <v>70</v>
      </c>
      <c r="BZ27" s="74">
        <f t="shared" si="88"/>
        <v>73</v>
      </c>
      <c r="CA27" s="73">
        <f t="shared" si="89"/>
        <v>109</v>
      </c>
      <c r="CB27" s="74">
        <f t="shared" si="90"/>
        <v>117</v>
      </c>
      <c r="CC27" s="73">
        <f t="shared" si="91"/>
        <v>166</v>
      </c>
      <c r="CD27" s="74">
        <f t="shared" si="92"/>
        <v>173</v>
      </c>
      <c r="CE27" s="73">
        <f t="shared" si="93"/>
        <v>219</v>
      </c>
      <c r="CF27" s="74">
        <f t="shared" si="94"/>
        <v>266</v>
      </c>
      <c r="CG27" s="73">
        <f t="shared" si="95"/>
        <v>292</v>
      </c>
      <c r="CH27" s="72">
        <f t="shared" si="96"/>
        <v>34</v>
      </c>
      <c r="CI27" s="73">
        <f t="shared" si="97"/>
        <v>38</v>
      </c>
      <c r="CJ27" s="74">
        <f t="shared" si="98"/>
        <v>69</v>
      </c>
      <c r="CK27" s="74">
        <f t="shared" si="99"/>
        <v>72</v>
      </c>
      <c r="CL27" s="74">
        <f t="shared" si="100"/>
        <v>108</v>
      </c>
      <c r="CM27" s="74">
        <f t="shared" si="101"/>
        <v>116</v>
      </c>
      <c r="CN27" s="74">
        <f t="shared" si="102"/>
        <v>142</v>
      </c>
      <c r="CO27" s="74">
        <f t="shared" si="103"/>
        <v>168</v>
      </c>
      <c r="CP27" s="74">
        <f t="shared" si="104"/>
        <v>208</v>
      </c>
      <c r="CQ27" s="74">
        <f t="shared" si="105"/>
        <v>259</v>
      </c>
      <c r="CR27" s="74">
        <f t="shared" si="106"/>
        <v>291</v>
      </c>
      <c r="CS27" s="74">
        <f t="shared" si="107"/>
        <v>306</v>
      </c>
      <c r="CT27" s="23">
        <f t="shared" si="108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3"/>
        <v>261</v>
      </c>
      <c r="BD28" s="4" t="s">
        <v>23</v>
      </c>
      <c r="BE28" s="3" t="s">
        <v>1381</v>
      </c>
      <c r="BF28" s="124">
        <v>2.1</v>
      </c>
      <c r="BG28" s="50" t="s">
        <v>1384</v>
      </c>
      <c r="BH28" s="50" t="s">
        <v>1384</v>
      </c>
      <c r="BI28" s="1"/>
      <c r="BJ28" s="72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58" t="s">
        <v>1293</v>
      </c>
      <c r="BV28" s="72">
        <f t="shared" si="84"/>
        <v>2</v>
      </c>
      <c r="BW28" s="73">
        <f t="shared" si="85"/>
        <v>35</v>
      </c>
      <c r="BX28" s="74">
        <f t="shared" si="86"/>
        <v>39</v>
      </c>
      <c r="BY28" s="73">
        <f t="shared" si="87"/>
        <v>70</v>
      </c>
      <c r="BZ28" s="74">
        <f t="shared" si="88"/>
        <v>73</v>
      </c>
      <c r="CA28" s="73">
        <f t="shared" si="89"/>
        <v>109</v>
      </c>
      <c r="CB28" s="74">
        <f t="shared" si="90"/>
        <v>117</v>
      </c>
      <c r="CC28" s="73">
        <f t="shared" si="91"/>
        <v>166</v>
      </c>
      <c r="CD28" s="74">
        <f t="shared" si="92"/>
        <v>173</v>
      </c>
      <c r="CE28" s="73">
        <f t="shared" si="93"/>
        <v>219</v>
      </c>
      <c r="CF28" s="74">
        <f t="shared" si="94"/>
        <v>266</v>
      </c>
      <c r="CG28" s="73">
        <f t="shared" si="95"/>
        <v>292</v>
      </c>
      <c r="CH28" s="72">
        <f t="shared" si="96"/>
        <v>34</v>
      </c>
      <c r="CI28" s="73">
        <f t="shared" si="97"/>
        <v>38</v>
      </c>
      <c r="CJ28" s="74">
        <f t="shared" si="98"/>
        <v>69</v>
      </c>
      <c r="CK28" s="74">
        <f t="shared" si="99"/>
        <v>72</v>
      </c>
      <c r="CL28" s="74">
        <f t="shared" si="100"/>
        <v>108</v>
      </c>
      <c r="CM28" s="74">
        <f t="shared" si="101"/>
        <v>116</v>
      </c>
      <c r="CN28" s="74">
        <f t="shared" si="102"/>
        <v>142</v>
      </c>
      <c r="CO28" s="74">
        <f t="shared" si="103"/>
        <v>168</v>
      </c>
      <c r="CP28" s="74">
        <f t="shared" si="104"/>
        <v>208</v>
      </c>
      <c r="CQ28" s="74">
        <f t="shared" si="105"/>
        <v>259</v>
      </c>
      <c r="CR28" s="74">
        <f t="shared" si="106"/>
        <v>291</v>
      </c>
      <c r="CS28" s="74">
        <f t="shared" si="107"/>
        <v>305</v>
      </c>
      <c r="CT28" s="23">
        <f t="shared" si="108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3"/>
        <v>263</v>
      </c>
      <c r="BD29" s="1" t="s">
        <v>23</v>
      </c>
      <c r="BE29" s="3" t="s">
        <v>1381</v>
      </c>
      <c r="BF29" s="124">
        <v>2.5</v>
      </c>
      <c r="BG29" s="50" t="s">
        <v>1384</v>
      </c>
      <c r="BH29" s="50" t="s">
        <v>1384</v>
      </c>
      <c r="BI29" s="1"/>
      <c r="BJ29" s="72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58" t="s">
        <v>1293</v>
      </c>
      <c r="BV29" s="72">
        <f t="shared" si="84"/>
        <v>2</v>
      </c>
      <c r="BW29" s="73">
        <f t="shared" si="85"/>
        <v>35</v>
      </c>
      <c r="BX29" s="74">
        <f t="shared" si="86"/>
        <v>39</v>
      </c>
      <c r="BY29" s="73">
        <f t="shared" si="87"/>
        <v>70</v>
      </c>
      <c r="BZ29" s="74">
        <f t="shared" si="88"/>
        <v>73</v>
      </c>
      <c r="CA29" s="73">
        <f t="shared" si="89"/>
        <v>109</v>
      </c>
      <c r="CB29" s="74">
        <f t="shared" si="90"/>
        <v>117</v>
      </c>
      <c r="CC29" s="73">
        <f t="shared" si="91"/>
        <v>166</v>
      </c>
      <c r="CD29" s="74">
        <f t="shared" si="92"/>
        <v>173</v>
      </c>
      <c r="CE29" s="73">
        <f t="shared" si="93"/>
        <v>219</v>
      </c>
      <c r="CF29" s="74">
        <f t="shared" si="94"/>
        <v>266</v>
      </c>
      <c r="CG29" s="73">
        <f t="shared" si="95"/>
        <v>292</v>
      </c>
      <c r="CH29" s="72">
        <f t="shared" si="96"/>
        <v>34</v>
      </c>
      <c r="CI29" s="73">
        <f t="shared" si="97"/>
        <v>38</v>
      </c>
      <c r="CJ29" s="74">
        <f t="shared" si="98"/>
        <v>69</v>
      </c>
      <c r="CK29" s="74">
        <f t="shared" si="99"/>
        <v>72</v>
      </c>
      <c r="CL29" s="74">
        <f t="shared" si="100"/>
        <v>108</v>
      </c>
      <c r="CM29" s="74">
        <f t="shared" si="101"/>
        <v>116</v>
      </c>
      <c r="CN29" s="74">
        <f t="shared" si="102"/>
        <v>142</v>
      </c>
      <c r="CO29" s="74">
        <f t="shared" si="103"/>
        <v>168</v>
      </c>
      <c r="CP29" s="74">
        <f t="shared" si="104"/>
        <v>208</v>
      </c>
      <c r="CQ29" s="74">
        <f t="shared" si="105"/>
        <v>259</v>
      </c>
      <c r="CR29" s="74">
        <f t="shared" si="106"/>
        <v>291</v>
      </c>
      <c r="CS29" s="74">
        <f t="shared" si="107"/>
        <v>307</v>
      </c>
      <c r="CT29" s="23">
        <f t="shared" si="108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3"/>
        <v>263</v>
      </c>
      <c r="BD30" s="4" t="s">
        <v>23</v>
      </c>
      <c r="BE30" s="3" t="s">
        <v>1381</v>
      </c>
      <c r="BF30" s="124">
        <v>2.5</v>
      </c>
      <c r="BG30" s="50" t="s">
        <v>1384</v>
      </c>
      <c r="BH30" s="50" t="s">
        <v>1384</v>
      </c>
      <c r="BI30" s="1"/>
      <c r="BJ30" s="72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58" t="s">
        <v>1293</v>
      </c>
      <c r="BV30" s="72">
        <f t="shared" si="84"/>
        <v>2</v>
      </c>
      <c r="BW30" s="73">
        <f t="shared" si="85"/>
        <v>35</v>
      </c>
      <c r="BX30" s="74">
        <f t="shared" si="86"/>
        <v>39</v>
      </c>
      <c r="BY30" s="73">
        <f t="shared" si="87"/>
        <v>70</v>
      </c>
      <c r="BZ30" s="74">
        <f t="shared" si="88"/>
        <v>73</v>
      </c>
      <c r="CA30" s="73">
        <f t="shared" si="89"/>
        <v>109</v>
      </c>
      <c r="CB30" s="74">
        <f t="shared" si="90"/>
        <v>117</v>
      </c>
      <c r="CC30" s="73">
        <f t="shared" si="91"/>
        <v>166</v>
      </c>
      <c r="CD30" s="74">
        <f t="shared" si="92"/>
        <v>173</v>
      </c>
      <c r="CE30" s="73">
        <f t="shared" si="93"/>
        <v>219</v>
      </c>
      <c r="CF30" s="74">
        <f t="shared" si="94"/>
        <v>266</v>
      </c>
      <c r="CG30" s="73">
        <f t="shared" si="95"/>
        <v>292</v>
      </c>
      <c r="CH30" s="72">
        <f t="shared" si="96"/>
        <v>34</v>
      </c>
      <c r="CI30" s="73">
        <f t="shared" si="97"/>
        <v>38</v>
      </c>
      <c r="CJ30" s="74">
        <f t="shared" si="98"/>
        <v>69</v>
      </c>
      <c r="CK30" s="74">
        <f t="shared" si="99"/>
        <v>72</v>
      </c>
      <c r="CL30" s="74">
        <f t="shared" si="100"/>
        <v>108</v>
      </c>
      <c r="CM30" s="74">
        <f t="shared" si="101"/>
        <v>116</v>
      </c>
      <c r="CN30" s="74">
        <f t="shared" si="102"/>
        <v>142</v>
      </c>
      <c r="CO30" s="74">
        <f t="shared" si="103"/>
        <v>168</v>
      </c>
      <c r="CP30" s="74">
        <f t="shared" si="104"/>
        <v>208</v>
      </c>
      <c r="CQ30" s="74">
        <f t="shared" si="105"/>
        <v>259</v>
      </c>
      <c r="CR30" s="74">
        <f t="shared" si="106"/>
        <v>291</v>
      </c>
      <c r="CS30" s="74">
        <f t="shared" si="107"/>
        <v>307</v>
      </c>
      <c r="CT30" s="23">
        <f t="shared" si="108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3"/>
        <v>263</v>
      </c>
      <c r="BD31" s="4" t="s">
        <v>23</v>
      </c>
      <c r="BE31" s="3" t="s">
        <v>1381</v>
      </c>
      <c r="BF31" s="124">
        <v>1.9</v>
      </c>
      <c r="BG31" s="50" t="s">
        <v>1384</v>
      </c>
      <c r="BH31" s="50" t="s">
        <v>1384</v>
      </c>
      <c r="BI31" s="1"/>
      <c r="BJ31" s="72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58" t="s">
        <v>1293</v>
      </c>
      <c r="BV31" s="72">
        <f t="shared" si="84"/>
        <v>2</v>
      </c>
      <c r="BW31" s="73">
        <f t="shared" si="85"/>
        <v>35</v>
      </c>
      <c r="BX31" s="74">
        <f t="shared" si="86"/>
        <v>39</v>
      </c>
      <c r="BY31" s="73">
        <f t="shared" si="87"/>
        <v>70</v>
      </c>
      <c r="BZ31" s="74">
        <f t="shared" si="88"/>
        <v>73</v>
      </c>
      <c r="CA31" s="73">
        <f t="shared" si="89"/>
        <v>109</v>
      </c>
      <c r="CB31" s="74">
        <f t="shared" si="90"/>
        <v>117</v>
      </c>
      <c r="CC31" s="73">
        <f t="shared" si="91"/>
        <v>166</v>
      </c>
      <c r="CD31" s="74">
        <f t="shared" si="92"/>
        <v>173</v>
      </c>
      <c r="CE31" s="73">
        <f t="shared" si="93"/>
        <v>219</v>
      </c>
      <c r="CF31" s="74">
        <f t="shared" si="94"/>
        <v>266</v>
      </c>
      <c r="CG31" s="73">
        <f t="shared" si="95"/>
        <v>292</v>
      </c>
      <c r="CH31" s="72">
        <f t="shared" si="96"/>
        <v>34</v>
      </c>
      <c r="CI31" s="73">
        <f t="shared" si="97"/>
        <v>38</v>
      </c>
      <c r="CJ31" s="74">
        <f t="shared" si="98"/>
        <v>69</v>
      </c>
      <c r="CK31" s="74">
        <f t="shared" si="99"/>
        <v>72</v>
      </c>
      <c r="CL31" s="74">
        <f t="shared" si="100"/>
        <v>108</v>
      </c>
      <c r="CM31" s="74">
        <f t="shared" si="101"/>
        <v>116</v>
      </c>
      <c r="CN31" s="74">
        <f t="shared" si="102"/>
        <v>142</v>
      </c>
      <c r="CO31" s="74">
        <f t="shared" si="103"/>
        <v>168</v>
      </c>
      <c r="CP31" s="74">
        <f t="shared" si="104"/>
        <v>208</v>
      </c>
      <c r="CQ31" s="74">
        <f t="shared" si="105"/>
        <v>259</v>
      </c>
      <c r="CR31" s="74">
        <f t="shared" si="106"/>
        <v>291</v>
      </c>
      <c r="CS31" s="74">
        <f t="shared" si="107"/>
        <v>307</v>
      </c>
      <c r="CT31" s="23">
        <f t="shared" si="108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3"/>
        <v>263</v>
      </c>
      <c r="BD32" s="5" t="s">
        <v>23</v>
      </c>
      <c r="BE32" s="3" t="s">
        <v>1381</v>
      </c>
      <c r="BF32" s="124">
        <v>1.9</v>
      </c>
      <c r="BG32" s="50" t="s">
        <v>1384</v>
      </c>
      <c r="BH32" s="50" t="s">
        <v>1384</v>
      </c>
      <c r="BI32" s="1"/>
      <c r="BJ32" s="72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58" t="s">
        <v>1293</v>
      </c>
      <c r="BV32" s="72">
        <f t="shared" si="84"/>
        <v>2</v>
      </c>
      <c r="BW32" s="73">
        <f t="shared" si="85"/>
        <v>35</v>
      </c>
      <c r="BX32" s="74">
        <f t="shared" si="86"/>
        <v>39</v>
      </c>
      <c r="BY32" s="73">
        <f t="shared" si="87"/>
        <v>70</v>
      </c>
      <c r="BZ32" s="74">
        <f t="shared" si="88"/>
        <v>73</v>
      </c>
      <c r="CA32" s="73">
        <f t="shared" si="89"/>
        <v>109</v>
      </c>
      <c r="CB32" s="74">
        <f t="shared" si="90"/>
        <v>117</v>
      </c>
      <c r="CC32" s="73">
        <f t="shared" si="91"/>
        <v>166</v>
      </c>
      <c r="CD32" s="74">
        <f t="shared" si="92"/>
        <v>173</v>
      </c>
      <c r="CE32" s="73">
        <f t="shared" si="93"/>
        <v>219</v>
      </c>
      <c r="CF32" s="74">
        <f t="shared" si="94"/>
        <v>266</v>
      </c>
      <c r="CG32" s="73">
        <f t="shared" si="95"/>
        <v>292</v>
      </c>
      <c r="CH32" s="72">
        <f t="shared" si="96"/>
        <v>34</v>
      </c>
      <c r="CI32" s="73">
        <f t="shared" si="97"/>
        <v>38</v>
      </c>
      <c r="CJ32" s="74">
        <f t="shared" si="98"/>
        <v>69</v>
      </c>
      <c r="CK32" s="74">
        <f t="shared" si="99"/>
        <v>72</v>
      </c>
      <c r="CL32" s="74">
        <f t="shared" si="100"/>
        <v>108</v>
      </c>
      <c r="CM32" s="74">
        <f t="shared" si="101"/>
        <v>116</v>
      </c>
      <c r="CN32" s="74">
        <f t="shared" si="102"/>
        <v>142</v>
      </c>
      <c r="CO32" s="74">
        <f t="shared" si="103"/>
        <v>168</v>
      </c>
      <c r="CP32" s="74">
        <f t="shared" si="104"/>
        <v>208</v>
      </c>
      <c r="CQ32" s="74">
        <f t="shared" si="105"/>
        <v>259</v>
      </c>
      <c r="CR32" s="74">
        <f t="shared" si="106"/>
        <v>291</v>
      </c>
      <c r="CS32" s="74">
        <f t="shared" si="107"/>
        <v>307</v>
      </c>
      <c r="CT32" s="23">
        <f t="shared" si="108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ref="A33" si="109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0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1">_xlfn.AGGREGATE(9,6,CH33:CS33)-_xlfn.AGGREGATE(9,6,BV33:CG33)+12</f>
        <v>251</v>
      </c>
      <c r="BD33" s="5" t="s">
        <v>23</v>
      </c>
      <c r="BE33" s="3" t="s">
        <v>1381</v>
      </c>
      <c r="BF33" s="124">
        <v>3.5</v>
      </c>
      <c r="BG33" s="50" t="s">
        <v>1384</v>
      </c>
      <c r="BH33" s="50" t="s">
        <v>1384</v>
      </c>
      <c r="BI33" s="1"/>
      <c r="BJ33" s="72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58" t="s">
        <v>1293</v>
      </c>
      <c r="BV33" s="72">
        <f t="shared" ref="BV33" si="112">E33</f>
        <v>4</v>
      </c>
      <c r="BW33" s="73">
        <f t="shared" ref="BW33" si="113">I33</f>
        <v>35</v>
      </c>
      <c r="BX33" s="74">
        <f t="shared" ref="BX33" si="114">M33</f>
        <v>39</v>
      </c>
      <c r="BY33" s="73">
        <f t="shared" ref="BY33" si="115">Q33</f>
        <v>70</v>
      </c>
      <c r="BZ33" s="74">
        <f t="shared" ref="BZ33" si="116">U33</f>
        <v>73</v>
      </c>
      <c r="CA33" s="73">
        <f t="shared" ref="CA33" si="117">Y33</f>
        <v>109</v>
      </c>
      <c r="CB33" s="74">
        <f t="shared" ref="CB33" si="118">AC33</f>
        <v>117</v>
      </c>
      <c r="CC33" s="73">
        <f t="shared" ref="CC33" si="119">AG33</f>
        <v>166</v>
      </c>
      <c r="CD33" s="74">
        <f t="shared" ref="CD33" si="120">AK33</f>
        <v>173</v>
      </c>
      <c r="CE33" s="73">
        <f t="shared" ref="CE33" si="121">AO33</f>
        <v>219</v>
      </c>
      <c r="CF33" s="74">
        <f t="shared" ref="CF33" si="122">AS33</f>
        <v>266</v>
      </c>
      <c r="CG33" s="73">
        <f t="shared" ref="CG33" si="123">AW33</f>
        <v>292</v>
      </c>
      <c r="CH33" s="72">
        <f t="shared" ref="CH33" si="124">G33</f>
        <v>34</v>
      </c>
      <c r="CI33" s="73">
        <f t="shared" ref="CI33" si="125">K33</f>
        <v>38</v>
      </c>
      <c r="CJ33" s="74">
        <f t="shared" ref="CJ33" si="126">O33</f>
        <v>69</v>
      </c>
      <c r="CK33" s="74">
        <f t="shared" ref="CK33" si="127">S33</f>
        <v>72</v>
      </c>
      <c r="CL33" s="74">
        <f t="shared" ref="CL33" si="128">W33</f>
        <v>108</v>
      </c>
      <c r="CM33" s="74">
        <f t="shared" ref="CM33" si="129">AA33</f>
        <v>116</v>
      </c>
      <c r="CN33" s="74">
        <f t="shared" ref="CN33" si="130">AE33</f>
        <v>142</v>
      </c>
      <c r="CO33" s="74">
        <f t="shared" ref="CO33" si="131">AI33</f>
        <v>168</v>
      </c>
      <c r="CP33" s="74">
        <f t="shared" ref="CP33" si="132">AM33</f>
        <v>208</v>
      </c>
      <c r="CQ33" s="74">
        <f t="shared" ref="CQ33" si="133">AQ33</f>
        <v>259</v>
      </c>
      <c r="CR33" s="74">
        <f t="shared" ref="CR33" si="134">AU33</f>
        <v>291</v>
      </c>
      <c r="CS33" s="74">
        <f t="shared" ref="CS33" si="135">AY33</f>
        <v>297</v>
      </c>
      <c r="CT33" s="23">
        <f t="shared" ref="CT33" si="136">M33-K33</f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s="12" customFormat="1" x14ac:dyDescent="0.2">
      <c r="A34" s="9" t="str">
        <f t="shared" ref="A34" si="137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38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39">_xlfn.AGGREGATE(9,6,CH34:CS34)-_xlfn.AGGREGATE(9,6,BV34:CG34)+12</f>
        <v>263</v>
      </c>
      <c r="BD34" s="13" t="s">
        <v>23</v>
      </c>
      <c r="BE34" s="9" t="s">
        <v>1381</v>
      </c>
      <c r="BF34" s="125">
        <v>3.2</v>
      </c>
      <c r="BG34" s="52" t="s">
        <v>1</v>
      </c>
      <c r="BH34" s="52" t="s">
        <v>1</v>
      </c>
      <c r="BJ34" s="114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5" t="s">
        <v>1293</v>
      </c>
      <c r="BV34" s="114">
        <f t="shared" ref="BV34" si="140">E34</f>
        <v>1</v>
      </c>
      <c r="BW34" s="116">
        <f t="shared" ref="BW34" si="141">I34</f>
        <v>35</v>
      </c>
      <c r="BX34" s="117">
        <f t="shared" ref="BX34" si="142">M34</f>
        <v>39</v>
      </c>
      <c r="BY34" s="116">
        <f t="shared" ref="BY34" si="143">Q34</f>
        <v>70</v>
      </c>
      <c r="BZ34" s="117">
        <f t="shared" ref="BZ34" si="144">U34</f>
        <v>73</v>
      </c>
      <c r="CA34" s="116">
        <f t="shared" ref="CA34" si="145">Y34</f>
        <v>109</v>
      </c>
      <c r="CB34" s="117">
        <f t="shared" ref="CB34" si="146">AC34</f>
        <v>117</v>
      </c>
      <c r="CC34" s="116">
        <f t="shared" ref="CC34" si="147">AG34</f>
        <v>166</v>
      </c>
      <c r="CD34" s="117">
        <f t="shared" ref="CD34" si="148">AK34</f>
        <v>173</v>
      </c>
      <c r="CE34" s="116">
        <f t="shared" ref="CE34" si="149">AO34</f>
        <v>219</v>
      </c>
      <c r="CF34" s="117">
        <f t="shared" ref="CF34" si="150">AS34</f>
        <v>266</v>
      </c>
      <c r="CG34" s="116">
        <f t="shared" ref="CG34" si="151">AW34</f>
        <v>292</v>
      </c>
      <c r="CH34" s="114">
        <f t="shared" ref="CH34" si="152">G34</f>
        <v>34</v>
      </c>
      <c r="CI34" s="116">
        <f t="shared" ref="CI34" si="153">K34</f>
        <v>38</v>
      </c>
      <c r="CJ34" s="117">
        <f t="shared" ref="CJ34" si="154">O34</f>
        <v>69</v>
      </c>
      <c r="CK34" s="117">
        <f t="shared" ref="CK34" si="155">S34</f>
        <v>72</v>
      </c>
      <c r="CL34" s="117">
        <f t="shared" ref="CL34" si="156">W34</f>
        <v>108</v>
      </c>
      <c r="CM34" s="117">
        <f t="shared" ref="CM34" si="157">AA34</f>
        <v>116</v>
      </c>
      <c r="CN34" s="117">
        <f t="shared" ref="CN34" si="158">AE34</f>
        <v>142</v>
      </c>
      <c r="CO34" s="117">
        <f t="shared" ref="CO34" si="159">AI34</f>
        <v>168</v>
      </c>
      <c r="CP34" s="117">
        <f t="shared" ref="CP34" si="160">AM34</f>
        <v>208</v>
      </c>
      <c r="CQ34" s="117">
        <f t="shared" ref="CQ34" si="161">AQ34</f>
        <v>259</v>
      </c>
      <c r="CR34" s="117">
        <f t="shared" ref="CR34" si="162">AU34</f>
        <v>291</v>
      </c>
      <c r="CS34" s="117">
        <f t="shared" ref="CS34" si="163">AY34</f>
        <v>306</v>
      </c>
      <c r="CT34" s="112">
        <f t="shared" ref="CT34" si="164">M34-K34</f>
        <v>1</v>
      </c>
    </row>
    <row r="35" spans="1:1029" s="12" customFormat="1" x14ac:dyDescent="0.2">
      <c r="A35" s="9" t="str">
        <f t="shared" ref="A35" si="165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6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7">_xlfn.AGGREGATE(9,6,CH35:CS35)-_xlfn.AGGREGATE(9,6,BV35:CG35)+12</f>
        <v>264</v>
      </c>
      <c r="BD35" s="13" t="s">
        <v>23</v>
      </c>
      <c r="BE35" s="9" t="s">
        <v>1381</v>
      </c>
      <c r="BF35" s="125">
        <v>2.8</v>
      </c>
      <c r="BG35" s="52" t="s">
        <v>1</v>
      </c>
      <c r="BH35" s="52" t="s">
        <v>1</v>
      </c>
      <c r="BJ35" s="114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5" t="s">
        <v>1293</v>
      </c>
      <c r="BV35" s="114">
        <f t="shared" ref="BV35" si="168">E35</f>
        <v>1</v>
      </c>
      <c r="BW35" s="116">
        <f t="shared" ref="BW35" si="169">I35</f>
        <v>35</v>
      </c>
      <c r="BX35" s="117">
        <f t="shared" ref="BX35" si="170">M35</f>
        <v>39</v>
      </c>
      <c r="BY35" s="116">
        <f t="shared" ref="BY35" si="171">Q35</f>
        <v>70</v>
      </c>
      <c r="BZ35" s="117">
        <f t="shared" ref="BZ35" si="172">U35</f>
        <v>73</v>
      </c>
      <c r="CA35" s="116">
        <f t="shared" ref="CA35" si="173">Y35</f>
        <v>109</v>
      </c>
      <c r="CB35" s="117">
        <f t="shared" ref="CB35" si="174">AC35</f>
        <v>117</v>
      </c>
      <c r="CC35" s="116">
        <f t="shared" ref="CC35" si="175">AG35</f>
        <v>166</v>
      </c>
      <c r="CD35" s="117">
        <f t="shared" ref="CD35" si="176">AK35</f>
        <v>173</v>
      </c>
      <c r="CE35" s="116">
        <f t="shared" ref="CE35" si="177">AO35</f>
        <v>219</v>
      </c>
      <c r="CF35" s="117">
        <f t="shared" ref="CF35" si="178">AS35</f>
        <v>266</v>
      </c>
      <c r="CG35" s="116">
        <f t="shared" ref="CG35" si="179">AW35</f>
        <v>292</v>
      </c>
      <c r="CH35" s="114">
        <f t="shared" ref="CH35" si="180">G35</f>
        <v>34</v>
      </c>
      <c r="CI35" s="116">
        <f t="shared" ref="CI35" si="181">K35</f>
        <v>38</v>
      </c>
      <c r="CJ35" s="117">
        <f t="shared" ref="CJ35" si="182">O35</f>
        <v>69</v>
      </c>
      <c r="CK35" s="117">
        <f t="shared" ref="CK35" si="183">S35</f>
        <v>72</v>
      </c>
      <c r="CL35" s="117">
        <f t="shared" ref="CL35" si="184">W35</f>
        <v>108</v>
      </c>
      <c r="CM35" s="117">
        <f t="shared" ref="CM35" si="185">AA35</f>
        <v>116</v>
      </c>
      <c r="CN35" s="117">
        <f t="shared" ref="CN35" si="186">AE35</f>
        <v>142</v>
      </c>
      <c r="CO35" s="117">
        <f t="shared" ref="CO35" si="187">AI35</f>
        <v>168</v>
      </c>
      <c r="CP35" s="117">
        <f t="shared" ref="CP35" si="188">AM35</f>
        <v>208</v>
      </c>
      <c r="CQ35" s="117">
        <f t="shared" ref="CQ35" si="189">AQ35</f>
        <v>259</v>
      </c>
      <c r="CR35" s="117">
        <f t="shared" ref="CR35" si="190">AU35</f>
        <v>291</v>
      </c>
      <c r="CS35" s="117">
        <f t="shared" ref="CS35" si="191">AY35</f>
        <v>307</v>
      </c>
      <c r="CT35" s="112">
        <f t="shared" ref="CT35" si="192">M35-K35</f>
        <v>1</v>
      </c>
    </row>
    <row r="36" spans="1:1029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3"/>
        <v>268</v>
      </c>
      <c r="BD36" s="57" t="s">
        <v>1379</v>
      </c>
      <c r="BE36" s="3" t="s">
        <v>1381</v>
      </c>
      <c r="BF36" s="124" t="s">
        <v>23</v>
      </c>
      <c r="BG36" s="50" t="s">
        <v>1379</v>
      </c>
      <c r="BH36" s="50" t="s">
        <v>1384</v>
      </c>
      <c r="BI36" s="1"/>
      <c r="BJ36" s="72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58" t="s">
        <v>1293</v>
      </c>
      <c r="BV36" s="72">
        <f t="shared" si="84"/>
        <v>22</v>
      </c>
      <c r="BW36" s="73">
        <f t="shared" si="85"/>
        <v>54</v>
      </c>
      <c r="BX36" s="74">
        <f t="shared" si="86"/>
        <v>58</v>
      </c>
      <c r="BY36" s="73">
        <f t="shared" si="87"/>
        <v>90</v>
      </c>
      <c r="BZ36" s="74">
        <f t="shared" si="88"/>
        <v>94</v>
      </c>
      <c r="CA36" s="73">
        <f t="shared" si="89"/>
        <v>130</v>
      </c>
      <c r="CB36" s="74">
        <f t="shared" si="90"/>
        <v>138</v>
      </c>
      <c r="CC36" s="73">
        <f t="shared" si="91"/>
        <v>178</v>
      </c>
      <c r="CD36" s="74">
        <f t="shared" si="92"/>
        <v>185</v>
      </c>
      <c r="CE36" s="73">
        <f t="shared" si="93"/>
        <v>354</v>
      </c>
      <c r="CF36" s="74">
        <f t="shared" si="94"/>
        <v>396</v>
      </c>
      <c r="CG36" s="73">
        <f t="shared" si="95"/>
        <v>422</v>
      </c>
      <c r="CH36" s="72">
        <f t="shared" si="96"/>
        <v>53</v>
      </c>
      <c r="CI36" s="73">
        <f t="shared" si="97"/>
        <v>57</v>
      </c>
      <c r="CJ36" s="74">
        <f t="shared" si="98"/>
        <v>88</v>
      </c>
      <c r="CK36" s="74">
        <f t="shared" si="99"/>
        <v>93</v>
      </c>
      <c r="CL36" s="74">
        <f t="shared" si="100"/>
        <v>129</v>
      </c>
      <c r="CM36" s="74">
        <f t="shared" si="101"/>
        <v>137</v>
      </c>
      <c r="CN36" s="74">
        <f t="shared" si="102"/>
        <v>169</v>
      </c>
      <c r="CO36" s="74">
        <f t="shared" si="103"/>
        <v>180</v>
      </c>
      <c r="CP36" s="74">
        <f t="shared" si="104"/>
        <v>225</v>
      </c>
      <c r="CQ36" s="74">
        <f t="shared" si="105"/>
        <v>391</v>
      </c>
      <c r="CR36" s="74">
        <f t="shared" si="106"/>
        <v>421</v>
      </c>
      <c r="CS36" s="74">
        <f t="shared" si="107"/>
        <v>434</v>
      </c>
      <c r="CT36" s="23">
        <f t="shared" si="108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3"/>
        <v>253</v>
      </c>
      <c r="BD37" s="16" t="s">
        <v>1383</v>
      </c>
      <c r="BE37" s="3" t="s">
        <v>1381</v>
      </c>
      <c r="BF37" s="124">
        <v>2.7</v>
      </c>
      <c r="BG37" s="50" t="s">
        <v>1384</v>
      </c>
      <c r="BH37" s="50" t="s">
        <v>1384</v>
      </c>
      <c r="BI37" s="1"/>
      <c r="BJ37" s="72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58" t="s">
        <v>1293</v>
      </c>
      <c r="BV37" s="72">
        <f t="shared" si="84"/>
        <v>22</v>
      </c>
      <c r="BW37" s="73">
        <f t="shared" si="85"/>
        <v>54</v>
      </c>
      <c r="BX37" s="74">
        <f t="shared" si="86"/>
        <v>58</v>
      </c>
      <c r="BY37" s="73">
        <f t="shared" si="87"/>
        <v>90</v>
      </c>
      <c r="BZ37" s="74">
        <f t="shared" si="88"/>
        <v>94</v>
      </c>
      <c r="CA37" s="73">
        <f t="shared" si="89"/>
        <v>130</v>
      </c>
      <c r="CB37" s="74">
        <f t="shared" si="90"/>
        <v>138</v>
      </c>
      <c r="CC37" s="73">
        <f t="shared" si="91"/>
        <v>178</v>
      </c>
      <c r="CD37" s="74">
        <f t="shared" si="92"/>
        <v>185</v>
      </c>
      <c r="CE37" s="73">
        <f t="shared" si="93"/>
        <v>357</v>
      </c>
      <c r="CF37" s="74">
        <f t="shared" si="94"/>
        <v>396</v>
      </c>
      <c r="CG37" s="73">
        <f t="shared" si="95"/>
        <v>422</v>
      </c>
      <c r="CH37" s="72">
        <f t="shared" si="96"/>
        <v>53</v>
      </c>
      <c r="CI37" s="73">
        <f t="shared" si="97"/>
        <v>57</v>
      </c>
      <c r="CJ37" s="74">
        <f t="shared" si="98"/>
        <v>88</v>
      </c>
      <c r="CK37" s="74">
        <f t="shared" si="99"/>
        <v>93</v>
      </c>
      <c r="CL37" s="74">
        <f t="shared" si="100"/>
        <v>129</v>
      </c>
      <c r="CM37" s="74">
        <f t="shared" si="101"/>
        <v>137</v>
      </c>
      <c r="CN37" s="74">
        <f t="shared" si="102"/>
        <v>169</v>
      </c>
      <c r="CO37" s="74">
        <f t="shared" si="103"/>
        <v>180</v>
      </c>
      <c r="CP37" s="74">
        <f t="shared" si="104"/>
        <v>213</v>
      </c>
      <c r="CQ37" s="74">
        <f t="shared" si="105"/>
        <v>391</v>
      </c>
      <c r="CR37" s="74">
        <f t="shared" si="106"/>
        <v>421</v>
      </c>
      <c r="CS37" s="74">
        <f t="shared" si="107"/>
        <v>434</v>
      </c>
      <c r="CT37" s="23">
        <f t="shared" si="108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3"/>
        <v>269</v>
      </c>
      <c r="BD38" s="57" t="s">
        <v>1379</v>
      </c>
      <c r="BE38" s="3" t="s">
        <v>1381</v>
      </c>
      <c r="BF38" s="124" t="s">
        <v>23</v>
      </c>
      <c r="BG38" s="50" t="s">
        <v>1379</v>
      </c>
      <c r="BH38" s="50" t="s">
        <v>1384</v>
      </c>
      <c r="BI38" s="1"/>
      <c r="BJ38" s="72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58" t="s">
        <v>1293</v>
      </c>
      <c r="BV38" s="72">
        <f t="shared" si="84"/>
        <v>19</v>
      </c>
      <c r="BW38" s="73">
        <f t="shared" si="85"/>
        <v>52</v>
      </c>
      <c r="BX38" s="74">
        <f t="shared" si="86"/>
        <v>56</v>
      </c>
      <c r="BY38" s="73">
        <f t="shared" si="87"/>
        <v>88</v>
      </c>
      <c r="BZ38" s="74">
        <f t="shared" si="88"/>
        <v>92</v>
      </c>
      <c r="CA38" s="73">
        <f t="shared" si="89"/>
        <v>128</v>
      </c>
      <c r="CB38" s="74">
        <f t="shared" si="90"/>
        <v>136</v>
      </c>
      <c r="CC38" s="73">
        <f t="shared" si="91"/>
        <v>176</v>
      </c>
      <c r="CD38" s="74">
        <f t="shared" si="92"/>
        <v>183</v>
      </c>
      <c r="CE38" s="73">
        <f t="shared" si="93"/>
        <v>376</v>
      </c>
      <c r="CF38" s="74">
        <f t="shared" si="94"/>
        <v>418</v>
      </c>
      <c r="CG38" s="73">
        <f t="shared" si="95"/>
        <v>444</v>
      </c>
      <c r="CH38" s="72">
        <f t="shared" si="96"/>
        <v>51</v>
      </c>
      <c r="CI38" s="73">
        <f t="shared" si="97"/>
        <v>55</v>
      </c>
      <c r="CJ38" s="74">
        <f t="shared" si="98"/>
        <v>86</v>
      </c>
      <c r="CK38" s="74">
        <f t="shared" si="99"/>
        <v>91</v>
      </c>
      <c r="CL38" s="74">
        <f t="shared" si="100"/>
        <v>127</v>
      </c>
      <c r="CM38" s="74">
        <f t="shared" si="101"/>
        <v>135</v>
      </c>
      <c r="CN38" s="74">
        <f t="shared" si="102"/>
        <v>167</v>
      </c>
      <c r="CO38" s="74">
        <f t="shared" si="103"/>
        <v>178</v>
      </c>
      <c r="CP38" s="74">
        <f t="shared" si="104"/>
        <v>223</v>
      </c>
      <c r="CQ38" s="74">
        <f t="shared" si="105"/>
        <v>413</v>
      </c>
      <c r="CR38" s="74">
        <f t="shared" si="106"/>
        <v>443</v>
      </c>
      <c r="CS38" s="74">
        <f t="shared" si="107"/>
        <v>456</v>
      </c>
      <c r="CT38" s="23">
        <f t="shared" si="108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ref="A39:A70" si="193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4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3"/>
        <v>247</v>
      </c>
      <c r="BD39" s="16" t="s">
        <v>1383</v>
      </c>
      <c r="BE39" s="3" t="s">
        <v>1381</v>
      </c>
      <c r="BF39" s="124">
        <v>3</v>
      </c>
      <c r="BG39" s="50" t="s">
        <v>1384</v>
      </c>
      <c r="BH39" s="50" t="s">
        <v>1384</v>
      </c>
      <c r="BI39" s="1"/>
      <c r="BJ39" s="72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58" t="s">
        <v>1293</v>
      </c>
      <c r="BV39" s="72">
        <f t="shared" si="84"/>
        <v>23</v>
      </c>
      <c r="BW39" s="73">
        <f t="shared" si="85"/>
        <v>52</v>
      </c>
      <c r="BX39" s="74">
        <f t="shared" si="86"/>
        <v>56</v>
      </c>
      <c r="BY39" s="73">
        <f t="shared" si="87"/>
        <v>88</v>
      </c>
      <c r="BZ39" s="74">
        <f t="shared" si="88"/>
        <v>92</v>
      </c>
      <c r="CA39" s="73">
        <f t="shared" si="89"/>
        <v>128</v>
      </c>
      <c r="CB39" s="74">
        <f t="shared" si="90"/>
        <v>136</v>
      </c>
      <c r="CC39" s="73">
        <f t="shared" si="91"/>
        <v>176</v>
      </c>
      <c r="CD39" s="74">
        <f t="shared" si="92"/>
        <v>183</v>
      </c>
      <c r="CE39" s="73">
        <f t="shared" si="93"/>
        <v>384</v>
      </c>
      <c r="CF39" s="74">
        <f t="shared" si="94"/>
        <v>418</v>
      </c>
      <c r="CG39" s="73">
        <f t="shared" si="95"/>
        <v>444</v>
      </c>
      <c r="CH39" s="72">
        <f t="shared" si="96"/>
        <v>51</v>
      </c>
      <c r="CI39" s="73">
        <f t="shared" si="97"/>
        <v>55</v>
      </c>
      <c r="CJ39" s="74">
        <f t="shared" si="98"/>
        <v>86</v>
      </c>
      <c r="CK39" s="74">
        <f t="shared" si="99"/>
        <v>91</v>
      </c>
      <c r="CL39" s="74">
        <f t="shared" si="100"/>
        <v>127</v>
      </c>
      <c r="CM39" s="74">
        <f t="shared" si="101"/>
        <v>135</v>
      </c>
      <c r="CN39" s="74">
        <f t="shared" si="102"/>
        <v>167</v>
      </c>
      <c r="CO39" s="74">
        <f t="shared" si="103"/>
        <v>178</v>
      </c>
      <c r="CP39" s="74">
        <f t="shared" si="104"/>
        <v>213</v>
      </c>
      <c r="CQ39" s="74">
        <f t="shared" si="105"/>
        <v>413</v>
      </c>
      <c r="CR39" s="74">
        <f t="shared" si="106"/>
        <v>443</v>
      </c>
      <c r="CS39" s="74">
        <f t="shared" si="107"/>
        <v>456</v>
      </c>
      <c r="CT39" s="23">
        <f t="shared" si="108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193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4"/>
        <v>1</v>
      </c>
      <c r="BC40" s="23">
        <f t="shared" si="83"/>
        <v>256</v>
      </c>
      <c r="BD40" s="4" t="s">
        <v>23</v>
      </c>
      <c r="BE40" s="3" t="s">
        <v>1297</v>
      </c>
      <c r="BF40" s="124">
        <v>3.5</v>
      </c>
      <c r="BG40" s="50" t="s">
        <v>1384</v>
      </c>
      <c r="BH40" s="50" t="s">
        <v>1384</v>
      </c>
      <c r="BI40" s="1"/>
      <c r="BJ40" s="72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58" t="s">
        <v>1293</v>
      </c>
      <c r="BV40" s="72">
        <f t="shared" si="84"/>
        <v>19</v>
      </c>
      <c r="BW40" s="73">
        <f t="shared" si="85"/>
        <v>52</v>
      </c>
      <c r="BX40" s="74">
        <f t="shared" si="86"/>
        <v>56</v>
      </c>
      <c r="BY40" s="73">
        <f t="shared" si="87"/>
        <v>88</v>
      </c>
      <c r="BZ40" s="74">
        <f t="shared" si="88"/>
        <v>92</v>
      </c>
      <c r="CA40" s="73">
        <f t="shared" si="89"/>
        <v>128</v>
      </c>
      <c r="CB40" s="74">
        <f t="shared" si="90"/>
        <v>136</v>
      </c>
      <c r="CC40" s="73">
        <f t="shared" si="91"/>
        <v>176</v>
      </c>
      <c r="CD40" s="74">
        <f t="shared" si="92"/>
        <v>183</v>
      </c>
      <c r="CE40" s="73">
        <f t="shared" si="93"/>
        <v>380</v>
      </c>
      <c r="CF40" s="74">
        <f t="shared" si="94"/>
        <v>418</v>
      </c>
      <c r="CG40" s="73">
        <f t="shared" si="95"/>
        <v>444</v>
      </c>
      <c r="CH40" s="72">
        <f t="shared" si="96"/>
        <v>51</v>
      </c>
      <c r="CI40" s="73">
        <f t="shared" si="97"/>
        <v>55</v>
      </c>
      <c r="CJ40" s="74">
        <f t="shared" si="98"/>
        <v>86</v>
      </c>
      <c r="CK40" s="74">
        <f t="shared" si="99"/>
        <v>91</v>
      </c>
      <c r="CL40" s="74">
        <f t="shared" si="100"/>
        <v>127</v>
      </c>
      <c r="CM40" s="74">
        <f t="shared" si="101"/>
        <v>135</v>
      </c>
      <c r="CN40" s="74">
        <f t="shared" si="102"/>
        <v>167</v>
      </c>
      <c r="CO40" s="74">
        <f t="shared" si="103"/>
        <v>178</v>
      </c>
      <c r="CP40" s="74">
        <f t="shared" si="104"/>
        <v>214</v>
      </c>
      <c r="CQ40" s="74">
        <f t="shared" si="105"/>
        <v>413</v>
      </c>
      <c r="CR40" s="74">
        <f t="shared" si="106"/>
        <v>443</v>
      </c>
      <c r="CS40" s="74">
        <f t="shared" si="107"/>
        <v>456</v>
      </c>
      <c r="CT40" s="23">
        <f t="shared" si="108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193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4"/>
        <v>1</v>
      </c>
      <c r="BC41" s="23">
        <f t="shared" si="83"/>
        <v>259</v>
      </c>
      <c r="BD41" s="4" t="s">
        <v>1382</v>
      </c>
      <c r="BE41" s="3" t="s">
        <v>1297</v>
      </c>
      <c r="BF41" s="124">
        <v>3.7</v>
      </c>
      <c r="BG41" s="50" t="s">
        <v>1384</v>
      </c>
      <c r="BH41" s="50" t="s">
        <v>1384</v>
      </c>
      <c r="BI41" s="1"/>
      <c r="BJ41" s="72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58" t="s">
        <v>1293</v>
      </c>
      <c r="BV41" s="72">
        <f t="shared" si="84"/>
        <v>19</v>
      </c>
      <c r="BW41" s="73">
        <f t="shared" si="85"/>
        <v>52</v>
      </c>
      <c r="BX41" s="74">
        <f t="shared" si="86"/>
        <v>56</v>
      </c>
      <c r="BY41" s="73">
        <f t="shared" si="87"/>
        <v>88</v>
      </c>
      <c r="BZ41" s="74">
        <f t="shared" si="88"/>
        <v>92</v>
      </c>
      <c r="CA41" s="73">
        <f t="shared" si="89"/>
        <v>128</v>
      </c>
      <c r="CB41" s="74">
        <f t="shared" si="90"/>
        <v>136</v>
      </c>
      <c r="CC41" s="73">
        <f t="shared" si="91"/>
        <v>176</v>
      </c>
      <c r="CD41" s="74">
        <f t="shared" si="92"/>
        <v>183</v>
      </c>
      <c r="CE41" s="73">
        <f t="shared" si="93"/>
        <v>379</v>
      </c>
      <c r="CF41" s="74">
        <f t="shared" si="94"/>
        <v>418</v>
      </c>
      <c r="CG41" s="73">
        <f t="shared" si="95"/>
        <v>444</v>
      </c>
      <c r="CH41" s="72">
        <f t="shared" si="96"/>
        <v>51</v>
      </c>
      <c r="CI41" s="73">
        <f t="shared" si="97"/>
        <v>55</v>
      </c>
      <c r="CJ41" s="74">
        <f t="shared" si="98"/>
        <v>86</v>
      </c>
      <c r="CK41" s="74">
        <f t="shared" si="99"/>
        <v>91</v>
      </c>
      <c r="CL41" s="74">
        <f t="shared" si="100"/>
        <v>127</v>
      </c>
      <c r="CM41" s="74">
        <f t="shared" si="101"/>
        <v>135</v>
      </c>
      <c r="CN41" s="74">
        <f t="shared" si="102"/>
        <v>167</v>
      </c>
      <c r="CO41" s="74">
        <f t="shared" si="103"/>
        <v>178</v>
      </c>
      <c r="CP41" s="74">
        <f t="shared" si="104"/>
        <v>215</v>
      </c>
      <c r="CQ41" s="74">
        <f t="shared" si="105"/>
        <v>413</v>
      </c>
      <c r="CR41" s="74">
        <f t="shared" si="106"/>
        <v>443</v>
      </c>
      <c r="CS41" s="74">
        <f t="shared" si="107"/>
        <v>457</v>
      </c>
      <c r="CT41" s="23">
        <f t="shared" si="108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193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4"/>
        <v>1</v>
      </c>
      <c r="BC42" s="23">
        <f t="shared" si="83"/>
        <v>267</v>
      </c>
      <c r="BD42" s="57" t="s">
        <v>1379</v>
      </c>
      <c r="BE42" s="3" t="s">
        <v>1381</v>
      </c>
      <c r="BF42" s="124" t="s">
        <v>23</v>
      </c>
      <c r="BG42" s="50" t="s">
        <v>1379</v>
      </c>
      <c r="BH42" s="50" t="s">
        <v>1384</v>
      </c>
      <c r="BI42" s="1"/>
      <c r="BJ42" s="72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58" t="s">
        <v>1293</v>
      </c>
      <c r="BV42" s="72">
        <f t="shared" si="84"/>
        <v>64</v>
      </c>
      <c r="BW42" s="73">
        <f t="shared" si="85"/>
        <v>96</v>
      </c>
      <c r="BX42" s="74">
        <f t="shared" si="86"/>
        <v>100</v>
      </c>
      <c r="BY42" s="73">
        <f t="shared" si="87"/>
        <v>132</v>
      </c>
      <c r="BZ42" s="74">
        <f t="shared" si="88"/>
        <v>136</v>
      </c>
      <c r="CA42" s="73">
        <f t="shared" si="89"/>
        <v>172</v>
      </c>
      <c r="CB42" s="74">
        <f t="shared" si="90"/>
        <v>180</v>
      </c>
      <c r="CC42" s="73">
        <f t="shared" si="91"/>
        <v>220</v>
      </c>
      <c r="CD42" s="74">
        <f t="shared" si="92"/>
        <v>227</v>
      </c>
      <c r="CE42" s="73">
        <f t="shared" si="93"/>
        <v>479</v>
      </c>
      <c r="CF42" s="74">
        <f t="shared" si="94"/>
        <v>521</v>
      </c>
      <c r="CG42" s="73">
        <f t="shared" si="95"/>
        <v>547</v>
      </c>
      <c r="CH42" s="72">
        <f t="shared" si="96"/>
        <v>95</v>
      </c>
      <c r="CI42" s="73">
        <f t="shared" si="97"/>
        <v>99</v>
      </c>
      <c r="CJ42" s="74">
        <f t="shared" si="98"/>
        <v>130</v>
      </c>
      <c r="CK42" s="74">
        <f t="shared" si="99"/>
        <v>135</v>
      </c>
      <c r="CL42" s="74">
        <f t="shared" si="100"/>
        <v>171</v>
      </c>
      <c r="CM42" s="74">
        <f t="shared" si="101"/>
        <v>179</v>
      </c>
      <c r="CN42" s="74">
        <f t="shared" si="102"/>
        <v>211</v>
      </c>
      <c r="CO42" s="74">
        <f t="shared" si="103"/>
        <v>222</v>
      </c>
      <c r="CP42" s="74">
        <f t="shared" si="104"/>
        <v>267</v>
      </c>
      <c r="CQ42" s="74">
        <f t="shared" si="105"/>
        <v>516</v>
      </c>
      <c r="CR42" s="74">
        <f t="shared" si="106"/>
        <v>546</v>
      </c>
      <c r="CS42" s="74">
        <f t="shared" si="107"/>
        <v>558</v>
      </c>
      <c r="CT42" s="23">
        <f t="shared" si="108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193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4"/>
        <v>1</v>
      </c>
      <c r="BC43" s="23">
        <f t="shared" si="83"/>
        <v>255</v>
      </c>
      <c r="BD43" s="16" t="s">
        <v>1383</v>
      </c>
      <c r="BE43" s="3" t="s">
        <v>1381</v>
      </c>
      <c r="BF43" s="124">
        <v>2.8</v>
      </c>
      <c r="BG43" s="50" t="s">
        <v>1384</v>
      </c>
      <c r="BH43" s="50" t="s">
        <v>1384</v>
      </c>
      <c r="BI43" s="1"/>
      <c r="BJ43" s="72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58" t="s">
        <v>1293</v>
      </c>
      <c r="BV43" s="72">
        <f t="shared" si="84"/>
        <v>64</v>
      </c>
      <c r="BW43" s="73">
        <f t="shared" si="85"/>
        <v>96</v>
      </c>
      <c r="BX43" s="74">
        <f t="shared" si="86"/>
        <v>100</v>
      </c>
      <c r="BY43" s="73">
        <f t="shared" si="87"/>
        <v>132</v>
      </c>
      <c r="BZ43" s="74">
        <f t="shared" si="88"/>
        <v>136</v>
      </c>
      <c r="CA43" s="73">
        <f t="shared" si="89"/>
        <v>172</v>
      </c>
      <c r="CB43" s="74">
        <f t="shared" si="90"/>
        <v>180</v>
      </c>
      <c r="CC43" s="73">
        <f t="shared" si="91"/>
        <v>220</v>
      </c>
      <c r="CD43" s="74">
        <f t="shared" si="92"/>
        <v>227</v>
      </c>
      <c r="CE43" s="73">
        <f t="shared" si="93"/>
        <v>483</v>
      </c>
      <c r="CF43" s="74">
        <f t="shared" si="94"/>
        <v>521</v>
      </c>
      <c r="CG43" s="73">
        <f t="shared" si="95"/>
        <v>547</v>
      </c>
      <c r="CH43" s="72">
        <f t="shared" si="96"/>
        <v>95</v>
      </c>
      <c r="CI43" s="73">
        <f t="shared" si="97"/>
        <v>99</v>
      </c>
      <c r="CJ43" s="74">
        <f t="shared" si="98"/>
        <v>130</v>
      </c>
      <c r="CK43" s="74">
        <f t="shared" si="99"/>
        <v>135</v>
      </c>
      <c r="CL43" s="74">
        <f t="shared" si="100"/>
        <v>171</v>
      </c>
      <c r="CM43" s="74">
        <f t="shared" si="101"/>
        <v>179</v>
      </c>
      <c r="CN43" s="74">
        <f t="shared" si="102"/>
        <v>211</v>
      </c>
      <c r="CO43" s="74">
        <f t="shared" si="103"/>
        <v>222</v>
      </c>
      <c r="CP43" s="74">
        <f t="shared" si="104"/>
        <v>259</v>
      </c>
      <c r="CQ43" s="74">
        <f t="shared" si="105"/>
        <v>516</v>
      </c>
      <c r="CR43" s="74">
        <f t="shared" si="106"/>
        <v>546</v>
      </c>
      <c r="CS43" s="74">
        <f t="shared" si="107"/>
        <v>558</v>
      </c>
      <c r="CT43" s="23">
        <f t="shared" si="108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193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4"/>
        <v>1</v>
      </c>
      <c r="BC44" s="23">
        <f t="shared" si="83"/>
        <v>244</v>
      </c>
      <c r="BD44" s="4" t="s">
        <v>23</v>
      </c>
      <c r="BE44" s="3" t="s">
        <v>1381</v>
      </c>
      <c r="BF44" s="124">
        <v>3.7</v>
      </c>
      <c r="BG44" s="50" t="s">
        <v>1384</v>
      </c>
      <c r="BH44" s="50" t="s">
        <v>1384</v>
      </c>
      <c r="BI44" s="1"/>
      <c r="BJ44" s="72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58" t="s">
        <v>1293</v>
      </c>
      <c r="BV44" s="72">
        <f t="shared" si="84"/>
        <v>64</v>
      </c>
      <c r="BW44" s="73">
        <f t="shared" si="85"/>
        <v>96</v>
      </c>
      <c r="BX44" s="74">
        <f t="shared" si="86"/>
        <v>100</v>
      </c>
      <c r="BY44" s="73">
        <f t="shared" si="87"/>
        <v>132</v>
      </c>
      <c r="BZ44" s="74">
        <f t="shared" si="88"/>
        <v>136</v>
      </c>
      <c r="CA44" s="73">
        <f t="shared" si="89"/>
        <v>172</v>
      </c>
      <c r="CB44" s="74">
        <f t="shared" si="90"/>
        <v>180</v>
      </c>
      <c r="CC44" s="73">
        <f t="shared" si="91"/>
        <v>220</v>
      </c>
      <c r="CD44" s="74">
        <f t="shared" si="92"/>
        <v>227</v>
      </c>
      <c r="CE44" s="73">
        <f t="shared" si="93"/>
        <v>483</v>
      </c>
      <c r="CF44" s="74">
        <f t="shared" si="94"/>
        <v>521</v>
      </c>
      <c r="CG44" s="73" t="str">
        <f t="shared" si="95"/>
        <v>-</v>
      </c>
      <c r="CH44" s="72">
        <f t="shared" si="96"/>
        <v>95</v>
      </c>
      <c r="CI44" s="73">
        <f t="shared" si="97"/>
        <v>99</v>
      </c>
      <c r="CJ44" s="74">
        <f t="shared" si="98"/>
        <v>130</v>
      </c>
      <c r="CK44" s="74">
        <f t="shared" si="99"/>
        <v>135</v>
      </c>
      <c r="CL44" s="74">
        <f t="shared" si="100"/>
        <v>171</v>
      </c>
      <c r="CM44" s="74">
        <f t="shared" si="101"/>
        <v>179</v>
      </c>
      <c r="CN44" s="74">
        <f t="shared" si="102"/>
        <v>211</v>
      </c>
      <c r="CO44" s="74">
        <f t="shared" si="103"/>
        <v>222</v>
      </c>
      <c r="CP44" s="74">
        <f t="shared" si="104"/>
        <v>259</v>
      </c>
      <c r="CQ44" s="74">
        <f t="shared" si="105"/>
        <v>516</v>
      </c>
      <c r="CR44" s="74">
        <f t="shared" si="106"/>
        <v>546</v>
      </c>
      <c r="CS44" s="74" t="str">
        <f t="shared" si="107"/>
        <v>-</v>
      </c>
      <c r="CT44" s="23">
        <f t="shared" si="108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193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4"/>
        <v>1</v>
      </c>
      <c r="BC45" s="23">
        <f t="shared" si="83"/>
        <v>271</v>
      </c>
      <c r="BD45" s="35" t="s">
        <v>1379</v>
      </c>
      <c r="BE45" s="3" t="s">
        <v>1381</v>
      </c>
      <c r="BF45" s="124" t="s">
        <v>23</v>
      </c>
      <c r="BG45" s="50" t="s">
        <v>1379</v>
      </c>
      <c r="BH45" s="50" t="s">
        <v>1384</v>
      </c>
      <c r="BI45" s="1"/>
      <c r="BJ45" s="72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58" t="s">
        <v>1293</v>
      </c>
      <c r="BV45" s="72">
        <f t="shared" si="84"/>
        <v>26</v>
      </c>
      <c r="BW45" s="73">
        <f t="shared" si="85"/>
        <v>61</v>
      </c>
      <c r="BX45" s="74">
        <f t="shared" si="86"/>
        <v>65</v>
      </c>
      <c r="BY45" s="73">
        <f t="shared" si="87"/>
        <v>97</v>
      </c>
      <c r="BZ45" s="74">
        <f t="shared" si="88"/>
        <v>101</v>
      </c>
      <c r="CA45" s="73">
        <f t="shared" si="89"/>
        <v>137</v>
      </c>
      <c r="CB45" s="74">
        <f t="shared" si="90"/>
        <v>145</v>
      </c>
      <c r="CC45" s="73">
        <f t="shared" si="91"/>
        <v>185</v>
      </c>
      <c r="CD45" s="74">
        <f t="shared" si="92"/>
        <v>192</v>
      </c>
      <c r="CE45" s="73">
        <f t="shared" si="93"/>
        <v>389</v>
      </c>
      <c r="CF45" s="74">
        <f t="shared" si="94"/>
        <v>431</v>
      </c>
      <c r="CG45" s="73">
        <f t="shared" si="95"/>
        <v>457</v>
      </c>
      <c r="CH45" s="72">
        <f t="shared" si="96"/>
        <v>60</v>
      </c>
      <c r="CI45" s="73">
        <f t="shared" si="97"/>
        <v>64</v>
      </c>
      <c r="CJ45" s="74">
        <f t="shared" si="98"/>
        <v>95</v>
      </c>
      <c r="CK45" s="74">
        <f t="shared" si="99"/>
        <v>100</v>
      </c>
      <c r="CL45" s="74">
        <f t="shared" si="100"/>
        <v>136</v>
      </c>
      <c r="CM45" s="74">
        <f t="shared" si="101"/>
        <v>144</v>
      </c>
      <c r="CN45" s="74">
        <f t="shared" si="102"/>
        <v>176</v>
      </c>
      <c r="CO45" s="74">
        <f t="shared" si="103"/>
        <v>187</v>
      </c>
      <c r="CP45" s="74">
        <f t="shared" si="104"/>
        <v>232</v>
      </c>
      <c r="CQ45" s="74">
        <f t="shared" si="105"/>
        <v>426</v>
      </c>
      <c r="CR45" s="74">
        <f t="shared" si="106"/>
        <v>456</v>
      </c>
      <c r="CS45" s="74">
        <f t="shared" si="107"/>
        <v>469</v>
      </c>
      <c r="CT45" s="23">
        <f t="shared" si="108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3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4"/>
        <v>1</v>
      </c>
      <c r="BC46" s="23">
        <f t="shared" si="83"/>
        <v>252</v>
      </c>
      <c r="BD46" s="2" t="s">
        <v>1383</v>
      </c>
      <c r="BE46" s="3" t="s">
        <v>1381</v>
      </c>
      <c r="BF46" s="124">
        <v>2.6</v>
      </c>
      <c r="BG46" s="50" t="s">
        <v>1384</v>
      </c>
      <c r="BH46" s="50" t="s">
        <v>1384</v>
      </c>
      <c r="BI46" s="1"/>
      <c r="BJ46" s="72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58" t="s">
        <v>1293</v>
      </c>
      <c r="BV46" s="72">
        <f t="shared" si="84"/>
        <v>26</v>
      </c>
      <c r="BW46" s="73">
        <f t="shared" si="85"/>
        <v>61</v>
      </c>
      <c r="BX46" s="74">
        <f t="shared" si="86"/>
        <v>65</v>
      </c>
      <c r="BY46" s="73">
        <f t="shared" si="87"/>
        <v>97</v>
      </c>
      <c r="BZ46" s="74">
        <f t="shared" si="88"/>
        <v>101</v>
      </c>
      <c r="CA46" s="73">
        <f t="shared" si="89"/>
        <v>137</v>
      </c>
      <c r="CB46" s="74">
        <f t="shared" si="90"/>
        <v>145</v>
      </c>
      <c r="CC46" s="73">
        <f t="shared" si="91"/>
        <v>185</v>
      </c>
      <c r="CD46" s="74">
        <f t="shared" si="92"/>
        <v>192</v>
      </c>
      <c r="CE46" s="73">
        <f t="shared" si="93"/>
        <v>396</v>
      </c>
      <c r="CF46" s="74">
        <f t="shared" si="94"/>
        <v>431</v>
      </c>
      <c r="CG46" s="73">
        <f t="shared" si="95"/>
        <v>457</v>
      </c>
      <c r="CH46" s="72">
        <f t="shared" si="96"/>
        <v>60</v>
      </c>
      <c r="CI46" s="73">
        <f t="shared" si="97"/>
        <v>64</v>
      </c>
      <c r="CJ46" s="74">
        <f t="shared" si="98"/>
        <v>95</v>
      </c>
      <c r="CK46" s="74">
        <f t="shared" si="99"/>
        <v>100</v>
      </c>
      <c r="CL46" s="74">
        <f t="shared" si="100"/>
        <v>136</v>
      </c>
      <c r="CM46" s="74">
        <f t="shared" si="101"/>
        <v>144</v>
      </c>
      <c r="CN46" s="74">
        <f t="shared" si="102"/>
        <v>176</v>
      </c>
      <c r="CO46" s="74">
        <f t="shared" si="103"/>
        <v>187</v>
      </c>
      <c r="CP46" s="74">
        <f t="shared" si="104"/>
        <v>220</v>
      </c>
      <c r="CQ46" s="74">
        <f t="shared" si="105"/>
        <v>426</v>
      </c>
      <c r="CR46" s="74">
        <f t="shared" si="106"/>
        <v>456</v>
      </c>
      <c r="CS46" s="74">
        <f t="shared" si="107"/>
        <v>469</v>
      </c>
      <c r="CT46" s="23">
        <f t="shared" si="108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3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4"/>
        <v>1</v>
      </c>
      <c r="BC47" s="23">
        <f t="shared" si="83"/>
        <v>272</v>
      </c>
      <c r="BD47" s="35" t="s">
        <v>1379</v>
      </c>
      <c r="BE47" s="3" t="s">
        <v>1381</v>
      </c>
      <c r="BF47" s="124" t="s">
        <v>23</v>
      </c>
      <c r="BG47" s="50" t="s">
        <v>1379</v>
      </c>
      <c r="BH47" s="50" t="s">
        <v>1384</v>
      </c>
      <c r="BI47" s="3" t="s">
        <v>1166</v>
      </c>
      <c r="BJ47" s="72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58" t="s">
        <v>1293</v>
      </c>
      <c r="BV47" s="72">
        <f t="shared" si="84"/>
        <v>33</v>
      </c>
      <c r="BW47" s="73">
        <f t="shared" si="85"/>
        <v>70</v>
      </c>
      <c r="BX47" s="74">
        <f t="shared" si="86"/>
        <v>74</v>
      </c>
      <c r="BY47" s="73">
        <f t="shared" si="87"/>
        <v>106</v>
      </c>
      <c r="BZ47" s="74">
        <f t="shared" si="88"/>
        <v>110</v>
      </c>
      <c r="CA47" s="73">
        <f t="shared" si="89"/>
        <v>146</v>
      </c>
      <c r="CB47" s="74">
        <f t="shared" si="90"/>
        <v>154</v>
      </c>
      <c r="CC47" s="73">
        <f t="shared" si="91"/>
        <v>199</v>
      </c>
      <c r="CD47" s="74">
        <f t="shared" si="92"/>
        <v>204</v>
      </c>
      <c r="CE47" s="73">
        <f t="shared" si="93"/>
        <v>275</v>
      </c>
      <c r="CF47" s="74">
        <f t="shared" si="94"/>
        <v>321</v>
      </c>
      <c r="CG47" s="73">
        <f t="shared" si="95"/>
        <v>346</v>
      </c>
      <c r="CH47" s="72">
        <f t="shared" si="96"/>
        <v>69</v>
      </c>
      <c r="CI47" s="73">
        <f t="shared" si="97"/>
        <v>73</v>
      </c>
      <c r="CJ47" s="74">
        <f t="shared" si="98"/>
        <v>104</v>
      </c>
      <c r="CK47" s="74">
        <f t="shared" si="99"/>
        <v>109</v>
      </c>
      <c r="CL47" s="74">
        <f t="shared" si="100"/>
        <v>145</v>
      </c>
      <c r="CM47" s="74">
        <f t="shared" si="101"/>
        <v>153</v>
      </c>
      <c r="CN47" s="74">
        <f t="shared" si="102"/>
        <v>180</v>
      </c>
      <c r="CO47" s="74">
        <f t="shared" si="103"/>
        <v>201</v>
      </c>
      <c r="CP47" s="74">
        <f t="shared" si="104"/>
        <v>245</v>
      </c>
      <c r="CQ47" s="74">
        <f t="shared" si="105"/>
        <v>316</v>
      </c>
      <c r="CR47" s="74">
        <f t="shared" si="106"/>
        <v>345</v>
      </c>
      <c r="CS47" s="74">
        <f t="shared" si="107"/>
        <v>358</v>
      </c>
      <c r="CT47" s="23">
        <f t="shared" si="108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3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4"/>
        <v>1</v>
      </c>
      <c r="BC48" s="23">
        <f t="shared" si="83"/>
        <v>265</v>
      </c>
      <c r="BD48" s="4" t="s">
        <v>23</v>
      </c>
      <c r="BE48" s="3" t="s">
        <v>1381</v>
      </c>
      <c r="BF48" s="124">
        <v>2.5</v>
      </c>
      <c r="BG48" s="50" t="s">
        <v>1384</v>
      </c>
      <c r="BH48" s="50" t="s">
        <v>1384</v>
      </c>
      <c r="BI48" s="1"/>
      <c r="BJ48" s="72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58" t="s">
        <v>1293</v>
      </c>
      <c r="BV48" s="72">
        <f t="shared" si="84"/>
        <v>33</v>
      </c>
      <c r="BW48" s="73">
        <f t="shared" si="85"/>
        <v>70</v>
      </c>
      <c r="BX48" s="74">
        <f t="shared" si="86"/>
        <v>74</v>
      </c>
      <c r="BY48" s="73">
        <f t="shared" si="87"/>
        <v>106</v>
      </c>
      <c r="BZ48" s="74">
        <f t="shared" si="88"/>
        <v>110</v>
      </c>
      <c r="CA48" s="73">
        <f t="shared" si="89"/>
        <v>146</v>
      </c>
      <c r="CB48" s="74">
        <f t="shared" si="90"/>
        <v>154</v>
      </c>
      <c r="CC48" s="73">
        <f t="shared" si="91"/>
        <v>199</v>
      </c>
      <c r="CD48" s="74">
        <f t="shared" si="92"/>
        <v>204</v>
      </c>
      <c r="CE48" s="73">
        <f t="shared" si="93"/>
        <v>275</v>
      </c>
      <c r="CF48" s="74">
        <f t="shared" si="94"/>
        <v>321</v>
      </c>
      <c r="CG48" s="73">
        <f t="shared" si="95"/>
        <v>346</v>
      </c>
      <c r="CH48" s="72">
        <f t="shared" si="96"/>
        <v>69</v>
      </c>
      <c r="CI48" s="73">
        <f t="shared" si="97"/>
        <v>73</v>
      </c>
      <c r="CJ48" s="74">
        <f t="shared" si="98"/>
        <v>104</v>
      </c>
      <c r="CK48" s="74">
        <f t="shared" si="99"/>
        <v>109</v>
      </c>
      <c r="CL48" s="74">
        <f t="shared" si="100"/>
        <v>145</v>
      </c>
      <c r="CM48" s="74">
        <f t="shared" si="101"/>
        <v>153</v>
      </c>
      <c r="CN48" s="74">
        <f t="shared" si="102"/>
        <v>180</v>
      </c>
      <c r="CO48" s="74">
        <f t="shared" si="103"/>
        <v>201</v>
      </c>
      <c r="CP48" s="74">
        <f t="shared" si="104"/>
        <v>238</v>
      </c>
      <c r="CQ48" s="74">
        <f t="shared" si="105"/>
        <v>316</v>
      </c>
      <c r="CR48" s="74">
        <f t="shared" si="106"/>
        <v>345</v>
      </c>
      <c r="CS48" s="74">
        <f t="shared" si="107"/>
        <v>358</v>
      </c>
      <c r="CT48" s="23">
        <f t="shared" si="108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3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4"/>
        <v>1</v>
      </c>
      <c r="BC49" s="23">
        <f t="shared" si="83"/>
        <v>265</v>
      </c>
      <c r="BD49" s="4" t="s">
        <v>23</v>
      </c>
      <c r="BE49" s="3" t="s">
        <v>1381</v>
      </c>
      <c r="BF49" s="124">
        <v>2.6</v>
      </c>
      <c r="BG49" s="50" t="s">
        <v>1384</v>
      </c>
      <c r="BH49" s="50" t="s">
        <v>1384</v>
      </c>
      <c r="BI49" s="1"/>
      <c r="BJ49" s="72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58" t="s">
        <v>1293</v>
      </c>
      <c r="BV49" s="72">
        <f t="shared" si="84"/>
        <v>33</v>
      </c>
      <c r="BW49" s="73">
        <f t="shared" si="85"/>
        <v>70</v>
      </c>
      <c r="BX49" s="74">
        <f t="shared" si="86"/>
        <v>74</v>
      </c>
      <c r="BY49" s="73">
        <f t="shared" si="87"/>
        <v>106</v>
      </c>
      <c r="BZ49" s="74">
        <f t="shared" si="88"/>
        <v>110</v>
      </c>
      <c r="CA49" s="73">
        <f t="shared" si="89"/>
        <v>146</v>
      </c>
      <c r="CB49" s="74">
        <f t="shared" si="90"/>
        <v>154</v>
      </c>
      <c r="CC49" s="73">
        <f t="shared" si="91"/>
        <v>199</v>
      </c>
      <c r="CD49" s="74">
        <f t="shared" si="92"/>
        <v>204</v>
      </c>
      <c r="CE49" s="73">
        <f t="shared" si="93"/>
        <v>275</v>
      </c>
      <c r="CF49" s="74">
        <f t="shared" si="94"/>
        <v>321</v>
      </c>
      <c r="CG49" s="73">
        <f t="shared" si="95"/>
        <v>346</v>
      </c>
      <c r="CH49" s="72">
        <f t="shared" si="96"/>
        <v>69</v>
      </c>
      <c r="CI49" s="73">
        <f t="shared" si="97"/>
        <v>73</v>
      </c>
      <c r="CJ49" s="74">
        <f t="shared" si="98"/>
        <v>104</v>
      </c>
      <c r="CK49" s="74">
        <f t="shared" si="99"/>
        <v>109</v>
      </c>
      <c r="CL49" s="74">
        <f t="shared" si="100"/>
        <v>145</v>
      </c>
      <c r="CM49" s="74">
        <f t="shared" si="101"/>
        <v>153</v>
      </c>
      <c r="CN49" s="74">
        <f t="shared" si="102"/>
        <v>180</v>
      </c>
      <c r="CO49" s="74">
        <f t="shared" si="103"/>
        <v>201</v>
      </c>
      <c r="CP49" s="74">
        <f t="shared" si="104"/>
        <v>238</v>
      </c>
      <c r="CQ49" s="74">
        <f t="shared" si="105"/>
        <v>316</v>
      </c>
      <c r="CR49" s="74">
        <f t="shared" si="106"/>
        <v>345</v>
      </c>
      <c r="CS49" s="74">
        <f t="shared" si="107"/>
        <v>358</v>
      </c>
      <c r="CT49" s="23">
        <f t="shared" si="10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3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4"/>
        <v>1</v>
      </c>
      <c r="BC50" s="23">
        <f t="shared" si="83"/>
        <v>265</v>
      </c>
      <c r="BD50" s="4" t="s">
        <v>23</v>
      </c>
      <c r="BE50" s="3" t="s">
        <v>1381</v>
      </c>
      <c r="BF50" s="124">
        <v>2.85</v>
      </c>
      <c r="BG50" s="50" t="s">
        <v>1384</v>
      </c>
      <c r="BH50" s="50" t="s">
        <v>1384</v>
      </c>
      <c r="BI50" s="1"/>
      <c r="BJ50" s="72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58" t="s">
        <v>1293</v>
      </c>
      <c r="BV50" s="72">
        <f t="shared" si="84"/>
        <v>33</v>
      </c>
      <c r="BW50" s="73">
        <f t="shared" si="85"/>
        <v>70</v>
      </c>
      <c r="BX50" s="74">
        <f t="shared" si="86"/>
        <v>74</v>
      </c>
      <c r="BY50" s="73">
        <f t="shared" si="87"/>
        <v>106</v>
      </c>
      <c r="BZ50" s="74">
        <f t="shared" si="88"/>
        <v>110</v>
      </c>
      <c r="CA50" s="73">
        <f t="shared" si="89"/>
        <v>146</v>
      </c>
      <c r="CB50" s="74">
        <f t="shared" si="90"/>
        <v>154</v>
      </c>
      <c r="CC50" s="73">
        <f t="shared" si="91"/>
        <v>199</v>
      </c>
      <c r="CD50" s="74">
        <f t="shared" si="92"/>
        <v>204</v>
      </c>
      <c r="CE50" s="73">
        <f t="shared" si="93"/>
        <v>275</v>
      </c>
      <c r="CF50" s="74">
        <f t="shared" si="94"/>
        <v>321</v>
      </c>
      <c r="CG50" s="73">
        <f t="shared" si="95"/>
        <v>346</v>
      </c>
      <c r="CH50" s="72">
        <f t="shared" si="96"/>
        <v>69</v>
      </c>
      <c r="CI50" s="73">
        <f t="shared" si="97"/>
        <v>73</v>
      </c>
      <c r="CJ50" s="74">
        <f t="shared" si="98"/>
        <v>104</v>
      </c>
      <c r="CK50" s="74">
        <f t="shared" si="99"/>
        <v>109</v>
      </c>
      <c r="CL50" s="74">
        <f t="shared" si="100"/>
        <v>145</v>
      </c>
      <c r="CM50" s="74">
        <f t="shared" si="101"/>
        <v>153</v>
      </c>
      <c r="CN50" s="74">
        <f t="shared" si="102"/>
        <v>180</v>
      </c>
      <c r="CO50" s="74">
        <f t="shared" si="103"/>
        <v>201</v>
      </c>
      <c r="CP50" s="74">
        <f t="shared" si="104"/>
        <v>238</v>
      </c>
      <c r="CQ50" s="74">
        <f t="shared" si="105"/>
        <v>316</v>
      </c>
      <c r="CR50" s="74">
        <f t="shared" si="106"/>
        <v>345</v>
      </c>
      <c r="CS50" s="74">
        <f t="shared" si="107"/>
        <v>358</v>
      </c>
      <c r="CT50" s="23">
        <f t="shared" si="10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193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4"/>
        <v>1</v>
      </c>
      <c r="BC51" s="23">
        <f t="shared" si="83"/>
        <v>265</v>
      </c>
      <c r="BD51" s="4" t="s">
        <v>23</v>
      </c>
      <c r="BE51" s="3" t="s">
        <v>1381</v>
      </c>
      <c r="BF51" s="124">
        <v>3.05</v>
      </c>
      <c r="BG51" s="50" t="s">
        <v>1384</v>
      </c>
      <c r="BH51" s="50" t="s">
        <v>1384</v>
      </c>
      <c r="BI51" s="1"/>
      <c r="BJ51" s="72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58" t="s">
        <v>1293</v>
      </c>
      <c r="BV51" s="72">
        <f t="shared" si="84"/>
        <v>33</v>
      </c>
      <c r="BW51" s="73">
        <f t="shared" si="85"/>
        <v>70</v>
      </c>
      <c r="BX51" s="74">
        <f t="shared" si="86"/>
        <v>74</v>
      </c>
      <c r="BY51" s="73">
        <f t="shared" si="87"/>
        <v>106</v>
      </c>
      <c r="BZ51" s="74">
        <f t="shared" si="88"/>
        <v>110</v>
      </c>
      <c r="CA51" s="73">
        <f t="shared" si="89"/>
        <v>146</v>
      </c>
      <c r="CB51" s="74">
        <f t="shared" si="90"/>
        <v>154</v>
      </c>
      <c r="CC51" s="73">
        <f t="shared" si="91"/>
        <v>199</v>
      </c>
      <c r="CD51" s="74">
        <f t="shared" si="92"/>
        <v>204</v>
      </c>
      <c r="CE51" s="73">
        <f t="shared" si="93"/>
        <v>275</v>
      </c>
      <c r="CF51" s="74">
        <f t="shared" si="94"/>
        <v>321</v>
      </c>
      <c r="CG51" s="73">
        <f t="shared" si="95"/>
        <v>346</v>
      </c>
      <c r="CH51" s="72">
        <f t="shared" si="96"/>
        <v>69</v>
      </c>
      <c r="CI51" s="73">
        <f t="shared" si="97"/>
        <v>73</v>
      </c>
      <c r="CJ51" s="74">
        <f t="shared" si="98"/>
        <v>104</v>
      </c>
      <c r="CK51" s="74">
        <f t="shared" si="99"/>
        <v>109</v>
      </c>
      <c r="CL51" s="74">
        <f t="shared" si="100"/>
        <v>145</v>
      </c>
      <c r="CM51" s="74">
        <f t="shared" si="101"/>
        <v>153</v>
      </c>
      <c r="CN51" s="74">
        <f t="shared" si="102"/>
        <v>180</v>
      </c>
      <c r="CO51" s="74">
        <f t="shared" si="103"/>
        <v>201</v>
      </c>
      <c r="CP51" s="74">
        <f t="shared" si="104"/>
        <v>238</v>
      </c>
      <c r="CQ51" s="74">
        <f t="shared" si="105"/>
        <v>316</v>
      </c>
      <c r="CR51" s="74">
        <f t="shared" si="106"/>
        <v>345</v>
      </c>
      <c r="CS51" s="74">
        <f t="shared" si="107"/>
        <v>358</v>
      </c>
      <c r="CT51" s="23">
        <f t="shared" si="10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193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4"/>
        <v>1</v>
      </c>
      <c r="BC52" s="23">
        <f t="shared" si="83"/>
        <v>249</v>
      </c>
      <c r="BD52" s="4" t="s">
        <v>23</v>
      </c>
      <c r="BE52" s="3" t="s">
        <v>1381</v>
      </c>
      <c r="BF52" s="124">
        <v>3</v>
      </c>
      <c r="BG52" s="50" t="s">
        <v>1384</v>
      </c>
      <c r="BH52" s="50" t="s">
        <v>1384</v>
      </c>
      <c r="BI52" s="1"/>
      <c r="BJ52" s="72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58" t="s">
        <v>1293</v>
      </c>
      <c r="BV52" s="72">
        <f t="shared" si="84"/>
        <v>37</v>
      </c>
      <c r="BW52" s="73">
        <f t="shared" si="85"/>
        <v>70</v>
      </c>
      <c r="BX52" s="74">
        <f t="shared" si="86"/>
        <v>74</v>
      </c>
      <c r="BY52" s="73">
        <f t="shared" si="87"/>
        <v>106</v>
      </c>
      <c r="BZ52" s="74">
        <f t="shared" si="88"/>
        <v>110</v>
      </c>
      <c r="CA52" s="73">
        <f t="shared" si="89"/>
        <v>146</v>
      </c>
      <c r="CB52" s="74">
        <f t="shared" si="90"/>
        <v>154</v>
      </c>
      <c r="CC52" s="73">
        <f t="shared" si="91"/>
        <v>199</v>
      </c>
      <c r="CD52" s="74">
        <f t="shared" si="92"/>
        <v>204</v>
      </c>
      <c r="CE52" s="73">
        <f t="shared" si="93"/>
        <v>289</v>
      </c>
      <c r="CF52" s="74">
        <f t="shared" si="94"/>
        <v>321</v>
      </c>
      <c r="CG52" s="73">
        <f t="shared" si="95"/>
        <v>346</v>
      </c>
      <c r="CH52" s="72">
        <f t="shared" si="96"/>
        <v>69</v>
      </c>
      <c r="CI52" s="73">
        <f t="shared" si="97"/>
        <v>73</v>
      </c>
      <c r="CJ52" s="74">
        <f t="shared" si="98"/>
        <v>104</v>
      </c>
      <c r="CK52" s="74">
        <f t="shared" si="99"/>
        <v>109</v>
      </c>
      <c r="CL52" s="74">
        <f t="shared" si="100"/>
        <v>145</v>
      </c>
      <c r="CM52" s="74">
        <f t="shared" si="101"/>
        <v>153</v>
      </c>
      <c r="CN52" s="74">
        <f t="shared" si="102"/>
        <v>180</v>
      </c>
      <c r="CO52" s="74">
        <f t="shared" si="103"/>
        <v>201</v>
      </c>
      <c r="CP52" s="74">
        <f t="shared" si="104"/>
        <v>240</v>
      </c>
      <c r="CQ52" s="74">
        <f t="shared" si="105"/>
        <v>316</v>
      </c>
      <c r="CR52" s="74">
        <f t="shared" si="106"/>
        <v>345</v>
      </c>
      <c r="CS52" s="74">
        <f t="shared" si="107"/>
        <v>358</v>
      </c>
      <c r="CT52" s="23">
        <f t="shared" si="10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193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4"/>
        <v>1</v>
      </c>
      <c r="BC53" s="23">
        <f t="shared" si="83"/>
        <v>254</v>
      </c>
      <c r="BD53" s="16" t="s">
        <v>23</v>
      </c>
      <c r="BE53" s="3" t="s">
        <v>1381</v>
      </c>
      <c r="BF53" s="124">
        <v>3.65</v>
      </c>
      <c r="BG53" s="50" t="s">
        <v>1384</v>
      </c>
      <c r="BH53" s="50" t="s">
        <v>1384</v>
      </c>
      <c r="BI53" s="1"/>
      <c r="BJ53" s="72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58" t="s">
        <v>1293</v>
      </c>
      <c r="BV53" s="72">
        <f t="shared" si="84"/>
        <v>33</v>
      </c>
      <c r="BW53" s="73">
        <f t="shared" si="85"/>
        <v>70</v>
      </c>
      <c r="BX53" s="74">
        <f t="shared" si="86"/>
        <v>74</v>
      </c>
      <c r="BY53" s="73">
        <f t="shared" si="87"/>
        <v>106</v>
      </c>
      <c r="BZ53" s="74">
        <f t="shared" si="88"/>
        <v>110</v>
      </c>
      <c r="CA53" s="73">
        <f t="shared" si="89"/>
        <v>146</v>
      </c>
      <c r="CB53" s="74">
        <f t="shared" si="90"/>
        <v>154</v>
      </c>
      <c r="CC53" s="73">
        <f t="shared" si="91"/>
        <v>199</v>
      </c>
      <c r="CD53" s="74">
        <f t="shared" si="92"/>
        <v>204</v>
      </c>
      <c r="CE53" s="73">
        <f t="shared" si="93"/>
        <v>288</v>
      </c>
      <c r="CF53" s="74">
        <f t="shared" si="94"/>
        <v>321</v>
      </c>
      <c r="CG53" s="73">
        <f t="shared" si="95"/>
        <v>346</v>
      </c>
      <c r="CH53" s="72">
        <f t="shared" si="96"/>
        <v>69</v>
      </c>
      <c r="CI53" s="73">
        <f t="shared" si="97"/>
        <v>73</v>
      </c>
      <c r="CJ53" s="74">
        <f t="shared" si="98"/>
        <v>104</v>
      </c>
      <c r="CK53" s="74">
        <f t="shared" si="99"/>
        <v>109</v>
      </c>
      <c r="CL53" s="74">
        <f t="shared" si="100"/>
        <v>145</v>
      </c>
      <c r="CM53" s="74">
        <f t="shared" si="101"/>
        <v>153</v>
      </c>
      <c r="CN53" s="74">
        <f t="shared" si="102"/>
        <v>180</v>
      </c>
      <c r="CO53" s="74">
        <f t="shared" si="103"/>
        <v>201</v>
      </c>
      <c r="CP53" s="74">
        <f t="shared" si="104"/>
        <v>240</v>
      </c>
      <c r="CQ53" s="74">
        <f t="shared" si="105"/>
        <v>316</v>
      </c>
      <c r="CR53" s="74">
        <f t="shared" si="106"/>
        <v>345</v>
      </c>
      <c r="CS53" s="74">
        <f t="shared" si="107"/>
        <v>358</v>
      </c>
      <c r="CT53" s="23">
        <f t="shared" si="10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193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4"/>
        <v>1</v>
      </c>
      <c r="BC54" s="23">
        <f t="shared" si="83"/>
        <v>265</v>
      </c>
      <c r="BD54" s="4" t="s">
        <v>23</v>
      </c>
      <c r="BE54" s="3" t="s">
        <v>1381</v>
      </c>
      <c r="BF54" s="124">
        <v>2.8</v>
      </c>
      <c r="BG54" s="50" t="s">
        <v>1384</v>
      </c>
      <c r="BH54" s="50" t="s">
        <v>1384</v>
      </c>
      <c r="BI54" s="1"/>
      <c r="BJ54" s="72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58" t="s">
        <v>1293</v>
      </c>
      <c r="BV54" s="72">
        <f t="shared" si="84"/>
        <v>33</v>
      </c>
      <c r="BW54" s="73">
        <f t="shared" si="85"/>
        <v>70</v>
      </c>
      <c r="BX54" s="74">
        <f t="shared" si="86"/>
        <v>74</v>
      </c>
      <c r="BY54" s="73">
        <f t="shared" si="87"/>
        <v>106</v>
      </c>
      <c r="BZ54" s="74">
        <f t="shared" si="88"/>
        <v>110</v>
      </c>
      <c r="CA54" s="73">
        <f t="shared" si="89"/>
        <v>146</v>
      </c>
      <c r="CB54" s="74">
        <f t="shared" si="90"/>
        <v>154</v>
      </c>
      <c r="CC54" s="73">
        <f t="shared" si="91"/>
        <v>199</v>
      </c>
      <c r="CD54" s="74">
        <f t="shared" si="92"/>
        <v>204</v>
      </c>
      <c r="CE54" s="73">
        <f t="shared" si="93"/>
        <v>275</v>
      </c>
      <c r="CF54" s="74">
        <f t="shared" si="94"/>
        <v>321</v>
      </c>
      <c r="CG54" s="73">
        <f t="shared" si="95"/>
        <v>346</v>
      </c>
      <c r="CH54" s="72">
        <f t="shared" si="96"/>
        <v>69</v>
      </c>
      <c r="CI54" s="73">
        <f t="shared" si="97"/>
        <v>73</v>
      </c>
      <c r="CJ54" s="74">
        <f t="shared" si="98"/>
        <v>104</v>
      </c>
      <c r="CK54" s="74">
        <f t="shared" si="99"/>
        <v>109</v>
      </c>
      <c r="CL54" s="74">
        <f t="shared" si="100"/>
        <v>145</v>
      </c>
      <c r="CM54" s="74">
        <f t="shared" si="101"/>
        <v>153</v>
      </c>
      <c r="CN54" s="74">
        <f t="shared" si="102"/>
        <v>180</v>
      </c>
      <c r="CO54" s="74">
        <f t="shared" si="103"/>
        <v>201</v>
      </c>
      <c r="CP54" s="74">
        <f t="shared" si="104"/>
        <v>238</v>
      </c>
      <c r="CQ54" s="74">
        <f t="shared" si="105"/>
        <v>316</v>
      </c>
      <c r="CR54" s="74">
        <f t="shared" si="106"/>
        <v>345</v>
      </c>
      <c r="CS54" s="74">
        <f t="shared" si="107"/>
        <v>358</v>
      </c>
      <c r="CT54" s="23">
        <f t="shared" si="10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193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4"/>
        <v>1</v>
      </c>
      <c r="BC55" s="23">
        <f t="shared" si="83"/>
        <v>265</v>
      </c>
      <c r="BD55" s="4" t="s">
        <v>23</v>
      </c>
      <c r="BE55" s="3" t="s">
        <v>1381</v>
      </c>
      <c r="BF55" s="124">
        <v>2.7</v>
      </c>
      <c r="BG55" s="50" t="s">
        <v>1384</v>
      </c>
      <c r="BH55" s="50" t="s">
        <v>1384</v>
      </c>
      <c r="BI55" s="1"/>
      <c r="BJ55" s="72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58" t="s">
        <v>1293</v>
      </c>
      <c r="BV55" s="72">
        <f t="shared" si="84"/>
        <v>33</v>
      </c>
      <c r="BW55" s="73">
        <f t="shared" si="85"/>
        <v>70</v>
      </c>
      <c r="BX55" s="74">
        <f t="shared" si="86"/>
        <v>74</v>
      </c>
      <c r="BY55" s="73">
        <f t="shared" si="87"/>
        <v>106</v>
      </c>
      <c r="BZ55" s="74">
        <f t="shared" si="88"/>
        <v>110</v>
      </c>
      <c r="CA55" s="73">
        <f t="shared" si="89"/>
        <v>146</v>
      </c>
      <c r="CB55" s="74">
        <f t="shared" si="90"/>
        <v>154</v>
      </c>
      <c r="CC55" s="73">
        <f t="shared" si="91"/>
        <v>199</v>
      </c>
      <c r="CD55" s="74">
        <f t="shared" si="92"/>
        <v>204</v>
      </c>
      <c r="CE55" s="73">
        <f t="shared" si="93"/>
        <v>275</v>
      </c>
      <c r="CF55" s="74">
        <f t="shared" si="94"/>
        <v>321</v>
      </c>
      <c r="CG55" s="73">
        <f t="shared" si="95"/>
        <v>346</v>
      </c>
      <c r="CH55" s="72">
        <f t="shared" si="96"/>
        <v>69</v>
      </c>
      <c r="CI55" s="73">
        <f t="shared" si="97"/>
        <v>73</v>
      </c>
      <c r="CJ55" s="74">
        <f t="shared" si="98"/>
        <v>104</v>
      </c>
      <c r="CK55" s="74">
        <f t="shared" si="99"/>
        <v>109</v>
      </c>
      <c r="CL55" s="74">
        <f t="shared" si="100"/>
        <v>145</v>
      </c>
      <c r="CM55" s="74">
        <f t="shared" si="101"/>
        <v>153</v>
      </c>
      <c r="CN55" s="74">
        <f t="shared" si="102"/>
        <v>180</v>
      </c>
      <c r="CO55" s="74">
        <f t="shared" si="103"/>
        <v>201</v>
      </c>
      <c r="CP55" s="74">
        <f t="shared" si="104"/>
        <v>238</v>
      </c>
      <c r="CQ55" s="74">
        <f t="shared" si="105"/>
        <v>316</v>
      </c>
      <c r="CR55" s="74">
        <f t="shared" si="106"/>
        <v>345</v>
      </c>
      <c r="CS55" s="74">
        <f t="shared" si="107"/>
        <v>358</v>
      </c>
      <c r="CT55" s="23">
        <f t="shared" si="10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si="193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4"/>
        <v>1</v>
      </c>
      <c r="BC56" s="23">
        <f t="shared" si="83"/>
        <v>250</v>
      </c>
      <c r="BD56" s="4" t="s">
        <v>23</v>
      </c>
      <c r="BE56" s="3" t="s">
        <v>1381</v>
      </c>
      <c r="BF56" s="124">
        <v>3.2</v>
      </c>
      <c r="BG56" s="50" t="s">
        <v>1384</v>
      </c>
      <c r="BH56" s="50" t="s">
        <v>1384</v>
      </c>
      <c r="BI56" s="1"/>
      <c r="BJ56" s="72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58" t="s">
        <v>1293</v>
      </c>
      <c r="BV56" s="72">
        <f t="shared" si="84"/>
        <v>33</v>
      </c>
      <c r="BW56" s="73">
        <f t="shared" si="85"/>
        <v>70</v>
      </c>
      <c r="BX56" s="74">
        <f t="shared" si="86"/>
        <v>74</v>
      </c>
      <c r="BY56" s="73">
        <f t="shared" si="87"/>
        <v>106</v>
      </c>
      <c r="BZ56" s="74">
        <f t="shared" si="88"/>
        <v>110</v>
      </c>
      <c r="CA56" s="73">
        <f t="shared" si="89"/>
        <v>146</v>
      </c>
      <c r="CB56" s="74">
        <f t="shared" si="90"/>
        <v>154</v>
      </c>
      <c r="CC56" s="73">
        <f t="shared" si="91"/>
        <v>199</v>
      </c>
      <c r="CD56" s="74">
        <f t="shared" si="92"/>
        <v>204</v>
      </c>
      <c r="CE56" s="73">
        <f t="shared" si="93"/>
        <v>288</v>
      </c>
      <c r="CF56" s="74">
        <f t="shared" si="94"/>
        <v>321</v>
      </c>
      <c r="CG56" s="73">
        <f t="shared" si="95"/>
        <v>346</v>
      </c>
      <c r="CH56" s="72">
        <f t="shared" si="96"/>
        <v>69</v>
      </c>
      <c r="CI56" s="73">
        <f t="shared" si="97"/>
        <v>73</v>
      </c>
      <c r="CJ56" s="74">
        <f t="shared" si="98"/>
        <v>104</v>
      </c>
      <c r="CK56" s="74">
        <f t="shared" si="99"/>
        <v>109</v>
      </c>
      <c r="CL56" s="74">
        <f t="shared" si="100"/>
        <v>145</v>
      </c>
      <c r="CM56" s="74">
        <f t="shared" si="101"/>
        <v>153</v>
      </c>
      <c r="CN56" s="74">
        <f t="shared" si="102"/>
        <v>180</v>
      </c>
      <c r="CO56" s="74">
        <f t="shared" si="103"/>
        <v>201</v>
      </c>
      <c r="CP56" s="74">
        <f t="shared" si="104"/>
        <v>236</v>
      </c>
      <c r="CQ56" s="74">
        <f t="shared" si="105"/>
        <v>316</v>
      </c>
      <c r="CR56" s="74">
        <f t="shared" si="106"/>
        <v>345</v>
      </c>
      <c r="CS56" s="74">
        <f t="shared" si="107"/>
        <v>358</v>
      </c>
      <c r="CT56" s="23">
        <f t="shared" si="108"/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si="193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4"/>
        <v>1</v>
      </c>
      <c r="BC57" s="23">
        <f t="shared" si="83"/>
        <v>265</v>
      </c>
      <c r="BD57" s="2" t="s">
        <v>1383</v>
      </c>
      <c r="BE57" s="3" t="s">
        <v>1381</v>
      </c>
      <c r="BF57" s="124">
        <v>2.2999999999999998</v>
      </c>
      <c r="BG57" s="50" t="s">
        <v>1384</v>
      </c>
      <c r="BH57" s="50" t="s">
        <v>1384</v>
      </c>
      <c r="BI57" s="1"/>
      <c r="BJ57" s="72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58" t="s">
        <v>1293</v>
      </c>
      <c r="BV57" s="72">
        <f t="shared" si="84"/>
        <v>33</v>
      </c>
      <c r="BW57" s="73">
        <f t="shared" si="85"/>
        <v>70</v>
      </c>
      <c r="BX57" s="74">
        <f t="shared" si="86"/>
        <v>74</v>
      </c>
      <c r="BY57" s="73">
        <f t="shared" si="87"/>
        <v>106</v>
      </c>
      <c r="BZ57" s="74">
        <f t="shared" si="88"/>
        <v>110</v>
      </c>
      <c r="CA57" s="73">
        <f t="shared" si="89"/>
        <v>146</v>
      </c>
      <c r="CB57" s="74">
        <f t="shared" si="90"/>
        <v>154</v>
      </c>
      <c r="CC57" s="73">
        <f t="shared" si="91"/>
        <v>199</v>
      </c>
      <c r="CD57" s="74">
        <f t="shared" si="92"/>
        <v>204</v>
      </c>
      <c r="CE57" s="73">
        <f t="shared" si="93"/>
        <v>275</v>
      </c>
      <c r="CF57" s="74">
        <f t="shared" si="94"/>
        <v>321</v>
      </c>
      <c r="CG57" s="73">
        <f t="shared" si="95"/>
        <v>346</v>
      </c>
      <c r="CH57" s="72">
        <f t="shared" si="96"/>
        <v>69</v>
      </c>
      <c r="CI57" s="73">
        <f t="shared" si="97"/>
        <v>73</v>
      </c>
      <c r="CJ57" s="74">
        <f t="shared" si="98"/>
        <v>104</v>
      </c>
      <c r="CK57" s="74">
        <f t="shared" si="99"/>
        <v>109</v>
      </c>
      <c r="CL57" s="74">
        <f t="shared" si="100"/>
        <v>145</v>
      </c>
      <c r="CM57" s="74">
        <f t="shared" si="101"/>
        <v>153</v>
      </c>
      <c r="CN57" s="74">
        <f t="shared" si="102"/>
        <v>180</v>
      </c>
      <c r="CO57" s="74">
        <f t="shared" si="103"/>
        <v>201</v>
      </c>
      <c r="CP57" s="74">
        <f t="shared" si="104"/>
        <v>238</v>
      </c>
      <c r="CQ57" s="74">
        <f t="shared" si="105"/>
        <v>316</v>
      </c>
      <c r="CR57" s="74">
        <f t="shared" si="106"/>
        <v>345</v>
      </c>
      <c r="CS57" s="74">
        <f t="shared" si="107"/>
        <v>358</v>
      </c>
      <c r="CT57" s="23">
        <f t="shared" si="10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193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4"/>
        <v>1</v>
      </c>
      <c r="BC58" s="23">
        <f t="shared" ref="BC58:BC97" si="195">_xlfn.AGGREGATE(9,6,CH58:CS58)-_xlfn.AGGREGATE(9,6,BV58:CG58)+12</f>
        <v>258</v>
      </c>
      <c r="BD58" s="4" t="s">
        <v>23</v>
      </c>
      <c r="BE58" s="3" t="s">
        <v>1381</v>
      </c>
      <c r="BF58" s="124">
        <v>2.1</v>
      </c>
      <c r="BG58" s="50" t="s">
        <v>1384</v>
      </c>
      <c r="BH58" s="50" t="s">
        <v>1384</v>
      </c>
      <c r="BI58" s="1"/>
      <c r="BJ58" s="72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58" t="s">
        <v>1293</v>
      </c>
      <c r="BV58" s="72">
        <f t="shared" ref="BV58:BV97" si="196">E58</f>
        <v>37</v>
      </c>
      <c r="BW58" s="73">
        <f t="shared" ref="BW58:BW97" si="197">I58</f>
        <v>70</v>
      </c>
      <c r="BX58" s="74">
        <f t="shared" ref="BX58:BX97" si="198">M58</f>
        <v>74</v>
      </c>
      <c r="BY58" s="73">
        <f t="shared" ref="BY58:BY97" si="199">Q58</f>
        <v>106</v>
      </c>
      <c r="BZ58" s="74">
        <f t="shared" ref="BZ58:BZ97" si="200">U58</f>
        <v>110</v>
      </c>
      <c r="CA58" s="73">
        <f t="shared" ref="CA58:CA97" si="201">Y58</f>
        <v>146</v>
      </c>
      <c r="CB58" s="74">
        <f t="shared" ref="CB58:CB97" si="202">AC58</f>
        <v>154</v>
      </c>
      <c r="CC58" s="73">
        <f t="shared" ref="CC58:CC97" si="203">AG58</f>
        <v>199</v>
      </c>
      <c r="CD58" s="74">
        <f t="shared" ref="CD58:CD97" si="204">AK58</f>
        <v>204</v>
      </c>
      <c r="CE58" s="73">
        <f t="shared" ref="CE58:CE97" si="205">AO58</f>
        <v>279</v>
      </c>
      <c r="CF58" s="74">
        <f t="shared" ref="CF58:CF97" si="206">AS58</f>
        <v>321</v>
      </c>
      <c r="CG58" s="73">
        <f t="shared" ref="CG58:CG97" si="207">AW58</f>
        <v>346</v>
      </c>
      <c r="CH58" s="72">
        <f t="shared" ref="CH58:CH97" si="208">G58</f>
        <v>69</v>
      </c>
      <c r="CI58" s="73">
        <f t="shared" ref="CI58:CI97" si="209">K58</f>
        <v>73</v>
      </c>
      <c r="CJ58" s="74">
        <f t="shared" ref="CJ58:CJ97" si="210">O58</f>
        <v>104</v>
      </c>
      <c r="CK58" s="74">
        <f t="shared" ref="CK58:CK97" si="211">S58</f>
        <v>109</v>
      </c>
      <c r="CL58" s="74">
        <f t="shared" ref="CL58:CL97" si="212">W58</f>
        <v>145</v>
      </c>
      <c r="CM58" s="74">
        <f t="shared" ref="CM58:CM97" si="213">AA58</f>
        <v>153</v>
      </c>
      <c r="CN58" s="74">
        <f t="shared" ref="CN58:CN97" si="214">AE58</f>
        <v>180</v>
      </c>
      <c r="CO58" s="74">
        <f t="shared" ref="CO58:CO97" si="215">AI58</f>
        <v>201</v>
      </c>
      <c r="CP58" s="74">
        <f t="shared" ref="CP58:CP97" si="216">AM58</f>
        <v>239</v>
      </c>
      <c r="CQ58" s="74">
        <f t="shared" ref="CQ58:CQ97" si="217">AQ58</f>
        <v>316</v>
      </c>
      <c r="CR58" s="74">
        <f t="shared" ref="CR58:CR97" si="218">AU58</f>
        <v>345</v>
      </c>
      <c r="CS58" s="74">
        <f t="shared" ref="CS58:CS97" si="219">AY58</f>
        <v>358</v>
      </c>
      <c r="CT58" s="23">
        <f t="shared" ref="CT58:CT97" si="220">M58-K58</f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193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4"/>
        <v>1</v>
      </c>
      <c r="BC59" s="23">
        <f t="shared" si="195"/>
        <v>246</v>
      </c>
      <c r="BD59" s="4" t="s">
        <v>23</v>
      </c>
      <c r="BE59" s="3" t="s">
        <v>1381</v>
      </c>
      <c r="BF59" s="124">
        <v>3.5</v>
      </c>
      <c r="BG59" s="50" t="s">
        <v>1384</v>
      </c>
      <c r="BH59" s="50" t="s">
        <v>1384</v>
      </c>
      <c r="BI59" s="1"/>
      <c r="BJ59" s="72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58" t="s">
        <v>1293</v>
      </c>
      <c r="BV59" s="72">
        <f t="shared" si="196"/>
        <v>37</v>
      </c>
      <c r="BW59" s="73">
        <f t="shared" si="197"/>
        <v>70</v>
      </c>
      <c r="BX59" s="74">
        <f t="shared" si="198"/>
        <v>74</v>
      </c>
      <c r="BY59" s="73">
        <f t="shared" si="199"/>
        <v>106</v>
      </c>
      <c r="BZ59" s="74">
        <f t="shared" si="200"/>
        <v>110</v>
      </c>
      <c r="CA59" s="73">
        <f t="shared" si="201"/>
        <v>146</v>
      </c>
      <c r="CB59" s="74">
        <f t="shared" si="202"/>
        <v>154</v>
      </c>
      <c r="CC59" s="73">
        <f t="shared" si="203"/>
        <v>199</v>
      </c>
      <c r="CD59" s="74">
        <f t="shared" si="204"/>
        <v>204</v>
      </c>
      <c r="CE59" s="73">
        <f t="shared" si="205"/>
        <v>283</v>
      </c>
      <c r="CF59" s="74">
        <f t="shared" si="206"/>
        <v>321</v>
      </c>
      <c r="CG59" s="73">
        <f t="shared" si="207"/>
        <v>346</v>
      </c>
      <c r="CH59" s="72">
        <f t="shared" si="208"/>
        <v>69</v>
      </c>
      <c r="CI59" s="73">
        <f t="shared" si="209"/>
        <v>73</v>
      </c>
      <c r="CJ59" s="74">
        <f t="shared" si="210"/>
        <v>104</v>
      </c>
      <c r="CK59" s="74">
        <f t="shared" si="211"/>
        <v>109</v>
      </c>
      <c r="CL59" s="74">
        <f t="shared" si="212"/>
        <v>145</v>
      </c>
      <c r="CM59" s="74">
        <f t="shared" si="213"/>
        <v>153</v>
      </c>
      <c r="CN59" s="74">
        <f t="shared" si="214"/>
        <v>180</v>
      </c>
      <c r="CO59" s="74">
        <f t="shared" si="215"/>
        <v>201</v>
      </c>
      <c r="CP59" s="74">
        <f t="shared" si="216"/>
        <v>233</v>
      </c>
      <c r="CQ59" s="74">
        <f t="shared" si="217"/>
        <v>316</v>
      </c>
      <c r="CR59" s="74">
        <f t="shared" si="218"/>
        <v>345</v>
      </c>
      <c r="CS59" s="74">
        <f t="shared" si="219"/>
        <v>356</v>
      </c>
      <c r="CT59" s="23">
        <f t="shared" si="220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193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4"/>
        <v>1</v>
      </c>
      <c r="BC60" s="23">
        <f t="shared" si="195"/>
        <v>254</v>
      </c>
      <c r="BD60" s="4" t="s">
        <v>23</v>
      </c>
      <c r="BE60" s="3" t="s">
        <v>1381</v>
      </c>
      <c r="BF60" s="124">
        <v>2.42</v>
      </c>
      <c r="BG60" s="50" t="s">
        <v>1384</v>
      </c>
      <c r="BH60" s="50" t="s">
        <v>1384</v>
      </c>
      <c r="BI60" s="1"/>
      <c r="BJ60" s="72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58" t="s">
        <v>1293</v>
      </c>
      <c r="BV60" s="72">
        <f t="shared" si="196"/>
        <v>37</v>
      </c>
      <c r="BW60" s="73">
        <f t="shared" si="197"/>
        <v>70</v>
      </c>
      <c r="BX60" s="74">
        <f t="shared" si="198"/>
        <v>74</v>
      </c>
      <c r="BY60" s="73">
        <f t="shared" si="199"/>
        <v>106</v>
      </c>
      <c r="BZ60" s="74">
        <f t="shared" si="200"/>
        <v>110</v>
      </c>
      <c r="CA60" s="73">
        <f t="shared" si="201"/>
        <v>146</v>
      </c>
      <c r="CB60" s="74">
        <f t="shared" si="202"/>
        <v>154</v>
      </c>
      <c r="CC60" s="73">
        <f t="shared" si="203"/>
        <v>199</v>
      </c>
      <c r="CD60" s="74">
        <f t="shared" si="204"/>
        <v>204</v>
      </c>
      <c r="CE60" s="73">
        <f t="shared" si="205"/>
        <v>279</v>
      </c>
      <c r="CF60" s="74">
        <f t="shared" si="206"/>
        <v>321</v>
      </c>
      <c r="CG60" s="73">
        <f t="shared" si="207"/>
        <v>346</v>
      </c>
      <c r="CH60" s="72">
        <f t="shared" si="208"/>
        <v>69</v>
      </c>
      <c r="CI60" s="73">
        <f t="shared" si="209"/>
        <v>73</v>
      </c>
      <c r="CJ60" s="74">
        <f t="shared" si="210"/>
        <v>104</v>
      </c>
      <c r="CK60" s="74">
        <f t="shared" si="211"/>
        <v>109</v>
      </c>
      <c r="CL60" s="74">
        <f t="shared" si="212"/>
        <v>145</v>
      </c>
      <c r="CM60" s="74">
        <f t="shared" si="213"/>
        <v>153</v>
      </c>
      <c r="CN60" s="74">
        <f t="shared" si="214"/>
        <v>180</v>
      </c>
      <c r="CO60" s="74">
        <f t="shared" si="215"/>
        <v>201</v>
      </c>
      <c r="CP60" s="74">
        <f t="shared" si="216"/>
        <v>239</v>
      </c>
      <c r="CQ60" s="74">
        <f t="shared" si="217"/>
        <v>316</v>
      </c>
      <c r="CR60" s="74">
        <f t="shared" si="218"/>
        <v>345</v>
      </c>
      <c r="CS60" s="74">
        <f t="shared" si="219"/>
        <v>354</v>
      </c>
      <c r="CT60" s="23">
        <f t="shared" si="220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193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4"/>
        <v>1</v>
      </c>
      <c r="BC61" s="23">
        <f t="shared" si="195"/>
        <v>248</v>
      </c>
      <c r="BD61" s="5" t="s">
        <v>23</v>
      </c>
      <c r="BE61" s="3" t="s">
        <v>1381</v>
      </c>
      <c r="BF61" s="124">
        <v>3.35</v>
      </c>
      <c r="BG61" s="50" t="s">
        <v>1384</v>
      </c>
      <c r="BH61" s="50" t="s">
        <v>1384</v>
      </c>
      <c r="BI61" s="1"/>
      <c r="BJ61" s="72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58" t="s">
        <v>1293</v>
      </c>
      <c r="BV61" s="72">
        <f t="shared" si="196"/>
        <v>40</v>
      </c>
      <c r="BW61" s="73">
        <f t="shared" si="197"/>
        <v>70</v>
      </c>
      <c r="BX61" s="74">
        <f t="shared" si="198"/>
        <v>74</v>
      </c>
      <c r="BY61" s="73">
        <f t="shared" si="199"/>
        <v>106</v>
      </c>
      <c r="BZ61" s="74">
        <f t="shared" si="200"/>
        <v>110</v>
      </c>
      <c r="CA61" s="73">
        <f t="shared" si="201"/>
        <v>146</v>
      </c>
      <c r="CB61" s="74">
        <f t="shared" si="202"/>
        <v>154</v>
      </c>
      <c r="CC61" s="73">
        <f t="shared" si="203"/>
        <v>199</v>
      </c>
      <c r="CD61" s="74">
        <f t="shared" si="204"/>
        <v>204</v>
      </c>
      <c r="CE61" s="73">
        <f t="shared" si="205"/>
        <v>284</v>
      </c>
      <c r="CF61" s="74">
        <f t="shared" si="206"/>
        <v>321</v>
      </c>
      <c r="CG61" s="73">
        <f t="shared" si="207"/>
        <v>346</v>
      </c>
      <c r="CH61" s="72">
        <f t="shared" si="208"/>
        <v>69</v>
      </c>
      <c r="CI61" s="73">
        <f t="shared" si="209"/>
        <v>73</v>
      </c>
      <c r="CJ61" s="74">
        <f t="shared" si="210"/>
        <v>104</v>
      </c>
      <c r="CK61" s="74">
        <f t="shared" si="211"/>
        <v>109</v>
      </c>
      <c r="CL61" s="74">
        <f t="shared" si="212"/>
        <v>145</v>
      </c>
      <c r="CM61" s="74">
        <f t="shared" si="213"/>
        <v>153</v>
      </c>
      <c r="CN61" s="74">
        <f t="shared" si="214"/>
        <v>180</v>
      </c>
      <c r="CO61" s="74">
        <f t="shared" si="215"/>
        <v>201</v>
      </c>
      <c r="CP61" s="74">
        <f t="shared" si="216"/>
        <v>237</v>
      </c>
      <c r="CQ61" s="74">
        <f t="shared" si="217"/>
        <v>316</v>
      </c>
      <c r="CR61" s="74">
        <f t="shared" si="218"/>
        <v>345</v>
      </c>
      <c r="CS61" s="74">
        <f t="shared" si="219"/>
        <v>358</v>
      </c>
      <c r="CT61" s="23">
        <f t="shared" si="220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193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4"/>
        <v>1</v>
      </c>
      <c r="BC62" s="23">
        <f t="shared" si="195"/>
        <v>267</v>
      </c>
      <c r="BD62" s="57" t="s">
        <v>1379</v>
      </c>
      <c r="BE62" s="3" t="s">
        <v>1381</v>
      </c>
      <c r="BF62" s="124" t="s">
        <v>23</v>
      </c>
      <c r="BG62" s="50" t="s">
        <v>1379</v>
      </c>
      <c r="BH62" s="50" t="s">
        <v>1384</v>
      </c>
      <c r="BI62" s="3" t="s">
        <v>1166</v>
      </c>
      <c r="BJ62" s="72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58" t="s">
        <v>1293</v>
      </c>
      <c r="BV62" s="72">
        <f t="shared" si="196"/>
        <v>26</v>
      </c>
      <c r="BW62" s="73">
        <f t="shared" si="197"/>
        <v>62</v>
      </c>
      <c r="BX62" s="74">
        <f t="shared" si="198"/>
        <v>66</v>
      </c>
      <c r="BY62" s="73">
        <f t="shared" si="199"/>
        <v>98</v>
      </c>
      <c r="BZ62" s="74">
        <f t="shared" si="200"/>
        <v>102</v>
      </c>
      <c r="CA62" s="73">
        <f t="shared" si="201"/>
        <v>138</v>
      </c>
      <c r="CB62" s="74">
        <f t="shared" si="202"/>
        <v>146</v>
      </c>
      <c r="CC62" s="73">
        <f t="shared" si="203"/>
        <v>191</v>
      </c>
      <c r="CD62" s="74">
        <f t="shared" si="204"/>
        <v>196</v>
      </c>
      <c r="CE62" s="73">
        <f t="shared" si="205"/>
        <v>262</v>
      </c>
      <c r="CF62" s="74">
        <f t="shared" si="206"/>
        <v>304</v>
      </c>
      <c r="CG62" s="73">
        <f t="shared" si="207"/>
        <v>329</v>
      </c>
      <c r="CH62" s="72">
        <f t="shared" si="208"/>
        <v>61</v>
      </c>
      <c r="CI62" s="73">
        <f t="shared" si="209"/>
        <v>65</v>
      </c>
      <c r="CJ62" s="74">
        <f t="shared" si="210"/>
        <v>96</v>
      </c>
      <c r="CK62" s="74">
        <f t="shared" si="211"/>
        <v>101</v>
      </c>
      <c r="CL62" s="74">
        <f t="shared" si="212"/>
        <v>137</v>
      </c>
      <c r="CM62" s="74">
        <f t="shared" si="213"/>
        <v>145</v>
      </c>
      <c r="CN62" s="74">
        <f t="shared" si="214"/>
        <v>172</v>
      </c>
      <c r="CO62" s="74">
        <f t="shared" si="215"/>
        <v>193</v>
      </c>
      <c r="CP62" s="74">
        <f t="shared" si="216"/>
        <v>237</v>
      </c>
      <c r="CQ62" s="74">
        <f t="shared" si="217"/>
        <v>299</v>
      </c>
      <c r="CR62" s="74">
        <f t="shared" si="218"/>
        <v>328</v>
      </c>
      <c r="CS62" s="74">
        <f t="shared" si="219"/>
        <v>341</v>
      </c>
      <c r="CT62" s="23">
        <f t="shared" si="220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193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4"/>
        <v>1</v>
      </c>
      <c r="BC63" s="23">
        <f t="shared" si="195"/>
        <v>244</v>
      </c>
      <c r="BD63" s="4" t="s">
        <v>23</v>
      </c>
      <c r="BE63" s="3" t="s">
        <v>1381</v>
      </c>
      <c r="BF63" s="124">
        <v>2.4</v>
      </c>
      <c r="BG63" s="50" t="s">
        <v>1384</v>
      </c>
      <c r="BH63" s="50" t="s">
        <v>1384</v>
      </c>
      <c r="BI63" s="1"/>
      <c r="BJ63" s="72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58" t="s">
        <v>1293</v>
      </c>
      <c r="BV63" s="72">
        <f t="shared" si="196"/>
        <v>29</v>
      </c>
      <c r="BW63" s="73">
        <f t="shared" si="197"/>
        <v>62</v>
      </c>
      <c r="BX63" s="74">
        <f t="shared" si="198"/>
        <v>66</v>
      </c>
      <c r="BY63" s="73">
        <f t="shared" si="199"/>
        <v>98</v>
      </c>
      <c r="BZ63" s="74">
        <f t="shared" si="200"/>
        <v>102</v>
      </c>
      <c r="CA63" s="73" t="str">
        <f t="shared" si="201"/>
        <v>-</v>
      </c>
      <c r="CB63" s="74">
        <f t="shared" si="202"/>
        <v>146</v>
      </c>
      <c r="CC63" s="73">
        <f t="shared" si="203"/>
        <v>191</v>
      </c>
      <c r="CD63" s="74">
        <f t="shared" si="204"/>
        <v>196</v>
      </c>
      <c r="CE63" s="73">
        <f t="shared" si="205"/>
        <v>267</v>
      </c>
      <c r="CF63" s="74">
        <f t="shared" si="206"/>
        <v>304</v>
      </c>
      <c r="CG63" s="73">
        <f t="shared" si="207"/>
        <v>329</v>
      </c>
      <c r="CH63" s="72">
        <f t="shared" si="208"/>
        <v>61</v>
      </c>
      <c r="CI63" s="73">
        <f t="shared" si="209"/>
        <v>65</v>
      </c>
      <c r="CJ63" s="74">
        <f t="shared" si="210"/>
        <v>96</v>
      </c>
      <c r="CK63" s="74">
        <f t="shared" si="211"/>
        <v>101</v>
      </c>
      <c r="CL63" s="74">
        <f t="shared" si="212"/>
        <v>137</v>
      </c>
      <c r="CM63" s="74" t="str">
        <f t="shared" si="213"/>
        <v>-</v>
      </c>
      <c r="CN63" s="74">
        <f t="shared" si="214"/>
        <v>172</v>
      </c>
      <c r="CO63" s="74">
        <f t="shared" si="215"/>
        <v>193</v>
      </c>
      <c r="CP63" s="74">
        <f t="shared" si="216"/>
        <v>229</v>
      </c>
      <c r="CQ63" s="74">
        <f t="shared" si="217"/>
        <v>299</v>
      </c>
      <c r="CR63" s="74">
        <f t="shared" si="218"/>
        <v>328</v>
      </c>
      <c r="CS63" s="74">
        <f t="shared" si="219"/>
        <v>341</v>
      </c>
      <c r="CT63" s="23">
        <f t="shared" si="220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193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4"/>
        <v>1</v>
      </c>
      <c r="BC64" s="23">
        <f t="shared" si="195"/>
        <v>241</v>
      </c>
      <c r="BD64" s="4" t="s">
        <v>23</v>
      </c>
      <c r="BE64" s="3" t="s">
        <v>1381</v>
      </c>
      <c r="BF64" s="124">
        <v>2.8</v>
      </c>
      <c r="BG64" s="50" t="s">
        <v>1384</v>
      </c>
      <c r="BH64" s="50" t="s">
        <v>1384</v>
      </c>
      <c r="BI64" s="1"/>
      <c r="BJ64" s="72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58" t="s">
        <v>1293</v>
      </c>
      <c r="BV64" s="72">
        <f t="shared" si="196"/>
        <v>32</v>
      </c>
      <c r="BW64" s="73">
        <f t="shared" si="197"/>
        <v>62</v>
      </c>
      <c r="BX64" s="74">
        <f t="shared" si="198"/>
        <v>66</v>
      </c>
      <c r="BY64" s="73">
        <f t="shared" si="199"/>
        <v>98</v>
      </c>
      <c r="BZ64" s="74">
        <f t="shared" si="200"/>
        <v>102</v>
      </c>
      <c r="CA64" s="73" t="str">
        <f t="shared" si="201"/>
        <v>-</v>
      </c>
      <c r="CB64" s="74">
        <f t="shared" si="202"/>
        <v>146</v>
      </c>
      <c r="CC64" s="73">
        <f t="shared" si="203"/>
        <v>191</v>
      </c>
      <c r="CD64" s="74">
        <f t="shared" si="204"/>
        <v>196</v>
      </c>
      <c r="CE64" s="73">
        <f t="shared" si="205"/>
        <v>267</v>
      </c>
      <c r="CF64" s="74">
        <f t="shared" si="206"/>
        <v>304</v>
      </c>
      <c r="CG64" s="73">
        <f t="shared" si="207"/>
        <v>329</v>
      </c>
      <c r="CH64" s="72">
        <f t="shared" si="208"/>
        <v>61</v>
      </c>
      <c r="CI64" s="73">
        <f t="shared" si="209"/>
        <v>65</v>
      </c>
      <c r="CJ64" s="74">
        <f t="shared" si="210"/>
        <v>96</v>
      </c>
      <c r="CK64" s="74">
        <f t="shared" si="211"/>
        <v>101</v>
      </c>
      <c r="CL64" s="74">
        <f t="shared" si="212"/>
        <v>137</v>
      </c>
      <c r="CM64" s="74" t="str">
        <f t="shared" si="213"/>
        <v>-</v>
      </c>
      <c r="CN64" s="74">
        <f t="shared" si="214"/>
        <v>172</v>
      </c>
      <c r="CO64" s="74">
        <f t="shared" si="215"/>
        <v>193</v>
      </c>
      <c r="CP64" s="74">
        <f t="shared" si="216"/>
        <v>229</v>
      </c>
      <c r="CQ64" s="74">
        <f t="shared" si="217"/>
        <v>299</v>
      </c>
      <c r="CR64" s="74">
        <f t="shared" si="218"/>
        <v>328</v>
      </c>
      <c r="CS64" s="74">
        <f t="shared" si="219"/>
        <v>341</v>
      </c>
      <c r="CT64" s="23">
        <f t="shared" si="220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193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4"/>
        <v>1</v>
      </c>
      <c r="BC65" s="23">
        <f t="shared" si="195"/>
        <v>241</v>
      </c>
      <c r="BD65" s="4" t="s">
        <v>23</v>
      </c>
      <c r="BE65" s="3" t="s">
        <v>1381</v>
      </c>
      <c r="BF65" s="124">
        <v>2.84</v>
      </c>
      <c r="BG65" s="50" t="s">
        <v>1384</v>
      </c>
      <c r="BH65" s="50" t="s">
        <v>1384</v>
      </c>
      <c r="BI65" s="1"/>
      <c r="BJ65" s="72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58" t="s">
        <v>1293</v>
      </c>
      <c r="BV65" s="72">
        <f t="shared" si="196"/>
        <v>32</v>
      </c>
      <c r="BW65" s="73">
        <f t="shared" si="197"/>
        <v>62</v>
      </c>
      <c r="BX65" s="74">
        <f t="shared" si="198"/>
        <v>66</v>
      </c>
      <c r="BY65" s="73">
        <f t="shared" si="199"/>
        <v>98</v>
      </c>
      <c r="BZ65" s="74">
        <f t="shared" si="200"/>
        <v>102</v>
      </c>
      <c r="CA65" s="73" t="str">
        <f t="shared" si="201"/>
        <v>-</v>
      </c>
      <c r="CB65" s="74">
        <f t="shared" si="202"/>
        <v>146</v>
      </c>
      <c r="CC65" s="73">
        <f t="shared" si="203"/>
        <v>191</v>
      </c>
      <c r="CD65" s="74">
        <f t="shared" si="204"/>
        <v>196</v>
      </c>
      <c r="CE65" s="73">
        <f t="shared" si="205"/>
        <v>267</v>
      </c>
      <c r="CF65" s="74">
        <f t="shared" si="206"/>
        <v>304</v>
      </c>
      <c r="CG65" s="73">
        <f t="shared" si="207"/>
        <v>329</v>
      </c>
      <c r="CH65" s="72">
        <f t="shared" si="208"/>
        <v>61</v>
      </c>
      <c r="CI65" s="73">
        <f t="shared" si="209"/>
        <v>65</v>
      </c>
      <c r="CJ65" s="74">
        <f t="shared" si="210"/>
        <v>96</v>
      </c>
      <c r="CK65" s="74">
        <f t="shared" si="211"/>
        <v>101</v>
      </c>
      <c r="CL65" s="74">
        <f t="shared" si="212"/>
        <v>137</v>
      </c>
      <c r="CM65" s="74" t="str">
        <f t="shared" si="213"/>
        <v>-</v>
      </c>
      <c r="CN65" s="74">
        <f t="shared" si="214"/>
        <v>172</v>
      </c>
      <c r="CO65" s="74">
        <f t="shared" si="215"/>
        <v>193</v>
      </c>
      <c r="CP65" s="74">
        <f t="shared" si="216"/>
        <v>229</v>
      </c>
      <c r="CQ65" s="74">
        <f t="shared" si="217"/>
        <v>299</v>
      </c>
      <c r="CR65" s="74">
        <f t="shared" si="218"/>
        <v>328</v>
      </c>
      <c r="CS65" s="74">
        <f t="shared" si="219"/>
        <v>341</v>
      </c>
      <c r="CT65" s="23">
        <f t="shared" si="220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193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4"/>
        <v>1</v>
      </c>
      <c r="BC66" s="23">
        <f t="shared" si="195"/>
        <v>241</v>
      </c>
      <c r="BD66" s="4" t="s">
        <v>23</v>
      </c>
      <c r="BE66" s="3" t="s">
        <v>1381</v>
      </c>
      <c r="BF66" s="124">
        <v>2.84</v>
      </c>
      <c r="BG66" s="50" t="s">
        <v>1384</v>
      </c>
      <c r="BH66" s="50" t="s">
        <v>1384</v>
      </c>
      <c r="BI66" s="1"/>
      <c r="BJ66" s="72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58" t="s">
        <v>1293</v>
      </c>
      <c r="BV66" s="72">
        <f t="shared" si="196"/>
        <v>32</v>
      </c>
      <c r="BW66" s="73">
        <f t="shared" si="197"/>
        <v>62</v>
      </c>
      <c r="BX66" s="74">
        <f t="shared" si="198"/>
        <v>66</v>
      </c>
      <c r="BY66" s="73">
        <f t="shared" si="199"/>
        <v>98</v>
      </c>
      <c r="BZ66" s="74">
        <f t="shared" si="200"/>
        <v>102</v>
      </c>
      <c r="CA66" s="73" t="str">
        <f t="shared" si="201"/>
        <v>-</v>
      </c>
      <c r="CB66" s="74">
        <f t="shared" si="202"/>
        <v>146</v>
      </c>
      <c r="CC66" s="73">
        <f t="shared" si="203"/>
        <v>191</v>
      </c>
      <c r="CD66" s="74">
        <f t="shared" si="204"/>
        <v>196</v>
      </c>
      <c r="CE66" s="73">
        <f t="shared" si="205"/>
        <v>267</v>
      </c>
      <c r="CF66" s="74">
        <f t="shared" si="206"/>
        <v>304</v>
      </c>
      <c r="CG66" s="73">
        <f t="shared" si="207"/>
        <v>329</v>
      </c>
      <c r="CH66" s="72">
        <f t="shared" si="208"/>
        <v>61</v>
      </c>
      <c r="CI66" s="73">
        <f t="shared" si="209"/>
        <v>65</v>
      </c>
      <c r="CJ66" s="74">
        <f t="shared" si="210"/>
        <v>96</v>
      </c>
      <c r="CK66" s="74">
        <f t="shared" si="211"/>
        <v>101</v>
      </c>
      <c r="CL66" s="74">
        <f t="shared" si="212"/>
        <v>137</v>
      </c>
      <c r="CM66" s="74" t="str">
        <f t="shared" si="213"/>
        <v>-</v>
      </c>
      <c r="CN66" s="74">
        <f t="shared" si="214"/>
        <v>172</v>
      </c>
      <c r="CO66" s="74">
        <f t="shared" si="215"/>
        <v>193</v>
      </c>
      <c r="CP66" s="74">
        <f t="shared" si="216"/>
        <v>229</v>
      </c>
      <c r="CQ66" s="74">
        <f t="shared" si="217"/>
        <v>299</v>
      </c>
      <c r="CR66" s="74">
        <f t="shared" si="218"/>
        <v>328</v>
      </c>
      <c r="CS66" s="74">
        <f t="shared" si="219"/>
        <v>341</v>
      </c>
      <c r="CT66" s="23">
        <f t="shared" si="220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193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4"/>
        <v>1</v>
      </c>
      <c r="BC67" s="23">
        <f t="shared" si="195"/>
        <v>241</v>
      </c>
      <c r="BD67" s="4" t="s">
        <v>23</v>
      </c>
      <c r="BE67" s="3" t="s">
        <v>1381</v>
      </c>
      <c r="BF67" s="124">
        <v>3.16</v>
      </c>
      <c r="BG67" s="50" t="s">
        <v>1384</v>
      </c>
      <c r="BH67" s="50" t="s">
        <v>1384</v>
      </c>
      <c r="BI67" s="1"/>
      <c r="BJ67" s="72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58" t="s">
        <v>1293</v>
      </c>
      <c r="BV67" s="72">
        <f t="shared" si="196"/>
        <v>32</v>
      </c>
      <c r="BW67" s="73">
        <f t="shared" si="197"/>
        <v>62</v>
      </c>
      <c r="BX67" s="74">
        <f t="shared" si="198"/>
        <v>66</v>
      </c>
      <c r="BY67" s="73">
        <f t="shared" si="199"/>
        <v>98</v>
      </c>
      <c r="BZ67" s="74">
        <f t="shared" si="200"/>
        <v>102</v>
      </c>
      <c r="CA67" s="73" t="str">
        <f t="shared" si="201"/>
        <v>-</v>
      </c>
      <c r="CB67" s="74">
        <f t="shared" si="202"/>
        <v>146</v>
      </c>
      <c r="CC67" s="73">
        <f t="shared" si="203"/>
        <v>191</v>
      </c>
      <c r="CD67" s="74">
        <f t="shared" si="204"/>
        <v>196</v>
      </c>
      <c r="CE67" s="73">
        <f t="shared" si="205"/>
        <v>267</v>
      </c>
      <c r="CF67" s="74">
        <f t="shared" si="206"/>
        <v>304</v>
      </c>
      <c r="CG67" s="73">
        <f t="shared" si="207"/>
        <v>329</v>
      </c>
      <c r="CH67" s="72">
        <f t="shared" si="208"/>
        <v>61</v>
      </c>
      <c r="CI67" s="73">
        <f t="shared" si="209"/>
        <v>65</v>
      </c>
      <c r="CJ67" s="74">
        <f t="shared" si="210"/>
        <v>96</v>
      </c>
      <c r="CK67" s="74">
        <f t="shared" si="211"/>
        <v>101</v>
      </c>
      <c r="CL67" s="74">
        <f t="shared" si="212"/>
        <v>137</v>
      </c>
      <c r="CM67" s="74" t="str">
        <f t="shared" si="213"/>
        <v>-</v>
      </c>
      <c r="CN67" s="74">
        <f t="shared" si="214"/>
        <v>172</v>
      </c>
      <c r="CO67" s="74">
        <f t="shared" si="215"/>
        <v>193</v>
      </c>
      <c r="CP67" s="74">
        <f t="shared" si="216"/>
        <v>229</v>
      </c>
      <c r="CQ67" s="74">
        <f t="shared" si="217"/>
        <v>299</v>
      </c>
      <c r="CR67" s="74">
        <f t="shared" si="218"/>
        <v>328</v>
      </c>
      <c r="CS67" s="74">
        <f t="shared" si="219"/>
        <v>341</v>
      </c>
      <c r="CT67" s="23">
        <f t="shared" si="220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193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4"/>
        <v>1</v>
      </c>
      <c r="BC68" s="23">
        <f t="shared" si="195"/>
        <v>249</v>
      </c>
      <c r="BD68" s="16" t="s">
        <v>23</v>
      </c>
      <c r="BE68" s="3" t="s">
        <v>1297</v>
      </c>
      <c r="BF68" s="124">
        <v>3.5</v>
      </c>
      <c r="BG68" s="50" t="s">
        <v>1384</v>
      </c>
      <c r="BH68" s="50" t="s">
        <v>1384</v>
      </c>
      <c r="BI68" s="1"/>
      <c r="BJ68" s="72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58" t="s">
        <v>1293</v>
      </c>
      <c r="BV68" s="72">
        <f t="shared" si="196"/>
        <v>26</v>
      </c>
      <c r="BW68" s="73">
        <f t="shared" si="197"/>
        <v>62</v>
      </c>
      <c r="BX68" s="74">
        <f t="shared" si="198"/>
        <v>66</v>
      </c>
      <c r="BY68" s="73">
        <f t="shared" si="199"/>
        <v>98</v>
      </c>
      <c r="BZ68" s="74">
        <f t="shared" si="200"/>
        <v>102</v>
      </c>
      <c r="CA68" s="73">
        <f t="shared" si="201"/>
        <v>138</v>
      </c>
      <c r="CB68" s="74">
        <f t="shared" si="202"/>
        <v>146</v>
      </c>
      <c r="CC68" s="73">
        <f t="shared" si="203"/>
        <v>191</v>
      </c>
      <c r="CD68" s="74">
        <f t="shared" si="204"/>
        <v>196</v>
      </c>
      <c r="CE68" s="73">
        <f t="shared" si="205"/>
        <v>269</v>
      </c>
      <c r="CF68" s="74">
        <f t="shared" si="206"/>
        <v>304</v>
      </c>
      <c r="CG68" s="73">
        <f t="shared" si="207"/>
        <v>329</v>
      </c>
      <c r="CH68" s="72">
        <f t="shared" si="208"/>
        <v>61</v>
      </c>
      <c r="CI68" s="73">
        <f t="shared" si="209"/>
        <v>65</v>
      </c>
      <c r="CJ68" s="74">
        <f t="shared" si="210"/>
        <v>96</v>
      </c>
      <c r="CK68" s="74">
        <f t="shared" si="211"/>
        <v>101</v>
      </c>
      <c r="CL68" s="74">
        <f t="shared" si="212"/>
        <v>137</v>
      </c>
      <c r="CM68" s="74">
        <f t="shared" si="213"/>
        <v>145</v>
      </c>
      <c r="CN68" s="74">
        <f t="shared" si="214"/>
        <v>172</v>
      </c>
      <c r="CO68" s="74">
        <f t="shared" si="215"/>
        <v>193</v>
      </c>
      <c r="CP68" s="74">
        <f t="shared" si="216"/>
        <v>226</v>
      </c>
      <c r="CQ68" s="74">
        <f t="shared" si="217"/>
        <v>299</v>
      </c>
      <c r="CR68" s="74">
        <f t="shared" si="218"/>
        <v>328</v>
      </c>
      <c r="CS68" s="74">
        <f t="shared" si="219"/>
        <v>341</v>
      </c>
      <c r="CT68" s="23">
        <f t="shared" si="220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193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4"/>
        <v>1</v>
      </c>
      <c r="BC69" s="23">
        <f t="shared" si="195"/>
        <v>245</v>
      </c>
      <c r="BD69" s="5" t="s">
        <v>23</v>
      </c>
      <c r="BE69" s="3" t="s">
        <v>1381</v>
      </c>
      <c r="BF69" s="124">
        <v>3.5</v>
      </c>
      <c r="BG69" s="50" t="s">
        <v>1384</v>
      </c>
      <c r="BH69" s="50" t="s">
        <v>1384</v>
      </c>
      <c r="BI69" s="1"/>
      <c r="BJ69" s="72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58" t="s">
        <v>1293</v>
      </c>
      <c r="BV69" s="72">
        <f t="shared" si="196"/>
        <v>29</v>
      </c>
      <c r="BW69" s="73">
        <f t="shared" si="197"/>
        <v>62</v>
      </c>
      <c r="BX69" s="74">
        <f t="shared" si="198"/>
        <v>66</v>
      </c>
      <c r="BY69" s="73">
        <f t="shared" si="199"/>
        <v>98</v>
      </c>
      <c r="BZ69" s="74">
        <f t="shared" si="200"/>
        <v>102</v>
      </c>
      <c r="CA69" s="73" t="str">
        <f t="shared" si="201"/>
        <v>-</v>
      </c>
      <c r="CB69" s="74">
        <f t="shared" si="202"/>
        <v>146</v>
      </c>
      <c r="CC69" s="73">
        <f t="shared" si="203"/>
        <v>191</v>
      </c>
      <c r="CD69" s="74">
        <f t="shared" si="204"/>
        <v>196</v>
      </c>
      <c r="CE69" s="73">
        <f t="shared" si="205"/>
        <v>266</v>
      </c>
      <c r="CF69" s="74">
        <f t="shared" si="206"/>
        <v>304</v>
      </c>
      <c r="CG69" s="73">
        <f t="shared" si="207"/>
        <v>329</v>
      </c>
      <c r="CH69" s="72">
        <f t="shared" si="208"/>
        <v>61</v>
      </c>
      <c r="CI69" s="73">
        <f t="shared" si="209"/>
        <v>65</v>
      </c>
      <c r="CJ69" s="74">
        <f t="shared" si="210"/>
        <v>96</v>
      </c>
      <c r="CK69" s="74">
        <f t="shared" si="211"/>
        <v>101</v>
      </c>
      <c r="CL69" s="74">
        <f t="shared" si="212"/>
        <v>137</v>
      </c>
      <c r="CM69" s="74" t="str">
        <f t="shared" si="213"/>
        <v>-</v>
      </c>
      <c r="CN69" s="74">
        <f t="shared" si="214"/>
        <v>172</v>
      </c>
      <c r="CO69" s="74">
        <f t="shared" si="215"/>
        <v>193</v>
      </c>
      <c r="CP69" s="74">
        <f t="shared" si="216"/>
        <v>229</v>
      </c>
      <c r="CQ69" s="74">
        <f t="shared" si="217"/>
        <v>299</v>
      </c>
      <c r="CR69" s="74">
        <f t="shared" si="218"/>
        <v>328</v>
      </c>
      <c r="CS69" s="74">
        <f t="shared" si="219"/>
        <v>341</v>
      </c>
      <c r="CT69" s="23">
        <f t="shared" si="22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ht="17" customHeight="1" x14ac:dyDescent="0.2">
      <c r="A70" s="3" t="str">
        <f t="shared" si="193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4"/>
        <v>1</v>
      </c>
      <c r="BC70" s="23">
        <f t="shared" si="195"/>
        <v>261</v>
      </c>
      <c r="BD70" s="4" t="s">
        <v>1382</v>
      </c>
      <c r="BE70" s="3" t="s">
        <v>1297</v>
      </c>
      <c r="BF70" s="124">
        <v>3.2</v>
      </c>
      <c r="BG70" s="50" t="s">
        <v>1384</v>
      </c>
      <c r="BH70" s="50" t="s">
        <v>1384</v>
      </c>
      <c r="BI70" s="1"/>
      <c r="BJ70" s="72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58" t="s">
        <v>1293</v>
      </c>
      <c r="BV70" s="72">
        <f t="shared" si="196"/>
        <v>29</v>
      </c>
      <c r="BW70" s="73">
        <f t="shared" si="197"/>
        <v>62</v>
      </c>
      <c r="BX70" s="74">
        <f t="shared" si="198"/>
        <v>66</v>
      </c>
      <c r="BY70" s="73">
        <f t="shared" si="199"/>
        <v>98</v>
      </c>
      <c r="BZ70" s="74">
        <f t="shared" si="200"/>
        <v>102</v>
      </c>
      <c r="CA70" s="73">
        <f t="shared" si="201"/>
        <v>138</v>
      </c>
      <c r="CB70" s="74">
        <f t="shared" si="202"/>
        <v>146</v>
      </c>
      <c r="CC70" s="73">
        <f t="shared" si="203"/>
        <v>191</v>
      </c>
      <c r="CD70" s="74">
        <f t="shared" si="204"/>
        <v>196</v>
      </c>
      <c r="CE70" s="73">
        <f t="shared" si="205"/>
        <v>265</v>
      </c>
      <c r="CF70" s="74">
        <f t="shared" si="206"/>
        <v>304</v>
      </c>
      <c r="CG70" s="73">
        <f t="shared" si="207"/>
        <v>329</v>
      </c>
      <c r="CH70" s="72">
        <f t="shared" si="208"/>
        <v>61</v>
      </c>
      <c r="CI70" s="73">
        <f t="shared" si="209"/>
        <v>65</v>
      </c>
      <c r="CJ70" s="74">
        <f t="shared" si="210"/>
        <v>96</v>
      </c>
      <c r="CK70" s="74">
        <f t="shared" si="211"/>
        <v>101</v>
      </c>
      <c r="CL70" s="74">
        <f t="shared" si="212"/>
        <v>137</v>
      </c>
      <c r="CM70" s="74">
        <f t="shared" si="213"/>
        <v>145</v>
      </c>
      <c r="CN70" s="74">
        <f t="shared" si="214"/>
        <v>172</v>
      </c>
      <c r="CO70" s="74">
        <f t="shared" si="215"/>
        <v>193</v>
      </c>
      <c r="CP70" s="74">
        <f t="shared" si="216"/>
        <v>237</v>
      </c>
      <c r="CQ70" s="74">
        <f t="shared" si="217"/>
        <v>299</v>
      </c>
      <c r="CR70" s="74">
        <f t="shared" si="218"/>
        <v>328</v>
      </c>
      <c r="CS70" s="74">
        <f t="shared" si="219"/>
        <v>341</v>
      </c>
      <c r="CT70" s="23">
        <f t="shared" si="22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:A114" si="221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14" si="22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5"/>
        <v>248</v>
      </c>
      <c r="BD71" s="4" t="s">
        <v>23</v>
      </c>
      <c r="BE71" s="3" t="s">
        <v>1297</v>
      </c>
      <c r="BF71" s="124">
        <v>2.79</v>
      </c>
      <c r="BG71" s="50" t="s">
        <v>1384</v>
      </c>
      <c r="BH71" s="50" t="s">
        <v>1384</v>
      </c>
      <c r="BI71" s="1"/>
      <c r="BJ71" s="72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58" t="s">
        <v>1293</v>
      </c>
      <c r="BV71" s="72">
        <f t="shared" si="196"/>
        <v>29</v>
      </c>
      <c r="BW71" s="73">
        <f t="shared" si="197"/>
        <v>62</v>
      </c>
      <c r="BX71" s="74">
        <f t="shared" si="198"/>
        <v>66</v>
      </c>
      <c r="BY71" s="73">
        <f t="shared" si="199"/>
        <v>98</v>
      </c>
      <c r="BZ71" s="74">
        <f t="shared" si="200"/>
        <v>102</v>
      </c>
      <c r="CA71" s="73">
        <f t="shared" si="201"/>
        <v>138</v>
      </c>
      <c r="CB71" s="74">
        <f t="shared" si="202"/>
        <v>146</v>
      </c>
      <c r="CC71" s="73">
        <f t="shared" si="203"/>
        <v>191</v>
      </c>
      <c r="CD71" s="74">
        <f t="shared" si="204"/>
        <v>196</v>
      </c>
      <c r="CE71" s="73">
        <f t="shared" si="205"/>
        <v>266</v>
      </c>
      <c r="CF71" s="74">
        <f t="shared" si="206"/>
        <v>304</v>
      </c>
      <c r="CG71" s="73">
        <f t="shared" si="207"/>
        <v>329</v>
      </c>
      <c r="CH71" s="72">
        <f t="shared" si="208"/>
        <v>61</v>
      </c>
      <c r="CI71" s="73">
        <f t="shared" si="209"/>
        <v>65</v>
      </c>
      <c r="CJ71" s="74">
        <f t="shared" si="210"/>
        <v>96</v>
      </c>
      <c r="CK71" s="74">
        <f t="shared" si="211"/>
        <v>101</v>
      </c>
      <c r="CL71" s="74">
        <f t="shared" si="212"/>
        <v>137</v>
      </c>
      <c r="CM71" s="74">
        <f t="shared" si="213"/>
        <v>145</v>
      </c>
      <c r="CN71" s="74">
        <f t="shared" si="214"/>
        <v>172</v>
      </c>
      <c r="CO71" s="74">
        <f t="shared" si="215"/>
        <v>193</v>
      </c>
      <c r="CP71" s="74">
        <f t="shared" si="216"/>
        <v>225</v>
      </c>
      <c r="CQ71" s="74">
        <f t="shared" si="217"/>
        <v>299</v>
      </c>
      <c r="CR71" s="74">
        <f t="shared" si="218"/>
        <v>328</v>
      </c>
      <c r="CS71" s="74">
        <f t="shared" si="219"/>
        <v>341</v>
      </c>
      <c r="CT71" s="23">
        <f t="shared" si="22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221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2"/>
        <v>1</v>
      </c>
      <c r="BC72" s="23">
        <f t="shared" si="195"/>
        <v>248</v>
      </c>
      <c r="BD72" s="4" t="s">
        <v>23</v>
      </c>
      <c r="BE72" s="3" t="s">
        <v>1297</v>
      </c>
      <c r="BF72" s="124">
        <v>3.1</v>
      </c>
      <c r="BG72" s="50" t="s">
        <v>1384</v>
      </c>
      <c r="BH72" s="50" t="s">
        <v>1384</v>
      </c>
      <c r="BI72" s="1"/>
      <c r="BJ72" s="72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58" t="s">
        <v>1293</v>
      </c>
      <c r="BV72" s="72">
        <f t="shared" si="196"/>
        <v>29</v>
      </c>
      <c r="BW72" s="73">
        <f t="shared" si="197"/>
        <v>62</v>
      </c>
      <c r="BX72" s="74">
        <f t="shared" si="198"/>
        <v>66</v>
      </c>
      <c r="BY72" s="73">
        <f t="shared" si="199"/>
        <v>98</v>
      </c>
      <c r="BZ72" s="74">
        <f t="shared" si="200"/>
        <v>102</v>
      </c>
      <c r="CA72" s="73">
        <f t="shared" si="201"/>
        <v>138</v>
      </c>
      <c r="CB72" s="74">
        <f t="shared" si="202"/>
        <v>146</v>
      </c>
      <c r="CC72" s="73">
        <f t="shared" si="203"/>
        <v>191</v>
      </c>
      <c r="CD72" s="74">
        <f t="shared" si="204"/>
        <v>196</v>
      </c>
      <c r="CE72" s="73">
        <f t="shared" si="205"/>
        <v>266</v>
      </c>
      <c r="CF72" s="74">
        <f t="shared" si="206"/>
        <v>304</v>
      </c>
      <c r="CG72" s="73">
        <f t="shared" si="207"/>
        <v>329</v>
      </c>
      <c r="CH72" s="72">
        <f t="shared" si="208"/>
        <v>61</v>
      </c>
      <c r="CI72" s="73">
        <f t="shared" si="209"/>
        <v>65</v>
      </c>
      <c r="CJ72" s="74">
        <f t="shared" si="210"/>
        <v>96</v>
      </c>
      <c r="CK72" s="74">
        <f t="shared" si="211"/>
        <v>101</v>
      </c>
      <c r="CL72" s="74">
        <f t="shared" si="212"/>
        <v>137</v>
      </c>
      <c r="CM72" s="74">
        <f t="shared" si="213"/>
        <v>145</v>
      </c>
      <c r="CN72" s="74">
        <f t="shared" si="214"/>
        <v>172</v>
      </c>
      <c r="CO72" s="74">
        <f t="shared" si="215"/>
        <v>193</v>
      </c>
      <c r="CP72" s="74">
        <f t="shared" si="216"/>
        <v>225</v>
      </c>
      <c r="CQ72" s="74">
        <f t="shared" si="217"/>
        <v>299</v>
      </c>
      <c r="CR72" s="74">
        <f t="shared" si="218"/>
        <v>328</v>
      </c>
      <c r="CS72" s="74">
        <f t="shared" si="219"/>
        <v>341</v>
      </c>
      <c r="CT72" s="23">
        <f t="shared" si="22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ht="17" customHeight="1" x14ac:dyDescent="0.2">
      <c r="A73" s="3" t="str">
        <f t="shared" si="221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2"/>
        <v>1</v>
      </c>
      <c r="BC73" s="23">
        <f t="shared" si="195"/>
        <v>248</v>
      </c>
      <c r="BD73" s="4" t="s">
        <v>23</v>
      </c>
      <c r="BE73" s="3" t="s">
        <v>1297</v>
      </c>
      <c r="BF73" s="124">
        <v>3.2</v>
      </c>
      <c r="BG73" s="50" t="s">
        <v>1384</v>
      </c>
      <c r="BH73" s="50" t="s">
        <v>1384</v>
      </c>
      <c r="BI73" s="1"/>
      <c r="BJ73" s="72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58" t="s">
        <v>1293</v>
      </c>
      <c r="BV73" s="72">
        <f t="shared" si="196"/>
        <v>29</v>
      </c>
      <c r="BW73" s="73">
        <f t="shared" si="197"/>
        <v>62</v>
      </c>
      <c r="BX73" s="74">
        <f t="shared" si="198"/>
        <v>66</v>
      </c>
      <c r="BY73" s="73">
        <f t="shared" si="199"/>
        <v>98</v>
      </c>
      <c r="BZ73" s="74">
        <f t="shared" si="200"/>
        <v>102</v>
      </c>
      <c r="CA73" s="73">
        <f t="shared" si="201"/>
        <v>138</v>
      </c>
      <c r="CB73" s="74">
        <f t="shared" si="202"/>
        <v>146</v>
      </c>
      <c r="CC73" s="73">
        <f t="shared" si="203"/>
        <v>191</v>
      </c>
      <c r="CD73" s="74">
        <f t="shared" si="204"/>
        <v>196</v>
      </c>
      <c r="CE73" s="73">
        <f t="shared" si="205"/>
        <v>266</v>
      </c>
      <c r="CF73" s="74">
        <f t="shared" si="206"/>
        <v>304</v>
      </c>
      <c r="CG73" s="73">
        <f t="shared" si="207"/>
        <v>329</v>
      </c>
      <c r="CH73" s="72">
        <f t="shared" si="208"/>
        <v>61</v>
      </c>
      <c r="CI73" s="73">
        <f t="shared" si="209"/>
        <v>65</v>
      </c>
      <c r="CJ73" s="74">
        <f t="shared" si="210"/>
        <v>96</v>
      </c>
      <c r="CK73" s="74">
        <f t="shared" si="211"/>
        <v>101</v>
      </c>
      <c r="CL73" s="74">
        <f t="shared" si="212"/>
        <v>137</v>
      </c>
      <c r="CM73" s="74">
        <f t="shared" si="213"/>
        <v>145</v>
      </c>
      <c r="CN73" s="74">
        <f t="shared" si="214"/>
        <v>172</v>
      </c>
      <c r="CO73" s="74">
        <f t="shared" si="215"/>
        <v>193</v>
      </c>
      <c r="CP73" s="74">
        <f t="shared" si="216"/>
        <v>225</v>
      </c>
      <c r="CQ73" s="74">
        <f t="shared" si="217"/>
        <v>299</v>
      </c>
      <c r="CR73" s="74">
        <f t="shared" si="218"/>
        <v>328</v>
      </c>
      <c r="CS73" s="74">
        <f t="shared" si="219"/>
        <v>341</v>
      </c>
      <c r="CT73" s="23">
        <f t="shared" si="22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221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2"/>
        <v>1</v>
      </c>
      <c r="BC74" s="23">
        <f t="shared" si="195"/>
        <v>248</v>
      </c>
      <c r="BD74" s="4" t="s">
        <v>23</v>
      </c>
      <c r="BE74" s="3" t="s">
        <v>1297</v>
      </c>
      <c r="BF74" s="124">
        <v>3.3</v>
      </c>
      <c r="BG74" s="50" t="s">
        <v>1384</v>
      </c>
      <c r="BH74" s="50" t="s">
        <v>1384</v>
      </c>
      <c r="BI74" s="1"/>
      <c r="BJ74" s="72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58" t="s">
        <v>1293</v>
      </c>
      <c r="BV74" s="72">
        <f t="shared" si="196"/>
        <v>29</v>
      </c>
      <c r="BW74" s="73">
        <f t="shared" si="197"/>
        <v>62</v>
      </c>
      <c r="BX74" s="74">
        <f t="shared" si="198"/>
        <v>66</v>
      </c>
      <c r="BY74" s="73">
        <f t="shared" si="199"/>
        <v>98</v>
      </c>
      <c r="BZ74" s="74">
        <f t="shared" si="200"/>
        <v>102</v>
      </c>
      <c r="CA74" s="73">
        <f t="shared" si="201"/>
        <v>138</v>
      </c>
      <c r="CB74" s="74">
        <f t="shared" si="202"/>
        <v>146</v>
      </c>
      <c r="CC74" s="73">
        <f t="shared" si="203"/>
        <v>191</v>
      </c>
      <c r="CD74" s="74">
        <f t="shared" si="204"/>
        <v>196</v>
      </c>
      <c r="CE74" s="73">
        <f t="shared" si="205"/>
        <v>266</v>
      </c>
      <c r="CF74" s="74">
        <f t="shared" si="206"/>
        <v>304</v>
      </c>
      <c r="CG74" s="73">
        <f t="shared" si="207"/>
        <v>329</v>
      </c>
      <c r="CH74" s="72">
        <f t="shared" si="208"/>
        <v>61</v>
      </c>
      <c r="CI74" s="73">
        <f t="shared" si="209"/>
        <v>65</v>
      </c>
      <c r="CJ74" s="74">
        <f t="shared" si="210"/>
        <v>96</v>
      </c>
      <c r="CK74" s="74">
        <f t="shared" si="211"/>
        <v>101</v>
      </c>
      <c r="CL74" s="74">
        <f t="shared" si="212"/>
        <v>137</v>
      </c>
      <c r="CM74" s="74">
        <f t="shared" si="213"/>
        <v>145</v>
      </c>
      <c r="CN74" s="74">
        <f t="shared" si="214"/>
        <v>172</v>
      </c>
      <c r="CO74" s="74">
        <f t="shared" si="215"/>
        <v>193</v>
      </c>
      <c r="CP74" s="74">
        <f t="shared" si="216"/>
        <v>225</v>
      </c>
      <c r="CQ74" s="74">
        <f t="shared" si="217"/>
        <v>299</v>
      </c>
      <c r="CR74" s="74">
        <f t="shared" si="218"/>
        <v>328</v>
      </c>
      <c r="CS74" s="74">
        <f t="shared" si="219"/>
        <v>341</v>
      </c>
      <c r="CT74" s="23">
        <f t="shared" si="22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221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2"/>
        <v>1</v>
      </c>
      <c r="BC75" s="23">
        <f t="shared" si="195"/>
        <v>244</v>
      </c>
      <c r="BD75" s="4" t="s">
        <v>23</v>
      </c>
      <c r="BE75" s="3" t="s">
        <v>1381</v>
      </c>
      <c r="BF75" s="124">
        <v>3.2</v>
      </c>
      <c r="BG75" s="50" t="s">
        <v>1</v>
      </c>
      <c r="BH75" s="50" t="s">
        <v>1384</v>
      </c>
      <c r="BI75" s="1"/>
      <c r="BJ75" s="72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58" t="s">
        <v>1293</v>
      </c>
      <c r="BV75" s="72">
        <f t="shared" si="196"/>
        <v>29</v>
      </c>
      <c r="BW75" s="73">
        <f t="shared" si="197"/>
        <v>62</v>
      </c>
      <c r="BX75" s="74">
        <f t="shared" si="198"/>
        <v>66</v>
      </c>
      <c r="BY75" s="73">
        <f t="shared" si="199"/>
        <v>98</v>
      </c>
      <c r="BZ75" s="74">
        <f t="shared" si="200"/>
        <v>102</v>
      </c>
      <c r="CA75" s="73" t="str">
        <f t="shared" si="201"/>
        <v>-</v>
      </c>
      <c r="CB75" s="74">
        <f t="shared" si="202"/>
        <v>146</v>
      </c>
      <c r="CC75" s="73">
        <f t="shared" si="203"/>
        <v>191</v>
      </c>
      <c r="CD75" s="74">
        <f t="shared" si="204"/>
        <v>196</v>
      </c>
      <c r="CE75" s="73">
        <f t="shared" si="205"/>
        <v>267</v>
      </c>
      <c r="CF75" s="74">
        <f t="shared" si="206"/>
        <v>304</v>
      </c>
      <c r="CG75" s="73">
        <f t="shared" si="207"/>
        <v>329</v>
      </c>
      <c r="CH75" s="72">
        <f t="shared" si="208"/>
        <v>61</v>
      </c>
      <c r="CI75" s="73">
        <f t="shared" si="209"/>
        <v>65</v>
      </c>
      <c r="CJ75" s="74">
        <f t="shared" si="210"/>
        <v>96</v>
      </c>
      <c r="CK75" s="74">
        <f t="shared" si="211"/>
        <v>101</v>
      </c>
      <c r="CL75" s="74">
        <f t="shared" si="212"/>
        <v>137</v>
      </c>
      <c r="CM75" s="74" t="str">
        <f t="shared" si="213"/>
        <v>-</v>
      </c>
      <c r="CN75" s="74">
        <f t="shared" si="214"/>
        <v>172</v>
      </c>
      <c r="CO75" s="74">
        <f t="shared" si="215"/>
        <v>193</v>
      </c>
      <c r="CP75" s="74">
        <f t="shared" si="216"/>
        <v>229</v>
      </c>
      <c r="CQ75" s="74">
        <f t="shared" si="217"/>
        <v>299</v>
      </c>
      <c r="CR75" s="74">
        <f t="shared" si="218"/>
        <v>328</v>
      </c>
      <c r="CS75" s="74">
        <f t="shared" si="219"/>
        <v>341</v>
      </c>
      <c r="CT75" s="23">
        <f t="shared" si="22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1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2"/>
        <v>1</v>
      </c>
      <c r="BC76" s="23">
        <f t="shared" si="195"/>
        <v>247</v>
      </c>
      <c r="BD76" s="76" t="s">
        <v>1383</v>
      </c>
      <c r="BE76" s="3" t="s">
        <v>1381</v>
      </c>
      <c r="BF76" s="124">
        <v>3.2</v>
      </c>
      <c r="BG76" s="50" t="s">
        <v>1287</v>
      </c>
      <c r="BH76" s="50" t="s">
        <v>1384</v>
      </c>
      <c r="BI76" s="1"/>
      <c r="BJ76" s="72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58" t="s">
        <v>1293</v>
      </c>
      <c r="BV76" s="72">
        <f t="shared" si="196"/>
        <v>23</v>
      </c>
      <c r="BW76" s="73">
        <f t="shared" si="197"/>
        <v>62</v>
      </c>
      <c r="BX76" s="74">
        <f t="shared" si="198"/>
        <v>66</v>
      </c>
      <c r="BY76" s="73">
        <f t="shared" si="199"/>
        <v>98</v>
      </c>
      <c r="BZ76" s="74">
        <f t="shared" si="200"/>
        <v>102</v>
      </c>
      <c r="CA76" s="73" t="str">
        <f t="shared" si="201"/>
        <v>-</v>
      </c>
      <c r="CB76" s="74">
        <f t="shared" si="202"/>
        <v>146</v>
      </c>
      <c r="CC76" s="73">
        <f t="shared" si="203"/>
        <v>191</v>
      </c>
      <c r="CD76" s="74">
        <f t="shared" si="204"/>
        <v>196</v>
      </c>
      <c r="CE76" s="73">
        <f t="shared" si="205"/>
        <v>271</v>
      </c>
      <c r="CF76" s="74">
        <f t="shared" si="206"/>
        <v>304</v>
      </c>
      <c r="CG76" s="73">
        <f t="shared" si="207"/>
        <v>329</v>
      </c>
      <c r="CH76" s="72">
        <f t="shared" si="208"/>
        <v>61</v>
      </c>
      <c r="CI76" s="73">
        <f t="shared" si="209"/>
        <v>65</v>
      </c>
      <c r="CJ76" s="74">
        <f t="shared" si="210"/>
        <v>96</v>
      </c>
      <c r="CK76" s="74">
        <f t="shared" si="211"/>
        <v>101</v>
      </c>
      <c r="CL76" s="74">
        <f t="shared" si="212"/>
        <v>137</v>
      </c>
      <c r="CM76" s="74" t="str">
        <f t="shared" si="213"/>
        <v>-</v>
      </c>
      <c r="CN76" s="74">
        <f t="shared" si="214"/>
        <v>172</v>
      </c>
      <c r="CO76" s="74">
        <f t="shared" si="215"/>
        <v>193</v>
      </c>
      <c r="CP76" s="74">
        <f t="shared" si="216"/>
        <v>230</v>
      </c>
      <c r="CQ76" s="74">
        <f t="shared" si="217"/>
        <v>299</v>
      </c>
      <c r="CR76" s="74">
        <f t="shared" si="218"/>
        <v>328</v>
      </c>
      <c r="CS76" s="74">
        <f t="shared" si="219"/>
        <v>341</v>
      </c>
      <c r="CT76" s="23">
        <f t="shared" si="22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1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2"/>
        <v>1</v>
      </c>
      <c r="BC77" s="23">
        <f t="shared" si="195"/>
        <v>263</v>
      </c>
      <c r="BD77" s="57" t="s">
        <v>1379</v>
      </c>
      <c r="BE77" s="3" t="s">
        <v>1381</v>
      </c>
      <c r="BF77" s="124" t="s">
        <v>23</v>
      </c>
      <c r="BG77" s="50" t="s">
        <v>1379</v>
      </c>
      <c r="BH77" s="50" t="s">
        <v>1384</v>
      </c>
      <c r="BI77" s="1"/>
      <c r="BJ77" s="72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58" t="s">
        <v>1293</v>
      </c>
      <c r="BV77" s="72">
        <f t="shared" si="196"/>
        <v>26</v>
      </c>
      <c r="BW77" s="73">
        <f t="shared" si="197"/>
        <v>57</v>
      </c>
      <c r="BX77" s="74">
        <f t="shared" si="198"/>
        <v>61</v>
      </c>
      <c r="BY77" s="73">
        <f t="shared" si="199"/>
        <v>93</v>
      </c>
      <c r="BZ77" s="74">
        <f t="shared" si="200"/>
        <v>97</v>
      </c>
      <c r="CA77" s="73">
        <f t="shared" si="201"/>
        <v>133</v>
      </c>
      <c r="CB77" s="74">
        <f t="shared" si="202"/>
        <v>141</v>
      </c>
      <c r="CC77" s="73">
        <f t="shared" si="203"/>
        <v>180</v>
      </c>
      <c r="CD77" s="74">
        <f t="shared" si="204"/>
        <v>191</v>
      </c>
      <c r="CE77" s="73">
        <f t="shared" si="205"/>
        <v>233</v>
      </c>
      <c r="CF77" s="74">
        <f t="shared" si="206"/>
        <v>273</v>
      </c>
      <c r="CG77" s="73">
        <f t="shared" si="207"/>
        <v>306</v>
      </c>
      <c r="CH77" s="72">
        <f t="shared" si="208"/>
        <v>56</v>
      </c>
      <c r="CI77" s="73">
        <f t="shared" si="209"/>
        <v>60</v>
      </c>
      <c r="CJ77" s="74">
        <f t="shared" si="210"/>
        <v>90</v>
      </c>
      <c r="CK77" s="74">
        <f t="shared" si="211"/>
        <v>96</v>
      </c>
      <c r="CL77" s="74">
        <f t="shared" si="212"/>
        <v>132</v>
      </c>
      <c r="CM77" s="74">
        <f t="shared" si="213"/>
        <v>140</v>
      </c>
      <c r="CN77" s="74">
        <f t="shared" si="214"/>
        <v>167</v>
      </c>
      <c r="CO77" s="74">
        <f t="shared" si="215"/>
        <v>182</v>
      </c>
      <c r="CP77" s="74">
        <f t="shared" si="216"/>
        <v>225</v>
      </c>
      <c r="CQ77" s="74">
        <f t="shared" si="217"/>
        <v>269</v>
      </c>
      <c r="CR77" s="74">
        <f t="shared" si="218"/>
        <v>305</v>
      </c>
      <c r="CS77" s="74">
        <f t="shared" si="219"/>
        <v>320</v>
      </c>
      <c r="CT77" s="23">
        <f t="shared" si="220"/>
        <v>1</v>
      </c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</row>
    <row r="78" spans="1:1029" x14ac:dyDescent="0.2">
      <c r="A78" s="3" t="str">
        <f t="shared" si="221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2"/>
        <v>1</v>
      </c>
      <c r="BC78" s="23">
        <f t="shared" si="195"/>
        <v>234</v>
      </c>
      <c r="BD78" s="4" t="s">
        <v>23</v>
      </c>
      <c r="BE78" s="3" t="s">
        <v>1381</v>
      </c>
      <c r="BF78" s="124">
        <v>2.9</v>
      </c>
      <c r="BG78" s="50" t="s">
        <v>1384</v>
      </c>
      <c r="BH78" s="50" t="s">
        <v>1384</v>
      </c>
      <c r="BI78" s="1"/>
      <c r="BJ78" s="72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58" t="s">
        <v>1293</v>
      </c>
      <c r="BV78" s="72">
        <f t="shared" si="196"/>
        <v>26</v>
      </c>
      <c r="BW78" s="73">
        <f t="shared" si="197"/>
        <v>57</v>
      </c>
      <c r="BX78" s="74">
        <f t="shared" si="198"/>
        <v>61</v>
      </c>
      <c r="BY78" s="73">
        <f t="shared" si="199"/>
        <v>93</v>
      </c>
      <c r="BZ78" s="74">
        <f t="shared" si="200"/>
        <v>97</v>
      </c>
      <c r="CA78" s="73" t="str">
        <f t="shared" si="201"/>
        <v>-</v>
      </c>
      <c r="CB78" s="74">
        <f t="shared" si="202"/>
        <v>137</v>
      </c>
      <c r="CC78" s="73">
        <f t="shared" si="203"/>
        <v>180</v>
      </c>
      <c r="CD78" s="74">
        <f t="shared" si="204"/>
        <v>191</v>
      </c>
      <c r="CE78" s="73">
        <f t="shared" si="205"/>
        <v>235</v>
      </c>
      <c r="CF78" s="74">
        <f t="shared" si="206"/>
        <v>273</v>
      </c>
      <c r="CG78" s="73" t="str">
        <f t="shared" si="207"/>
        <v>-</v>
      </c>
      <c r="CH78" s="72">
        <f t="shared" si="208"/>
        <v>56</v>
      </c>
      <c r="CI78" s="73">
        <f t="shared" si="209"/>
        <v>60</v>
      </c>
      <c r="CJ78" s="74">
        <f t="shared" si="210"/>
        <v>90</v>
      </c>
      <c r="CK78" s="74">
        <f t="shared" si="211"/>
        <v>96</v>
      </c>
      <c r="CL78" s="74">
        <f t="shared" si="212"/>
        <v>132</v>
      </c>
      <c r="CM78" s="74" t="str">
        <f t="shared" si="213"/>
        <v>-</v>
      </c>
      <c r="CN78" s="74">
        <f t="shared" si="214"/>
        <v>167</v>
      </c>
      <c r="CO78" s="74">
        <f t="shared" si="215"/>
        <v>182</v>
      </c>
      <c r="CP78" s="74">
        <f t="shared" si="216"/>
        <v>222</v>
      </c>
      <c r="CQ78" s="74">
        <f t="shared" si="217"/>
        <v>269</v>
      </c>
      <c r="CR78" s="74">
        <f t="shared" si="218"/>
        <v>298</v>
      </c>
      <c r="CS78" s="74" t="str">
        <f t="shared" si="219"/>
        <v>-</v>
      </c>
      <c r="CT78" s="23">
        <f t="shared" si="220"/>
        <v>1</v>
      </c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</row>
    <row r="79" spans="1:1029" x14ac:dyDescent="0.2">
      <c r="A79" s="3" t="str">
        <f t="shared" si="221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2"/>
        <v>1</v>
      </c>
      <c r="BC79" s="23">
        <f t="shared" si="195"/>
        <v>251</v>
      </c>
      <c r="BD79" s="5"/>
      <c r="BE79" s="3" t="s">
        <v>1381</v>
      </c>
      <c r="BF79" s="124">
        <v>2.9</v>
      </c>
      <c r="BG79" s="50" t="s">
        <v>1384</v>
      </c>
      <c r="BH79" s="50" t="s">
        <v>1384</v>
      </c>
      <c r="BI79" s="1"/>
      <c r="BJ79" s="72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58" t="s">
        <v>1293</v>
      </c>
      <c r="BV79" s="72">
        <f t="shared" si="196"/>
        <v>26</v>
      </c>
      <c r="BW79" s="73">
        <f t="shared" si="197"/>
        <v>57</v>
      </c>
      <c r="BX79" s="74">
        <f t="shared" si="198"/>
        <v>61</v>
      </c>
      <c r="BY79" s="73">
        <f t="shared" si="199"/>
        <v>93</v>
      </c>
      <c r="BZ79" s="74">
        <f t="shared" si="200"/>
        <v>97</v>
      </c>
      <c r="CA79" s="73" t="str">
        <f t="shared" si="201"/>
        <v>-</v>
      </c>
      <c r="CB79" s="74">
        <f t="shared" si="202"/>
        <v>137</v>
      </c>
      <c r="CC79" s="73">
        <f t="shared" si="203"/>
        <v>180</v>
      </c>
      <c r="CD79" s="74">
        <f t="shared" si="204"/>
        <v>191</v>
      </c>
      <c r="CE79" s="73">
        <f t="shared" si="205"/>
        <v>235</v>
      </c>
      <c r="CF79" s="74">
        <f t="shared" si="206"/>
        <v>273</v>
      </c>
      <c r="CG79" s="73">
        <f t="shared" si="207"/>
        <v>306</v>
      </c>
      <c r="CH79" s="72">
        <f t="shared" si="208"/>
        <v>56</v>
      </c>
      <c r="CI79" s="73">
        <f t="shared" si="209"/>
        <v>60</v>
      </c>
      <c r="CJ79" s="74">
        <f t="shared" si="210"/>
        <v>90</v>
      </c>
      <c r="CK79" s="74">
        <f t="shared" si="211"/>
        <v>96</v>
      </c>
      <c r="CL79" s="74">
        <f t="shared" si="212"/>
        <v>132</v>
      </c>
      <c r="CM79" s="74" t="str">
        <f t="shared" si="213"/>
        <v>-</v>
      </c>
      <c r="CN79" s="74">
        <f t="shared" si="214"/>
        <v>167</v>
      </c>
      <c r="CO79" s="74">
        <f t="shared" si="215"/>
        <v>182</v>
      </c>
      <c r="CP79" s="74">
        <f t="shared" si="216"/>
        <v>222</v>
      </c>
      <c r="CQ79" s="74">
        <f t="shared" si="217"/>
        <v>269</v>
      </c>
      <c r="CR79" s="74">
        <f t="shared" si="218"/>
        <v>304</v>
      </c>
      <c r="CS79" s="74">
        <f t="shared" si="219"/>
        <v>317</v>
      </c>
      <c r="CT79" s="23">
        <f t="shared" si="220"/>
        <v>1</v>
      </c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</row>
    <row r="80" spans="1:1029" x14ac:dyDescent="0.2">
      <c r="A80" s="3" t="str">
        <f t="shared" si="221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2"/>
        <v>1</v>
      </c>
      <c r="BC80" s="23">
        <f t="shared" si="195"/>
        <v>234</v>
      </c>
      <c r="BD80" s="2" t="s">
        <v>1383</v>
      </c>
      <c r="BE80" s="3" t="s">
        <v>1381</v>
      </c>
      <c r="BF80" s="124">
        <v>2.8</v>
      </c>
      <c r="BG80" s="50" t="s">
        <v>1384</v>
      </c>
      <c r="BH80" s="50" t="s">
        <v>1384</v>
      </c>
      <c r="BI80" s="1"/>
      <c r="BJ80" s="72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58" t="s">
        <v>1293</v>
      </c>
      <c r="BV80" s="72">
        <f t="shared" si="196"/>
        <v>26</v>
      </c>
      <c r="BW80" s="73">
        <f t="shared" si="197"/>
        <v>57</v>
      </c>
      <c r="BX80" s="74">
        <f t="shared" si="198"/>
        <v>61</v>
      </c>
      <c r="BY80" s="73">
        <f t="shared" si="199"/>
        <v>93</v>
      </c>
      <c r="BZ80" s="74">
        <f t="shared" si="200"/>
        <v>97</v>
      </c>
      <c r="CA80" s="73" t="str">
        <f t="shared" si="201"/>
        <v>-</v>
      </c>
      <c r="CB80" s="74">
        <f t="shared" si="202"/>
        <v>142</v>
      </c>
      <c r="CC80" s="73">
        <f t="shared" si="203"/>
        <v>180</v>
      </c>
      <c r="CD80" s="74">
        <f t="shared" si="204"/>
        <v>191</v>
      </c>
      <c r="CE80" s="73">
        <f t="shared" si="205"/>
        <v>236</v>
      </c>
      <c r="CF80" s="74">
        <f t="shared" si="206"/>
        <v>273</v>
      </c>
      <c r="CG80" s="73" t="str">
        <f t="shared" si="207"/>
        <v>-</v>
      </c>
      <c r="CH80" s="72">
        <f t="shared" si="208"/>
        <v>56</v>
      </c>
      <c r="CI80" s="73">
        <f t="shared" si="209"/>
        <v>60</v>
      </c>
      <c r="CJ80" s="74">
        <f t="shared" si="210"/>
        <v>90</v>
      </c>
      <c r="CK80" s="74">
        <f t="shared" si="211"/>
        <v>96</v>
      </c>
      <c r="CL80" s="74">
        <f t="shared" si="212"/>
        <v>132</v>
      </c>
      <c r="CM80" s="74" t="str">
        <f t="shared" si="213"/>
        <v>-</v>
      </c>
      <c r="CN80" s="74">
        <f t="shared" si="214"/>
        <v>167</v>
      </c>
      <c r="CO80" s="74">
        <f t="shared" si="215"/>
        <v>182</v>
      </c>
      <c r="CP80" s="74">
        <f t="shared" si="216"/>
        <v>222</v>
      </c>
      <c r="CQ80" s="74">
        <f t="shared" si="217"/>
        <v>269</v>
      </c>
      <c r="CR80" s="74">
        <f t="shared" si="218"/>
        <v>304</v>
      </c>
      <c r="CS80" s="74" t="str">
        <f t="shared" si="219"/>
        <v>-</v>
      </c>
      <c r="CT80" s="23">
        <f t="shared" si="22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30" x14ac:dyDescent="0.2">
      <c r="A81" s="3" t="str">
        <f t="shared" ref="A81:A82" si="223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4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5">_xlfn.AGGREGATE(9,6,CH81:CS81)-_xlfn.AGGREGATE(9,6,BV81:CG81)+12</f>
        <v>265</v>
      </c>
      <c r="BD81" s="2"/>
      <c r="BE81" s="3" t="s">
        <v>1297</v>
      </c>
      <c r="BF81" s="124" t="s">
        <v>23</v>
      </c>
      <c r="BG81" s="50" t="s">
        <v>1384</v>
      </c>
      <c r="BH81" s="50" t="s">
        <v>1384</v>
      </c>
      <c r="BI81" s="1"/>
      <c r="BJ81" s="72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58" t="s">
        <v>1293</v>
      </c>
      <c r="BV81" s="72">
        <f t="shared" ref="BV81:BV82" si="226">E81</f>
        <v>45</v>
      </c>
      <c r="BW81" s="73" t="str">
        <f t="shared" ref="BW81:BW82" si="227">I81</f>
        <v>-</v>
      </c>
      <c r="BX81" s="74">
        <f t="shared" ref="BX81:BX82" si="228">M81</f>
        <v>78</v>
      </c>
      <c r="BY81" s="73">
        <f t="shared" ref="BY81:BY82" si="229">Q81</f>
        <v>107</v>
      </c>
      <c r="BZ81" s="74">
        <f t="shared" ref="BZ81:BZ82" si="230">U81</f>
        <v>113</v>
      </c>
      <c r="CA81" s="73">
        <f t="shared" ref="CA81:CA82" si="231">Y81</f>
        <v>149</v>
      </c>
      <c r="CB81" s="74">
        <f t="shared" ref="CB81:CB82" si="232">AC81</f>
        <v>156</v>
      </c>
      <c r="CC81" s="73">
        <f t="shared" ref="CC81:CC82" si="233">AG81</f>
        <v>195</v>
      </c>
      <c r="CD81" s="74">
        <f t="shared" ref="CD81:CD82" si="234">AK81</f>
        <v>203</v>
      </c>
      <c r="CE81" s="73">
        <f t="shared" ref="CE81:CE82" si="235">AO81</f>
        <v>245</v>
      </c>
      <c r="CF81" s="74">
        <f t="shared" ref="CF81:CF82" si="236">AS81</f>
        <v>289</v>
      </c>
      <c r="CG81" s="73">
        <f t="shared" ref="CG81:CG82" si="237">AW81</f>
        <v>322</v>
      </c>
      <c r="CH81" s="72">
        <f t="shared" ref="CH81:CH82" si="238">G81</f>
        <v>72</v>
      </c>
      <c r="CI81" s="73" t="str">
        <f t="shared" ref="CI81:CI82" si="239">K81</f>
        <v>-</v>
      </c>
      <c r="CJ81" s="74">
        <f t="shared" ref="CJ81:CJ82" si="240">O81</f>
        <v>106</v>
      </c>
      <c r="CK81" s="74">
        <f t="shared" ref="CK81:CK82" si="241">S81</f>
        <v>112</v>
      </c>
      <c r="CL81" s="74">
        <f t="shared" ref="CL81:CL82" si="242">W81</f>
        <v>148</v>
      </c>
      <c r="CM81" s="74">
        <f t="shared" ref="CM81:CM82" si="243">AA81</f>
        <v>155</v>
      </c>
      <c r="CN81" s="74">
        <f t="shared" ref="CN81:CN82" si="244">AE81</f>
        <v>182</v>
      </c>
      <c r="CO81" s="74">
        <f t="shared" ref="CO81:CO82" si="245">AI81</f>
        <v>197</v>
      </c>
      <c r="CP81" s="74">
        <f t="shared" ref="CP81:CP82" si="246">AM81</f>
        <v>241</v>
      </c>
      <c r="CQ81" s="74">
        <f t="shared" ref="CQ81:CQ82" si="247">AQ81</f>
        <v>285</v>
      </c>
      <c r="CR81" s="74">
        <f t="shared" ref="CR81:CR82" si="248">AU81</f>
        <v>321</v>
      </c>
      <c r="CS81" s="74">
        <f t="shared" ref="CS81:CS82" si="249">AY81</f>
        <v>336</v>
      </c>
      <c r="CT81" s="23" t="e">
        <f t="shared" ref="CT81:CT82" si="250">M81-K81</f>
        <v>#VALUE!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30" x14ac:dyDescent="0.2">
      <c r="A82" s="3" t="str">
        <f t="shared" si="223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4"/>
        <v>1</v>
      </c>
      <c r="BC82" s="23">
        <f t="shared" si="225"/>
        <v>252</v>
      </c>
      <c r="BD82" s="2"/>
      <c r="BE82" s="3" t="s">
        <v>1297</v>
      </c>
      <c r="BF82" s="124">
        <v>2.8</v>
      </c>
      <c r="BG82" s="50" t="s">
        <v>1384</v>
      </c>
      <c r="BH82" s="50" t="s">
        <v>1</v>
      </c>
      <c r="BI82" s="1"/>
      <c r="BJ82" s="72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58" t="s">
        <v>1293</v>
      </c>
      <c r="BV82" s="72">
        <f t="shared" si="226"/>
        <v>46</v>
      </c>
      <c r="BW82" s="73" t="str">
        <f t="shared" si="227"/>
        <v>-</v>
      </c>
      <c r="BX82" s="74">
        <f t="shared" si="228"/>
        <v>78</v>
      </c>
      <c r="BY82" s="73">
        <f t="shared" si="229"/>
        <v>107</v>
      </c>
      <c r="BZ82" s="74">
        <f t="shared" si="230"/>
        <v>113</v>
      </c>
      <c r="CA82" s="73" t="str">
        <f t="shared" si="231"/>
        <v>-</v>
      </c>
      <c r="CB82" s="74">
        <f t="shared" si="232"/>
        <v>158</v>
      </c>
      <c r="CC82" s="73">
        <f t="shared" si="233"/>
        <v>195</v>
      </c>
      <c r="CD82" s="74">
        <f t="shared" si="234"/>
        <v>204</v>
      </c>
      <c r="CE82" s="73">
        <f t="shared" si="235"/>
        <v>245</v>
      </c>
      <c r="CF82" s="74">
        <f t="shared" si="236"/>
        <v>290</v>
      </c>
      <c r="CG82" s="73">
        <f t="shared" si="237"/>
        <v>322</v>
      </c>
      <c r="CH82" s="72">
        <f t="shared" si="238"/>
        <v>72</v>
      </c>
      <c r="CI82" s="73" t="str">
        <f t="shared" si="239"/>
        <v>-</v>
      </c>
      <c r="CJ82" s="74">
        <f t="shared" si="240"/>
        <v>106</v>
      </c>
      <c r="CK82" s="74">
        <f t="shared" si="241"/>
        <v>112</v>
      </c>
      <c r="CL82" s="74">
        <f t="shared" si="242"/>
        <v>148</v>
      </c>
      <c r="CM82" s="74" t="str">
        <f t="shared" si="243"/>
        <v>-</v>
      </c>
      <c r="CN82" s="74">
        <f t="shared" si="244"/>
        <v>182</v>
      </c>
      <c r="CO82" s="74">
        <f t="shared" si="245"/>
        <v>197</v>
      </c>
      <c r="CP82" s="74">
        <f t="shared" si="246"/>
        <v>241</v>
      </c>
      <c r="CQ82" s="74">
        <f t="shared" si="247"/>
        <v>285</v>
      </c>
      <c r="CR82" s="74">
        <f t="shared" si="248"/>
        <v>321</v>
      </c>
      <c r="CS82" s="74">
        <f t="shared" si="249"/>
        <v>334</v>
      </c>
      <c r="CT82" s="23" t="e">
        <f t="shared" si="250"/>
        <v>#VALUE!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30" x14ac:dyDescent="0.2">
      <c r="A83" s="3" t="str">
        <f t="shared" ref="A83" si="251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3">_xlfn.AGGREGATE(9,6,CH83:CS83)-_xlfn.AGGREGATE(9,6,BV83:CG83)+12</f>
        <v>253</v>
      </c>
      <c r="BD83" s="2" t="s">
        <v>1382</v>
      </c>
      <c r="BE83" s="3" t="s">
        <v>1297</v>
      </c>
      <c r="BF83" s="124">
        <v>2.8</v>
      </c>
      <c r="BG83" s="50" t="s">
        <v>1384</v>
      </c>
      <c r="BH83" s="50" t="s">
        <v>1287</v>
      </c>
      <c r="BI83" s="1"/>
      <c r="BJ83" s="72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58" t="s">
        <v>1293</v>
      </c>
      <c r="BV83" s="72">
        <f t="shared" ref="BV83" si="254">E83</f>
        <v>45</v>
      </c>
      <c r="BW83" s="73" t="str">
        <f t="shared" ref="BW83" si="255">I83</f>
        <v>-</v>
      </c>
      <c r="BX83" s="74">
        <f t="shared" ref="BX83" si="256">M83</f>
        <v>78</v>
      </c>
      <c r="BY83" s="73">
        <f t="shared" ref="BY83" si="257">Q83</f>
        <v>107</v>
      </c>
      <c r="BZ83" s="74">
        <f t="shared" ref="BZ83" si="258">U83</f>
        <v>113</v>
      </c>
      <c r="CA83" s="73" t="str">
        <f t="shared" ref="CA83" si="259">Y83</f>
        <v>-</v>
      </c>
      <c r="CB83" s="74">
        <f t="shared" ref="CB83" si="260">AC83</f>
        <v>159</v>
      </c>
      <c r="CC83" s="73">
        <f t="shared" ref="CC83" si="261">AG83</f>
        <v>195</v>
      </c>
      <c r="CD83" s="74">
        <f t="shared" ref="CD83" si="262">AK83</f>
        <v>203</v>
      </c>
      <c r="CE83" s="73">
        <f t="shared" ref="CE83" si="263">AO83</f>
        <v>245</v>
      </c>
      <c r="CF83" s="74">
        <f t="shared" ref="CF83" si="264">AS83</f>
        <v>289</v>
      </c>
      <c r="CG83" s="73">
        <f t="shared" ref="CG83" si="265">AW83</f>
        <v>322</v>
      </c>
      <c r="CH83" s="72">
        <f t="shared" ref="CH83" si="266">G83</f>
        <v>71</v>
      </c>
      <c r="CI83" s="73" t="str">
        <f t="shared" ref="CI83" si="267">K83</f>
        <v>-</v>
      </c>
      <c r="CJ83" s="74">
        <f t="shared" ref="CJ83" si="268">O83</f>
        <v>106</v>
      </c>
      <c r="CK83" s="74">
        <f t="shared" ref="CK83" si="269">S83</f>
        <v>112</v>
      </c>
      <c r="CL83" s="74">
        <f t="shared" ref="CL83" si="270">W83</f>
        <v>148</v>
      </c>
      <c r="CM83" s="74" t="str">
        <f t="shared" ref="CM83" si="271">AA83</f>
        <v>-</v>
      </c>
      <c r="CN83" s="74">
        <f t="shared" ref="CN83" si="272">AE83</f>
        <v>182</v>
      </c>
      <c r="CO83" s="74">
        <f t="shared" ref="CO83" si="273">AI83</f>
        <v>197</v>
      </c>
      <c r="CP83" s="74">
        <f t="shared" ref="CP83" si="274">AM83</f>
        <v>241</v>
      </c>
      <c r="CQ83" s="74">
        <f t="shared" ref="CQ83" si="275">AQ83</f>
        <v>285</v>
      </c>
      <c r="CR83" s="74">
        <f t="shared" ref="CR83" si="276">AU83</f>
        <v>321</v>
      </c>
      <c r="CS83" s="74">
        <f t="shared" ref="CS83" si="277">AY83</f>
        <v>334</v>
      </c>
      <c r="CT83" s="23" t="e">
        <f t="shared" ref="CT83" si="278">M83-K83</f>
        <v>#VALUE!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30" x14ac:dyDescent="0.2">
      <c r="A84" s="3" t="str">
        <f t="shared" ref="A84" si="279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1">_xlfn.AGGREGATE(9,6,CH84:CS84)-_xlfn.AGGREGATE(9,6,BV84:CG84)+12</f>
        <v>247</v>
      </c>
      <c r="BD84" s="2"/>
      <c r="BE84" s="3" t="s">
        <v>1297</v>
      </c>
      <c r="BF84" s="124">
        <v>2.9</v>
      </c>
      <c r="BG84" s="50" t="s">
        <v>1384</v>
      </c>
      <c r="BH84" s="50" t="s">
        <v>1287</v>
      </c>
      <c r="BI84" s="1"/>
      <c r="BJ84" s="72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58" t="s">
        <v>1293</v>
      </c>
      <c r="BV84" s="72">
        <f t="shared" ref="BV84" si="282">E84</f>
        <v>45</v>
      </c>
      <c r="BW84" s="73" t="str">
        <f t="shared" ref="BW84" si="283">I84</f>
        <v>-</v>
      </c>
      <c r="BX84" s="74">
        <f t="shared" ref="BX84" si="284">M84</f>
        <v>77</v>
      </c>
      <c r="BY84" s="73">
        <f t="shared" ref="BY84" si="285">Q84</f>
        <v>107</v>
      </c>
      <c r="BZ84" s="74">
        <f t="shared" ref="BZ84" si="286">U84</f>
        <v>113</v>
      </c>
      <c r="CA84" s="73" t="str">
        <f t="shared" ref="CA84" si="287">Y84</f>
        <v>-</v>
      </c>
      <c r="CB84" s="74">
        <f t="shared" ref="CB84" si="288">AC84</f>
        <v>162</v>
      </c>
      <c r="CC84" s="73">
        <f t="shared" ref="CC84" si="289">AG84</f>
        <v>195</v>
      </c>
      <c r="CD84" s="74">
        <f t="shared" ref="CD84" si="290">AK84</f>
        <v>204</v>
      </c>
      <c r="CE84" s="73">
        <f t="shared" ref="CE84" si="291">AO84</f>
        <v>245</v>
      </c>
      <c r="CF84" s="74">
        <f t="shared" ref="CF84" si="292">AS84</f>
        <v>289</v>
      </c>
      <c r="CG84" s="73">
        <f t="shared" ref="CG84" si="293">AW84</f>
        <v>322</v>
      </c>
      <c r="CH84" s="72">
        <f t="shared" ref="CH84" si="294">G84</f>
        <v>70</v>
      </c>
      <c r="CI84" s="73" t="str">
        <f t="shared" ref="CI84" si="295">K84</f>
        <v>-</v>
      </c>
      <c r="CJ84" s="74">
        <f t="shared" ref="CJ84" si="296">O84</f>
        <v>106</v>
      </c>
      <c r="CK84" s="74">
        <f t="shared" ref="CK84" si="297">S84</f>
        <v>112</v>
      </c>
      <c r="CL84" s="74">
        <f t="shared" ref="CL84" si="298">W84</f>
        <v>148</v>
      </c>
      <c r="CM84" s="74" t="str">
        <f t="shared" ref="CM84" si="299">AA84</f>
        <v>-</v>
      </c>
      <c r="CN84" s="74">
        <f t="shared" ref="CN84" si="300">AE84</f>
        <v>182</v>
      </c>
      <c r="CO84" s="74">
        <f t="shared" ref="CO84" si="301">AI84</f>
        <v>197</v>
      </c>
      <c r="CP84" s="74">
        <f t="shared" ref="CP84" si="302">AM84</f>
        <v>241</v>
      </c>
      <c r="CQ84" s="74">
        <f t="shared" ref="CQ84" si="303">AQ84</f>
        <v>285</v>
      </c>
      <c r="CR84" s="74">
        <f t="shared" ref="CR84" si="304">AU84</f>
        <v>321</v>
      </c>
      <c r="CS84" s="74">
        <f t="shared" ref="CS84" si="305">AY84</f>
        <v>332</v>
      </c>
      <c r="CT84" s="23" t="e">
        <f t="shared" ref="CT84" si="306">M84-K84</f>
        <v>#VALUE!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30" s="12" customFormat="1" x14ac:dyDescent="0.2">
      <c r="A85" s="9" t="str">
        <f t="shared" ref="A85:A86" si="307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0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09">_xlfn.AGGREGATE(9,6,CH85:CS85)-_xlfn.AGGREGATE(9,6,BV85:CG85)+12</f>
        <v>268</v>
      </c>
      <c r="BD85" s="41"/>
      <c r="BE85" s="9" t="s">
        <v>1381</v>
      </c>
      <c r="BF85" s="125" t="s">
        <v>23</v>
      </c>
      <c r="BG85" s="52" t="s">
        <v>1287</v>
      </c>
      <c r="BH85" s="52" t="s">
        <v>1287</v>
      </c>
      <c r="BJ85" s="114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5" t="s">
        <v>1293</v>
      </c>
      <c r="BV85" s="114">
        <f t="shared" ref="BV85:BV86" si="310">E85</f>
        <v>29</v>
      </c>
      <c r="BW85" s="116">
        <f t="shared" ref="BW85:BW86" si="311">I85</f>
        <v>57</v>
      </c>
      <c r="BX85" s="117">
        <f t="shared" ref="BX85:BX86" si="312">M85</f>
        <v>62</v>
      </c>
      <c r="BY85" s="116">
        <f t="shared" ref="BY85:BY86" si="313">Q85</f>
        <v>94</v>
      </c>
      <c r="BZ85" s="117">
        <f t="shared" ref="BZ85:BZ86" si="314">U85</f>
        <v>98</v>
      </c>
      <c r="CA85" s="116">
        <f t="shared" ref="CA85:CA86" si="315">Y85</f>
        <v>134</v>
      </c>
      <c r="CB85" s="117">
        <f t="shared" ref="CB85:CB86" si="316">AC85</f>
        <v>142</v>
      </c>
      <c r="CC85" s="116">
        <f t="shared" ref="CC85:CC86" si="317">AG85</f>
        <v>181</v>
      </c>
      <c r="CD85" s="117">
        <f t="shared" ref="CD85:CD86" si="318">AK85</f>
        <v>193</v>
      </c>
      <c r="CE85" s="116">
        <f t="shared" ref="CE85:CE86" si="319">AO85</f>
        <v>242</v>
      </c>
      <c r="CF85" s="117">
        <f t="shared" ref="CF85:CF86" si="320">AS85</f>
        <v>280</v>
      </c>
      <c r="CG85" s="116">
        <f t="shared" ref="CG85:CG86" si="321">AW85</f>
        <v>313</v>
      </c>
      <c r="CH85" s="114">
        <f t="shared" ref="CH85:CH86" si="322">G85</f>
        <v>56</v>
      </c>
      <c r="CI85" s="116">
        <f t="shared" ref="CI85:CI86" si="323">K85</f>
        <v>61</v>
      </c>
      <c r="CJ85" s="117">
        <f t="shared" ref="CJ85:CJ86" si="324">O85</f>
        <v>92</v>
      </c>
      <c r="CK85" s="117">
        <f t="shared" ref="CK85:CK86" si="325">S85</f>
        <v>97</v>
      </c>
      <c r="CL85" s="117">
        <f t="shared" ref="CL85:CL86" si="326">W85</f>
        <v>133</v>
      </c>
      <c r="CM85" s="117">
        <f t="shared" ref="CM85:CM86" si="327">AA85</f>
        <v>141</v>
      </c>
      <c r="CN85" s="117">
        <f t="shared" ref="CN85:CN86" si="328">AE85</f>
        <v>168</v>
      </c>
      <c r="CO85" s="117">
        <f t="shared" ref="CO85:CO86" si="329">AI85</f>
        <v>183</v>
      </c>
      <c r="CP85" s="117">
        <f t="shared" ref="CP85:CP86" si="330">AM85</f>
        <v>235</v>
      </c>
      <c r="CQ85" s="117">
        <f t="shared" ref="CQ85:CQ86" si="331">AQ85</f>
        <v>276</v>
      </c>
      <c r="CR85" s="117">
        <f t="shared" ref="CR85:CR86" si="332">AU85</f>
        <v>312</v>
      </c>
      <c r="CS85" s="117">
        <f t="shared" ref="CS85:CS86" si="333">AY85</f>
        <v>327</v>
      </c>
      <c r="CT85" s="112">
        <f t="shared" ref="CT85:CT86" si="334">M85-K85</f>
        <v>1</v>
      </c>
    </row>
    <row r="86" spans="1:1030" s="12" customFormat="1" x14ac:dyDescent="0.2">
      <c r="A86" s="9" t="str">
        <f t="shared" si="307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08"/>
        <v>1</v>
      </c>
      <c r="BC86" s="112">
        <f t="shared" si="309"/>
        <v>254</v>
      </c>
      <c r="BD86" s="41"/>
      <c r="BE86" s="9" t="s">
        <v>1381</v>
      </c>
      <c r="BF86" s="125">
        <v>2.6</v>
      </c>
      <c r="BG86" s="52" t="s">
        <v>1287</v>
      </c>
      <c r="BH86" s="52" t="s">
        <v>1287</v>
      </c>
      <c r="BJ86" s="114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5" t="s">
        <v>1293</v>
      </c>
      <c r="BV86" s="114">
        <f t="shared" si="310"/>
        <v>29</v>
      </c>
      <c r="BW86" s="116">
        <f t="shared" si="311"/>
        <v>57</v>
      </c>
      <c r="BX86" s="117">
        <f t="shared" si="312"/>
        <v>62</v>
      </c>
      <c r="BY86" s="116">
        <f t="shared" si="313"/>
        <v>94</v>
      </c>
      <c r="BZ86" s="117">
        <f t="shared" si="314"/>
        <v>98</v>
      </c>
      <c r="CA86" s="116" t="str">
        <f t="shared" si="315"/>
        <v>-</v>
      </c>
      <c r="CB86" s="117">
        <f t="shared" si="316"/>
        <v>141</v>
      </c>
      <c r="CC86" s="116">
        <f t="shared" si="317"/>
        <v>181</v>
      </c>
      <c r="CD86" s="117">
        <f t="shared" si="318"/>
        <v>193</v>
      </c>
      <c r="CE86" s="116">
        <f t="shared" si="319"/>
        <v>244</v>
      </c>
      <c r="CF86" s="117">
        <f t="shared" si="320"/>
        <v>280</v>
      </c>
      <c r="CG86" s="116">
        <f t="shared" si="321"/>
        <v>313</v>
      </c>
      <c r="CH86" s="114">
        <f t="shared" si="322"/>
        <v>56</v>
      </c>
      <c r="CI86" s="116">
        <f t="shared" si="323"/>
        <v>61</v>
      </c>
      <c r="CJ86" s="117">
        <f t="shared" si="324"/>
        <v>92</v>
      </c>
      <c r="CK86" s="117">
        <f t="shared" si="325"/>
        <v>97</v>
      </c>
      <c r="CL86" s="117">
        <f t="shared" si="326"/>
        <v>133</v>
      </c>
      <c r="CM86" s="117" t="str">
        <f t="shared" si="327"/>
        <v>-</v>
      </c>
      <c r="CN86" s="117">
        <f t="shared" si="328"/>
        <v>168</v>
      </c>
      <c r="CO86" s="117">
        <f t="shared" si="329"/>
        <v>183</v>
      </c>
      <c r="CP86" s="117">
        <f t="shared" si="330"/>
        <v>229</v>
      </c>
      <c r="CQ86" s="117">
        <f t="shared" si="331"/>
        <v>276</v>
      </c>
      <c r="CR86" s="117">
        <f t="shared" si="332"/>
        <v>312</v>
      </c>
      <c r="CS86" s="117">
        <f t="shared" si="333"/>
        <v>327</v>
      </c>
      <c r="CT86" s="112">
        <f t="shared" si="334"/>
        <v>1</v>
      </c>
    </row>
    <row r="87" spans="1:1030" x14ac:dyDescent="0.2">
      <c r="A87" s="3" t="str">
        <f t="shared" si="221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2"/>
        <v>1</v>
      </c>
      <c r="BC87" s="23">
        <f t="shared" si="195"/>
        <v>265</v>
      </c>
      <c r="BD87" s="2" t="s">
        <v>1383</v>
      </c>
      <c r="BE87" s="3" t="s">
        <v>1381</v>
      </c>
      <c r="BF87" s="124" t="s">
        <v>23</v>
      </c>
      <c r="BG87" s="50" t="s">
        <v>1379</v>
      </c>
      <c r="BH87" s="50" t="s">
        <v>1384</v>
      </c>
      <c r="BI87" s="1"/>
      <c r="BJ87" s="72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58" t="s">
        <v>1293</v>
      </c>
      <c r="BV87" s="72">
        <f t="shared" si="196"/>
        <v>37</v>
      </c>
      <c r="BW87" s="73">
        <f t="shared" si="197"/>
        <v>71</v>
      </c>
      <c r="BX87" s="74">
        <f t="shared" si="198"/>
        <v>75</v>
      </c>
      <c r="BY87" s="73">
        <f t="shared" si="199"/>
        <v>105</v>
      </c>
      <c r="BZ87" s="74">
        <f t="shared" si="200"/>
        <v>109</v>
      </c>
      <c r="CA87" s="73">
        <f t="shared" si="201"/>
        <v>145</v>
      </c>
      <c r="CB87" s="74">
        <f t="shared" si="202"/>
        <v>153</v>
      </c>
      <c r="CC87" s="73">
        <f t="shared" si="203"/>
        <v>190</v>
      </c>
      <c r="CD87" s="74">
        <f t="shared" si="204"/>
        <v>195</v>
      </c>
      <c r="CE87" s="73">
        <f t="shared" si="205"/>
        <v>236</v>
      </c>
      <c r="CF87" s="74">
        <f t="shared" si="206"/>
        <v>278</v>
      </c>
      <c r="CG87" s="73">
        <f t="shared" si="207"/>
        <v>309</v>
      </c>
      <c r="CH87" s="72">
        <f t="shared" si="208"/>
        <v>70</v>
      </c>
      <c r="CI87" s="73">
        <f t="shared" si="209"/>
        <v>74</v>
      </c>
      <c r="CJ87" s="74">
        <f t="shared" si="210"/>
        <v>104</v>
      </c>
      <c r="CK87" s="74">
        <f t="shared" si="211"/>
        <v>108</v>
      </c>
      <c r="CL87" s="74">
        <f t="shared" si="212"/>
        <v>144</v>
      </c>
      <c r="CM87" s="74">
        <f t="shared" si="213"/>
        <v>152</v>
      </c>
      <c r="CN87" s="74">
        <f t="shared" si="214"/>
        <v>179</v>
      </c>
      <c r="CO87" s="74">
        <f t="shared" si="215"/>
        <v>192</v>
      </c>
      <c r="CP87" s="74">
        <f t="shared" si="216"/>
        <v>232</v>
      </c>
      <c r="CQ87" s="74">
        <f t="shared" si="217"/>
        <v>273</v>
      </c>
      <c r="CR87" s="74">
        <f t="shared" si="218"/>
        <v>308</v>
      </c>
      <c r="CS87" s="74">
        <f t="shared" si="219"/>
        <v>320</v>
      </c>
      <c r="CT87" s="23">
        <f t="shared" si="220"/>
        <v>1</v>
      </c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</row>
    <row r="88" spans="1:1030" x14ac:dyDescent="0.2">
      <c r="A88" s="3" t="str">
        <f t="shared" si="221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2"/>
        <v>1</v>
      </c>
      <c r="BC88" s="23">
        <f t="shared" si="195"/>
        <v>258</v>
      </c>
      <c r="BD88" s="16" t="s">
        <v>1383</v>
      </c>
      <c r="BE88" s="3" t="s">
        <v>1381</v>
      </c>
      <c r="BF88" s="124">
        <v>2.81</v>
      </c>
      <c r="BG88" s="50" t="s">
        <v>1</v>
      </c>
      <c r="BH88" s="50" t="s">
        <v>1384</v>
      </c>
      <c r="BI88" s="1"/>
      <c r="BJ88" s="72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58" t="s">
        <v>1293</v>
      </c>
      <c r="BV88" s="72">
        <f t="shared" si="196"/>
        <v>37</v>
      </c>
      <c r="BW88" s="73" t="str">
        <f t="shared" si="197"/>
        <v>-</v>
      </c>
      <c r="BX88" s="74">
        <f t="shared" si="198"/>
        <v>75</v>
      </c>
      <c r="BY88" s="73">
        <f t="shared" si="199"/>
        <v>105</v>
      </c>
      <c r="BZ88" s="74">
        <f t="shared" si="200"/>
        <v>109</v>
      </c>
      <c r="CA88" s="73">
        <f t="shared" si="201"/>
        <v>145</v>
      </c>
      <c r="CB88" s="74">
        <f t="shared" si="202"/>
        <v>153</v>
      </c>
      <c r="CC88" s="73">
        <f t="shared" si="203"/>
        <v>190</v>
      </c>
      <c r="CD88" s="74">
        <f t="shared" si="204"/>
        <v>195</v>
      </c>
      <c r="CE88" s="73">
        <f t="shared" si="205"/>
        <v>236</v>
      </c>
      <c r="CF88" s="74">
        <f t="shared" si="206"/>
        <v>278</v>
      </c>
      <c r="CG88" s="73">
        <f t="shared" si="207"/>
        <v>309</v>
      </c>
      <c r="CH88" s="72">
        <f t="shared" si="208"/>
        <v>70</v>
      </c>
      <c r="CI88" s="73" t="str">
        <f t="shared" si="209"/>
        <v>-</v>
      </c>
      <c r="CJ88" s="74">
        <f t="shared" si="210"/>
        <v>104</v>
      </c>
      <c r="CK88" s="74">
        <f t="shared" si="211"/>
        <v>108</v>
      </c>
      <c r="CL88" s="74">
        <f t="shared" si="212"/>
        <v>144</v>
      </c>
      <c r="CM88" s="74">
        <f t="shared" si="213"/>
        <v>152</v>
      </c>
      <c r="CN88" s="74">
        <f t="shared" si="214"/>
        <v>179</v>
      </c>
      <c r="CO88" s="74">
        <f t="shared" si="215"/>
        <v>192</v>
      </c>
      <c r="CP88" s="74">
        <f t="shared" si="216"/>
        <v>228</v>
      </c>
      <c r="CQ88" s="74">
        <f t="shared" si="217"/>
        <v>273</v>
      </c>
      <c r="CR88" s="74">
        <f t="shared" si="218"/>
        <v>308</v>
      </c>
      <c r="CS88" s="74">
        <f t="shared" si="219"/>
        <v>320</v>
      </c>
      <c r="CT88" s="23" t="e">
        <f t="shared" si="220"/>
        <v>#VALUE!</v>
      </c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</row>
    <row r="89" spans="1:1030" x14ac:dyDescent="0.2">
      <c r="A89" s="3" t="str">
        <f t="shared" si="221"/>
        <v>ccr5_human__wt</v>
      </c>
      <c r="B89" s="3" t="s">
        <v>173</v>
      </c>
      <c r="C89" s="3" t="s">
        <v>100</v>
      </c>
      <c r="D89" s="3" t="str">
        <f>IFERROR(MID(VLOOKUP($B89,Seqs!$A:$B,2,0),E89,1),"")</f>
        <v>K</v>
      </c>
      <c r="E89" s="3">
        <v>22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Q</v>
      </c>
      <c r="AK89" s="3">
        <v>186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2"/>
        <v>1</v>
      </c>
      <c r="BC89" s="23">
        <f t="shared" si="195"/>
        <v>272</v>
      </c>
      <c r="BD89" s="35" t="s">
        <v>1379</v>
      </c>
      <c r="BE89" s="3" t="s">
        <v>1381</v>
      </c>
      <c r="BF89" s="124" t="s">
        <v>23</v>
      </c>
      <c r="BG89" s="50" t="s">
        <v>1379</v>
      </c>
      <c r="BH89" s="50" t="s">
        <v>1384</v>
      </c>
      <c r="BI89" s="1"/>
      <c r="BJ89" s="72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58" t="s">
        <v>1293</v>
      </c>
      <c r="BV89" s="72">
        <f t="shared" si="196"/>
        <v>22</v>
      </c>
      <c r="BW89" s="73">
        <f t="shared" si="197"/>
        <v>59</v>
      </c>
      <c r="BX89" s="74">
        <f t="shared" si="198"/>
        <v>63</v>
      </c>
      <c r="BY89" s="73">
        <f t="shared" si="199"/>
        <v>93</v>
      </c>
      <c r="BZ89" s="74">
        <f t="shared" si="200"/>
        <v>97</v>
      </c>
      <c r="CA89" s="73">
        <f t="shared" si="201"/>
        <v>133</v>
      </c>
      <c r="CB89" s="74">
        <f t="shared" si="202"/>
        <v>141</v>
      </c>
      <c r="CC89" s="73">
        <f t="shared" si="203"/>
        <v>178</v>
      </c>
      <c r="CD89" s="74">
        <f t="shared" si="204"/>
        <v>186</v>
      </c>
      <c r="CE89" s="73">
        <f t="shared" si="205"/>
        <v>228</v>
      </c>
      <c r="CF89" s="74">
        <f t="shared" si="206"/>
        <v>268</v>
      </c>
      <c r="CG89" s="73">
        <f t="shared" si="207"/>
        <v>301</v>
      </c>
      <c r="CH89" s="72">
        <f t="shared" si="208"/>
        <v>58</v>
      </c>
      <c r="CI89" s="73">
        <f t="shared" si="209"/>
        <v>62</v>
      </c>
      <c r="CJ89" s="74">
        <f t="shared" si="210"/>
        <v>92</v>
      </c>
      <c r="CK89" s="74">
        <f t="shared" si="211"/>
        <v>96</v>
      </c>
      <c r="CL89" s="74">
        <f t="shared" si="212"/>
        <v>132</v>
      </c>
      <c r="CM89" s="74">
        <f t="shared" si="213"/>
        <v>140</v>
      </c>
      <c r="CN89" s="74">
        <f t="shared" si="214"/>
        <v>167</v>
      </c>
      <c r="CO89" s="74">
        <f t="shared" si="215"/>
        <v>180</v>
      </c>
      <c r="CP89" s="74">
        <f t="shared" si="216"/>
        <v>224</v>
      </c>
      <c r="CQ89" s="74">
        <f t="shared" si="217"/>
        <v>265</v>
      </c>
      <c r="CR89" s="74">
        <f t="shared" si="218"/>
        <v>300</v>
      </c>
      <c r="CS89" s="74">
        <f t="shared" si="219"/>
        <v>313</v>
      </c>
      <c r="CT89" s="23">
        <f t="shared" si="22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30" x14ac:dyDescent="0.2">
      <c r="A90" s="3" t="str">
        <f t="shared" si="221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Q</v>
      </c>
      <c r="AK90" s="3">
        <v>186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2"/>
        <v>1</v>
      </c>
      <c r="BC90" s="23">
        <f t="shared" si="195"/>
        <v>265</v>
      </c>
      <c r="BD90" s="2" t="s">
        <v>23</v>
      </c>
      <c r="BE90" s="3" t="s">
        <v>1381</v>
      </c>
      <c r="BF90" s="124">
        <v>2.71</v>
      </c>
      <c r="BG90" s="50" t="s">
        <v>1384</v>
      </c>
      <c r="BH90" s="50" t="s">
        <v>1384</v>
      </c>
      <c r="BI90" s="1"/>
      <c r="BJ90" s="72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58" t="s">
        <v>1293</v>
      </c>
      <c r="BV90" s="72">
        <f t="shared" si="196"/>
        <v>25</v>
      </c>
      <c r="BW90" s="73" t="str">
        <f t="shared" si="197"/>
        <v>-</v>
      </c>
      <c r="BX90" s="74">
        <f t="shared" si="198"/>
        <v>63</v>
      </c>
      <c r="BY90" s="73">
        <f t="shared" si="199"/>
        <v>93</v>
      </c>
      <c r="BZ90" s="74">
        <f t="shared" si="200"/>
        <v>97</v>
      </c>
      <c r="CA90" s="73">
        <f t="shared" si="201"/>
        <v>133</v>
      </c>
      <c r="CB90" s="74">
        <f t="shared" si="202"/>
        <v>141</v>
      </c>
      <c r="CC90" s="73">
        <f t="shared" si="203"/>
        <v>178</v>
      </c>
      <c r="CD90" s="74">
        <f t="shared" si="204"/>
        <v>186</v>
      </c>
      <c r="CE90" s="73">
        <f t="shared" si="205"/>
        <v>228</v>
      </c>
      <c r="CF90" s="74">
        <f t="shared" si="206"/>
        <v>268</v>
      </c>
      <c r="CG90" s="73">
        <f t="shared" si="207"/>
        <v>301</v>
      </c>
      <c r="CH90" s="72">
        <f t="shared" si="208"/>
        <v>58</v>
      </c>
      <c r="CI90" s="73" t="str">
        <f t="shared" si="209"/>
        <v>-</v>
      </c>
      <c r="CJ90" s="74">
        <f t="shared" si="210"/>
        <v>92</v>
      </c>
      <c r="CK90" s="74">
        <f t="shared" si="211"/>
        <v>96</v>
      </c>
      <c r="CL90" s="74">
        <f t="shared" si="212"/>
        <v>132</v>
      </c>
      <c r="CM90" s="74">
        <f t="shared" si="213"/>
        <v>140</v>
      </c>
      <c r="CN90" s="74">
        <f t="shared" si="214"/>
        <v>167</v>
      </c>
      <c r="CO90" s="74">
        <f t="shared" si="215"/>
        <v>180</v>
      </c>
      <c r="CP90" s="74">
        <f t="shared" si="216"/>
        <v>223</v>
      </c>
      <c r="CQ90" s="74">
        <f t="shared" si="217"/>
        <v>265</v>
      </c>
      <c r="CR90" s="74">
        <f t="shared" si="218"/>
        <v>300</v>
      </c>
      <c r="CS90" s="74">
        <f t="shared" si="219"/>
        <v>313</v>
      </c>
      <c r="CT90" s="23" t="e">
        <f t="shared" si="220"/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30" s="12" customFormat="1" x14ac:dyDescent="0.2">
      <c r="A91" s="9" t="str">
        <f t="shared" ref="A91" si="335">CONCATENATE(B91,"_",C91)</f>
        <v>ccr5_human_5UIW</v>
      </c>
      <c r="B91" s="9" t="s">
        <v>173</v>
      </c>
      <c r="C91" s="9" t="s">
        <v>1434</v>
      </c>
      <c r="D91" s="9" t="str">
        <f>IFERROR(MID(VLOOKUP($B91,Seqs!$A:$B,2,0),E91,1),"")</f>
        <v>K</v>
      </c>
      <c r="E91" s="9">
        <v>22</v>
      </c>
      <c r="F91" s="9" t="str">
        <f>IFERROR(MID(VLOOKUP($B91,Seqs!$A:$B,2,0),G91,1),"")</f>
        <v>C</v>
      </c>
      <c r="G91" s="9">
        <v>58</v>
      </c>
      <c r="H91" s="9" t="str">
        <f>IFERROR(MID(VLOOKUP($B91,Seqs!$A:$B,2,0),I91,1),"")</f>
        <v/>
      </c>
      <c r="I91" s="112" t="s">
        <v>23</v>
      </c>
      <c r="J91" s="9" t="str">
        <f>IFERROR(MID(VLOOKUP($B91,Seqs!$A:$B,2,0),K91,1),"")</f>
        <v/>
      </c>
      <c r="K91" s="112" t="s">
        <v>23</v>
      </c>
      <c r="L91" s="9" t="str">
        <f>IFERROR(MID(VLOOKUP($B91,Seqs!$A:$B,2,0),M91,1),"")</f>
        <v>S</v>
      </c>
      <c r="M91" s="9">
        <v>63</v>
      </c>
      <c r="N91" s="9" t="str">
        <f>IFERROR(MID(VLOOKUP($B91,Seqs!$A:$B,2,0),O91,1),"")</f>
        <v>A</v>
      </c>
      <c r="O91" s="9">
        <v>92</v>
      </c>
      <c r="P91" s="9" t="str">
        <f>IFERROR(MID(VLOOKUP($B91,Seqs!$A:$B,2,0),Q91,1),"")</f>
        <v>Q</v>
      </c>
      <c r="Q91" s="9">
        <v>93</v>
      </c>
      <c r="R91" s="9" t="str">
        <f>IFERROR(MID(VLOOKUP($B91,Seqs!$A:$B,2,0),S91,1),"")</f>
        <v>F</v>
      </c>
      <c r="S91" s="9">
        <v>96</v>
      </c>
      <c r="T91" s="9" t="str">
        <f>IFERROR(MID(VLOOKUP($B91,Seqs!$A:$B,2,0),U91,1),"")</f>
        <v>G</v>
      </c>
      <c r="U91" s="9">
        <v>97</v>
      </c>
      <c r="V91" s="9" t="str">
        <f>IFERROR(MID(VLOOKUP($B91,Seqs!$A:$B,2,0),W91,1),"")</f>
        <v>H</v>
      </c>
      <c r="W91" s="9">
        <v>132</v>
      </c>
      <c r="X91" s="9" t="str">
        <f>IFERROR(MID(VLOOKUP($B91,Seqs!$A:$B,2,0),Y91,1),"")</f>
        <v>A</v>
      </c>
      <c r="Y91" s="9">
        <v>133</v>
      </c>
      <c r="Z91" s="9" t="str">
        <f>IFERROR(MID(VLOOKUP($B91,Seqs!$A:$B,2,0),AA91,1),"")</f>
        <v>R</v>
      </c>
      <c r="AA91" s="9">
        <v>140</v>
      </c>
      <c r="AB91" s="9" t="str">
        <f>IFERROR(MID(VLOOKUP($B91,Seqs!$A:$B,2,0),AC91,1),"")</f>
        <v>T</v>
      </c>
      <c r="AC91" s="9">
        <v>141</v>
      </c>
      <c r="AD91" s="9" t="str">
        <f>IFERROR(MID(VLOOKUP($B91,Seqs!$A:$B,2,0),AE91,1),"")</f>
        <v>T</v>
      </c>
      <c r="AE91" s="9">
        <v>167</v>
      </c>
      <c r="AF91" s="9" t="str">
        <f>IFERROR(MID(VLOOKUP($B91,Seqs!$A:$B,2,0),AG91,1),"")</f>
        <v>C</v>
      </c>
      <c r="AG91" s="9">
        <v>178</v>
      </c>
      <c r="AH91" s="9" t="str">
        <f>IFERROR(MID(VLOOKUP($B91,Seqs!$A:$B,2,0),AI91,1),"")</f>
        <v>S</v>
      </c>
      <c r="AI91" s="9">
        <v>180</v>
      </c>
      <c r="AJ91" s="9" t="str">
        <f>IFERROR(MID(VLOOKUP($B91,Seqs!$A:$B,2,0),AK91,1),"")</f>
        <v>Q</v>
      </c>
      <c r="AK91" s="9">
        <v>186</v>
      </c>
      <c r="AL91" s="9" t="str">
        <f>IFERROR(MID(VLOOKUP($B91,Seqs!$A:$B,2,0),AM91,1),"")</f>
        <v>R</v>
      </c>
      <c r="AM91" s="9">
        <v>223</v>
      </c>
      <c r="AN91" s="9" t="str">
        <f>IFERROR(MID(VLOOKUP($B91,Seqs!$A:$B,2,0),AO91,1),"")</f>
        <v>E</v>
      </c>
      <c r="AO91" s="9">
        <v>227</v>
      </c>
      <c r="AP91" s="9" t="str">
        <f>IFERROR(MID(VLOOKUP($B91,Seqs!$A:$B,2,0),AQ91,1),"")</f>
        <v>Q</v>
      </c>
      <c r="AQ91" s="9">
        <v>261</v>
      </c>
      <c r="AR91" s="9" t="str">
        <f>IFERROR(MID(VLOOKUP($B91,Seqs!$A:$B,2,0),AS91,1),"")</f>
        <v>N</v>
      </c>
      <c r="AS91" s="9">
        <v>268</v>
      </c>
      <c r="AT91" s="9" t="str">
        <f>IFERROR(MID(VLOOKUP($B91,Seqs!$A:$B,2,0),AU91,1),"")</f>
        <v>V</v>
      </c>
      <c r="AU91" s="9">
        <v>300</v>
      </c>
      <c r="AV91" s="9" t="str">
        <f>IFERROR(MID(VLOOKUP($B91,Seqs!$A:$B,2,0),AW91,1),"")</f>
        <v>G</v>
      </c>
      <c r="AW91" s="9">
        <v>301</v>
      </c>
      <c r="AX91" s="9" t="str">
        <f>IFERROR(MID(VLOOKUP($B91,Seqs!$A:$B,2,0),AY91,1),"")</f>
        <v>I</v>
      </c>
      <c r="AY91" s="9">
        <v>316</v>
      </c>
      <c r="AZ91" s="113" t="str">
        <f>VLOOKUP(B91,Classification!A:D,2,0)</f>
        <v>A</v>
      </c>
      <c r="BA91" s="101" t="str">
        <f>VLOOKUP(B91,Classification!A:D,4,0)</f>
        <v>Chemokine</v>
      </c>
      <c r="BB91" s="37" t="b">
        <f t="shared" ref="BB91" si="336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>_xlfn.AGGREGATE(9,6,CH91:CS91)-_xlfn.AGGREGATE(9,6,BV91:CG91)+12</f>
        <v>268</v>
      </c>
      <c r="BD91" s="41" t="s">
        <v>1383</v>
      </c>
      <c r="BE91" s="9" t="s">
        <v>1381</v>
      </c>
      <c r="BF91" s="125">
        <v>2.2000000000000002</v>
      </c>
      <c r="BG91" s="52" t="s">
        <v>1384</v>
      </c>
      <c r="BH91" s="52" t="s">
        <v>1384</v>
      </c>
      <c r="BJ91" s="114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5" t="s">
        <v>1293</v>
      </c>
      <c r="BV91" s="114">
        <f t="shared" ref="BV91" si="337">E91</f>
        <v>22</v>
      </c>
      <c r="BW91" s="116" t="str">
        <f t="shared" ref="BW91" si="338">I91</f>
        <v>-</v>
      </c>
      <c r="BX91" s="117">
        <f t="shared" ref="BX91" si="339">M91</f>
        <v>63</v>
      </c>
      <c r="BY91" s="116">
        <f t="shared" ref="BY91" si="340">Q91</f>
        <v>93</v>
      </c>
      <c r="BZ91" s="117">
        <f t="shared" ref="BZ91" si="341">U91</f>
        <v>97</v>
      </c>
      <c r="CA91" s="116">
        <f t="shared" ref="CA91" si="342">Y91</f>
        <v>133</v>
      </c>
      <c r="CB91" s="117">
        <f t="shared" ref="CB91" si="343">AC91</f>
        <v>141</v>
      </c>
      <c r="CC91" s="116">
        <f t="shared" ref="CC91" si="344">AG91</f>
        <v>178</v>
      </c>
      <c r="CD91" s="117">
        <f t="shared" ref="CD91" si="345">AK91</f>
        <v>186</v>
      </c>
      <c r="CE91" s="116">
        <f t="shared" ref="CE91" si="346">AO91</f>
        <v>227</v>
      </c>
      <c r="CF91" s="117">
        <f t="shared" ref="CF91" si="347">AS91</f>
        <v>268</v>
      </c>
      <c r="CG91" s="116">
        <f t="shared" ref="CG91" si="348">AW91</f>
        <v>301</v>
      </c>
      <c r="CH91" s="114">
        <f t="shared" ref="CH91" si="349">G91</f>
        <v>58</v>
      </c>
      <c r="CI91" s="116" t="str">
        <f t="shared" ref="CI91" si="350">K91</f>
        <v>-</v>
      </c>
      <c r="CJ91" s="117">
        <f t="shared" ref="CJ91" si="351">O91</f>
        <v>92</v>
      </c>
      <c r="CK91" s="117">
        <f t="shared" ref="CK91" si="352">S91</f>
        <v>96</v>
      </c>
      <c r="CL91" s="117">
        <f t="shared" ref="CL91" si="353">W91</f>
        <v>132</v>
      </c>
      <c r="CM91" s="117">
        <f t="shared" ref="CM91" si="354">AA91</f>
        <v>140</v>
      </c>
      <c r="CN91" s="117">
        <f t="shared" ref="CN91" si="355">AE91</f>
        <v>167</v>
      </c>
      <c r="CO91" s="117">
        <f t="shared" ref="CO91" si="356">AI91</f>
        <v>180</v>
      </c>
      <c r="CP91" s="117">
        <f t="shared" ref="CP91" si="357">AM91</f>
        <v>223</v>
      </c>
      <c r="CQ91" s="117">
        <f t="shared" ref="CQ91" si="358">AQ91</f>
        <v>261</v>
      </c>
      <c r="CR91" s="117">
        <f t="shared" ref="CR91" si="359">AU91</f>
        <v>300</v>
      </c>
      <c r="CS91" s="117">
        <f t="shared" ref="CS91" si="360">AY91</f>
        <v>316</v>
      </c>
      <c r="CT91" s="112" t="e">
        <f t="shared" ref="CT91" si="361">M91-K91</f>
        <v>#VALUE!</v>
      </c>
    </row>
    <row r="92" spans="1:1030" x14ac:dyDescent="0.2">
      <c r="A92" s="3" t="str">
        <f t="shared" si="221"/>
        <v>ccr9_human__wt</v>
      </c>
      <c r="B92" s="3" t="s">
        <v>177</v>
      </c>
      <c r="C92" s="3" t="s">
        <v>100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>T</v>
      </c>
      <c r="I92" s="23">
        <v>77</v>
      </c>
      <c r="J92" s="3" t="str">
        <f>IFERROR(MID(VLOOKUP($B92,Seqs!$A:$B,2,0),K92,1),"")</f>
        <v>K</v>
      </c>
      <c r="K92" s="23">
        <v>80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D</v>
      </c>
      <c r="O92" s="3">
        <v>110</v>
      </c>
      <c r="P92" s="3" t="str">
        <f>IFERROR(MID(VLOOKUP($B92,Seqs!$A:$B,2,0),Q92,1),"")</f>
        <v>Q</v>
      </c>
      <c r="Q92" s="3">
        <v>111</v>
      </c>
      <c r="R92" s="3" t="str">
        <f>IFERROR(MID(VLOOKUP($B92,Seqs!$A:$B,2,0),S92,1),"")</f>
        <v>F</v>
      </c>
      <c r="S92" s="3">
        <v>114</v>
      </c>
      <c r="T92" s="3" t="str">
        <f>IFERROR(MID(VLOOKUP($B92,Seqs!$A:$B,2,0),U92,1),"")</f>
        <v>Q</v>
      </c>
      <c r="U92" s="3">
        <v>115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S</v>
      </c>
      <c r="AE92" s="3">
        <v>187</v>
      </c>
      <c r="AF92" s="3" t="str">
        <f>IFERROR(MID(VLOOKUP($B92,Seqs!$A:$B,2,0),AG92,1),"")</f>
        <v>C</v>
      </c>
      <c r="AG92" s="3">
        <v>198</v>
      </c>
      <c r="AH92" s="3" t="str">
        <f>IFERROR(MID(VLOOKUP($B92,Seqs!$A:$B,2,0),AI92,1),"")</f>
        <v>M</v>
      </c>
      <c r="AI92" s="3">
        <v>200</v>
      </c>
      <c r="AJ92" s="3" t="str">
        <f>IFERROR(MID(VLOOKUP($B92,Seqs!$A:$B,2,0),AK92,1),"")</f>
        <v>K</v>
      </c>
      <c r="AK92" s="3">
        <v>209</v>
      </c>
      <c r="AL92" s="3" t="str">
        <f>IFERROR(MID(VLOOKUP($B92,Seqs!$A:$B,2,0),AM92,1),"")</f>
        <v>A</v>
      </c>
      <c r="AM92" s="3">
        <v>244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2"/>
        <v>1</v>
      </c>
      <c r="BC92" s="23">
        <f t="shared" si="195"/>
        <v>276</v>
      </c>
      <c r="BD92" s="57" t="s">
        <v>1379</v>
      </c>
      <c r="BE92" s="3" t="s">
        <v>1381</v>
      </c>
      <c r="BF92" s="124" t="s">
        <v>23</v>
      </c>
      <c r="BG92" s="50" t="s">
        <v>1379</v>
      </c>
      <c r="BH92" s="50" t="s">
        <v>1384</v>
      </c>
      <c r="BI92" s="1"/>
      <c r="BJ92" s="72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58" t="s">
        <v>1293</v>
      </c>
      <c r="BV92" s="72">
        <f t="shared" si="196"/>
        <v>43</v>
      </c>
      <c r="BW92" s="73">
        <f t="shared" si="197"/>
        <v>77</v>
      </c>
      <c r="BX92" s="74">
        <f t="shared" si="198"/>
        <v>81</v>
      </c>
      <c r="BY92" s="73">
        <f t="shared" si="199"/>
        <v>111</v>
      </c>
      <c r="BZ92" s="74">
        <f t="shared" si="200"/>
        <v>115</v>
      </c>
      <c r="CA92" s="73">
        <f t="shared" si="201"/>
        <v>151</v>
      </c>
      <c r="CB92" s="74">
        <f t="shared" si="202"/>
        <v>158</v>
      </c>
      <c r="CC92" s="73">
        <f t="shared" si="203"/>
        <v>198</v>
      </c>
      <c r="CD92" s="74">
        <f t="shared" si="204"/>
        <v>209</v>
      </c>
      <c r="CE92" s="73">
        <f t="shared" si="205"/>
        <v>247</v>
      </c>
      <c r="CF92" s="74">
        <f t="shared" si="206"/>
        <v>288</v>
      </c>
      <c r="CG92" s="73">
        <f t="shared" si="207"/>
        <v>321</v>
      </c>
      <c r="CH92" s="72">
        <f t="shared" si="208"/>
        <v>76</v>
      </c>
      <c r="CI92" s="73">
        <f t="shared" si="209"/>
        <v>80</v>
      </c>
      <c r="CJ92" s="74">
        <f t="shared" si="210"/>
        <v>110</v>
      </c>
      <c r="CK92" s="74">
        <f t="shared" si="211"/>
        <v>114</v>
      </c>
      <c r="CL92" s="74">
        <f t="shared" si="212"/>
        <v>150</v>
      </c>
      <c r="CM92" s="74">
        <f t="shared" si="213"/>
        <v>157</v>
      </c>
      <c r="CN92" s="74">
        <f t="shared" si="214"/>
        <v>187</v>
      </c>
      <c r="CO92" s="74">
        <f t="shared" si="215"/>
        <v>200</v>
      </c>
      <c r="CP92" s="74">
        <f t="shared" si="216"/>
        <v>244</v>
      </c>
      <c r="CQ92" s="74">
        <f t="shared" si="217"/>
        <v>284</v>
      </c>
      <c r="CR92" s="74">
        <f t="shared" si="218"/>
        <v>320</v>
      </c>
      <c r="CS92" s="74">
        <f t="shared" si="219"/>
        <v>341</v>
      </c>
      <c r="CT92" s="23">
        <f t="shared" si="22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30" x14ac:dyDescent="0.2">
      <c r="A93" s="3" t="str">
        <f t="shared" si="221"/>
        <v>ccr9_human_5LWE</v>
      </c>
      <c r="B93" s="3" t="s">
        <v>177</v>
      </c>
      <c r="C93" s="3" t="s">
        <v>1372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/>
      </c>
      <c r="AK93" s="3" t="s">
        <v>23</v>
      </c>
      <c r="AL93" s="3" t="str">
        <f>IFERROR(MID(VLOOKUP($B93,Seqs!$A:$B,2,0),AM93,1),"")</f>
        <v/>
      </c>
      <c r="AM93" s="3" t="s">
        <v>23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222"/>
        <v>0</v>
      </c>
      <c r="BC93" s="23">
        <f t="shared" si="195"/>
        <v>224</v>
      </c>
      <c r="BD93" s="16" t="s">
        <v>1383</v>
      </c>
      <c r="BE93" s="3" t="s">
        <v>1381</v>
      </c>
      <c r="BF93" s="124">
        <v>2.8</v>
      </c>
      <c r="BG93" s="50" t="s">
        <v>1384</v>
      </c>
      <c r="BH93" s="50" t="s">
        <v>1384</v>
      </c>
      <c r="BI93" s="1"/>
      <c r="BJ93" s="72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58" t="s">
        <v>1293</v>
      </c>
      <c r="BV93" s="72">
        <f t="shared" si="196"/>
        <v>43</v>
      </c>
      <c r="BW93" s="73" t="str">
        <f t="shared" si="197"/>
        <v>-</v>
      </c>
      <c r="BX93" s="74">
        <f t="shared" si="198"/>
        <v>81</v>
      </c>
      <c r="BY93" s="73" t="str">
        <f t="shared" si="199"/>
        <v>-</v>
      </c>
      <c r="BZ93" s="74">
        <f t="shared" si="200"/>
        <v>119</v>
      </c>
      <c r="CA93" s="73">
        <f t="shared" si="201"/>
        <v>151</v>
      </c>
      <c r="CB93" s="74">
        <f t="shared" si="202"/>
        <v>158</v>
      </c>
      <c r="CC93" s="73" t="str">
        <f t="shared" si="203"/>
        <v>-</v>
      </c>
      <c r="CD93" s="74" t="str">
        <f t="shared" si="204"/>
        <v>-</v>
      </c>
      <c r="CE93" s="73">
        <f t="shared" si="205"/>
        <v>247</v>
      </c>
      <c r="CF93" s="74">
        <f t="shared" si="206"/>
        <v>288</v>
      </c>
      <c r="CG93" s="73">
        <f t="shared" si="207"/>
        <v>321</v>
      </c>
      <c r="CH93" s="72">
        <f t="shared" si="208"/>
        <v>76</v>
      </c>
      <c r="CI93" s="73" t="str">
        <f t="shared" si="209"/>
        <v>-</v>
      </c>
      <c r="CJ93" s="74">
        <f t="shared" si="210"/>
        <v>108</v>
      </c>
      <c r="CK93" s="74" t="str">
        <f t="shared" si="211"/>
        <v>-</v>
      </c>
      <c r="CL93" s="74">
        <f t="shared" si="212"/>
        <v>150</v>
      </c>
      <c r="CM93" s="74">
        <f t="shared" si="213"/>
        <v>157</v>
      </c>
      <c r="CN93" s="74">
        <f t="shared" si="214"/>
        <v>184</v>
      </c>
      <c r="CO93" s="74" t="str">
        <f t="shared" si="215"/>
        <v>-</v>
      </c>
      <c r="CP93" s="74" t="str">
        <f t="shared" si="216"/>
        <v>-</v>
      </c>
      <c r="CQ93" s="74">
        <f t="shared" si="217"/>
        <v>284</v>
      </c>
      <c r="CR93" s="74">
        <f t="shared" si="218"/>
        <v>320</v>
      </c>
      <c r="CS93" s="74">
        <f t="shared" si="219"/>
        <v>341</v>
      </c>
      <c r="CT93" s="23" t="e">
        <f t="shared" si="220"/>
        <v>#VALUE!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30" x14ac:dyDescent="0.2">
      <c r="A94" s="3" t="str">
        <f t="shared" ref="A94" si="362">CONCATENATE(B94,"_",C94)</f>
        <v>ccr9_human_5LWE_dist</v>
      </c>
      <c r="B94" s="3" t="s">
        <v>177</v>
      </c>
      <c r="C94" s="3" t="s">
        <v>1391</v>
      </c>
      <c r="D94" s="3" t="str">
        <f>IFERROR(MID(VLOOKUP($B94,Seqs!$A:$B,2,0),E94,1),"")</f>
        <v>V</v>
      </c>
      <c r="E94" s="3">
        <v>43</v>
      </c>
      <c r="F94" s="3" t="str">
        <f>IFERROR(MID(VLOOKUP($B94,Seqs!$A:$B,2,0),G94,1),"")</f>
        <v>C</v>
      </c>
      <c r="G94" s="3">
        <v>76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81</v>
      </c>
      <c r="N94" s="3" t="str">
        <f>IFERROR(MID(VLOOKUP($B94,Seqs!$A:$B,2,0),O94,1),"")</f>
        <v>A</v>
      </c>
      <c r="O94" s="3">
        <v>108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C</v>
      </c>
      <c r="U94" s="3">
        <v>119</v>
      </c>
      <c r="V94" s="3" t="str">
        <f>IFERROR(MID(VLOOKUP($B94,Seqs!$A:$B,2,0),W94,1),"")</f>
        <v>Q</v>
      </c>
      <c r="W94" s="3">
        <v>150</v>
      </c>
      <c r="X94" s="3" t="str">
        <f>IFERROR(MID(VLOOKUP($B94,Seqs!$A:$B,2,0),Y94,1),"")</f>
        <v>A</v>
      </c>
      <c r="Y94" s="3">
        <v>151</v>
      </c>
      <c r="Z94" s="3" t="str">
        <f>IFERROR(MID(VLOOKUP($B94,Seqs!$A:$B,2,0),AA94,1),"")</f>
        <v>W</v>
      </c>
      <c r="AA94" s="3">
        <v>157</v>
      </c>
      <c r="AB94" s="3" t="str">
        <f>IFERROR(MID(VLOOKUP($B94,Seqs!$A:$B,2,0),AC94,1),"")</f>
        <v>R</v>
      </c>
      <c r="AC94" s="9">
        <v>158</v>
      </c>
      <c r="AD94" s="3" t="str">
        <f>IFERROR(MID(VLOOKUP($B94,Seqs!$A:$B,2,0),AE94,1),"")</f>
        <v>I</v>
      </c>
      <c r="AE94" s="3">
        <v>184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K</v>
      </c>
      <c r="AK94" s="3">
        <v>209</v>
      </c>
      <c r="AL94" s="3" t="str">
        <f>IFERROR(MID(VLOOKUP($B94,Seqs!$A:$B,2,0),AM94,1),"")</f>
        <v>A</v>
      </c>
      <c r="AM94" s="3">
        <v>244</v>
      </c>
      <c r="AN94" s="3" t="str">
        <f>IFERROR(MID(VLOOKUP($B94,Seqs!$A:$B,2,0),AO94,1),"")</f>
        <v>S</v>
      </c>
      <c r="AO94" s="3">
        <v>247</v>
      </c>
      <c r="AP94" s="3" t="str">
        <f>IFERROR(MID(VLOOKUP($B94,Seqs!$A:$B,2,0),AQ94,1),"")</f>
        <v>M</v>
      </c>
      <c r="AQ94" s="3">
        <v>284</v>
      </c>
      <c r="AR94" s="3" t="str">
        <f>IFERROR(MID(VLOOKUP($B94,Seqs!$A:$B,2,0),AS94,1),"")</f>
        <v>N</v>
      </c>
      <c r="AS94" s="3">
        <v>288</v>
      </c>
      <c r="AT94" s="3" t="str">
        <f>IFERROR(MID(VLOOKUP($B94,Seqs!$A:$B,2,0),AU94,1),"")</f>
        <v>V</v>
      </c>
      <c r="AU94" s="3">
        <v>320</v>
      </c>
      <c r="AV94" s="3" t="str">
        <f>IFERROR(MID(VLOOKUP($B94,Seqs!$A:$B,2,0),AW94,1),"")</f>
        <v>G</v>
      </c>
      <c r="AW94" s="3">
        <v>321</v>
      </c>
      <c r="AX94" s="3" t="str">
        <f>IFERROR(MID(VLOOKUP($B94,Seqs!$A:$B,2,0),AY94,1),"")</f>
        <v>A</v>
      </c>
      <c r="AY94" s="3">
        <v>341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ref="BB94" si="363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364">_xlfn.AGGREGATE(9,6,CH94:CS94)-_xlfn.AGGREGATE(9,6,BV94:CG94)+12</f>
        <v>259</v>
      </c>
      <c r="BD94" s="16" t="s">
        <v>23</v>
      </c>
      <c r="BE94" s="3" t="s">
        <v>1381</v>
      </c>
      <c r="BF94" s="124">
        <v>2.8</v>
      </c>
      <c r="BG94" s="50" t="s">
        <v>1384</v>
      </c>
      <c r="BH94" s="50" t="s">
        <v>1384</v>
      </c>
      <c r="BI94" s="1"/>
      <c r="BJ94" s="72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58" t="s">
        <v>1293</v>
      </c>
      <c r="BV94" s="72">
        <f t="shared" ref="BV94" si="365">E94</f>
        <v>43</v>
      </c>
      <c r="BW94" s="73" t="str">
        <f t="shared" ref="BW94" si="366">I94</f>
        <v>-</v>
      </c>
      <c r="BX94" s="74">
        <f t="shared" ref="BX94" si="367">M94</f>
        <v>81</v>
      </c>
      <c r="BY94" s="73" t="str">
        <f t="shared" ref="BY94" si="368">Q94</f>
        <v>-</v>
      </c>
      <c r="BZ94" s="74">
        <f t="shared" ref="BZ94" si="369">U94</f>
        <v>119</v>
      </c>
      <c r="CA94" s="73">
        <f t="shared" ref="CA94" si="370">Y94</f>
        <v>151</v>
      </c>
      <c r="CB94" s="74">
        <f t="shared" ref="CB94" si="371">AC94</f>
        <v>158</v>
      </c>
      <c r="CC94" s="73" t="str">
        <f t="shared" ref="CC94" si="372">AG94</f>
        <v>-</v>
      </c>
      <c r="CD94" s="74">
        <f t="shared" ref="CD94" si="373">AK94</f>
        <v>209</v>
      </c>
      <c r="CE94" s="73">
        <f t="shared" ref="CE94" si="374">AO94</f>
        <v>247</v>
      </c>
      <c r="CF94" s="74">
        <f t="shared" ref="CF94" si="375">AS94</f>
        <v>288</v>
      </c>
      <c r="CG94" s="73">
        <f t="shared" ref="CG94" si="376">AW94</f>
        <v>321</v>
      </c>
      <c r="CH94" s="72">
        <f t="shared" ref="CH94" si="377">G94</f>
        <v>76</v>
      </c>
      <c r="CI94" s="73" t="str">
        <f t="shared" ref="CI94" si="378">K94</f>
        <v>-</v>
      </c>
      <c r="CJ94" s="74">
        <f t="shared" ref="CJ94" si="379">O94</f>
        <v>108</v>
      </c>
      <c r="CK94" s="74" t="str">
        <f t="shared" ref="CK94" si="380">S94</f>
        <v>-</v>
      </c>
      <c r="CL94" s="74">
        <f t="shared" ref="CL94" si="381">W94</f>
        <v>150</v>
      </c>
      <c r="CM94" s="74">
        <f t="shared" ref="CM94" si="382">AA94</f>
        <v>157</v>
      </c>
      <c r="CN94" s="74">
        <f t="shared" ref="CN94" si="383">AE94</f>
        <v>184</v>
      </c>
      <c r="CO94" s="74" t="str">
        <f t="shared" ref="CO94" si="384">AI94</f>
        <v>-</v>
      </c>
      <c r="CP94" s="74">
        <f t="shared" ref="CP94" si="385">AM94</f>
        <v>244</v>
      </c>
      <c r="CQ94" s="74">
        <f t="shared" ref="CQ94" si="386">AQ94</f>
        <v>284</v>
      </c>
      <c r="CR94" s="74">
        <f t="shared" ref="CR94" si="387">AU94</f>
        <v>320</v>
      </c>
      <c r="CS94" s="74">
        <f t="shared" ref="CS94" si="388">AY94</f>
        <v>341</v>
      </c>
      <c r="CT94" s="23" t="e">
        <f t="shared" ref="CT94" si="389">M94-K94</f>
        <v>#VALUE!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30" x14ac:dyDescent="0.2">
      <c r="A95" s="3" t="str">
        <f t="shared" si="221"/>
        <v>cnr1_human__wt</v>
      </c>
      <c r="B95" s="3" t="s">
        <v>182</v>
      </c>
      <c r="C95" s="3" t="s">
        <v>100</v>
      </c>
      <c r="D95" s="3" t="str">
        <f>IFERROR(MID(VLOOKUP($B95,Seqs!$A:$B,2,0),E95,1),"")</f>
        <v>N</v>
      </c>
      <c r="E95" s="3">
        <v>112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G</v>
      </c>
      <c r="AM95" s="3">
        <v>312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N</v>
      </c>
      <c r="AS95" s="3">
        <v>372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P</v>
      </c>
      <c r="AY95" s="3">
        <v>413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2"/>
        <v>1</v>
      </c>
      <c r="BC95" s="23">
        <f t="shared" si="195"/>
        <v>260</v>
      </c>
      <c r="BD95" s="57" t="s">
        <v>1379</v>
      </c>
      <c r="BE95" s="3" t="s">
        <v>1381</v>
      </c>
      <c r="BF95" s="124" t="s">
        <v>23</v>
      </c>
      <c r="BG95" s="50" t="s">
        <v>1379</v>
      </c>
      <c r="BH95" s="50" t="s">
        <v>1384</v>
      </c>
      <c r="BJ95" s="72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58" t="s">
        <v>1293</v>
      </c>
      <c r="BV95" s="72">
        <f t="shared" si="196"/>
        <v>112</v>
      </c>
      <c r="BW95" s="73">
        <f t="shared" si="197"/>
        <v>145</v>
      </c>
      <c r="BX95" s="74">
        <f t="shared" si="198"/>
        <v>150</v>
      </c>
      <c r="BY95" s="73" t="str">
        <f t="shared" si="199"/>
        <v>-</v>
      </c>
      <c r="BZ95" s="74">
        <f t="shared" si="200"/>
        <v>185</v>
      </c>
      <c r="CA95" s="73">
        <f t="shared" si="201"/>
        <v>221</v>
      </c>
      <c r="CB95" s="74">
        <f t="shared" si="202"/>
        <v>229</v>
      </c>
      <c r="CC95" s="73" t="str">
        <f t="shared" si="203"/>
        <v>-</v>
      </c>
      <c r="CD95" s="74">
        <f t="shared" si="204"/>
        <v>272</v>
      </c>
      <c r="CE95" s="73">
        <f t="shared" si="205"/>
        <v>332</v>
      </c>
      <c r="CF95" s="74">
        <f t="shared" si="206"/>
        <v>372</v>
      </c>
      <c r="CG95" s="73">
        <f t="shared" si="207"/>
        <v>401</v>
      </c>
      <c r="CH95" s="72">
        <f t="shared" si="208"/>
        <v>144</v>
      </c>
      <c r="CI95" s="73">
        <f t="shared" si="209"/>
        <v>148</v>
      </c>
      <c r="CJ95" s="74">
        <f t="shared" si="210"/>
        <v>179</v>
      </c>
      <c r="CK95" s="74" t="str">
        <f t="shared" si="211"/>
        <v>-</v>
      </c>
      <c r="CL95" s="74">
        <f t="shared" si="212"/>
        <v>220</v>
      </c>
      <c r="CM95" s="74">
        <f t="shared" si="213"/>
        <v>228</v>
      </c>
      <c r="CN95" s="74">
        <f t="shared" si="214"/>
        <v>254</v>
      </c>
      <c r="CO95" s="74" t="str">
        <f t="shared" si="215"/>
        <v>-</v>
      </c>
      <c r="CP95" s="74">
        <f t="shared" si="216"/>
        <v>312</v>
      </c>
      <c r="CQ95" s="74">
        <f t="shared" si="217"/>
        <v>369</v>
      </c>
      <c r="CR95" s="74">
        <f t="shared" si="218"/>
        <v>400</v>
      </c>
      <c r="CS95" s="74">
        <f t="shared" si="219"/>
        <v>413</v>
      </c>
      <c r="CT95" s="23">
        <f t="shared" si="220"/>
        <v>2</v>
      </c>
    </row>
    <row r="96" spans="1:1030" s="3" customFormat="1" x14ac:dyDescent="0.2">
      <c r="A96" s="3" t="str">
        <f t="shared" si="221"/>
        <v>cnr1_human_5TGZ</v>
      </c>
      <c r="B96" s="3" t="s">
        <v>182</v>
      </c>
      <c r="C96" s="3" t="s">
        <v>1365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H</v>
      </c>
      <c r="AM96" s="3">
        <v>304</v>
      </c>
      <c r="AN96" s="3" t="str">
        <f>IFERROR(MID(VLOOKUP($B96,Seqs!$A:$B,2,0),AO96,1),"")</f>
        <v>P</v>
      </c>
      <c r="AO96" s="3">
        <v>332</v>
      </c>
      <c r="AP96" s="3" t="str">
        <f>IFERROR(MID(VLOOKUP($B96,Seqs!$A:$B,2,0),AQ96,1),"")</f>
        <v>F</v>
      </c>
      <c r="AQ96" s="3">
        <v>368</v>
      </c>
      <c r="AR96" s="3" t="str">
        <f>IFERROR(MID(VLOOKUP($B96,Seqs!$A:$B,2,0),AS96,1),"")</f>
        <v>N</v>
      </c>
      <c r="AS96" s="3">
        <v>372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2"/>
        <v>1</v>
      </c>
      <c r="BC96" s="23">
        <f t="shared" si="195"/>
        <v>248</v>
      </c>
      <c r="BD96" s="16" t="s">
        <v>1383</v>
      </c>
      <c r="BE96" s="3" t="s">
        <v>1381</v>
      </c>
      <c r="BF96" s="124">
        <v>2.8</v>
      </c>
      <c r="BG96" s="50" t="s">
        <v>1384</v>
      </c>
      <c r="BH96" s="50" t="s">
        <v>1384</v>
      </c>
      <c r="BJ96" s="72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58" t="s">
        <v>1293</v>
      </c>
      <c r="BV96" s="72">
        <f t="shared" si="196"/>
        <v>113</v>
      </c>
      <c r="BW96" s="73">
        <f t="shared" si="197"/>
        <v>145</v>
      </c>
      <c r="BX96" s="74">
        <f t="shared" si="198"/>
        <v>150</v>
      </c>
      <c r="BY96" s="73" t="str">
        <f t="shared" si="199"/>
        <v>-</v>
      </c>
      <c r="BZ96" s="74">
        <f t="shared" si="200"/>
        <v>185</v>
      </c>
      <c r="CA96" s="73">
        <f t="shared" si="201"/>
        <v>221</v>
      </c>
      <c r="CB96" s="74">
        <f t="shared" si="202"/>
        <v>229</v>
      </c>
      <c r="CC96" s="73" t="str">
        <f t="shared" si="203"/>
        <v>-</v>
      </c>
      <c r="CD96" s="74">
        <f t="shared" si="204"/>
        <v>272</v>
      </c>
      <c r="CE96" s="73">
        <f t="shared" si="205"/>
        <v>332</v>
      </c>
      <c r="CF96" s="74">
        <f t="shared" si="206"/>
        <v>372</v>
      </c>
      <c r="CG96" s="73">
        <f t="shared" si="207"/>
        <v>401</v>
      </c>
      <c r="CH96" s="72">
        <f t="shared" si="208"/>
        <v>144</v>
      </c>
      <c r="CI96" s="73">
        <f t="shared" si="209"/>
        <v>148</v>
      </c>
      <c r="CJ96" s="74">
        <f t="shared" si="210"/>
        <v>179</v>
      </c>
      <c r="CK96" s="74" t="str">
        <f t="shared" si="211"/>
        <v>-</v>
      </c>
      <c r="CL96" s="74">
        <f t="shared" si="212"/>
        <v>220</v>
      </c>
      <c r="CM96" s="74">
        <f t="shared" si="213"/>
        <v>228</v>
      </c>
      <c r="CN96" s="74">
        <f t="shared" si="214"/>
        <v>254</v>
      </c>
      <c r="CO96" s="74" t="str">
        <f t="shared" si="215"/>
        <v>-</v>
      </c>
      <c r="CP96" s="74">
        <f t="shared" si="216"/>
        <v>304</v>
      </c>
      <c r="CQ96" s="74">
        <f t="shared" si="217"/>
        <v>368</v>
      </c>
      <c r="CR96" s="74">
        <f t="shared" si="218"/>
        <v>400</v>
      </c>
      <c r="CS96" s="74">
        <f t="shared" si="219"/>
        <v>411</v>
      </c>
      <c r="CT96" s="23">
        <f t="shared" si="220"/>
        <v>2</v>
      </c>
      <c r="AMP96" s="1"/>
    </row>
    <row r="97" spans="1:1029" x14ac:dyDescent="0.2">
      <c r="A97" s="3" t="str">
        <f t="shared" si="221"/>
        <v>cnr1_human_5U09</v>
      </c>
      <c r="B97" s="3" t="s">
        <v>182</v>
      </c>
      <c r="C97" s="3" t="s">
        <v>1371</v>
      </c>
      <c r="D97" s="3" t="str">
        <f>IFERROR(MID(VLOOKUP($B97,Seqs!$A:$B,2,0),E97,1),"")</f>
        <v>N</v>
      </c>
      <c r="E97" s="3">
        <v>112</v>
      </c>
      <c r="F97" s="3" t="str">
        <f>IFERROR(MID(VLOOKUP($B97,Seqs!$A:$B,2,0),G97,1),"")</f>
        <v>S</v>
      </c>
      <c r="G97" s="3">
        <v>144</v>
      </c>
      <c r="H97" s="3" t="str">
        <f>IFERROR(MID(VLOOKUP($B97,Seqs!$A:$B,2,0),I97,1),"")</f>
        <v>R</v>
      </c>
      <c r="I97" s="23">
        <v>145</v>
      </c>
      <c r="J97" s="3" t="str">
        <f>IFERROR(MID(VLOOKUP($B97,Seqs!$A:$B,2,0),K97,1),"")</f>
        <v>R</v>
      </c>
      <c r="K97" s="23">
        <v>148</v>
      </c>
      <c r="L97" s="3" t="str">
        <f>IFERROR(MID(VLOOKUP($B97,Seqs!$A:$B,2,0),M97,1),"")</f>
        <v>R</v>
      </c>
      <c r="M97" s="3">
        <v>150</v>
      </c>
      <c r="N97" s="3" t="str">
        <f>IFERROR(MID(VLOOKUP($B97,Seqs!$A:$B,2,0),O97,1),"")</f>
        <v>V</v>
      </c>
      <c r="O97" s="3">
        <v>179</v>
      </c>
      <c r="P97" s="3" t="str">
        <f>IFERROR(MID(VLOOKUP($B97,Seqs!$A:$B,2,0),Q97,1),"")</f>
        <v/>
      </c>
      <c r="Q97" s="3" t="s">
        <v>23</v>
      </c>
      <c r="R97" s="3" t="str">
        <f>IFERROR(MID(VLOOKUP($B97,Seqs!$A:$B,2,0),S97,1),"")</f>
        <v/>
      </c>
      <c r="S97" s="3" t="s">
        <v>23</v>
      </c>
      <c r="T97" s="3" t="str">
        <f>IFERROR(MID(VLOOKUP($B97,Seqs!$A:$B,2,0),U97,1),"")</f>
        <v>S</v>
      </c>
      <c r="U97" s="3">
        <v>185</v>
      </c>
      <c r="V97" s="3" t="str">
        <f>IFERROR(MID(VLOOKUP($B97,Seqs!$A:$B,2,0),W97,1),"")</f>
        <v>R</v>
      </c>
      <c r="W97" s="3">
        <v>220</v>
      </c>
      <c r="X97" s="3" t="str">
        <f>IFERROR(MID(VLOOKUP($B97,Seqs!$A:$B,2,0),Y97,1),"")</f>
        <v>P</v>
      </c>
      <c r="Y97" s="3">
        <v>221</v>
      </c>
      <c r="Z97" s="3" t="str">
        <f>IFERROR(MID(VLOOKUP($B97,Seqs!$A:$B,2,0),AA97,1),"")</f>
        <v>V</v>
      </c>
      <c r="AA97" s="3">
        <v>228</v>
      </c>
      <c r="AB97" s="3" t="str">
        <f>IFERROR(MID(VLOOKUP($B97,Seqs!$A:$B,2,0),AC97,1),"")</f>
        <v>T</v>
      </c>
      <c r="AC97" s="9">
        <v>229</v>
      </c>
      <c r="AD97" s="3" t="str">
        <f>IFERROR(MID(VLOOKUP($B97,Seqs!$A:$B,2,0),AE97,1),"")</f>
        <v>G</v>
      </c>
      <c r="AE97" s="3">
        <v>254</v>
      </c>
      <c r="AF97" s="3" t="str">
        <f>IFERROR(MID(VLOOKUP($B97,Seqs!$A:$B,2,0),AG97,1),"")</f>
        <v/>
      </c>
      <c r="AG97" s="3" t="s">
        <v>23</v>
      </c>
      <c r="AH97" s="3" t="str">
        <f>IFERROR(MID(VLOOKUP($B97,Seqs!$A:$B,2,0),AI97,1),"")</f>
        <v/>
      </c>
      <c r="AI97" s="3" t="s">
        <v>23</v>
      </c>
      <c r="AJ97" s="3" t="str">
        <f>IFERROR(MID(VLOOKUP($B97,Seqs!$A:$B,2,0),AK97,1),"")</f>
        <v>D</v>
      </c>
      <c r="AK97" s="3">
        <v>272</v>
      </c>
      <c r="AL97" s="3" t="str">
        <f>IFERROR(MID(VLOOKUP($B97,Seqs!$A:$B,2,0),AM97,1),"")</f>
        <v>A</v>
      </c>
      <c r="AM97" s="3">
        <v>301</v>
      </c>
      <c r="AN97" s="3" t="str">
        <f>IFERROR(MID(VLOOKUP($B97,Seqs!$A:$B,2,0),AO97,1),"")</f>
        <v>D</v>
      </c>
      <c r="AO97" s="3">
        <v>333</v>
      </c>
      <c r="AP97" s="3" t="str">
        <f>IFERROR(MID(VLOOKUP($B97,Seqs!$A:$B,2,0),AQ97,1),"")</f>
        <v>F</v>
      </c>
      <c r="AQ97" s="3">
        <v>368</v>
      </c>
      <c r="AR97" s="3" t="str">
        <f>IFERROR(MID(VLOOKUP($B97,Seqs!$A:$B,2,0),AS97,1),"")</f>
        <v>L</v>
      </c>
      <c r="AS97" s="3">
        <v>374</v>
      </c>
      <c r="AT97" s="3" t="str">
        <f>IFERROR(MID(VLOOKUP($B97,Seqs!$A:$B,2,0),AU97,1),"")</f>
        <v>R</v>
      </c>
      <c r="AU97" s="3">
        <v>400</v>
      </c>
      <c r="AV97" s="3" t="str">
        <f>IFERROR(MID(VLOOKUP($B97,Seqs!$A:$B,2,0),AW97,1),"")</f>
        <v>S</v>
      </c>
      <c r="AW97" s="3">
        <v>401</v>
      </c>
      <c r="AX97" s="3" t="str">
        <f>IFERROR(MID(VLOOKUP($B97,Seqs!$A:$B,2,0),AY97,1),"")</f>
        <v>M</v>
      </c>
      <c r="AY97" s="3">
        <v>411</v>
      </c>
      <c r="AZ97" s="79" t="str">
        <f>VLOOKUP(B97,Classification!A:D,2,0)</f>
        <v>A</v>
      </c>
      <c r="BA97" s="97" t="str">
        <f>VLOOKUP(B97,Classification!A:D,4,0)</f>
        <v>Cannabinoid</v>
      </c>
      <c r="BB97" s="27" t="b">
        <f t="shared" si="222"/>
        <v>1</v>
      </c>
      <c r="BC97" s="23">
        <f t="shared" si="195"/>
        <v>243</v>
      </c>
      <c r="BD97" s="2" t="s">
        <v>23</v>
      </c>
      <c r="BE97" s="3" t="s">
        <v>1381</v>
      </c>
      <c r="BF97" s="124">
        <v>2.6</v>
      </c>
      <c r="BG97" s="50" t="s">
        <v>1384</v>
      </c>
      <c r="BH97" s="50" t="s">
        <v>1384</v>
      </c>
      <c r="BJ97" s="72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58" t="s">
        <v>1293</v>
      </c>
      <c r="BV97" s="72">
        <f t="shared" si="196"/>
        <v>112</v>
      </c>
      <c r="BW97" s="73">
        <f t="shared" si="197"/>
        <v>145</v>
      </c>
      <c r="BX97" s="74">
        <f t="shared" si="198"/>
        <v>150</v>
      </c>
      <c r="BY97" s="73" t="str">
        <f t="shared" si="199"/>
        <v>-</v>
      </c>
      <c r="BZ97" s="74">
        <f t="shared" si="200"/>
        <v>185</v>
      </c>
      <c r="CA97" s="73">
        <f t="shared" si="201"/>
        <v>221</v>
      </c>
      <c r="CB97" s="74">
        <f t="shared" si="202"/>
        <v>229</v>
      </c>
      <c r="CC97" s="73" t="str">
        <f t="shared" si="203"/>
        <v>-</v>
      </c>
      <c r="CD97" s="74">
        <f t="shared" si="204"/>
        <v>272</v>
      </c>
      <c r="CE97" s="73">
        <f t="shared" si="205"/>
        <v>333</v>
      </c>
      <c r="CF97" s="74">
        <f t="shared" si="206"/>
        <v>374</v>
      </c>
      <c r="CG97" s="73">
        <f t="shared" si="207"/>
        <v>401</v>
      </c>
      <c r="CH97" s="72">
        <f t="shared" si="208"/>
        <v>144</v>
      </c>
      <c r="CI97" s="73">
        <f t="shared" si="209"/>
        <v>148</v>
      </c>
      <c r="CJ97" s="74">
        <f t="shared" si="210"/>
        <v>179</v>
      </c>
      <c r="CK97" s="74" t="str">
        <f t="shared" si="211"/>
        <v>-</v>
      </c>
      <c r="CL97" s="74">
        <f t="shared" si="212"/>
        <v>220</v>
      </c>
      <c r="CM97" s="74">
        <f t="shared" si="213"/>
        <v>228</v>
      </c>
      <c r="CN97" s="74">
        <f t="shared" si="214"/>
        <v>254</v>
      </c>
      <c r="CO97" s="74" t="str">
        <f t="shared" si="215"/>
        <v>-</v>
      </c>
      <c r="CP97" s="74">
        <f t="shared" si="216"/>
        <v>301</v>
      </c>
      <c r="CQ97" s="74">
        <f t="shared" si="217"/>
        <v>368</v>
      </c>
      <c r="CR97" s="74">
        <f t="shared" si="218"/>
        <v>400</v>
      </c>
      <c r="CS97" s="74">
        <f t="shared" si="219"/>
        <v>411</v>
      </c>
      <c r="CT97" s="23">
        <f t="shared" si="220"/>
        <v>2</v>
      </c>
    </row>
    <row r="98" spans="1:1029" s="12" customFormat="1" x14ac:dyDescent="0.2">
      <c r="A98" s="9" t="str">
        <f t="shared" ref="A98" si="390">CONCATENATE(B98,"_",C98)</f>
        <v>cnr1_human_5XR8</v>
      </c>
      <c r="B98" s="9" t="s">
        <v>182</v>
      </c>
      <c r="C98" s="9" t="s">
        <v>1435</v>
      </c>
      <c r="D98" s="9" t="str">
        <f>IFERROR(MID(VLOOKUP($B98,Seqs!$A:$B,2,0),E98,1),"")</f>
        <v>N</v>
      </c>
      <c r="E98" s="9">
        <v>112</v>
      </c>
      <c r="F98" s="9" t="str">
        <f>IFERROR(MID(VLOOKUP($B98,Seqs!$A:$B,2,0),G98,1),"")</f>
        <v>S</v>
      </c>
      <c r="G98" s="9">
        <v>146</v>
      </c>
      <c r="H98" s="9" t="str">
        <f>IFERROR(MID(VLOOKUP($B98,Seqs!$A:$B,2,0),I98,1),"")</f>
        <v/>
      </c>
      <c r="I98" s="112" t="s">
        <v>23</v>
      </c>
      <c r="J98" s="9" t="str">
        <f>IFERROR(MID(VLOOKUP($B98,Seqs!$A:$B,2,0),K98,1),"")</f>
        <v/>
      </c>
      <c r="K98" s="112" t="s">
        <v>23</v>
      </c>
      <c r="L98" s="9" t="str">
        <f>IFERROR(MID(VLOOKUP($B98,Seqs!$A:$B,2,0),M98,1),"")</f>
        <v>Y</v>
      </c>
      <c r="M98" s="9">
        <v>153</v>
      </c>
      <c r="N98" s="9" t="str">
        <f>IFERROR(MID(VLOOKUP($B98,Seqs!$A:$B,2,0),O98,1),"")</f>
        <v>F</v>
      </c>
      <c r="O98" s="9">
        <v>180</v>
      </c>
      <c r="P98" s="9" t="str">
        <f>IFERROR(MID(VLOOKUP($B98,Seqs!$A:$B,2,0),Q98,1),"")</f>
        <v/>
      </c>
      <c r="Q98" s="9" t="s">
        <v>23</v>
      </c>
      <c r="R98" s="9" t="str">
        <f>IFERROR(MID(VLOOKUP($B98,Seqs!$A:$B,2,0),S98,1),"")</f>
        <v/>
      </c>
      <c r="S98" s="9" t="s">
        <v>23</v>
      </c>
      <c r="T98" s="9" t="str">
        <f>IFERROR(MID(VLOOKUP($B98,Seqs!$A:$B,2,0),U98,1),"")</f>
        <v>S</v>
      </c>
      <c r="U98" s="9">
        <v>185</v>
      </c>
      <c r="V98" s="9" t="str">
        <f>IFERROR(MID(VLOOKUP($B98,Seqs!$A:$B,2,0),W98,1),"")</f>
        <v>R</v>
      </c>
      <c r="W98" s="9">
        <v>220</v>
      </c>
      <c r="X98" s="9" t="str">
        <f>IFERROR(MID(VLOOKUP($B98,Seqs!$A:$B,2,0),Y98,1),"")</f>
        <v>P</v>
      </c>
      <c r="Y98" s="9">
        <v>221</v>
      </c>
      <c r="Z98" s="9" t="str">
        <f>IFERROR(MID(VLOOKUP($B98,Seqs!$A:$B,2,0),AA98,1),"")</f>
        <v>V</v>
      </c>
      <c r="AA98" s="9">
        <v>228</v>
      </c>
      <c r="AB98" s="9" t="str">
        <f>IFERROR(MID(VLOOKUP($B98,Seqs!$A:$B,2,0),AC98,1),"")</f>
        <v>T</v>
      </c>
      <c r="AC98" s="9">
        <v>229</v>
      </c>
      <c r="AD98" s="9" t="str">
        <f>IFERROR(MID(VLOOKUP($B98,Seqs!$A:$B,2,0),AE98,1),"")</f>
        <v>G</v>
      </c>
      <c r="AE98" s="9">
        <v>254</v>
      </c>
      <c r="AF98" s="9" t="str">
        <f>IFERROR(MID(VLOOKUP($B98,Seqs!$A:$B,2,0),AG98,1),"")</f>
        <v/>
      </c>
      <c r="AG98" s="9" t="s">
        <v>23</v>
      </c>
      <c r="AH98" s="9" t="str">
        <f>IFERROR(MID(VLOOKUP($B98,Seqs!$A:$B,2,0),AI98,1),"")</f>
        <v/>
      </c>
      <c r="AI98" s="9" t="s">
        <v>23</v>
      </c>
      <c r="AJ98" s="9" t="str">
        <f>IFERROR(MID(VLOOKUP($B98,Seqs!$A:$B,2,0),AK98,1),"")</f>
        <v>D</v>
      </c>
      <c r="AK98" s="9">
        <v>272</v>
      </c>
      <c r="AL98" s="9" t="str">
        <f>IFERROR(MID(VLOOKUP($B98,Seqs!$A:$B,2,0),AM98,1),"")</f>
        <v>S</v>
      </c>
      <c r="AM98" s="9">
        <v>303</v>
      </c>
      <c r="AN98" s="9" t="str">
        <f>IFERROR(MID(VLOOKUP($B98,Seqs!$A:$B,2,0),AO98,1),"")</f>
        <v>D</v>
      </c>
      <c r="AO98" s="9">
        <v>338</v>
      </c>
      <c r="AP98" s="9" t="str">
        <f>IFERROR(MID(VLOOKUP($B98,Seqs!$A:$B,2,0),AQ98,1),"")</f>
        <v>F</v>
      </c>
      <c r="AQ98" s="9">
        <v>368</v>
      </c>
      <c r="AR98" s="9" t="str">
        <f>IFERROR(MID(VLOOKUP($B98,Seqs!$A:$B,2,0),AS98,1),"")</f>
        <v>N</v>
      </c>
      <c r="AS98" s="9">
        <v>372</v>
      </c>
      <c r="AT98" s="9" t="str">
        <f>IFERROR(MID(VLOOKUP($B98,Seqs!$A:$B,2,0),AU98,1),"")</f>
        <v>Y</v>
      </c>
      <c r="AU98" s="9">
        <v>397</v>
      </c>
      <c r="AV98" s="9" t="str">
        <f>IFERROR(MID(VLOOKUP($B98,Seqs!$A:$B,2,0),AW98,1),"")</f>
        <v>S</v>
      </c>
      <c r="AW98" s="9">
        <v>401</v>
      </c>
      <c r="AX98" s="9" t="str">
        <f>IFERROR(MID(VLOOKUP($B98,Seqs!$A:$B,2,0),AY98,1),"")</f>
        <v>F</v>
      </c>
      <c r="AY98" s="9">
        <v>412</v>
      </c>
      <c r="AZ98" s="113" t="str">
        <f>VLOOKUP(B98,Classification!A:D,2,0)</f>
        <v>A</v>
      </c>
      <c r="BA98" s="101" t="str">
        <f>VLOOKUP(B98,Classification!A:D,4,0)</f>
        <v>Cannabinoid</v>
      </c>
      <c r="BB98" s="37" t="b">
        <f t="shared" ref="BB98" si="391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12">
        <f t="shared" ref="BC98" si="392">_xlfn.AGGREGATE(9,6,CH98:CS98)-_xlfn.AGGREGATE(9,6,BV98:CG98)+12</f>
        <v>237</v>
      </c>
      <c r="BD98" s="41" t="s">
        <v>23</v>
      </c>
      <c r="BE98" s="9" t="s">
        <v>1297</v>
      </c>
      <c r="BF98" s="125">
        <v>2.95</v>
      </c>
      <c r="BG98" s="52" t="s">
        <v>1</v>
      </c>
      <c r="BH98" s="52" t="s">
        <v>1</v>
      </c>
      <c r="BI98" s="9"/>
      <c r="BJ98" s="114" t="s">
        <v>1293</v>
      </c>
      <c r="BK98" s="115" t="s">
        <v>1293</v>
      </c>
      <c r="BL98" s="115" t="s">
        <v>1293</v>
      </c>
      <c r="BM98" s="115" t="s">
        <v>1293</v>
      </c>
      <c r="BN98" s="115" t="s">
        <v>1293</v>
      </c>
      <c r="BO98" s="115" t="s">
        <v>1293</v>
      </c>
      <c r="BP98" s="115" t="s">
        <v>1293</v>
      </c>
      <c r="BQ98" s="115" t="s">
        <v>1293</v>
      </c>
      <c r="BR98" s="115" t="s">
        <v>1293</v>
      </c>
      <c r="BS98" s="115" t="s">
        <v>1293</v>
      </c>
      <c r="BT98" s="115" t="s">
        <v>1293</v>
      </c>
      <c r="BU98" s="115" t="s">
        <v>1293</v>
      </c>
      <c r="BV98" s="114">
        <f t="shared" ref="BV98" si="393">E98</f>
        <v>112</v>
      </c>
      <c r="BW98" s="116" t="str">
        <f t="shared" ref="BW98" si="394">I98</f>
        <v>-</v>
      </c>
      <c r="BX98" s="117">
        <f t="shared" ref="BX98" si="395">M98</f>
        <v>153</v>
      </c>
      <c r="BY98" s="116" t="str">
        <f t="shared" ref="BY98" si="396">Q98</f>
        <v>-</v>
      </c>
      <c r="BZ98" s="117">
        <f t="shared" ref="BZ98" si="397">U98</f>
        <v>185</v>
      </c>
      <c r="CA98" s="116">
        <f t="shared" ref="CA98" si="398">Y98</f>
        <v>221</v>
      </c>
      <c r="CB98" s="117">
        <f t="shared" ref="CB98" si="399">AC98</f>
        <v>229</v>
      </c>
      <c r="CC98" s="116" t="str">
        <f t="shared" ref="CC98" si="400">AG98</f>
        <v>-</v>
      </c>
      <c r="CD98" s="117">
        <f t="shared" ref="CD98" si="401">AK98</f>
        <v>272</v>
      </c>
      <c r="CE98" s="116">
        <f t="shared" ref="CE98" si="402">AO98</f>
        <v>338</v>
      </c>
      <c r="CF98" s="117">
        <f t="shared" ref="CF98" si="403">AS98</f>
        <v>372</v>
      </c>
      <c r="CG98" s="116">
        <f t="shared" ref="CG98" si="404">AW98</f>
        <v>401</v>
      </c>
      <c r="CH98" s="114">
        <f t="shared" ref="CH98" si="405">G98</f>
        <v>146</v>
      </c>
      <c r="CI98" s="116" t="str">
        <f t="shared" ref="CI98" si="406">K98</f>
        <v>-</v>
      </c>
      <c r="CJ98" s="117">
        <f t="shared" ref="CJ98" si="407">O98</f>
        <v>180</v>
      </c>
      <c r="CK98" s="117" t="str">
        <f t="shared" ref="CK98" si="408">S98</f>
        <v>-</v>
      </c>
      <c r="CL98" s="117">
        <f t="shared" ref="CL98" si="409">W98</f>
        <v>220</v>
      </c>
      <c r="CM98" s="117">
        <f t="shared" ref="CM98" si="410">AA98</f>
        <v>228</v>
      </c>
      <c r="CN98" s="117">
        <f t="shared" ref="CN98" si="411">AE98</f>
        <v>254</v>
      </c>
      <c r="CO98" s="117" t="str">
        <f t="shared" ref="CO98" si="412">AI98</f>
        <v>-</v>
      </c>
      <c r="CP98" s="117">
        <f t="shared" ref="CP98" si="413">AM98</f>
        <v>303</v>
      </c>
      <c r="CQ98" s="117">
        <f t="shared" ref="CQ98" si="414">AQ98</f>
        <v>368</v>
      </c>
      <c r="CR98" s="117">
        <f t="shared" ref="CR98" si="415">AU98</f>
        <v>397</v>
      </c>
      <c r="CS98" s="117">
        <f t="shared" ref="CS98" si="416">AY98</f>
        <v>412</v>
      </c>
      <c r="CT98" s="112" t="e">
        <f t="shared" ref="CT98" si="417">M98-K98</f>
        <v>#VALUE!</v>
      </c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</row>
    <row r="99" spans="1:1029" s="12" customFormat="1" x14ac:dyDescent="0.2">
      <c r="A99" s="9" t="str">
        <f t="shared" ref="A99" si="418">CONCATENATE(B99,"_",C99)</f>
        <v>cnr1_human_5XRA</v>
      </c>
      <c r="B99" s="9" t="s">
        <v>182</v>
      </c>
      <c r="C99" s="9" t="s">
        <v>1436</v>
      </c>
      <c r="D99" s="9" t="str">
        <f>IFERROR(MID(VLOOKUP($B99,Seqs!$A:$B,2,0),E99,1),"")</f>
        <v>N</v>
      </c>
      <c r="E99" s="9">
        <v>112</v>
      </c>
      <c r="F99" s="9" t="str">
        <f>IFERROR(MID(VLOOKUP($B99,Seqs!$A:$B,2,0),G99,1),"")</f>
        <v>S</v>
      </c>
      <c r="G99" s="9">
        <v>146</v>
      </c>
      <c r="H99" s="9" t="str">
        <f>IFERROR(MID(VLOOKUP($B99,Seqs!$A:$B,2,0),I99,1),"")</f>
        <v/>
      </c>
      <c r="I99" s="112" t="s">
        <v>23</v>
      </c>
      <c r="J99" s="9" t="str">
        <f>IFERROR(MID(VLOOKUP($B99,Seqs!$A:$B,2,0),K99,1),"")</f>
        <v/>
      </c>
      <c r="K99" s="112" t="s">
        <v>23</v>
      </c>
      <c r="L99" s="9" t="str">
        <f>IFERROR(MID(VLOOKUP($B99,Seqs!$A:$B,2,0),M99,1),"")</f>
        <v>Y</v>
      </c>
      <c r="M99" s="9">
        <v>153</v>
      </c>
      <c r="N99" s="9" t="str">
        <f>IFERROR(MID(VLOOKUP($B99,Seqs!$A:$B,2,0),O99,1),"")</f>
        <v>F</v>
      </c>
      <c r="O99" s="9">
        <v>180</v>
      </c>
      <c r="P99" s="9" t="str">
        <f>IFERROR(MID(VLOOKUP($B99,Seqs!$A:$B,2,0),Q99,1),"")</f>
        <v/>
      </c>
      <c r="Q99" s="9" t="s">
        <v>23</v>
      </c>
      <c r="R99" s="9" t="str">
        <f>IFERROR(MID(VLOOKUP($B99,Seqs!$A:$B,2,0),S99,1),"")</f>
        <v/>
      </c>
      <c r="S99" s="9" t="s">
        <v>23</v>
      </c>
      <c r="T99" s="9" t="str">
        <f>IFERROR(MID(VLOOKUP($B99,Seqs!$A:$B,2,0),U99,1),"")</f>
        <v>S</v>
      </c>
      <c r="U99" s="9">
        <v>185</v>
      </c>
      <c r="V99" s="9" t="str">
        <f>IFERROR(MID(VLOOKUP($B99,Seqs!$A:$B,2,0),W99,1),"")</f>
        <v>R</v>
      </c>
      <c r="W99" s="9">
        <v>220</v>
      </c>
      <c r="X99" s="9" t="str">
        <f>IFERROR(MID(VLOOKUP($B99,Seqs!$A:$B,2,0),Y99,1),"")</f>
        <v>P</v>
      </c>
      <c r="Y99" s="9">
        <v>221</v>
      </c>
      <c r="Z99" s="9" t="str">
        <f>IFERROR(MID(VLOOKUP($B99,Seqs!$A:$B,2,0),AA99,1),"")</f>
        <v>V</v>
      </c>
      <c r="AA99" s="9">
        <v>228</v>
      </c>
      <c r="AB99" s="9" t="str">
        <f>IFERROR(MID(VLOOKUP($B99,Seqs!$A:$B,2,0),AC99,1),"")</f>
        <v>T</v>
      </c>
      <c r="AC99" s="9">
        <v>229</v>
      </c>
      <c r="AD99" s="9" t="str">
        <f>IFERROR(MID(VLOOKUP($B99,Seqs!$A:$B,2,0),AE99,1),"")</f>
        <v>G</v>
      </c>
      <c r="AE99" s="9">
        <v>254</v>
      </c>
      <c r="AF99" s="9" t="str">
        <f>IFERROR(MID(VLOOKUP($B99,Seqs!$A:$B,2,0),AG99,1),"")</f>
        <v/>
      </c>
      <c r="AG99" s="9" t="s">
        <v>23</v>
      </c>
      <c r="AH99" s="9" t="str">
        <f>IFERROR(MID(VLOOKUP($B99,Seqs!$A:$B,2,0),AI99,1),"")</f>
        <v/>
      </c>
      <c r="AI99" s="9" t="s">
        <v>23</v>
      </c>
      <c r="AJ99" s="9" t="str">
        <f>IFERROR(MID(VLOOKUP($B99,Seqs!$A:$B,2,0),AK99,1),"")</f>
        <v>D</v>
      </c>
      <c r="AK99" s="9">
        <v>272</v>
      </c>
      <c r="AL99" s="9" t="str">
        <f>IFERROR(MID(VLOOKUP($B99,Seqs!$A:$B,2,0),AM99,1),"")</f>
        <v>A</v>
      </c>
      <c r="AM99" s="9">
        <v>305</v>
      </c>
      <c r="AN99" s="9" t="str">
        <f>IFERROR(MID(VLOOKUP($B99,Seqs!$A:$B,2,0),AO99,1),"")</f>
        <v>D</v>
      </c>
      <c r="AO99" s="9">
        <v>338</v>
      </c>
      <c r="AP99" s="9" t="str">
        <f>IFERROR(MID(VLOOKUP($B99,Seqs!$A:$B,2,0),AQ99,1),"")</f>
        <v>G</v>
      </c>
      <c r="AQ99" s="9">
        <v>369</v>
      </c>
      <c r="AR99" s="9" t="str">
        <f>IFERROR(MID(VLOOKUP($B99,Seqs!$A:$B,2,0),AS99,1),"")</f>
        <v>N</v>
      </c>
      <c r="AS99" s="9">
        <v>372</v>
      </c>
      <c r="AT99" s="9" t="str">
        <f>IFERROR(MID(VLOOKUP($B99,Seqs!$A:$B,2,0),AU99,1),"")</f>
        <v>Y</v>
      </c>
      <c r="AU99" s="9">
        <v>397</v>
      </c>
      <c r="AV99" s="9" t="str">
        <f>IFERROR(MID(VLOOKUP($B99,Seqs!$A:$B,2,0),AW99,1),"")</f>
        <v>S</v>
      </c>
      <c r="AW99" s="9">
        <v>401</v>
      </c>
      <c r="AX99" s="9" t="str">
        <f>IFERROR(MID(VLOOKUP($B99,Seqs!$A:$B,2,0),AY99,1),"")</f>
        <v>F</v>
      </c>
      <c r="AY99" s="9">
        <v>412</v>
      </c>
      <c r="AZ99" s="113" t="str">
        <f>VLOOKUP(B99,Classification!A:D,2,0)</f>
        <v>A</v>
      </c>
      <c r="BA99" s="101" t="str">
        <f>VLOOKUP(B99,Classification!A:D,4,0)</f>
        <v>Cannabinoid</v>
      </c>
      <c r="BB99" s="37" t="b">
        <f t="shared" ref="BB99" si="419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12">
        <f t="shared" ref="BC99" si="420">_xlfn.AGGREGATE(9,6,CH99:CS99)-_xlfn.AGGREGATE(9,6,BV99:CG99)+12</f>
        <v>240</v>
      </c>
      <c r="BD99" s="41" t="s">
        <v>1382</v>
      </c>
      <c r="BE99" s="9" t="s">
        <v>1297</v>
      </c>
      <c r="BF99" s="125">
        <v>2.8</v>
      </c>
      <c r="BG99" s="52" t="s">
        <v>1</v>
      </c>
      <c r="BH99" s="52" t="s">
        <v>1</v>
      </c>
      <c r="BI99" s="9"/>
      <c r="BJ99" s="114" t="s">
        <v>1293</v>
      </c>
      <c r="BK99" s="115" t="s">
        <v>1293</v>
      </c>
      <c r="BL99" s="115" t="s">
        <v>1293</v>
      </c>
      <c r="BM99" s="115" t="s">
        <v>1293</v>
      </c>
      <c r="BN99" s="115" t="s">
        <v>1293</v>
      </c>
      <c r="BO99" s="115" t="s">
        <v>1293</v>
      </c>
      <c r="BP99" s="115" t="s">
        <v>1293</v>
      </c>
      <c r="BQ99" s="115" t="s">
        <v>1293</v>
      </c>
      <c r="BR99" s="115" t="s">
        <v>1293</v>
      </c>
      <c r="BS99" s="115" t="s">
        <v>1293</v>
      </c>
      <c r="BT99" s="115" t="s">
        <v>1293</v>
      </c>
      <c r="BU99" s="115" t="s">
        <v>1293</v>
      </c>
      <c r="BV99" s="114">
        <f t="shared" ref="BV99" si="421">E99</f>
        <v>112</v>
      </c>
      <c r="BW99" s="116" t="str">
        <f t="shared" ref="BW99" si="422">I99</f>
        <v>-</v>
      </c>
      <c r="BX99" s="117">
        <f t="shared" ref="BX99" si="423">M99</f>
        <v>153</v>
      </c>
      <c r="BY99" s="116" t="str">
        <f t="shared" ref="BY99" si="424">Q99</f>
        <v>-</v>
      </c>
      <c r="BZ99" s="117">
        <f t="shared" ref="BZ99" si="425">U99</f>
        <v>185</v>
      </c>
      <c r="CA99" s="116">
        <f t="shared" ref="CA99" si="426">Y99</f>
        <v>221</v>
      </c>
      <c r="CB99" s="117">
        <f t="shared" ref="CB99" si="427">AC99</f>
        <v>229</v>
      </c>
      <c r="CC99" s="116" t="str">
        <f t="shared" ref="CC99" si="428">AG99</f>
        <v>-</v>
      </c>
      <c r="CD99" s="117">
        <f t="shared" ref="CD99" si="429">AK99</f>
        <v>272</v>
      </c>
      <c r="CE99" s="116">
        <f t="shared" ref="CE99" si="430">AO99</f>
        <v>338</v>
      </c>
      <c r="CF99" s="117">
        <f t="shared" ref="CF99" si="431">AS99</f>
        <v>372</v>
      </c>
      <c r="CG99" s="116">
        <f t="shared" ref="CG99" si="432">AW99</f>
        <v>401</v>
      </c>
      <c r="CH99" s="114">
        <f t="shared" ref="CH99" si="433">G99</f>
        <v>146</v>
      </c>
      <c r="CI99" s="116" t="str">
        <f t="shared" ref="CI99" si="434">K99</f>
        <v>-</v>
      </c>
      <c r="CJ99" s="117">
        <f t="shared" ref="CJ99" si="435">O99</f>
        <v>180</v>
      </c>
      <c r="CK99" s="117" t="str">
        <f t="shared" ref="CK99" si="436">S99</f>
        <v>-</v>
      </c>
      <c r="CL99" s="117">
        <f t="shared" ref="CL99" si="437">W99</f>
        <v>220</v>
      </c>
      <c r="CM99" s="117">
        <f t="shared" ref="CM99" si="438">AA99</f>
        <v>228</v>
      </c>
      <c r="CN99" s="117">
        <f t="shared" ref="CN99" si="439">AE99</f>
        <v>254</v>
      </c>
      <c r="CO99" s="117" t="str">
        <f t="shared" ref="CO99" si="440">AI99</f>
        <v>-</v>
      </c>
      <c r="CP99" s="117">
        <f t="shared" ref="CP99" si="441">AM99</f>
        <v>305</v>
      </c>
      <c r="CQ99" s="117">
        <f t="shared" ref="CQ99" si="442">AQ99</f>
        <v>369</v>
      </c>
      <c r="CR99" s="117">
        <f t="shared" ref="CR99" si="443">AU99</f>
        <v>397</v>
      </c>
      <c r="CS99" s="117">
        <f t="shared" ref="CS99" si="444">AY99</f>
        <v>412</v>
      </c>
      <c r="CT99" s="112" t="e">
        <f t="shared" ref="CT99" si="445">M99-K99</f>
        <v>#VALUE!</v>
      </c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</row>
    <row r="100" spans="1:1029" x14ac:dyDescent="0.2">
      <c r="A100" s="3" t="str">
        <f t="shared" si="221"/>
        <v>cxcr4_human__wt</v>
      </c>
      <c r="B100" s="3" t="s">
        <v>1172</v>
      </c>
      <c r="C100" s="3" t="s">
        <v>100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>K</v>
      </c>
      <c r="I100" s="23">
        <v>67</v>
      </c>
      <c r="J100" s="3" t="str">
        <f>IFERROR(MID(VLOOKUP($B100,Seqs!$A:$B,2,0),K100,1),"")</f>
        <v>R</v>
      </c>
      <c r="K100" s="23">
        <v>70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>A</v>
      </c>
      <c r="Y100" s="3">
        <v>141</v>
      </c>
      <c r="Z100" s="3" t="str">
        <f>IFERROR(MID(VLOOKUP($B100,Seqs!$A:$B,2,0),AA100,1),"")</f>
        <v>R</v>
      </c>
      <c r="AA100" s="3">
        <v>148</v>
      </c>
      <c r="AB100" s="3" t="str">
        <f>IFERROR(MID(VLOOKUP($B100,Seqs!$A:$B,2,0),AC100,1),"")</f>
        <v>K</v>
      </c>
      <c r="AC100" s="9">
        <v>149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229</v>
      </c>
      <c r="AN100" s="3" t="str">
        <f>IFERROR(MID(VLOOKUP($B100,Seqs!$A:$B,2,0),AO100,1),"")</f>
        <v>K</v>
      </c>
      <c r="AO100" s="3">
        <v>234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L</v>
      </c>
      <c r="AU100" s="3">
        <v>305</v>
      </c>
      <c r="AV100" s="3" t="str">
        <f>IFERROR(MID(VLOOKUP($B100,Seqs!$A:$B,2,0),AW100,1),"")</f>
        <v>G</v>
      </c>
      <c r="AW100" s="3">
        <v>306</v>
      </c>
      <c r="AX100" s="3" t="str">
        <f>IFERROR(MID(VLOOKUP($B100,Seqs!$A:$B,2,0),AY100,1),"")</f>
        <v>T</v>
      </c>
      <c r="AY100" s="3">
        <v>318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2"/>
        <v>1</v>
      </c>
      <c r="BC100" s="23">
        <f t="shared" ref="BC100:BC105" si="446">_xlfn.AGGREGATE(9,6,CH100:CS100)-_xlfn.AGGREGATE(9,6,BV100:CG100)+12</f>
        <v>267</v>
      </c>
      <c r="BD100" s="35" t="s">
        <v>1379</v>
      </c>
      <c r="BE100" s="3" t="s">
        <v>1381</v>
      </c>
      <c r="BF100" s="124" t="s">
        <v>23</v>
      </c>
      <c r="BG100" s="50" t="s">
        <v>1379</v>
      </c>
      <c r="BH100" s="50" t="s">
        <v>1384</v>
      </c>
      <c r="BI100" s="1"/>
      <c r="BJ100" s="72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58" t="s">
        <v>1293</v>
      </c>
      <c r="BV100" s="72">
        <f t="shared" ref="BV100:BV105" si="447">E100</f>
        <v>30</v>
      </c>
      <c r="BW100" s="73">
        <f t="shared" ref="BW100:BW105" si="448">I100</f>
        <v>67</v>
      </c>
      <c r="BX100" s="74">
        <f t="shared" ref="BX100:BX105" si="449">M100</f>
        <v>71</v>
      </c>
      <c r="BY100" s="73">
        <f t="shared" ref="BY100:BY105" si="450">Q100</f>
        <v>101</v>
      </c>
      <c r="BZ100" s="74">
        <f t="shared" ref="BZ100:BZ105" si="451">U100</f>
        <v>105</v>
      </c>
      <c r="CA100" s="73">
        <f t="shared" ref="CA100:CA105" si="452">Y100</f>
        <v>141</v>
      </c>
      <c r="CB100" s="74">
        <f t="shared" ref="CB100:CB105" si="453">AC100</f>
        <v>149</v>
      </c>
      <c r="CC100" s="73">
        <f t="shared" ref="CC100:CC105" si="454">AG100</f>
        <v>186</v>
      </c>
      <c r="CD100" s="74">
        <f t="shared" ref="CD100:CD105" si="455">AK100</f>
        <v>193</v>
      </c>
      <c r="CE100" s="73">
        <f t="shared" ref="CE100:CE105" si="456">AO100</f>
        <v>234</v>
      </c>
      <c r="CF100" s="74">
        <f t="shared" ref="CF100:CF105" si="457">AS100</f>
        <v>273</v>
      </c>
      <c r="CG100" s="73">
        <f t="shared" ref="CG100:CG105" si="458">AW100</f>
        <v>306</v>
      </c>
      <c r="CH100" s="72">
        <f t="shared" ref="CH100:CH105" si="459">G100</f>
        <v>66</v>
      </c>
      <c r="CI100" s="73">
        <f t="shared" ref="CI100:CI105" si="460">K100</f>
        <v>70</v>
      </c>
      <c r="CJ100" s="74">
        <f t="shared" ref="CJ100:CJ105" si="461">O100</f>
        <v>100</v>
      </c>
      <c r="CK100" s="74">
        <f t="shared" ref="CK100:CK105" si="462">S100</f>
        <v>104</v>
      </c>
      <c r="CL100" s="74">
        <f t="shared" ref="CL100:CL105" si="463">W100</f>
        <v>140</v>
      </c>
      <c r="CM100" s="74">
        <f t="shared" ref="CM100:CM105" si="464">AA100</f>
        <v>148</v>
      </c>
      <c r="CN100" s="74">
        <f t="shared" ref="CN100:CN105" si="465">AE100</f>
        <v>175</v>
      </c>
      <c r="CO100" s="74">
        <f t="shared" ref="CO100:CO105" si="466">AI100</f>
        <v>188</v>
      </c>
      <c r="CP100" s="74">
        <f t="shared" ref="CP100:CP105" si="467">AM100</f>
        <v>229</v>
      </c>
      <c r="CQ100" s="74">
        <f t="shared" ref="CQ100:CQ105" si="468">AQ100</f>
        <v>268</v>
      </c>
      <c r="CR100" s="74">
        <f t="shared" ref="CR100:CR105" si="469">AU100</f>
        <v>305</v>
      </c>
      <c r="CS100" s="74">
        <f t="shared" ref="CS100:CS105" si="470">AY100</f>
        <v>318</v>
      </c>
      <c r="CT100" s="23">
        <f t="shared" ref="CT100:CT105" si="471">M100-K100</f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221"/>
        <v>cxcr4_human_3ODU</v>
      </c>
      <c r="B101" s="3" t="s">
        <v>1172</v>
      </c>
      <c r="C101" s="3" t="s">
        <v>63</v>
      </c>
      <c r="D101" s="3" t="str">
        <f>IFERROR(MID(VLOOKUP($B101,Seqs!$A:$B,2,0),E101,1),"")</f>
        <v>A</v>
      </c>
      <c r="E101" s="3">
        <v>34</v>
      </c>
      <c r="F101" s="3" t="str">
        <f>IFERROR(MID(VLOOKUP($B101,Seqs!$A:$B,2,0),G101,1),"")</f>
        <v>Q</v>
      </c>
      <c r="G101" s="3">
        <v>66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S</v>
      </c>
      <c r="M101" s="3">
        <v>71</v>
      </c>
      <c r="N101" s="3" t="str">
        <f>IFERROR(MID(VLOOKUP($B101,Seqs!$A:$B,2,0),O101,1),"")</f>
        <v>A</v>
      </c>
      <c r="O101" s="3">
        <v>100</v>
      </c>
      <c r="P101" s="3" t="str">
        <f>IFERROR(MID(VLOOKUP($B101,Seqs!$A:$B,2,0),Q101,1),"")</f>
        <v>N</v>
      </c>
      <c r="Q101" s="3">
        <v>101</v>
      </c>
      <c r="R101" s="3" t="str">
        <f>IFERROR(MID(VLOOKUP($B101,Seqs!$A:$B,2,0),S101,1),"")</f>
        <v>F</v>
      </c>
      <c r="S101" s="3">
        <v>104</v>
      </c>
      <c r="T101" s="3" t="str">
        <f>IFERROR(MID(VLOOKUP($B101,Seqs!$A:$B,2,0),U101,1),"")</f>
        <v>G</v>
      </c>
      <c r="U101" s="3">
        <v>105</v>
      </c>
      <c r="V101" s="3" t="str">
        <f>IFERROR(MID(VLOOKUP($B101,Seqs!$A:$B,2,0),W101,1),"")</f>
        <v>H</v>
      </c>
      <c r="W101" s="3">
        <v>140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S</v>
      </c>
      <c r="AC101" s="9">
        <v>144</v>
      </c>
      <c r="AD101" s="3" t="str">
        <f>IFERROR(MID(VLOOKUP($B101,Seqs!$A:$B,2,0),AE101,1),"")</f>
        <v>A</v>
      </c>
      <c r="AE101" s="3">
        <v>175</v>
      </c>
      <c r="AF101" s="3" t="str">
        <f>IFERROR(MID(VLOOKUP($B101,Seqs!$A:$B,2,0),AG101,1),"")</f>
        <v>C</v>
      </c>
      <c r="AG101" s="3">
        <v>186</v>
      </c>
      <c r="AH101" s="3" t="str">
        <f>IFERROR(MID(VLOOKUP($B101,Seqs!$A:$B,2,0),AI101,1),"")</f>
        <v>R</v>
      </c>
      <c r="AI101" s="3">
        <v>188</v>
      </c>
      <c r="AJ101" s="3" t="str">
        <f>IFERROR(MID(VLOOKUP($B101,Seqs!$A:$B,2,0),AK101,1),"")</f>
        <v>D</v>
      </c>
      <c r="AK101" s="3">
        <v>193</v>
      </c>
      <c r="AL101" s="3" t="str">
        <f>IFERROR(MID(VLOOKUP($B101,Seqs!$A:$B,2,0),AM101,1),"")</f>
        <v>K</v>
      </c>
      <c r="AM101" s="3">
        <v>225</v>
      </c>
      <c r="AN101" s="3" t="str">
        <f>IFERROR(MID(VLOOKUP($B101,Seqs!$A:$B,2,0),AO101,1),"")</f>
        <v>G</v>
      </c>
      <c r="AO101" s="3">
        <v>231</v>
      </c>
      <c r="AP101" s="3" t="str">
        <f>IFERROR(MID(VLOOKUP($B101,Seqs!$A:$B,2,0),AQ101,1),"")</f>
        <v>E</v>
      </c>
      <c r="AQ101" s="3">
        <v>268</v>
      </c>
      <c r="AR101" s="3" t="str">
        <f>IFERROR(MID(VLOOKUP($B101,Seqs!$A:$B,2,0),AS101,1),"")</f>
        <v>G</v>
      </c>
      <c r="AS101" s="3">
        <v>273</v>
      </c>
      <c r="AT101" s="3" t="str">
        <f>IFERROR(MID(VLOOKUP($B101,Seqs!$A:$B,2,0),AU101,1),"")</f>
        <v>I</v>
      </c>
      <c r="AU101" s="3">
        <v>300</v>
      </c>
      <c r="AV101" s="3" t="str">
        <f>IFERROR(MID(VLOOKUP($B101,Seqs!$A:$B,2,0),AW101,1),"")</f>
        <v/>
      </c>
      <c r="AW101" s="3" t="s">
        <v>23</v>
      </c>
      <c r="AX101" s="3" t="str">
        <f>IFERROR(MID(VLOOKUP($B101,Seqs!$A:$B,2,0),AY101,1),"")</f>
        <v/>
      </c>
      <c r="AY101" s="3" t="s">
        <v>23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si="222"/>
        <v>1</v>
      </c>
      <c r="BC101" s="23">
        <f t="shared" si="446"/>
        <v>240</v>
      </c>
      <c r="BD101" s="2" t="s">
        <v>1383</v>
      </c>
      <c r="BE101" s="3" t="s">
        <v>1381</v>
      </c>
      <c r="BF101" s="124">
        <v>2.5</v>
      </c>
      <c r="BG101" s="50" t="s">
        <v>1384</v>
      </c>
      <c r="BH101" s="50" t="s">
        <v>1384</v>
      </c>
      <c r="BI101" s="1"/>
      <c r="BJ101" s="72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58" t="s">
        <v>1293</v>
      </c>
      <c r="BV101" s="72">
        <f t="shared" si="447"/>
        <v>34</v>
      </c>
      <c r="BW101" s="73" t="str">
        <f t="shared" si="448"/>
        <v>-</v>
      </c>
      <c r="BX101" s="74">
        <f t="shared" si="449"/>
        <v>71</v>
      </c>
      <c r="BY101" s="73">
        <f t="shared" si="450"/>
        <v>101</v>
      </c>
      <c r="BZ101" s="74">
        <f t="shared" si="451"/>
        <v>105</v>
      </c>
      <c r="CA101" s="73" t="str">
        <f t="shared" si="452"/>
        <v>-</v>
      </c>
      <c r="CB101" s="74">
        <f t="shared" si="453"/>
        <v>144</v>
      </c>
      <c r="CC101" s="73">
        <f t="shared" si="454"/>
        <v>186</v>
      </c>
      <c r="CD101" s="74">
        <f t="shared" si="455"/>
        <v>193</v>
      </c>
      <c r="CE101" s="73">
        <f t="shared" si="456"/>
        <v>231</v>
      </c>
      <c r="CF101" s="74">
        <f t="shared" si="457"/>
        <v>273</v>
      </c>
      <c r="CG101" s="73" t="str">
        <f t="shared" si="458"/>
        <v>-</v>
      </c>
      <c r="CH101" s="72">
        <f t="shared" si="459"/>
        <v>66</v>
      </c>
      <c r="CI101" s="73" t="str">
        <f t="shared" si="460"/>
        <v>-</v>
      </c>
      <c r="CJ101" s="74">
        <f t="shared" si="461"/>
        <v>100</v>
      </c>
      <c r="CK101" s="74">
        <f t="shared" si="462"/>
        <v>104</v>
      </c>
      <c r="CL101" s="74">
        <f t="shared" si="463"/>
        <v>140</v>
      </c>
      <c r="CM101" s="74" t="str">
        <f t="shared" si="464"/>
        <v>-</v>
      </c>
      <c r="CN101" s="74">
        <f t="shared" si="465"/>
        <v>175</v>
      </c>
      <c r="CO101" s="74">
        <f t="shared" si="466"/>
        <v>188</v>
      </c>
      <c r="CP101" s="74">
        <f t="shared" si="467"/>
        <v>225</v>
      </c>
      <c r="CQ101" s="74">
        <f t="shared" si="468"/>
        <v>268</v>
      </c>
      <c r="CR101" s="74">
        <f t="shared" si="469"/>
        <v>300</v>
      </c>
      <c r="CS101" s="74" t="str">
        <f t="shared" si="470"/>
        <v>-</v>
      </c>
      <c r="CT101" s="23" t="e">
        <f t="shared" si="471"/>
        <v>#VALUE!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221"/>
        <v>cxcr4_human_3OE0</v>
      </c>
      <c r="B102" s="3" t="s">
        <v>1172</v>
      </c>
      <c r="C102" s="3" t="s">
        <v>1032</v>
      </c>
      <c r="D102" s="3" t="str">
        <f>IFERROR(MID(VLOOKUP($B102,Seqs!$A:$B,2,0),E102,1),"")</f>
        <v>A</v>
      </c>
      <c r="E102" s="3">
        <v>34</v>
      </c>
      <c r="F102" s="3" t="str">
        <f>IFERROR(MID(VLOOKUP($B102,Seqs!$A:$B,2,0),G102,1),"")</f>
        <v>Q</v>
      </c>
      <c r="G102" s="3">
        <v>66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S</v>
      </c>
      <c r="M102" s="3">
        <v>71</v>
      </c>
      <c r="N102" s="3" t="str">
        <f>IFERROR(MID(VLOOKUP($B102,Seqs!$A:$B,2,0),O102,1),"")</f>
        <v>A</v>
      </c>
      <c r="O102" s="3">
        <v>100</v>
      </c>
      <c r="P102" s="3" t="str">
        <f>IFERROR(MID(VLOOKUP($B102,Seqs!$A:$B,2,0),Q102,1),"")</f>
        <v>N</v>
      </c>
      <c r="Q102" s="3">
        <v>101</v>
      </c>
      <c r="R102" s="3" t="str">
        <f>IFERROR(MID(VLOOKUP($B102,Seqs!$A:$B,2,0),S102,1),"")</f>
        <v>F</v>
      </c>
      <c r="S102" s="3">
        <v>104</v>
      </c>
      <c r="T102" s="3" t="str">
        <f>IFERROR(MID(VLOOKUP($B102,Seqs!$A:$B,2,0),U102,1),"")</f>
        <v>G</v>
      </c>
      <c r="U102" s="3">
        <v>105</v>
      </c>
      <c r="V102" s="3" t="str">
        <f>IFERROR(MID(VLOOKUP($B102,Seqs!$A:$B,2,0),W102,1),"")</f>
        <v>H</v>
      </c>
      <c r="W102" s="3">
        <v>140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S</v>
      </c>
      <c r="AC102" s="9">
        <v>144</v>
      </c>
      <c r="AD102" s="3" t="str">
        <f>IFERROR(MID(VLOOKUP($B102,Seqs!$A:$B,2,0),AE102,1),"")</f>
        <v>A</v>
      </c>
      <c r="AE102" s="3">
        <v>175</v>
      </c>
      <c r="AF102" s="3" t="str">
        <f>IFERROR(MID(VLOOKUP($B102,Seqs!$A:$B,2,0),AG102,1),"")</f>
        <v>C</v>
      </c>
      <c r="AG102" s="3">
        <v>186</v>
      </c>
      <c r="AH102" s="3" t="str">
        <f>IFERROR(MID(VLOOKUP($B102,Seqs!$A:$B,2,0),AI102,1),"")</f>
        <v>R</v>
      </c>
      <c r="AI102" s="3">
        <v>188</v>
      </c>
      <c r="AJ102" s="3" t="str">
        <f>IFERROR(MID(VLOOKUP($B102,Seqs!$A:$B,2,0),AK102,1),"")</f>
        <v>D</v>
      </c>
      <c r="AK102" s="3">
        <v>193</v>
      </c>
      <c r="AL102" s="3" t="str">
        <f>IFERROR(MID(VLOOKUP($B102,Seqs!$A:$B,2,0),AM102,1),"")</f>
        <v>H</v>
      </c>
      <c r="AM102" s="3">
        <v>228</v>
      </c>
      <c r="AN102" s="3" t="str">
        <f>IFERROR(MID(VLOOKUP($B102,Seqs!$A:$B,2,0),AO102,1),"")</f>
        <v>K</v>
      </c>
      <c r="AO102" s="3">
        <v>239</v>
      </c>
      <c r="AP102" s="3" t="str">
        <f>IFERROR(MID(VLOOKUP($B102,Seqs!$A:$B,2,0),AQ102,1),"")</f>
        <v>E</v>
      </c>
      <c r="AQ102" s="3">
        <v>268</v>
      </c>
      <c r="AR102" s="3" t="str">
        <f>IFERROR(MID(VLOOKUP($B102,Seqs!$A:$B,2,0),AS102,1),"")</f>
        <v>G</v>
      </c>
      <c r="AS102" s="3">
        <v>273</v>
      </c>
      <c r="AT102" s="3" t="str">
        <f>IFERROR(MID(VLOOKUP($B102,Seqs!$A:$B,2,0),AU102,1),"")</f>
        <v>I</v>
      </c>
      <c r="AU102" s="3">
        <v>300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7" t="str">
        <f>VLOOKUP(B102,Classification!A:D,4,0)</f>
        <v>Chemokine</v>
      </c>
      <c r="BB102" s="27" t="b">
        <f t="shared" si="222"/>
        <v>1</v>
      </c>
      <c r="BC102" s="23">
        <f t="shared" si="446"/>
        <v>235</v>
      </c>
      <c r="BD102" s="4" t="s">
        <v>23</v>
      </c>
      <c r="BE102" s="3" t="s">
        <v>1381</v>
      </c>
      <c r="BF102" s="124">
        <v>2.9</v>
      </c>
      <c r="BG102" s="50" t="s">
        <v>1384</v>
      </c>
      <c r="BH102" s="50" t="s">
        <v>1384</v>
      </c>
      <c r="BI102" s="1"/>
      <c r="BJ102" s="72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58" t="s">
        <v>1293</v>
      </c>
      <c r="BV102" s="72">
        <f t="shared" si="447"/>
        <v>34</v>
      </c>
      <c r="BW102" s="73" t="str">
        <f t="shared" si="448"/>
        <v>-</v>
      </c>
      <c r="BX102" s="74">
        <f t="shared" si="449"/>
        <v>71</v>
      </c>
      <c r="BY102" s="73">
        <f t="shared" si="450"/>
        <v>101</v>
      </c>
      <c r="BZ102" s="74">
        <f t="shared" si="451"/>
        <v>105</v>
      </c>
      <c r="CA102" s="73" t="str">
        <f t="shared" si="452"/>
        <v>-</v>
      </c>
      <c r="CB102" s="74">
        <f t="shared" si="453"/>
        <v>144</v>
      </c>
      <c r="CC102" s="73">
        <f t="shared" si="454"/>
        <v>186</v>
      </c>
      <c r="CD102" s="74">
        <f t="shared" si="455"/>
        <v>193</v>
      </c>
      <c r="CE102" s="73">
        <f t="shared" si="456"/>
        <v>239</v>
      </c>
      <c r="CF102" s="74">
        <f t="shared" si="457"/>
        <v>273</v>
      </c>
      <c r="CG102" s="73" t="str">
        <f t="shared" si="458"/>
        <v>-</v>
      </c>
      <c r="CH102" s="72">
        <f t="shared" si="459"/>
        <v>66</v>
      </c>
      <c r="CI102" s="73" t="str">
        <f t="shared" si="460"/>
        <v>-</v>
      </c>
      <c r="CJ102" s="74">
        <f t="shared" si="461"/>
        <v>100</v>
      </c>
      <c r="CK102" s="74">
        <f t="shared" si="462"/>
        <v>104</v>
      </c>
      <c r="CL102" s="74">
        <f t="shared" si="463"/>
        <v>140</v>
      </c>
      <c r="CM102" s="74" t="str">
        <f t="shared" si="464"/>
        <v>-</v>
      </c>
      <c r="CN102" s="74">
        <f t="shared" si="465"/>
        <v>175</v>
      </c>
      <c r="CO102" s="74">
        <f t="shared" si="466"/>
        <v>188</v>
      </c>
      <c r="CP102" s="74">
        <f t="shared" si="467"/>
        <v>228</v>
      </c>
      <c r="CQ102" s="74">
        <f t="shared" si="468"/>
        <v>268</v>
      </c>
      <c r="CR102" s="74">
        <f t="shared" si="469"/>
        <v>300</v>
      </c>
      <c r="CS102" s="74" t="str">
        <f t="shared" si="470"/>
        <v>-</v>
      </c>
      <c r="CT102" s="23" t="e">
        <f t="shared" si="471"/>
        <v>#VALUE!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1"/>
        <v>cxcr4_human_4RWS</v>
      </c>
      <c r="B103" s="3" t="s">
        <v>1172</v>
      </c>
      <c r="C103" s="3" t="s">
        <v>1053</v>
      </c>
      <c r="D103" s="3" t="str">
        <f>IFERROR(MID(VLOOKUP($B103,Seqs!$A:$B,2,0),E103,1),"")</f>
        <v>R</v>
      </c>
      <c r="E103" s="3">
        <v>30</v>
      </c>
      <c r="F103" s="3" t="str">
        <f>IFERROR(MID(VLOOKUP($B103,Seqs!$A:$B,2,0),G103,1),"")</f>
        <v>Q</v>
      </c>
      <c r="G103" s="3">
        <v>66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S</v>
      </c>
      <c r="M103" s="3">
        <v>71</v>
      </c>
      <c r="N103" s="3" t="str">
        <f>IFERROR(MID(VLOOKUP($B103,Seqs!$A:$B,2,0),O103,1),"")</f>
        <v>A</v>
      </c>
      <c r="O103" s="3">
        <v>100</v>
      </c>
      <c r="P103" s="3" t="str">
        <f>IFERROR(MID(VLOOKUP($B103,Seqs!$A:$B,2,0),Q103,1),"")</f>
        <v>N</v>
      </c>
      <c r="Q103" s="3">
        <v>101</v>
      </c>
      <c r="R103" s="3" t="str">
        <f>IFERROR(MID(VLOOKUP($B103,Seqs!$A:$B,2,0),S103,1),"")</f>
        <v>F</v>
      </c>
      <c r="S103" s="3">
        <v>104</v>
      </c>
      <c r="T103" s="3" t="str">
        <f>IFERROR(MID(VLOOKUP($B103,Seqs!$A:$B,2,0),U103,1),"")</f>
        <v>G</v>
      </c>
      <c r="U103" s="3">
        <v>105</v>
      </c>
      <c r="V103" s="3" t="str">
        <f>IFERROR(MID(VLOOKUP($B103,Seqs!$A:$B,2,0),W103,1),"")</f>
        <v>H</v>
      </c>
      <c r="W103" s="3">
        <v>140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S</v>
      </c>
      <c r="AC103" s="9">
        <v>144</v>
      </c>
      <c r="AD103" s="3" t="str">
        <f>IFERROR(MID(VLOOKUP($B103,Seqs!$A:$B,2,0),AE103,1),"")</f>
        <v>A</v>
      </c>
      <c r="AE103" s="3">
        <v>175</v>
      </c>
      <c r="AF103" s="3" t="str">
        <f>IFERROR(MID(VLOOKUP($B103,Seqs!$A:$B,2,0),AG103,1),"")</f>
        <v>C</v>
      </c>
      <c r="AG103" s="3">
        <v>186</v>
      </c>
      <c r="AH103" s="3" t="str">
        <f>IFERROR(MID(VLOOKUP($B103,Seqs!$A:$B,2,0),AI103,1),"")</f>
        <v>R</v>
      </c>
      <c r="AI103" s="3">
        <v>188</v>
      </c>
      <c r="AJ103" s="3" t="str">
        <f>IFERROR(MID(VLOOKUP($B103,Seqs!$A:$B,2,0),AK103,1),"")</f>
        <v>D</v>
      </c>
      <c r="AK103" s="3">
        <v>193</v>
      </c>
      <c r="AL103" s="3" t="str">
        <f>IFERROR(MID(VLOOKUP($B103,Seqs!$A:$B,2,0),AM103,1),"")</f>
        <v>S</v>
      </c>
      <c r="AM103" s="3">
        <v>227</v>
      </c>
      <c r="AN103" s="3" t="str">
        <f>IFERROR(MID(VLOOKUP($B103,Seqs!$A:$B,2,0),AO103,1),"")</f>
        <v>K</v>
      </c>
      <c r="AO103" s="3">
        <v>239</v>
      </c>
      <c r="AP103" s="3" t="str">
        <f>IFERROR(MID(VLOOKUP($B103,Seqs!$A:$B,2,0),AQ103,1),"")</f>
        <v>E</v>
      </c>
      <c r="AQ103" s="3">
        <v>268</v>
      </c>
      <c r="AR103" s="3" t="str">
        <f>IFERROR(MID(VLOOKUP($B103,Seqs!$A:$B,2,0),AS103,1),"")</f>
        <v>G</v>
      </c>
      <c r="AS103" s="3">
        <v>273</v>
      </c>
      <c r="AT103" s="3" t="str">
        <f>IFERROR(MID(VLOOKUP($B103,Seqs!$A:$B,2,0),AU103,1),"")</f>
        <v>I</v>
      </c>
      <c r="AU103" s="3">
        <v>300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7" t="str">
        <f>VLOOKUP(B103,Classification!A:D,4,0)</f>
        <v>Chemokine</v>
      </c>
      <c r="BB103" s="27" t="b">
        <f t="shared" si="222"/>
        <v>1</v>
      </c>
      <c r="BC103" s="23">
        <f t="shared" si="446"/>
        <v>238</v>
      </c>
      <c r="BD103" s="5" t="s">
        <v>23</v>
      </c>
      <c r="BE103" s="3" t="s">
        <v>1381</v>
      </c>
      <c r="BF103" s="124">
        <v>3.1</v>
      </c>
      <c r="BG103" s="50" t="s">
        <v>1384</v>
      </c>
      <c r="BH103" s="50" t="s">
        <v>1384</v>
      </c>
      <c r="BI103" s="1"/>
      <c r="BJ103" s="72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58" t="s">
        <v>1293</v>
      </c>
      <c r="BV103" s="72">
        <f t="shared" si="447"/>
        <v>30</v>
      </c>
      <c r="BW103" s="73" t="str">
        <f t="shared" si="448"/>
        <v>-</v>
      </c>
      <c r="BX103" s="74">
        <f t="shared" si="449"/>
        <v>71</v>
      </c>
      <c r="BY103" s="73">
        <f t="shared" si="450"/>
        <v>101</v>
      </c>
      <c r="BZ103" s="74">
        <f t="shared" si="451"/>
        <v>105</v>
      </c>
      <c r="CA103" s="73" t="str">
        <f t="shared" si="452"/>
        <v>-</v>
      </c>
      <c r="CB103" s="74">
        <f t="shared" si="453"/>
        <v>144</v>
      </c>
      <c r="CC103" s="73">
        <f t="shared" si="454"/>
        <v>186</v>
      </c>
      <c r="CD103" s="74">
        <f t="shared" si="455"/>
        <v>193</v>
      </c>
      <c r="CE103" s="73">
        <f t="shared" si="456"/>
        <v>239</v>
      </c>
      <c r="CF103" s="74">
        <f t="shared" si="457"/>
        <v>273</v>
      </c>
      <c r="CG103" s="73" t="str">
        <f t="shared" si="458"/>
        <v>-</v>
      </c>
      <c r="CH103" s="72">
        <f t="shared" si="459"/>
        <v>66</v>
      </c>
      <c r="CI103" s="73" t="str">
        <f t="shared" si="460"/>
        <v>-</v>
      </c>
      <c r="CJ103" s="74">
        <f t="shared" si="461"/>
        <v>100</v>
      </c>
      <c r="CK103" s="74">
        <f t="shared" si="462"/>
        <v>104</v>
      </c>
      <c r="CL103" s="74">
        <f t="shared" si="463"/>
        <v>140</v>
      </c>
      <c r="CM103" s="74" t="str">
        <f t="shared" si="464"/>
        <v>-</v>
      </c>
      <c r="CN103" s="74">
        <f t="shared" si="465"/>
        <v>175</v>
      </c>
      <c r="CO103" s="74">
        <f t="shared" si="466"/>
        <v>188</v>
      </c>
      <c r="CP103" s="74">
        <f t="shared" si="467"/>
        <v>227</v>
      </c>
      <c r="CQ103" s="74">
        <f t="shared" si="468"/>
        <v>268</v>
      </c>
      <c r="CR103" s="74">
        <f t="shared" si="469"/>
        <v>300</v>
      </c>
      <c r="CS103" s="74" t="str">
        <f t="shared" si="470"/>
        <v>-</v>
      </c>
      <c r="CT103" s="23" t="e">
        <f t="shared" si="471"/>
        <v>#VALUE!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1"/>
        <v>drd3_human__wt</v>
      </c>
      <c r="B104" s="3" t="s">
        <v>192</v>
      </c>
      <c r="C104" s="3" t="s">
        <v>100</v>
      </c>
      <c r="D104" s="3" t="str">
        <f>IFERROR(MID(VLOOKUP($B104,Seqs!$A:$B,2,0),E104,1),"")</f>
        <v>A</v>
      </c>
      <c r="E104" s="3">
        <v>26</v>
      </c>
      <c r="F104" s="3" t="str">
        <f>IFERROR(MID(VLOOKUP($B104,Seqs!$A:$B,2,0),G104,1),"")</f>
        <v>E</v>
      </c>
      <c r="G104" s="3">
        <v>57</v>
      </c>
      <c r="H104" s="3" t="str">
        <f>IFERROR(MID(VLOOKUP($B104,Seqs!$A:$B,2,0),I104,1),"")</f>
        <v>R</v>
      </c>
      <c r="I104" s="23">
        <v>58</v>
      </c>
      <c r="J104" s="3" t="str">
        <f>IFERROR(MID(VLOOKUP($B104,Seqs!$A:$B,2,0),K104,1),"")</f>
        <v>Q</v>
      </c>
      <c r="K104" s="23">
        <v>61</v>
      </c>
      <c r="L104" s="3" t="str">
        <f>IFERROR(MID(VLOOKUP($B104,Seqs!$A:$B,2,0),M104,1),"")</f>
        <v>T</v>
      </c>
      <c r="M104" s="3">
        <v>62</v>
      </c>
      <c r="N104" s="3" t="str">
        <f>IFERROR(MID(VLOOKUP($B104,Seqs!$A:$B,2,0),O104,1),"")</f>
        <v>T</v>
      </c>
      <c r="O104" s="3">
        <v>92</v>
      </c>
      <c r="P104" s="3" t="str">
        <f>IFERROR(MID(VLOOKUP($B104,Seqs!$A:$B,2,0),Q104,1),"")</f>
        <v>V</v>
      </c>
      <c r="Q104" s="3">
        <v>95</v>
      </c>
      <c r="R104" s="3" t="str">
        <f>IFERROR(MID(VLOOKUP($B104,Seqs!$A:$B,2,0),S104,1),"")</f>
        <v>F</v>
      </c>
      <c r="S104" s="3">
        <v>98</v>
      </c>
      <c r="T104" s="3" t="str">
        <f>IFERROR(MID(VLOOKUP($B104,Seqs!$A:$B,2,0),U104,1),"")</f>
        <v>S</v>
      </c>
      <c r="U104" s="3">
        <v>99</v>
      </c>
      <c r="V104" s="3" t="str">
        <f>IFERROR(MID(VLOOKUP($B104,Seqs!$A:$B,2,0),W104,1),"")</f>
        <v>M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G</v>
      </c>
      <c r="AA104" s="3">
        <v>143</v>
      </c>
      <c r="AB104" s="3" t="str">
        <f>IFERROR(MID(VLOOKUP($B104,Seqs!$A:$B,2,0),AC104,1),"")</f>
        <v>S</v>
      </c>
      <c r="AC104" s="9">
        <v>146</v>
      </c>
      <c r="AD104" s="3" t="str">
        <f>IFERROR(MID(VLOOKUP($B104,Seqs!$A:$B,2,0),AE104,1),"")</f>
        <v>G</v>
      </c>
      <c r="AE104" s="3">
        <v>171</v>
      </c>
      <c r="AF104" s="3" t="str">
        <f>IFERROR(MID(VLOOKUP($B104,Seqs!$A:$B,2,0),AG104,1),"")</f>
        <v>C</v>
      </c>
      <c r="AG104" s="3">
        <v>181</v>
      </c>
      <c r="AH104" s="3" t="str">
        <f>IFERROR(MID(VLOOKUP($B104,Seqs!$A:$B,2,0),AI104,1),"")</f>
        <v>I</v>
      </c>
      <c r="AI104" s="3">
        <v>183</v>
      </c>
      <c r="AJ104" s="3" t="str">
        <f>IFERROR(MID(VLOOKUP($B104,Seqs!$A:$B,2,0),AK104,1),"")</f>
        <v>N</v>
      </c>
      <c r="AK104" s="3">
        <v>185</v>
      </c>
      <c r="AL104" s="3" t="str">
        <f>IFERROR(MID(VLOOKUP($B104,Seqs!$A:$B,2,0),AM104,1),"")</f>
        <v>R</v>
      </c>
      <c r="AM104" s="3">
        <v>226</v>
      </c>
      <c r="AN104" s="3" t="str">
        <f>IFERROR(MID(VLOOKUP($B104,Seqs!$A:$B,2,0),AO104,1),"")</f>
        <v>R</v>
      </c>
      <c r="AO104" s="3">
        <v>318</v>
      </c>
      <c r="AP104" s="3" t="str">
        <f>IFERROR(MID(VLOOKUP($B104,Seqs!$A:$B,2,0),AQ104,1),"")</f>
        <v>H</v>
      </c>
      <c r="AQ104" s="3">
        <v>354</v>
      </c>
      <c r="AR104" s="3" t="str">
        <f>IFERROR(MID(VLOOKUP($B104,Seqs!$A:$B,2,0),AS104,1),"")</f>
        <v>S</v>
      </c>
      <c r="AS104" s="3">
        <v>361</v>
      </c>
      <c r="AT104" s="3" t="str">
        <f>IFERROR(MID(VLOOKUP($B104,Seqs!$A:$B,2,0),AU104,1),"")</f>
        <v>F</v>
      </c>
      <c r="AU104" s="3">
        <v>386</v>
      </c>
      <c r="AV104" s="3" t="str">
        <f>IFERROR(MID(VLOOKUP($B104,Seqs!$A:$B,2,0),AW104,1),"")</f>
        <v>N</v>
      </c>
      <c r="AW104" s="3">
        <v>387</v>
      </c>
      <c r="AX104" s="3" t="str">
        <f>IFERROR(MID(VLOOKUP($B104,Seqs!$A:$B,2,0),AY104,1),"")</f>
        <v>S</v>
      </c>
      <c r="AY104" s="3">
        <v>399</v>
      </c>
      <c r="AZ104" s="79" t="str">
        <f>VLOOKUP(B104,Classification!A:D,2,0)</f>
        <v>A</v>
      </c>
      <c r="BA104" s="97" t="str">
        <f>VLOOKUP(B104,Classification!A:D,4,0)</f>
        <v>Dopamine</v>
      </c>
      <c r="BB104" s="27" t="b">
        <f t="shared" si="222"/>
        <v>1</v>
      </c>
      <c r="BC104" s="23">
        <f t="shared" si="446"/>
        <v>263</v>
      </c>
      <c r="BD104" s="57" t="s">
        <v>1379</v>
      </c>
      <c r="BE104" s="3" t="s">
        <v>1381</v>
      </c>
      <c r="BF104" s="124" t="s">
        <v>23</v>
      </c>
      <c r="BG104" s="50" t="s">
        <v>1379</v>
      </c>
      <c r="BH104" s="50" t="s">
        <v>1384</v>
      </c>
      <c r="BI104" s="1"/>
      <c r="BJ104" s="72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58" t="s">
        <v>1293</v>
      </c>
      <c r="BV104" s="72">
        <f t="shared" si="447"/>
        <v>26</v>
      </c>
      <c r="BW104" s="73">
        <f t="shared" si="448"/>
        <v>58</v>
      </c>
      <c r="BX104" s="74">
        <f t="shared" si="449"/>
        <v>62</v>
      </c>
      <c r="BY104" s="73">
        <f t="shared" si="450"/>
        <v>95</v>
      </c>
      <c r="BZ104" s="74">
        <f t="shared" si="451"/>
        <v>99</v>
      </c>
      <c r="CA104" s="73">
        <f t="shared" si="452"/>
        <v>135</v>
      </c>
      <c r="CB104" s="74">
        <f t="shared" si="453"/>
        <v>146</v>
      </c>
      <c r="CC104" s="73">
        <f t="shared" si="454"/>
        <v>181</v>
      </c>
      <c r="CD104" s="74">
        <f t="shared" si="455"/>
        <v>185</v>
      </c>
      <c r="CE104" s="73">
        <f t="shared" si="456"/>
        <v>318</v>
      </c>
      <c r="CF104" s="74">
        <f t="shared" si="457"/>
        <v>361</v>
      </c>
      <c r="CG104" s="73">
        <f t="shared" si="458"/>
        <v>387</v>
      </c>
      <c r="CH104" s="72">
        <f t="shared" si="459"/>
        <v>57</v>
      </c>
      <c r="CI104" s="73">
        <f t="shared" si="460"/>
        <v>61</v>
      </c>
      <c r="CJ104" s="74">
        <f t="shared" si="461"/>
        <v>92</v>
      </c>
      <c r="CK104" s="74">
        <f t="shared" si="462"/>
        <v>98</v>
      </c>
      <c r="CL104" s="74">
        <f t="shared" si="463"/>
        <v>134</v>
      </c>
      <c r="CM104" s="74">
        <f t="shared" si="464"/>
        <v>143</v>
      </c>
      <c r="CN104" s="74">
        <f t="shared" si="465"/>
        <v>171</v>
      </c>
      <c r="CO104" s="74">
        <f t="shared" si="466"/>
        <v>183</v>
      </c>
      <c r="CP104" s="74">
        <f t="shared" si="467"/>
        <v>226</v>
      </c>
      <c r="CQ104" s="74">
        <f t="shared" si="468"/>
        <v>354</v>
      </c>
      <c r="CR104" s="74">
        <f t="shared" si="469"/>
        <v>386</v>
      </c>
      <c r="CS104" s="74">
        <f t="shared" si="470"/>
        <v>399</v>
      </c>
      <c r="CT104" s="23">
        <f t="shared" si="471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1"/>
        <v>drd3_human_3PBL</v>
      </c>
      <c r="B105" s="3" t="s">
        <v>192</v>
      </c>
      <c r="C105" s="3" t="s">
        <v>72</v>
      </c>
      <c r="D105" s="3" t="str">
        <f>IFERROR(MID(VLOOKUP($B105,Seqs!$A:$B,2,0),E105,1),"")</f>
        <v>Y</v>
      </c>
      <c r="E105" s="3">
        <v>32</v>
      </c>
      <c r="F105" s="3" t="str">
        <f>IFERROR(MID(VLOOKUP($B105,Seqs!$A:$B,2,0),G105,1),"")</f>
        <v>E</v>
      </c>
      <c r="G105" s="3">
        <v>57</v>
      </c>
      <c r="H105" s="3" t="str">
        <f>IFERROR(MID(VLOOKUP($B105,Seqs!$A:$B,2,0),I105,1),"")</f>
        <v>R</v>
      </c>
      <c r="I105" s="23">
        <v>58</v>
      </c>
      <c r="J105" s="3" t="str">
        <f>IFERROR(MID(VLOOKUP($B105,Seqs!$A:$B,2,0),K105,1),"")</f>
        <v>Q</v>
      </c>
      <c r="K105" s="23">
        <v>61</v>
      </c>
      <c r="L105" s="3" t="str">
        <f>IFERROR(MID(VLOOKUP($B105,Seqs!$A:$B,2,0),M105,1),"")</f>
        <v>T</v>
      </c>
      <c r="M105" s="3">
        <v>62</v>
      </c>
      <c r="N105" s="3" t="str">
        <f>IFERROR(MID(VLOOKUP($B105,Seqs!$A:$B,2,0),O105,1),"")</f>
        <v>T</v>
      </c>
      <c r="O105" s="3">
        <v>92</v>
      </c>
      <c r="P105" s="3" t="str">
        <f>IFERROR(MID(VLOOKUP($B105,Seqs!$A:$B,2,0),Q105,1),"")</f>
        <v>V</v>
      </c>
      <c r="Q105" s="3">
        <v>95</v>
      </c>
      <c r="R105" s="3" t="str">
        <f>IFERROR(MID(VLOOKUP($B105,Seqs!$A:$B,2,0),S105,1),"")</f>
        <v>F</v>
      </c>
      <c r="S105" s="3">
        <v>98</v>
      </c>
      <c r="T105" s="3" t="str">
        <f>IFERROR(MID(VLOOKUP($B105,Seqs!$A:$B,2,0),U105,1),"")</f>
        <v>S</v>
      </c>
      <c r="U105" s="3">
        <v>99</v>
      </c>
      <c r="V105" s="3" t="str">
        <f>IFERROR(MID(VLOOKUP($B105,Seqs!$A:$B,2,0),W105,1),"")</f>
        <v>M</v>
      </c>
      <c r="W105" s="3">
        <v>134</v>
      </c>
      <c r="X105" s="3" t="str">
        <f>IFERROR(MID(VLOOKUP($B105,Seqs!$A:$B,2,0),Y105,1),"")</f>
        <v>P</v>
      </c>
      <c r="Y105" s="3">
        <v>135</v>
      </c>
      <c r="Z105" s="3" t="str">
        <f>IFERROR(MID(VLOOKUP($B105,Seqs!$A:$B,2,0),AA105,1),"")</f>
        <v>G</v>
      </c>
      <c r="AA105" s="3">
        <v>143</v>
      </c>
      <c r="AB105" s="3" t="str">
        <f>IFERROR(MID(VLOOKUP($B105,Seqs!$A:$B,2,0),AC105,1),"")</f>
        <v>S</v>
      </c>
      <c r="AC105" s="9">
        <v>146</v>
      </c>
      <c r="AD105" s="3" t="str">
        <f>IFERROR(MID(VLOOKUP($B105,Seqs!$A:$B,2,0),AE105,1),"")</f>
        <v>G</v>
      </c>
      <c r="AE105" s="3">
        <v>171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I</v>
      </c>
      <c r="AI105" s="3">
        <v>183</v>
      </c>
      <c r="AJ105" s="3" t="str">
        <f>IFERROR(MID(VLOOKUP($B105,Seqs!$A:$B,2,0),AK105,1),"")</f>
        <v>N</v>
      </c>
      <c r="AK105" s="3">
        <v>185</v>
      </c>
      <c r="AL105" s="3" t="str">
        <f>IFERROR(MID(VLOOKUP($B105,Seqs!$A:$B,2,0),AM105,1),"")</f>
        <v>K</v>
      </c>
      <c r="AM105" s="3">
        <v>216</v>
      </c>
      <c r="AN105" s="3" t="str">
        <f>IFERROR(MID(VLOOKUP($B105,Seqs!$A:$B,2,0),AO105,1),"")</f>
        <v>R</v>
      </c>
      <c r="AO105" s="3">
        <v>323</v>
      </c>
      <c r="AP105" s="3" t="str">
        <f>IFERROR(MID(VLOOKUP($B105,Seqs!$A:$B,2,0),AQ105,1),"")</f>
        <v>H</v>
      </c>
      <c r="AQ105" s="3">
        <v>354</v>
      </c>
      <c r="AR105" s="3" t="str">
        <f>IFERROR(MID(VLOOKUP($B105,Seqs!$A:$B,2,0),AS105,1),"")</f>
        <v>S</v>
      </c>
      <c r="AS105" s="3">
        <v>361</v>
      </c>
      <c r="AT105" s="3" t="str">
        <f>IFERROR(MID(VLOOKUP($B105,Seqs!$A:$B,2,0),AU105,1),"")</f>
        <v>F</v>
      </c>
      <c r="AU105" s="3">
        <v>386</v>
      </c>
      <c r="AV105" s="3" t="str">
        <f>IFERROR(MID(VLOOKUP($B105,Seqs!$A:$B,2,0),AW105,1),"")</f>
        <v>N</v>
      </c>
      <c r="AW105" s="3">
        <v>387</v>
      </c>
      <c r="AX105" s="3" t="str">
        <f>IFERROR(MID(VLOOKUP($B105,Seqs!$A:$B,2,0),AY105,1),"")</f>
        <v>S</v>
      </c>
      <c r="AY105" s="3">
        <v>399</v>
      </c>
      <c r="AZ105" s="79" t="str">
        <f>VLOOKUP(B105,Classification!A:D,2,0)</f>
        <v>A</v>
      </c>
      <c r="BA105" s="97" t="str">
        <f>VLOOKUP(B105,Classification!A:D,4,0)</f>
        <v>Dopamine</v>
      </c>
      <c r="BB105" s="27" t="b">
        <f t="shared" si="222"/>
        <v>1</v>
      </c>
      <c r="BC105" s="23">
        <f t="shared" si="446"/>
        <v>242</v>
      </c>
      <c r="BD105" s="2" t="s">
        <v>1383</v>
      </c>
      <c r="BE105" s="3" t="s">
        <v>1381</v>
      </c>
      <c r="BF105" s="124">
        <v>2.89</v>
      </c>
      <c r="BG105" s="50" t="s">
        <v>1384</v>
      </c>
      <c r="BH105" s="50" t="s">
        <v>1384</v>
      </c>
      <c r="BI105" s="1"/>
      <c r="BJ105" s="72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58" t="s">
        <v>1293</v>
      </c>
      <c r="BV105" s="72">
        <f t="shared" si="447"/>
        <v>32</v>
      </c>
      <c r="BW105" s="73">
        <f t="shared" si="448"/>
        <v>58</v>
      </c>
      <c r="BX105" s="74">
        <f t="shared" si="449"/>
        <v>62</v>
      </c>
      <c r="BY105" s="73">
        <f t="shared" si="450"/>
        <v>95</v>
      </c>
      <c r="BZ105" s="74">
        <f t="shared" si="451"/>
        <v>99</v>
      </c>
      <c r="CA105" s="73">
        <f t="shared" si="452"/>
        <v>135</v>
      </c>
      <c r="CB105" s="74">
        <f t="shared" si="453"/>
        <v>146</v>
      </c>
      <c r="CC105" s="73">
        <f t="shared" si="454"/>
        <v>181</v>
      </c>
      <c r="CD105" s="74">
        <f t="shared" si="455"/>
        <v>185</v>
      </c>
      <c r="CE105" s="73">
        <f t="shared" si="456"/>
        <v>323</v>
      </c>
      <c r="CF105" s="74">
        <f t="shared" si="457"/>
        <v>361</v>
      </c>
      <c r="CG105" s="73">
        <f t="shared" si="458"/>
        <v>387</v>
      </c>
      <c r="CH105" s="72">
        <f t="shared" si="459"/>
        <v>57</v>
      </c>
      <c r="CI105" s="73">
        <f t="shared" si="460"/>
        <v>61</v>
      </c>
      <c r="CJ105" s="74">
        <f t="shared" si="461"/>
        <v>92</v>
      </c>
      <c r="CK105" s="74">
        <f t="shared" si="462"/>
        <v>98</v>
      </c>
      <c r="CL105" s="74">
        <f t="shared" si="463"/>
        <v>134</v>
      </c>
      <c r="CM105" s="74">
        <f t="shared" si="464"/>
        <v>143</v>
      </c>
      <c r="CN105" s="74">
        <f t="shared" si="465"/>
        <v>171</v>
      </c>
      <c r="CO105" s="74">
        <f t="shared" si="466"/>
        <v>183</v>
      </c>
      <c r="CP105" s="74">
        <f t="shared" si="467"/>
        <v>216</v>
      </c>
      <c r="CQ105" s="74">
        <f t="shared" si="468"/>
        <v>354</v>
      </c>
      <c r="CR105" s="74">
        <f t="shared" si="469"/>
        <v>386</v>
      </c>
      <c r="CS105" s="74">
        <f t="shared" si="470"/>
        <v>399</v>
      </c>
      <c r="CT105" s="23">
        <f t="shared" si="471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1"/>
        <v>ednrb_human__wt</v>
      </c>
      <c r="B106" s="2" t="s">
        <v>196</v>
      </c>
      <c r="C106" s="2" t="s">
        <v>100</v>
      </c>
      <c r="D106" s="3" t="str">
        <f>IFERROR(MID(VLOOKUP($B106,Seqs!$A:$B,2,0),E106,1),"")</f>
        <v>Q</v>
      </c>
      <c r="E106" s="2">
        <v>91</v>
      </c>
      <c r="F106" s="3" t="str">
        <f>IFERROR(MID(VLOOKUP($B106,Seqs!$A:$B,2,0),G106,1),"")</f>
        <v>N</v>
      </c>
      <c r="G106" s="2">
        <v>129</v>
      </c>
      <c r="H106" s="3" t="str">
        <f>IFERROR(MID(VLOOKUP($B106,Seqs!$A:$B,2,0),I106,1),"")</f>
        <v>K</v>
      </c>
      <c r="I106" s="57">
        <v>130</v>
      </c>
      <c r="J106" s="3" t="str">
        <f>IFERROR(MID(VLOOKUP($B106,Seqs!$A:$B,2,0),K106,1),"")</f>
        <v>N</v>
      </c>
      <c r="K106" s="57">
        <v>134</v>
      </c>
      <c r="L106" s="3" t="str">
        <f>IFERROR(MID(VLOOKUP($B106,Seqs!$A:$B,2,0),M106,1),"")</f>
        <v>G</v>
      </c>
      <c r="M106" s="2">
        <v>135</v>
      </c>
      <c r="N106" s="3" t="str">
        <f>IFERROR(MID(VLOOKUP($B106,Seqs!$A:$B,2,0),O106,1),"")</f>
        <v>A</v>
      </c>
      <c r="O106" s="2">
        <v>164</v>
      </c>
      <c r="P106" s="3" t="str">
        <f>IFERROR(MID(VLOOKUP($B106,Seqs!$A:$B,2,0),Q106,1),"")</f>
        <v>D</v>
      </c>
      <c r="Q106" s="2">
        <v>166</v>
      </c>
      <c r="R106" s="3" t="str">
        <f>IFERROR(MID(VLOOKUP($B106,Seqs!$A:$B,2,0),S106,1),"")</f>
        <v>F</v>
      </c>
      <c r="S106" s="2">
        <v>169</v>
      </c>
      <c r="T106" s="3" t="str">
        <f>IFERROR(MID(VLOOKUP($B106,Seqs!$A:$B,2,0),U106,1),"")</f>
        <v>G</v>
      </c>
      <c r="U106" s="4">
        <v>170</v>
      </c>
      <c r="V106" s="3" t="str">
        <f>IFERROR(MID(VLOOKUP($B106,Seqs!$A:$B,2,0),W106,1),"")</f>
        <v>S</v>
      </c>
      <c r="W106" s="2">
        <v>205</v>
      </c>
      <c r="X106" s="3" t="str">
        <f>IFERROR(MID(VLOOKUP($B106,Seqs!$A:$B,2,0),Y106,1),"")</f>
        <v>W</v>
      </c>
      <c r="Y106" s="2">
        <v>206</v>
      </c>
      <c r="Z106" s="3" t="str">
        <f>IFERROR(MID(VLOOKUP($B106,Seqs!$A:$B,2,0),AA106,1),"")</f>
        <v>G</v>
      </c>
      <c r="AA106" s="2">
        <v>213</v>
      </c>
      <c r="AB106" s="3" t="str">
        <f>IFERROR(MID(VLOOKUP($B106,Seqs!$A:$B,2,0),AC106,1),"")</f>
        <v>V</v>
      </c>
      <c r="AC106" s="41">
        <v>214</v>
      </c>
      <c r="AD106" s="3" t="str">
        <f>IFERROR(MID(VLOOKUP($B106,Seqs!$A:$B,2,0),AE106,1),"")</f>
        <v>F</v>
      </c>
      <c r="AE106" s="2">
        <v>240</v>
      </c>
      <c r="AF106" s="3" t="str">
        <f>IFERROR(MID(VLOOKUP($B106,Seqs!$A:$B,2,0),AG106,1),"")</f>
        <v>C</v>
      </c>
      <c r="AG106" s="2">
        <v>255</v>
      </c>
      <c r="AH106" s="3" t="str">
        <f>IFERROR(MID(VLOOKUP($B106,Seqs!$A:$B,2,0),AI106,1),"")</f>
        <v>L</v>
      </c>
      <c r="AI106" s="2">
        <v>257</v>
      </c>
      <c r="AJ106" s="3" t="str">
        <f>IFERROR(MID(VLOOKUP($B106,Seqs!$A:$B,2,0),AK106,1),"")</f>
        <v>A</v>
      </c>
      <c r="AK106" s="2">
        <v>264</v>
      </c>
      <c r="AL106" s="3" t="str">
        <f>IFERROR(MID(VLOOKUP($B106,Seqs!$A:$B,2,0),AM106,1),"")</f>
        <v>M</v>
      </c>
      <c r="AM106" s="2">
        <v>307</v>
      </c>
      <c r="AN106" s="3" t="str">
        <f>IFERROR(MID(VLOOKUP($B106,Seqs!$A:$B,2,0),AO106,1),"")</f>
        <v>N</v>
      </c>
      <c r="AO106" s="2">
        <v>312</v>
      </c>
      <c r="AP106" s="3" t="str">
        <f>IFERROR(MID(VLOOKUP($B106,Seqs!$A:$B,2,0),AQ106,1),"")</f>
        <v>Y</v>
      </c>
      <c r="AQ106" s="2">
        <v>350</v>
      </c>
      <c r="AR106" s="3" t="str">
        <f>IFERROR(MID(VLOOKUP($B106,Seqs!$A:$B,2,0),AS106,1),"")</f>
        <v>R</v>
      </c>
      <c r="AS106" s="2">
        <v>357</v>
      </c>
      <c r="AT106" s="3" t="str">
        <f>IFERROR(MID(VLOOKUP($B106,Seqs!$A:$B,2,0),AU106,1),"")</f>
        <v>V</v>
      </c>
      <c r="AU106" s="2">
        <v>389</v>
      </c>
      <c r="AV106" s="3" t="str">
        <f>IFERROR(MID(VLOOKUP($B106,Seqs!$A:$B,2,0),AW106,1),"")</f>
        <v>S</v>
      </c>
      <c r="AW106" s="2">
        <v>390</v>
      </c>
      <c r="AX106" s="3" t="str">
        <f>IFERROR(MID(VLOOKUP($B106,Seqs!$A:$B,2,0),AY106,1),"")</f>
        <v>C</v>
      </c>
      <c r="AY106" s="2">
        <v>403</v>
      </c>
      <c r="AZ106" s="79" t="str">
        <f>VLOOKUP(B106,Classification!A:D,2,0)</f>
        <v>A</v>
      </c>
      <c r="BA106" s="97" t="str">
        <f>VLOOKUP(B106,Classification!A:D,4,0)</f>
        <v>Endothelin</v>
      </c>
      <c r="BB106" s="27" t="b">
        <f t="shared" si="222"/>
        <v>1</v>
      </c>
      <c r="BC106" s="2"/>
      <c r="BD106" s="35" t="s">
        <v>1379</v>
      </c>
      <c r="BE106" s="3" t="s">
        <v>1381</v>
      </c>
      <c r="BF106" s="124" t="s">
        <v>23</v>
      </c>
      <c r="BG106" s="50" t="s">
        <v>1379</v>
      </c>
      <c r="BH106" s="50" t="s">
        <v>1384</v>
      </c>
      <c r="BI106" s="2"/>
      <c r="BJ106" s="72"/>
      <c r="BU106" s="58"/>
      <c r="BV106" s="72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72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2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1"/>
        <v>ednrb_human_5GLH</v>
      </c>
      <c r="B107" s="2" t="s">
        <v>196</v>
      </c>
      <c r="C107" s="2" t="s">
        <v>1334</v>
      </c>
      <c r="D107" s="3" t="str">
        <f>IFERROR(MID(VLOOKUP($B107,Seqs!$A:$B,2,0),E107,1),"")</f>
        <v>K</v>
      </c>
      <c r="E107" s="2">
        <v>97</v>
      </c>
      <c r="F107" s="3" t="str">
        <f>IFERROR(MID(VLOOKUP($B107,Seqs!$A:$B,2,0),G107,1),"")</f>
        <v>N</v>
      </c>
      <c r="G107" s="2">
        <v>129</v>
      </c>
      <c r="H107" s="3" t="str">
        <f>IFERROR(MID(VLOOKUP($B107,Seqs!$A:$B,2,0),I107,1),"")</f>
        <v/>
      </c>
      <c r="I107" s="57" t="s">
        <v>23</v>
      </c>
      <c r="J107" s="3" t="str">
        <f>IFERROR(MID(VLOOKUP($B107,Seqs!$A:$B,2,0),K107,1),"")</f>
        <v/>
      </c>
      <c r="K107" s="57" t="s">
        <v>23</v>
      </c>
      <c r="L107" s="3" t="str">
        <f>IFERROR(MID(VLOOKUP($B107,Seqs!$A:$B,2,0),M107,1),"")</f>
        <v>P</v>
      </c>
      <c r="M107" s="2">
        <v>136</v>
      </c>
      <c r="N107" s="3" t="str">
        <f>IFERROR(MID(VLOOKUP($B107,Seqs!$A:$B,2,0),O107,1),"")</f>
        <v>A</v>
      </c>
      <c r="O107" s="2">
        <v>164</v>
      </c>
      <c r="P107" s="3" t="str">
        <f>IFERROR(MID(VLOOKUP($B107,Seqs!$A:$B,2,0),Q107,1),"")</f>
        <v>D</v>
      </c>
      <c r="Q107" s="2">
        <v>166</v>
      </c>
      <c r="R107" s="3" t="str">
        <f>IFERROR(MID(VLOOKUP($B107,Seqs!$A:$B,2,0),S107,1),"")</f>
        <v>F</v>
      </c>
      <c r="S107" s="2">
        <v>169</v>
      </c>
      <c r="T107" s="3" t="str">
        <f>IFERROR(MID(VLOOKUP($B107,Seqs!$A:$B,2,0),U107,1),"")</f>
        <v>G</v>
      </c>
      <c r="U107" s="4">
        <v>170</v>
      </c>
      <c r="V107" s="3" t="str">
        <f>IFERROR(MID(VLOOKUP($B107,Seqs!$A:$B,2,0),W107,1),"")</f>
        <v>S</v>
      </c>
      <c r="W107" s="2">
        <v>205</v>
      </c>
      <c r="X107" s="3" t="str">
        <f>IFERROR(MID(VLOOKUP($B107,Seqs!$A:$B,2,0),Y107,1),"")</f>
        <v/>
      </c>
      <c r="Y107" s="2" t="s">
        <v>23</v>
      </c>
      <c r="Z107" s="3" t="str">
        <f>IFERROR(MID(VLOOKUP($B107,Seqs!$A:$B,2,0),AA107,1),"")</f>
        <v/>
      </c>
      <c r="AA107" s="2" t="s">
        <v>23</v>
      </c>
      <c r="AB107" s="3" t="str">
        <f>IFERROR(MID(VLOOKUP($B107,Seqs!$A:$B,2,0),AC107,1),"")</f>
        <v>T</v>
      </c>
      <c r="AC107" s="41">
        <v>218</v>
      </c>
      <c r="AD107" s="3" t="str">
        <f>IFERROR(MID(VLOOKUP($B107,Seqs!$A:$B,2,0),AE107,1),"")</f>
        <v>F</v>
      </c>
      <c r="AE107" s="2">
        <v>240</v>
      </c>
      <c r="AF107" s="3" t="str">
        <f>IFERROR(MID(VLOOKUP($B107,Seqs!$A:$B,2,0),AG107,1),"")</f>
        <v>C</v>
      </c>
      <c r="AG107" s="2">
        <v>255</v>
      </c>
      <c r="AH107" s="3" t="str">
        <f>IFERROR(MID(VLOOKUP($B107,Seqs!$A:$B,2,0),AI107,1),"")</f>
        <v>L</v>
      </c>
      <c r="AI107" s="2">
        <v>257</v>
      </c>
      <c r="AJ107" s="3" t="str">
        <f>IFERROR(MID(VLOOKUP($B107,Seqs!$A:$B,2,0),AK107,1),"")</f>
        <v>A</v>
      </c>
      <c r="AK107" s="2">
        <v>264</v>
      </c>
      <c r="AL107" s="3" t="str">
        <f>IFERROR(MID(VLOOKUP($B107,Seqs!$A:$B,2,0),AM107,1),"")</f>
        <v>K</v>
      </c>
      <c r="AM107" s="2">
        <v>303</v>
      </c>
      <c r="AN107" s="3" t="str">
        <f>IFERROR(MID(VLOOKUP($B107,Seqs!$A:$B,2,0),AO107,1),"")</f>
        <v>N</v>
      </c>
      <c r="AO107" s="2">
        <v>312</v>
      </c>
      <c r="AP107" s="3" t="str">
        <f>IFERROR(MID(VLOOKUP($B107,Seqs!$A:$B,2,0),AQ107,1),"")</f>
        <v>Y</v>
      </c>
      <c r="AQ107" s="2">
        <v>350</v>
      </c>
      <c r="AR107" s="3" t="str">
        <f>IFERROR(MID(VLOOKUP($B107,Seqs!$A:$B,2,0),AS107,1),"")</f>
        <v>R</v>
      </c>
      <c r="AS107" s="2">
        <v>357</v>
      </c>
      <c r="AT107" s="3" t="str">
        <f>IFERROR(MID(VLOOKUP($B107,Seqs!$A:$B,2,0),AU107,1),"")</f>
        <v>V</v>
      </c>
      <c r="AU107" s="2">
        <v>389</v>
      </c>
      <c r="AV107" s="3" t="str">
        <f>IFERROR(MID(VLOOKUP($B107,Seqs!$A:$B,2,0),AW107,1),"")</f>
        <v>S</v>
      </c>
      <c r="AW107" s="2">
        <v>390</v>
      </c>
      <c r="AX107" s="3" t="str">
        <f>IFERROR(MID(VLOOKUP($B107,Seqs!$A:$B,2,0),AY107,1),"")</f>
        <v>L</v>
      </c>
      <c r="AY107" s="2">
        <v>401</v>
      </c>
      <c r="AZ107" s="79" t="str">
        <f>VLOOKUP(B107,Classification!A:D,2,0)</f>
        <v>A</v>
      </c>
      <c r="BA107" s="97" t="str">
        <f>VLOOKUP(B107,Classification!A:D,4,0)</f>
        <v>Endothelin</v>
      </c>
      <c r="BB107" s="27" t="b">
        <f t="shared" si="222"/>
        <v>1</v>
      </c>
      <c r="BC107" s="23">
        <f t="shared" ref="BC107:BC141" si="472">_xlfn.AGGREGATE(9,6,CH107:CS107)-_xlfn.AGGREGATE(9,6,BV107:CG107)+12</f>
        <v>254</v>
      </c>
      <c r="BD107" s="2" t="s">
        <v>23</v>
      </c>
      <c r="BE107" s="3" t="s">
        <v>1381</v>
      </c>
      <c r="BF107" s="124">
        <v>2.8</v>
      </c>
      <c r="BG107" s="50" t="s">
        <v>1384</v>
      </c>
      <c r="BH107" s="50" t="s">
        <v>1384</v>
      </c>
      <c r="BI107" s="2"/>
      <c r="BJ107" s="72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58" t="s">
        <v>1293</v>
      </c>
      <c r="BV107" s="72">
        <f t="shared" ref="BV107:BV141" si="473">E107</f>
        <v>97</v>
      </c>
      <c r="BW107" s="73" t="str">
        <f t="shared" ref="BW107:BW141" si="474">I107</f>
        <v>-</v>
      </c>
      <c r="BX107" s="74">
        <f t="shared" ref="BX107:BX141" si="475">M107</f>
        <v>136</v>
      </c>
      <c r="BY107" s="73">
        <f t="shared" ref="BY107:BY141" si="476">Q107</f>
        <v>166</v>
      </c>
      <c r="BZ107" s="74">
        <f t="shared" ref="BZ107:BZ141" si="477">U107</f>
        <v>170</v>
      </c>
      <c r="CA107" s="73" t="str">
        <f t="shared" ref="CA107:CA141" si="478">Y107</f>
        <v>-</v>
      </c>
      <c r="CB107" s="74">
        <f t="shared" ref="CB107:CB141" si="479">AC107</f>
        <v>218</v>
      </c>
      <c r="CC107" s="73">
        <f t="shared" ref="CC107:CC141" si="480">AG107</f>
        <v>255</v>
      </c>
      <c r="CD107" s="74">
        <f t="shared" ref="CD107:CD141" si="481">AK107</f>
        <v>264</v>
      </c>
      <c r="CE107" s="73">
        <f t="shared" ref="CE107:CE141" si="482">AO107</f>
        <v>312</v>
      </c>
      <c r="CF107" s="74">
        <f t="shared" ref="CF107:CF141" si="483">AS107</f>
        <v>357</v>
      </c>
      <c r="CG107" s="73">
        <f t="shared" ref="CG107:CG141" si="484">AW107</f>
        <v>390</v>
      </c>
      <c r="CH107" s="72">
        <f t="shared" ref="CH107:CH141" si="485">G107</f>
        <v>129</v>
      </c>
      <c r="CI107" s="73" t="str">
        <f t="shared" ref="CI107:CI141" si="486">K107</f>
        <v>-</v>
      </c>
      <c r="CJ107" s="74">
        <f t="shared" ref="CJ107:CJ141" si="487">O107</f>
        <v>164</v>
      </c>
      <c r="CK107" s="74">
        <f t="shared" ref="CK107:CK141" si="488">S107</f>
        <v>169</v>
      </c>
      <c r="CL107" s="74">
        <f t="shared" ref="CL107:CL141" si="489">W107</f>
        <v>205</v>
      </c>
      <c r="CM107" s="74" t="str">
        <f t="shared" ref="CM107:CM141" si="490">AA107</f>
        <v>-</v>
      </c>
      <c r="CN107" s="74">
        <f t="shared" ref="CN107:CN141" si="491">AE107</f>
        <v>240</v>
      </c>
      <c r="CO107" s="74">
        <f t="shared" ref="CO107:CO141" si="492">AI107</f>
        <v>257</v>
      </c>
      <c r="CP107" s="74">
        <f t="shared" ref="CP107:CP141" si="493">AM107</f>
        <v>303</v>
      </c>
      <c r="CQ107" s="74">
        <f t="shared" ref="CQ107:CQ141" si="494">AQ107</f>
        <v>350</v>
      </c>
      <c r="CR107" s="74">
        <f t="shared" ref="CR107:CR141" si="495">AU107</f>
        <v>389</v>
      </c>
      <c r="CS107" s="74">
        <f t="shared" ref="CS107:CS141" si="496">AY107</f>
        <v>401</v>
      </c>
      <c r="CT107" s="23" t="e">
        <f t="shared" ref="CT107:CT141" si="497">M107-K107</f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1"/>
        <v>ednrb_human_5GLI</v>
      </c>
      <c r="B108" s="2" t="s">
        <v>196</v>
      </c>
      <c r="C108" s="2" t="s">
        <v>1333</v>
      </c>
      <c r="D108" s="3" t="str">
        <f>IFERROR(MID(VLOOKUP($B108,Seqs!$A:$B,2,0),E108,1),"")</f>
        <v>Q</v>
      </c>
      <c r="E108" s="2">
        <v>91</v>
      </c>
      <c r="F108" s="3" t="str">
        <f>IFERROR(MID(VLOOKUP($B108,Seqs!$A:$B,2,0),G108,1),"")</f>
        <v>N</v>
      </c>
      <c r="G108" s="2">
        <v>129</v>
      </c>
      <c r="H108" s="3" t="str">
        <f>IFERROR(MID(VLOOKUP($B108,Seqs!$A:$B,2,0),I108,1),"")</f>
        <v>K</v>
      </c>
      <c r="I108" s="57">
        <v>130</v>
      </c>
      <c r="J108" s="3" t="str">
        <f>IFERROR(MID(VLOOKUP($B108,Seqs!$A:$B,2,0),K108,1),"")</f>
        <v>N</v>
      </c>
      <c r="K108" s="57">
        <v>134</v>
      </c>
      <c r="L108" s="3" t="str">
        <f>IFERROR(MID(VLOOKUP($B108,Seqs!$A:$B,2,0),M108,1),"")</f>
        <v>G</v>
      </c>
      <c r="M108" s="2">
        <v>135</v>
      </c>
      <c r="N108" s="3" t="str">
        <f>IFERROR(MID(VLOOKUP($B108,Seqs!$A:$B,2,0),O108,1),"")</f>
        <v>A</v>
      </c>
      <c r="O108" s="2">
        <v>164</v>
      </c>
      <c r="P108" s="3" t="str">
        <f>IFERROR(MID(VLOOKUP($B108,Seqs!$A:$B,2,0),Q108,1),"")</f>
        <v>D</v>
      </c>
      <c r="Q108" s="2">
        <v>166</v>
      </c>
      <c r="R108" s="3" t="str">
        <f>IFERROR(MID(VLOOKUP($B108,Seqs!$A:$B,2,0),S108,1),"")</f>
        <v>F</v>
      </c>
      <c r="S108" s="2">
        <v>169</v>
      </c>
      <c r="T108" s="3" t="str">
        <f>IFERROR(MID(VLOOKUP($B108,Seqs!$A:$B,2,0),U108,1),"")</f>
        <v>G</v>
      </c>
      <c r="U108" s="4">
        <v>170</v>
      </c>
      <c r="V108" s="3" t="str">
        <f>IFERROR(MID(VLOOKUP($B108,Seqs!$A:$B,2,0),W108,1),"")</f>
        <v>S</v>
      </c>
      <c r="W108" s="2">
        <v>205</v>
      </c>
      <c r="X108" s="3" t="str">
        <f>IFERROR(MID(VLOOKUP($B108,Seqs!$A:$B,2,0),Y108,1),"")</f>
        <v/>
      </c>
      <c r="Y108" s="2" t="s">
        <v>23</v>
      </c>
      <c r="Z108" s="3" t="str">
        <f>IFERROR(MID(VLOOKUP($B108,Seqs!$A:$B,2,0),AA108,1),"")</f>
        <v/>
      </c>
      <c r="AA108" s="2" t="s">
        <v>23</v>
      </c>
      <c r="AB108" s="3" t="str">
        <f>IFERROR(MID(VLOOKUP($B108,Seqs!$A:$B,2,0),AC108,1),"")</f>
        <v>K</v>
      </c>
      <c r="AC108" s="41">
        <v>216</v>
      </c>
      <c r="AD108" s="3" t="str">
        <f>IFERROR(MID(VLOOKUP($B108,Seqs!$A:$B,2,0),AE108,1),"")</f>
        <v>F</v>
      </c>
      <c r="AE108" s="2">
        <v>240</v>
      </c>
      <c r="AF108" s="3" t="str">
        <f>IFERROR(MID(VLOOKUP($B108,Seqs!$A:$B,2,0),AG108,1),"")</f>
        <v>C</v>
      </c>
      <c r="AG108" s="2">
        <v>255</v>
      </c>
      <c r="AH108" s="3" t="str">
        <f>IFERROR(MID(VLOOKUP($B108,Seqs!$A:$B,2,0),AI108,1),"")</f>
        <v>L</v>
      </c>
      <c r="AI108" s="2">
        <v>257</v>
      </c>
      <c r="AJ108" s="3" t="str">
        <f>IFERROR(MID(VLOOKUP($B108,Seqs!$A:$B,2,0),AK108,1),"")</f>
        <v>A</v>
      </c>
      <c r="AK108" s="2">
        <v>264</v>
      </c>
      <c r="AL108" s="3" t="str">
        <f>IFERROR(MID(VLOOKUP($B108,Seqs!$A:$B,2,0),AM108,1),"")</f>
        <v>K</v>
      </c>
      <c r="AM108" s="2">
        <v>303</v>
      </c>
      <c r="AN108" s="3" t="str">
        <f>IFERROR(MID(VLOOKUP($B108,Seqs!$A:$B,2,0),AO108,1),"")</f>
        <v>N</v>
      </c>
      <c r="AO108" s="2">
        <v>312</v>
      </c>
      <c r="AP108" s="3" t="str">
        <f>IFERROR(MID(VLOOKUP($B108,Seqs!$A:$B,2,0),AQ108,1),"")</f>
        <v>Y</v>
      </c>
      <c r="AQ108" s="2">
        <v>350</v>
      </c>
      <c r="AR108" s="3" t="str">
        <f>IFERROR(MID(VLOOKUP($B108,Seqs!$A:$B,2,0),AS108,1),"")</f>
        <v>R</v>
      </c>
      <c r="AS108" s="2">
        <v>357</v>
      </c>
      <c r="AT108" s="3" t="str">
        <f>IFERROR(MID(VLOOKUP($B108,Seqs!$A:$B,2,0),AU108,1),"")</f>
        <v>V</v>
      </c>
      <c r="AU108" s="2">
        <v>389</v>
      </c>
      <c r="AV108" s="3" t="str">
        <f>IFERROR(MID(VLOOKUP($B108,Seqs!$A:$B,2,0),AW108,1),"")</f>
        <v>S</v>
      </c>
      <c r="AW108" s="2">
        <v>390</v>
      </c>
      <c r="AX108" s="3" t="str">
        <f>IFERROR(MID(VLOOKUP($B108,Seqs!$A:$B,2,0),AY108,1),"")</f>
        <v>C</v>
      </c>
      <c r="AY108" s="2">
        <v>403</v>
      </c>
      <c r="AZ108" s="79" t="str">
        <f>VLOOKUP(B108,Classification!A:D,2,0)</f>
        <v>A</v>
      </c>
      <c r="BA108" s="97" t="str">
        <f>VLOOKUP(B108,Classification!A:D,4,0)</f>
        <v>Endothelin</v>
      </c>
      <c r="BB108" s="27" t="b">
        <f t="shared" si="222"/>
        <v>1</v>
      </c>
      <c r="BC108" s="23">
        <f t="shared" si="472"/>
        <v>269</v>
      </c>
      <c r="BD108" s="2" t="s">
        <v>1383</v>
      </c>
      <c r="BE108" s="3" t="s">
        <v>1381</v>
      </c>
      <c r="BF108" s="124">
        <v>2.5</v>
      </c>
      <c r="BG108" s="50" t="s">
        <v>1384</v>
      </c>
      <c r="BH108" s="50" t="s">
        <v>1384</v>
      </c>
      <c r="BI108" s="2"/>
      <c r="BJ108" s="72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58" t="s">
        <v>1293</v>
      </c>
      <c r="BV108" s="72">
        <f t="shared" si="473"/>
        <v>91</v>
      </c>
      <c r="BW108" s="73">
        <f t="shared" si="474"/>
        <v>130</v>
      </c>
      <c r="BX108" s="74">
        <f t="shared" si="475"/>
        <v>135</v>
      </c>
      <c r="BY108" s="73">
        <f t="shared" si="476"/>
        <v>166</v>
      </c>
      <c r="BZ108" s="74">
        <f t="shared" si="477"/>
        <v>170</v>
      </c>
      <c r="CA108" s="73" t="str">
        <f t="shared" si="478"/>
        <v>-</v>
      </c>
      <c r="CB108" s="74">
        <f t="shared" si="479"/>
        <v>216</v>
      </c>
      <c r="CC108" s="73">
        <f t="shared" si="480"/>
        <v>255</v>
      </c>
      <c r="CD108" s="74">
        <f t="shared" si="481"/>
        <v>264</v>
      </c>
      <c r="CE108" s="73">
        <f t="shared" si="482"/>
        <v>312</v>
      </c>
      <c r="CF108" s="74">
        <f t="shared" si="483"/>
        <v>357</v>
      </c>
      <c r="CG108" s="73">
        <f t="shared" si="484"/>
        <v>390</v>
      </c>
      <c r="CH108" s="72">
        <f t="shared" si="485"/>
        <v>129</v>
      </c>
      <c r="CI108" s="73">
        <f t="shared" si="486"/>
        <v>134</v>
      </c>
      <c r="CJ108" s="74">
        <f t="shared" si="487"/>
        <v>164</v>
      </c>
      <c r="CK108" s="74">
        <f t="shared" si="488"/>
        <v>169</v>
      </c>
      <c r="CL108" s="74">
        <f t="shared" si="489"/>
        <v>205</v>
      </c>
      <c r="CM108" s="74" t="str">
        <f t="shared" si="490"/>
        <v>-</v>
      </c>
      <c r="CN108" s="74">
        <f t="shared" si="491"/>
        <v>240</v>
      </c>
      <c r="CO108" s="74">
        <f t="shared" si="492"/>
        <v>257</v>
      </c>
      <c r="CP108" s="74">
        <f t="shared" si="493"/>
        <v>303</v>
      </c>
      <c r="CQ108" s="74">
        <f t="shared" si="494"/>
        <v>350</v>
      </c>
      <c r="CR108" s="74">
        <f t="shared" si="495"/>
        <v>389</v>
      </c>
      <c r="CS108" s="74">
        <f t="shared" si="496"/>
        <v>403</v>
      </c>
      <c r="CT108" s="23">
        <f t="shared" si="497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221"/>
        <v>ffar1_human__wt</v>
      </c>
      <c r="B109" s="3" t="s">
        <v>1173</v>
      </c>
      <c r="C109" s="3" t="s">
        <v>100</v>
      </c>
      <c r="D109" s="3" t="str">
        <f>IFERROR(MID(VLOOKUP($B109,Seqs!$A:$B,2,0),E109,1),"")</f>
        <v>P</v>
      </c>
      <c r="E109" s="3">
        <v>4</v>
      </c>
      <c r="F109" s="3" t="str">
        <f>IFERROR(MID(VLOOKUP($B109,Seqs!$A:$B,2,0),G109,1),"")</f>
        <v>R</v>
      </c>
      <c r="G109" s="3">
        <v>37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T</v>
      </c>
      <c r="M109" s="3">
        <v>39</v>
      </c>
      <c r="N109" s="3" t="str">
        <f>IFERROR(MID(VLOOKUP($B109,Seqs!$A:$B,2,0),O109,1),"")</f>
        <v>S</v>
      </c>
      <c r="O109" s="3">
        <v>69</v>
      </c>
      <c r="P109" s="3" t="str">
        <f>IFERROR(MID(VLOOKUP($B109,Seqs!$A:$B,2,0),Q109,1),"")</f>
        <v>A</v>
      </c>
      <c r="Q109" s="3">
        <v>71</v>
      </c>
      <c r="R109" s="3" t="str">
        <f>IFERROR(MID(VLOOKUP($B109,Seqs!$A:$B,2,0),S109,1),"")</f>
        <v>L</v>
      </c>
      <c r="S109" s="3">
        <v>74</v>
      </c>
      <c r="T109" s="3" t="str">
        <f>IFERROR(MID(VLOOKUP($B109,Seqs!$A:$B,2,0),U109,1),"")</f>
        <v>P</v>
      </c>
      <c r="U109" s="3">
        <v>75</v>
      </c>
      <c r="V109" s="3" t="str">
        <f>IFERROR(MID(VLOOKUP($B109,Seqs!$A:$B,2,0),W109,1),"")</f>
        <v>F</v>
      </c>
      <c r="W109" s="3">
        <v>110</v>
      </c>
      <c r="X109" s="3" t="str">
        <f>IFERROR(MID(VLOOKUP($B109,Seqs!$A:$B,2,0),Y109,1),"")</f>
        <v>P</v>
      </c>
      <c r="Y109" s="3">
        <v>111</v>
      </c>
      <c r="Z109" s="3" t="str">
        <f>IFERROR(MID(VLOOKUP($B109,Seqs!$A:$B,2,0),AA109,1),"")</f>
        <v>R</v>
      </c>
      <c r="AA109" s="3">
        <v>118</v>
      </c>
      <c r="AB109" s="3" t="str">
        <f>IFERROR(MID(VLOOKUP($B109,Seqs!$A:$B,2,0),AC109,1),"")</f>
        <v>R</v>
      </c>
      <c r="AC109" s="9">
        <v>119</v>
      </c>
      <c r="AD109" s="3" t="str">
        <f>IFERROR(MID(VLOOKUP($B109,Seqs!$A:$B,2,0),AE109,1),"")</f>
        <v>A</v>
      </c>
      <c r="AE109" s="3">
        <v>146</v>
      </c>
      <c r="AF109" s="3" t="str">
        <f>IFERROR(MID(VLOOKUP($B109,Seqs!$A:$B,2,0),AG109,1),"")</f>
        <v>C</v>
      </c>
      <c r="AG109" s="3">
        <v>170</v>
      </c>
      <c r="AH109" s="3" t="str">
        <f>IFERROR(MID(VLOOKUP($B109,Seqs!$A:$B,2,0),AI109,1),"")</f>
        <v>E</v>
      </c>
      <c r="AI109" s="3">
        <v>172</v>
      </c>
      <c r="AJ109" s="3" t="str">
        <f>IFERROR(MID(VLOOKUP($B109,Seqs!$A:$B,2,0),AK109,1),"")</f>
        <v>D</v>
      </c>
      <c r="AK109" s="3">
        <v>175</v>
      </c>
      <c r="AL109" s="3" t="str">
        <f>IFERROR(MID(VLOOKUP($B109,Seqs!$A:$B,2,0),AM109,1),"")</f>
        <v>R</v>
      </c>
      <c r="AM109" s="3">
        <v>211</v>
      </c>
      <c r="AN109" s="3" t="str">
        <f>IFERROR(MID(VLOOKUP($B109,Seqs!$A:$B,2,0),AO109,1),"")</f>
        <v>R</v>
      </c>
      <c r="AO109" s="3">
        <v>217</v>
      </c>
      <c r="AP109" s="3" t="str">
        <f>IFERROR(MID(VLOOKUP($B109,Seqs!$A:$B,2,0),AQ109,1),"")</f>
        <v>Y</v>
      </c>
      <c r="AQ109" s="3">
        <v>250</v>
      </c>
      <c r="AR109" s="3" t="str">
        <f>IFERROR(MID(VLOOKUP($B109,Seqs!$A:$B,2,0),AS109,1),"")</f>
        <v>G</v>
      </c>
      <c r="AS109" s="3">
        <v>255</v>
      </c>
      <c r="AT109" s="3" t="str">
        <f>IFERROR(MID(VLOOKUP($B109,Seqs!$A:$B,2,0),AU109,1),"")</f>
        <v>L</v>
      </c>
      <c r="AU109" s="3">
        <v>279</v>
      </c>
      <c r="AV109" s="3" t="str">
        <f>IFERROR(MID(VLOOKUP($B109,Seqs!$A:$B,2,0),AW109,1),"")</f>
        <v>G</v>
      </c>
      <c r="AW109" s="3">
        <v>280</v>
      </c>
      <c r="AX109" s="3" t="str">
        <f>IFERROR(MID(VLOOKUP($B109,Seqs!$A:$B,2,0),AY109,1),"")</f>
        <v>Q</v>
      </c>
      <c r="AY109" s="3">
        <v>294</v>
      </c>
      <c r="AZ109" s="79" t="str">
        <f>VLOOKUP(B109,Classification!A:D,2,0)</f>
        <v>A</v>
      </c>
      <c r="BA109" s="97" t="str">
        <f>VLOOKUP(B109,Classification!A:D,4,0)</f>
        <v>Freefattyacid</v>
      </c>
      <c r="BB109" s="27" t="b">
        <f t="shared" si="222"/>
        <v>1</v>
      </c>
      <c r="BC109" s="23">
        <f t="shared" si="472"/>
        <v>256</v>
      </c>
      <c r="BD109" s="35" t="s">
        <v>1379</v>
      </c>
      <c r="BE109" s="3" t="s">
        <v>1381</v>
      </c>
      <c r="BF109" s="124" t="s">
        <v>23</v>
      </c>
      <c r="BG109" s="50" t="s">
        <v>1379</v>
      </c>
      <c r="BH109" s="50" t="s">
        <v>1384</v>
      </c>
      <c r="BI109" s="1"/>
      <c r="BJ109" s="72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58" t="s">
        <v>1293</v>
      </c>
      <c r="BV109" s="72">
        <f t="shared" si="473"/>
        <v>4</v>
      </c>
      <c r="BW109" s="73" t="str">
        <f t="shared" si="474"/>
        <v>-</v>
      </c>
      <c r="BX109" s="74">
        <f t="shared" si="475"/>
        <v>39</v>
      </c>
      <c r="BY109" s="73">
        <f t="shared" si="476"/>
        <v>71</v>
      </c>
      <c r="BZ109" s="74">
        <f t="shared" si="477"/>
        <v>75</v>
      </c>
      <c r="CA109" s="73">
        <f t="shared" si="478"/>
        <v>111</v>
      </c>
      <c r="CB109" s="74">
        <f t="shared" si="479"/>
        <v>119</v>
      </c>
      <c r="CC109" s="73">
        <f t="shared" si="480"/>
        <v>170</v>
      </c>
      <c r="CD109" s="74">
        <f t="shared" si="481"/>
        <v>175</v>
      </c>
      <c r="CE109" s="73">
        <f t="shared" si="482"/>
        <v>217</v>
      </c>
      <c r="CF109" s="74">
        <f t="shared" si="483"/>
        <v>255</v>
      </c>
      <c r="CG109" s="73">
        <f t="shared" si="484"/>
        <v>280</v>
      </c>
      <c r="CH109" s="72">
        <f t="shared" si="485"/>
        <v>37</v>
      </c>
      <c r="CI109" s="73" t="str">
        <f t="shared" si="486"/>
        <v>-</v>
      </c>
      <c r="CJ109" s="74">
        <f t="shared" si="487"/>
        <v>69</v>
      </c>
      <c r="CK109" s="74">
        <f t="shared" si="488"/>
        <v>74</v>
      </c>
      <c r="CL109" s="74">
        <f t="shared" si="489"/>
        <v>110</v>
      </c>
      <c r="CM109" s="74">
        <f t="shared" si="490"/>
        <v>118</v>
      </c>
      <c r="CN109" s="74">
        <f t="shared" si="491"/>
        <v>146</v>
      </c>
      <c r="CO109" s="74">
        <f t="shared" si="492"/>
        <v>172</v>
      </c>
      <c r="CP109" s="74">
        <f t="shared" si="493"/>
        <v>211</v>
      </c>
      <c r="CQ109" s="74">
        <f t="shared" si="494"/>
        <v>250</v>
      </c>
      <c r="CR109" s="74">
        <f t="shared" si="495"/>
        <v>279</v>
      </c>
      <c r="CS109" s="74">
        <f t="shared" si="496"/>
        <v>294</v>
      </c>
      <c r="CT109" s="23" t="e">
        <f t="shared" si="497"/>
        <v>#VALUE!</v>
      </c>
    </row>
    <row r="110" spans="1:1029" x14ac:dyDescent="0.2">
      <c r="A110" s="3" t="str">
        <f t="shared" si="221"/>
        <v>ffar1_human_4PHU</v>
      </c>
      <c r="B110" s="3" t="s">
        <v>1173</v>
      </c>
      <c r="C110" s="3" t="s">
        <v>52</v>
      </c>
      <c r="D110" s="3" t="str">
        <f>IFERROR(MID(VLOOKUP($B110,Seqs!$A:$B,2,0),E110,1),"")</f>
        <v>P</v>
      </c>
      <c r="E110" s="3">
        <v>4</v>
      </c>
      <c r="F110" s="3" t="str">
        <f>IFERROR(MID(VLOOKUP($B110,Seqs!$A:$B,2,0),G110,1),"")</f>
        <v>R</v>
      </c>
      <c r="G110" s="3">
        <v>37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T</v>
      </c>
      <c r="M110" s="3">
        <v>39</v>
      </c>
      <c r="N110" s="3" t="str">
        <f>IFERROR(MID(VLOOKUP($B110,Seqs!$A:$B,2,0),O110,1),"")</f>
        <v>S</v>
      </c>
      <c r="O110" s="3">
        <v>69</v>
      </c>
      <c r="P110" s="3" t="str">
        <f>IFERROR(MID(VLOOKUP($B110,Seqs!$A:$B,2,0),Q110,1),"")</f>
        <v>A</v>
      </c>
      <c r="Q110" s="3">
        <v>71</v>
      </c>
      <c r="R110" s="3" t="str">
        <f>IFERROR(MID(VLOOKUP($B110,Seqs!$A:$B,2,0),S110,1),"")</f>
        <v>L</v>
      </c>
      <c r="S110" s="3">
        <v>74</v>
      </c>
      <c r="T110" s="3" t="str">
        <f>IFERROR(MID(VLOOKUP($B110,Seqs!$A:$B,2,0),U110,1),"")</f>
        <v>P</v>
      </c>
      <c r="U110" s="3">
        <v>75</v>
      </c>
      <c r="V110" s="3" t="str">
        <f>IFERROR(MID(VLOOKUP($B110,Seqs!$A:$B,2,0),W110,1),"")</f>
        <v>F</v>
      </c>
      <c r="W110" s="3">
        <v>110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C</v>
      </c>
      <c r="AC110" s="9">
        <v>121</v>
      </c>
      <c r="AD110" s="3" t="str">
        <f>IFERROR(MID(VLOOKUP($B110,Seqs!$A:$B,2,0),AE110,1),"")</f>
        <v>A</v>
      </c>
      <c r="AE110" s="3">
        <v>146</v>
      </c>
      <c r="AF110" s="3" t="str">
        <f>IFERROR(MID(VLOOKUP($B110,Seqs!$A:$B,2,0),AG110,1),"")</f>
        <v>C</v>
      </c>
      <c r="AG110" s="3">
        <v>170</v>
      </c>
      <c r="AH110" s="3" t="str">
        <f>IFERROR(MID(VLOOKUP($B110,Seqs!$A:$B,2,0),AI110,1),"")</f>
        <v>E</v>
      </c>
      <c r="AI110" s="3">
        <v>172</v>
      </c>
      <c r="AJ110" s="3" t="str">
        <f>IFERROR(MID(VLOOKUP($B110,Seqs!$A:$B,2,0),AK110,1),"")</f>
        <v>D</v>
      </c>
      <c r="AK110" s="3">
        <v>175</v>
      </c>
      <c r="AL110" s="3" t="str">
        <f>IFERROR(MID(VLOOKUP($B110,Seqs!$A:$B,2,0),AM110,1),"")</f>
        <v>A</v>
      </c>
      <c r="AM110" s="3">
        <v>210</v>
      </c>
      <c r="AN110" s="3" t="str">
        <f>IFERROR(MID(VLOOKUP($B110,Seqs!$A:$B,2,0),AO110,1),"")</f>
        <v>L</v>
      </c>
      <c r="AO110" s="3">
        <v>214</v>
      </c>
      <c r="AP110" s="3" t="str">
        <f>IFERROR(MID(VLOOKUP($B110,Seqs!$A:$B,2,0),AQ110,1),"")</f>
        <v>Y</v>
      </c>
      <c r="AQ110" s="3">
        <v>250</v>
      </c>
      <c r="AR110" s="3" t="str">
        <f>IFERROR(MID(VLOOKUP($B110,Seqs!$A:$B,2,0),AS110,1),"")</f>
        <v>G</v>
      </c>
      <c r="AS110" s="3">
        <v>255</v>
      </c>
      <c r="AT110" s="3" t="str">
        <f>IFERROR(MID(VLOOKUP($B110,Seqs!$A:$B,2,0),AU110,1),"")</f>
        <v>T</v>
      </c>
      <c r="AU110" s="3">
        <v>276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7" t="str">
        <f>VLOOKUP(B110,Classification!A:D,4,0)</f>
        <v>Freefattyacid</v>
      </c>
      <c r="BB110" s="27" t="b">
        <f t="shared" si="222"/>
        <v>1</v>
      </c>
      <c r="BC110" s="23">
        <f t="shared" si="472"/>
        <v>232</v>
      </c>
      <c r="BD110" s="16" t="s">
        <v>1383</v>
      </c>
      <c r="BE110" s="3" t="s">
        <v>1381</v>
      </c>
      <c r="BF110" s="124">
        <v>2.33</v>
      </c>
      <c r="BG110" s="50" t="s">
        <v>1384</v>
      </c>
      <c r="BH110" s="50" t="s">
        <v>1384</v>
      </c>
      <c r="BI110" s="1"/>
      <c r="BJ110" s="72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58" t="s">
        <v>1293</v>
      </c>
      <c r="BV110" s="72">
        <f t="shared" si="473"/>
        <v>4</v>
      </c>
      <c r="BW110" s="73" t="str">
        <f t="shared" si="474"/>
        <v>-</v>
      </c>
      <c r="BX110" s="74">
        <f t="shared" si="475"/>
        <v>39</v>
      </c>
      <c r="BY110" s="73">
        <f t="shared" si="476"/>
        <v>71</v>
      </c>
      <c r="BZ110" s="74">
        <f t="shared" si="477"/>
        <v>75</v>
      </c>
      <c r="CA110" s="73" t="str">
        <f t="shared" si="478"/>
        <v>-</v>
      </c>
      <c r="CB110" s="74">
        <f t="shared" si="479"/>
        <v>121</v>
      </c>
      <c r="CC110" s="73">
        <f t="shared" si="480"/>
        <v>170</v>
      </c>
      <c r="CD110" s="74">
        <f t="shared" si="481"/>
        <v>175</v>
      </c>
      <c r="CE110" s="73">
        <f t="shared" si="482"/>
        <v>214</v>
      </c>
      <c r="CF110" s="74">
        <f t="shared" si="483"/>
        <v>255</v>
      </c>
      <c r="CG110" s="73" t="str">
        <f t="shared" si="484"/>
        <v>-</v>
      </c>
      <c r="CH110" s="72">
        <f t="shared" si="485"/>
        <v>37</v>
      </c>
      <c r="CI110" s="73" t="str">
        <f t="shared" si="486"/>
        <v>-</v>
      </c>
      <c r="CJ110" s="74">
        <f t="shared" si="487"/>
        <v>69</v>
      </c>
      <c r="CK110" s="74">
        <f t="shared" si="488"/>
        <v>74</v>
      </c>
      <c r="CL110" s="74">
        <f t="shared" si="489"/>
        <v>110</v>
      </c>
      <c r="CM110" s="74" t="str">
        <f t="shared" si="490"/>
        <v>-</v>
      </c>
      <c r="CN110" s="74">
        <f t="shared" si="491"/>
        <v>146</v>
      </c>
      <c r="CO110" s="74">
        <f t="shared" si="492"/>
        <v>172</v>
      </c>
      <c r="CP110" s="74">
        <f t="shared" si="493"/>
        <v>210</v>
      </c>
      <c r="CQ110" s="74">
        <f t="shared" si="494"/>
        <v>250</v>
      </c>
      <c r="CR110" s="74">
        <f t="shared" si="495"/>
        <v>276</v>
      </c>
      <c r="CS110" s="74" t="str">
        <f t="shared" si="496"/>
        <v>-</v>
      </c>
      <c r="CT110" s="23" t="e">
        <f t="shared" si="497"/>
        <v>#VALUE!</v>
      </c>
    </row>
    <row r="111" spans="1:1029" s="12" customFormat="1" x14ac:dyDescent="0.2">
      <c r="A111" s="9" t="str">
        <f t="shared" ref="A111" si="498">CONCATENATE(B111,"_",C111)</f>
        <v>ffar1_human_5TZR</v>
      </c>
      <c r="B111" s="9" t="s">
        <v>1173</v>
      </c>
      <c r="C111" s="9" t="s">
        <v>1426</v>
      </c>
      <c r="D111" s="9" t="str">
        <f>IFERROR(MID(VLOOKUP($B111,Seqs!$A:$B,2,0),E111,1),"")</f>
        <v>P</v>
      </c>
      <c r="E111" s="9">
        <v>4</v>
      </c>
      <c r="F111" s="9" t="str">
        <f>IFERROR(MID(VLOOKUP($B111,Seqs!$A:$B,2,0),G111,1),"")</f>
        <v>R</v>
      </c>
      <c r="G111" s="9">
        <v>37</v>
      </c>
      <c r="H111" s="9" t="str">
        <f>IFERROR(MID(VLOOKUP($B111,Seqs!$A:$B,2,0),I111,1),"")</f>
        <v/>
      </c>
      <c r="I111" s="112" t="s">
        <v>23</v>
      </c>
      <c r="J111" s="9" t="str">
        <f>IFERROR(MID(VLOOKUP($B111,Seqs!$A:$B,2,0),K111,1),"")</f>
        <v/>
      </c>
      <c r="K111" s="112" t="s">
        <v>23</v>
      </c>
      <c r="L111" s="9" t="str">
        <f>IFERROR(MID(VLOOKUP($B111,Seqs!$A:$B,2,0),M111,1),"")</f>
        <v>T</v>
      </c>
      <c r="M111" s="9">
        <v>39</v>
      </c>
      <c r="N111" s="9" t="str">
        <f>IFERROR(MID(VLOOKUP($B111,Seqs!$A:$B,2,0),O111,1),"")</f>
        <v>S</v>
      </c>
      <c r="O111" s="9">
        <v>69</v>
      </c>
      <c r="P111" s="9" t="str">
        <f>IFERROR(MID(VLOOKUP($B111,Seqs!$A:$B,2,0),Q111,1),"")</f>
        <v>A</v>
      </c>
      <c r="Q111" s="9">
        <v>71</v>
      </c>
      <c r="R111" s="9" t="str">
        <f>IFERROR(MID(VLOOKUP($B111,Seqs!$A:$B,2,0),S111,1),"")</f>
        <v>L</v>
      </c>
      <c r="S111" s="9">
        <v>74</v>
      </c>
      <c r="T111" s="9" t="str">
        <f>IFERROR(MID(VLOOKUP($B111,Seqs!$A:$B,2,0),U111,1),"")</f>
        <v>P</v>
      </c>
      <c r="U111" s="9">
        <v>75</v>
      </c>
      <c r="V111" s="9" t="str">
        <f>IFERROR(MID(VLOOKUP($B111,Seqs!$A:$B,2,0),W111,1),"")</f>
        <v>F</v>
      </c>
      <c r="W111" s="9">
        <v>110</v>
      </c>
      <c r="X111" s="9" t="str">
        <f>IFERROR(MID(VLOOKUP($B111,Seqs!$A:$B,2,0),Y111,1),"")</f>
        <v/>
      </c>
      <c r="Y111" s="9" t="s">
        <v>23</v>
      </c>
      <c r="Z111" s="9" t="str">
        <f>IFERROR(MID(VLOOKUP($B111,Seqs!$A:$B,2,0),AA111,1),"")</f>
        <v/>
      </c>
      <c r="AA111" s="9" t="s">
        <v>23</v>
      </c>
      <c r="AB111" s="9" t="str">
        <f>IFERROR(MID(VLOOKUP($B111,Seqs!$A:$B,2,0),AC111,1),"")</f>
        <v>C</v>
      </c>
      <c r="AC111" s="9">
        <v>121</v>
      </c>
      <c r="AD111" s="9" t="str">
        <f>IFERROR(MID(VLOOKUP($B111,Seqs!$A:$B,2,0),AE111,1),"")</f>
        <v>A</v>
      </c>
      <c r="AE111" s="9">
        <v>146</v>
      </c>
      <c r="AF111" s="9" t="str">
        <f>IFERROR(MID(VLOOKUP($B111,Seqs!$A:$B,2,0),AG111,1),"")</f>
        <v>C</v>
      </c>
      <c r="AG111" s="9">
        <v>170</v>
      </c>
      <c r="AH111" s="9" t="str">
        <f>IFERROR(MID(VLOOKUP($B111,Seqs!$A:$B,2,0),AI111,1),"")</f>
        <v>E</v>
      </c>
      <c r="AI111" s="9">
        <v>172</v>
      </c>
      <c r="AJ111" s="9" t="str">
        <f>IFERROR(MID(VLOOKUP($B111,Seqs!$A:$B,2,0),AK111,1),"")</f>
        <v>D</v>
      </c>
      <c r="AK111" s="9">
        <v>175</v>
      </c>
      <c r="AL111" s="9" t="str">
        <f>IFERROR(MID(VLOOKUP($B111,Seqs!$A:$B,2,0),AM111,1),"")</f>
        <v>R</v>
      </c>
      <c r="AM111" s="9">
        <v>211</v>
      </c>
      <c r="AN111" s="9" t="str">
        <f>IFERROR(MID(VLOOKUP($B111,Seqs!$A:$B,2,0),AO111,1),"")</f>
        <v>L</v>
      </c>
      <c r="AO111" s="9">
        <v>214</v>
      </c>
      <c r="AP111" s="9" t="str">
        <f>IFERROR(MID(VLOOKUP($B111,Seqs!$A:$B,2,0),AQ111,1),"")</f>
        <v>Y</v>
      </c>
      <c r="AQ111" s="9">
        <v>250</v>
      </c>
      <c r="AR111" s="9" t="str">
        <f>IFERROR(MID(VLOOKUP($B111,Seqs!$A:$B,2,0),AS111,1),"")</f>
        <v>G</v>
      </c>
      <c r="AS111" s="9">
        <v>255</v>
      </c>
      <c r="AT111" s="9" t="str">
        <f>IFERROR(MID(VLOOKUP($B111,Seqs!$A:$B,2,0),AU111,1),"")</f>
        <v>T</v>
      </c>
      <c r="AU111" s="9">
        <v>276</v>
      </c>
      <c r="AV111" s="9" t="str">
        <f>IFERROR(MID(VLOOKUP($B111,Seqs!$A:$B,2,0),AW111,1),"")</f>
        <v/>
      </c>
      <c r="AW111" s="9" t="s">
        <v>23</v>
      </c>
      <c r="AX111" s="9" t="str">
        <f>IFERROR(MID(VLOOKUP($B111,Seqs!$A:$B,2,0),AY111,1),"")</f>
        <v/>
      </c>
      <c r="AY111" s="9" t="s">
        <v>23</v>
      </c>
      <c r="AZ111" s="113" t="str">
        <f>VLOOKUP(B111,Classification!A:D,2,0)</f>
        <v>A</v>
      </c>
      <c r="BA111" s="101" t="str">
        <f>VLOOKUP(B111,Classification!A:D,4,0)</f>
        <v>Freefattyacid</v>
      </c>
      <c r="BB111" s="37" t="b">
        <f t="shared" ref="BB111" si="499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12">
        <f t="shared" ref="BC111" si="500">_xlfn.AGGREGATE(9,6,CH111:CS111)-_xlfn.AGGREGATE(9,6,BV111:CG111)+12</f>
        <v>233</v>
      </c>
      <c r="BD111" s="122" t="s">
        <v>23</v>
      </c>
      <c r="BE111" s="9" t="s">
        <v>1297</v>
      </c>
      <c r="BF111" s="125">
        <v>2.2000000000000002</v>
      </c>
      <c r="BG111" s="52" t="s">
        <v>1</v>
      </c>
      <c r="BH111" s="52" t="s">
        <v>1</v>
      </c>
      <c r="BJ111" s="114" t="s">
        <v>1293</v>
      </c>
      <c r="BK111" s="115" t="s">
        <v>1293</v>
      </c>
      <c r="BL111" s="115" t="s">
        <v>1293</v>
      </c>
      <c r="BM111" s="115" t="s">
        <v>1293</v>
      </c>
      <c r="BN111" s="115" t="s">
        <v>1293</v>
      </c>
      <c r="BO111" s="115" t="s">
        <v>1293</v>
      </c>
      <c r="BP111" s="115" t="s">
        <v>1293</v>
      </c>
      <c r="BQ111" s="115" t="s">
        <v>1293</v>
      </c>
      <c r="BR111" s="115" t="s">
        <v>1293</v>
      </c>
      <c r="BS111" s="115" t="s">
        <v>1293</v>
      </c>
      <c r="BT111" s="115" t="s">
        <v>1293</v>
      </c>
      <c r="BU111" s="115" t="s">
        <v>1293</v>
      </c>
      <c r="BV111" s="114">
        <f t="shared" ref="BV111" si="501">E111</f>
        <v>4</v>
      </c>
      <c r="BW111" s="116" t="str">
        <f t="shared" ref="BW111" si="502">I111</f>
        <v>-</v>
      </c>
      <c r="BX111" s="117">
        <f t="shared" ref="BX111" si="503">M111</f>
        <v>39</v>
      </c>
      <c r="BY111" s="116">
        <f t="shared" ref="BY111" si="504">Q111</f>
        <v>71</v>
      </c>
      <c r="BZ111" s="117">
        <f t="shared" ref="BZ111" si="505">U111</f>
        <v>75</v>
      </c>
      <c r="CA111" s="116" t="str">
        <f t="shared" ref="CA111" si="506">Y111</f>
        <v>-</v>
      </c>
      <c r="CB111" s="117">
        <f t="shared" ref="CB111" si="507">AC111</f>
        <v>121</v>
      </c>
      <c r="CC111" s="116">
        <f t="shared" ref="CC111" si="508">AG111</f>
        <v>170</v>
      </c>
      <c r="CD111" s="117">
        <f t="shared" ref="CD111" si="509">AK111</f>
        <v>175</v>
      </c>
      <c r="CE111" s="116">
        <f t="shared" ref="CE111" si="510">AO111</f>
        <v>214</v>
      </c>
      <c r="CF111" s="117">
        <f t="shared" ref="CF111" si="511">AS111</f>
        <v>255</v>
      </c>
      <c r="CG111" s="116" t="str">
        <f t="shared" ref="CG111" si="512">AW111</f>
        <v>-</v>
      </c>
      <c r="CH111" s="114">
        <f t="shared" ref="CH111" si="513">G111</f>
        <v>37</v>
      </c>
      <c r="CI111" s="116" t="str">
        <f t="shared" ref="CI111" si="514">K111</f>
        <v>-</v>
      </c>
      <c r="CJ111" s="117">
        <f t="shared" ref="CJ111" si="515">O111</f>
        <v>69</v>
      </c>
      <c r="CK111" s="117">
        <f t="shared" ref="CK111" si="516">S111</f>
        <v>74</v>
      </c>
      <c r="CL111" s="117">
        <f t="shared" ref="CL111" si="517">W111</f>
        <v>110</v>
      </c>
      <c r="CM111" s="117" t="str">
        <f t="shared" ref="CM111" si="518">AA111</f>
        <v>-</v>
      </c>
      <c r="CN111" s="117">
        <f t="shared" ref="CN111" si="519">AE111</f>
        <v>146</v>
      </c>
      <c r="CO111" s="117">
        <f t="shared" ref="CO111" si="520">AI111</f>
        <v>172</v>
      </c>
      <c r="CP111" s="117">
        <f t="shared" ref="CP111" si="521">AM111</f>
        <v>211</v>
      </c>
      <c r="CQ111" s="117">
        <f t="shared" ref="CQ111" si="522">AQ111</f>
        <v>250</v>
      </c>
      <c r="CR111" s="117">
        <f t="shared" ref="CR111" si="523">AU111</f>
        <v>276</v>
      </c>
      <c r="CS111" s="117" t="str">
        <f t="shared" ref="CS111" si="524">AY111</f>
        <v>-</v>
      </c>
      <c r="CT111" s="112" t="e">
        <f t="shared" ref="CT111" si="525">M111-K111</f>
        <v>#VALUE!</v>
      </c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</row>
    <row r="112" spans="1:1029" s="12" customFormat="1" x14ac:dyDescent="0.2">
      <c r="A112" s="9" t="str">
        <f t="shared" ref="A112" si="526">CONCATENATE(B112,"_",C112)</f>
        <v>ffar1_human_5TZY</v>
      </c>
      <c r="B112" s="9" t="s">
        <v>1173</v>
      </c>
      <c r="C112" s="9" t="s">
        <v>1427</v>
      </c>
      <c r="D112" s="9" t="str">
        <f>IFERROR(MID(VLOOKUP($B112,Seqs!$A:$B,2,0),E112,1),"")</f>
        <v>P</v>
      </c>
      <c r="E112" s="9">
        <v>4</v>
      </c>
      <c r="F112" s="9" t="str">
        <f>IFERROR(MID(VLOOKUP($B112,Seqs!$A:$B,2,0),G112,1),"")</f>
        <v>R</v>
      </c>
      <c r="G112" s="9">
        <v>37</v>
      </c>
      <c r="H112" s="9" t="str">
        <f>IFERROR(MID(VLOOKUP($B112,Seqs!$A:$B,2,0),I112,1),"")</f>
        <v/>
      </c>
      <c r="I112" s="112" t="s">
        <v>23</v>
      </c>
      <c r="J112" s="9" t="str">
        <f>IFERROR(MID(VLOOKUP($B112,Seqs!$A:$B,2,0),K112,1),"")</f>
        <v/>
      </c>
      <c r="K112" s="112" t="s">
        <v>23</v>
      </c>
      <c r="L112" s="9" t="str">
        <f>IFERROR(MID(VLOOKUP($B112,Seqs!$A:$B,2,0),M112,1),"")</f>
        <v>T</v>
      </c>
      <c r="M112" s="9">
        <v>39</v>
      </c>
      <c r="N112" s="9" t="str">
        <f>IFERROR(MID(VLOOKUP($B112,Seqs!$A:$B,2,0),O112,1),"")</f>
        <v>A</v>
      </c>
      <c r="O112" s="9">
        <v>68</v>
      </c>
      <c r="P112" s="9" t="str">
        <f>IFERROR(MID(VLOOKUP($B112,Seqs!$A:$B,2,0),Q112,1),"")</f>
        <v>A</v>
      </c>
      <c r="Q112" s="9">
        <v>71</v>
      </c>
      <c r="R112" s="9" t="str">
        <f>IFERROR(MID(VLOOKUP($B112,Seqs!$A:$B,2,0),S112,1),"")</f>
        <v>L</v>
      </c>
      <c r="S112" s="9">
        <v>74</v>
      </c>
      <c r="T112" s="9" t="str">
        <f>IFERROR(MID(VLOOKUP($B112,Seqs!$A:$B,2,0),U112,1),"")</f>
        <v>P</v>
      </c>
      <c r="U112" s="9">
        <v>75</v>
      </c>
      <c r="V112" s="9" t="str">
        <f>IFERROR(MID(VLOOKUP($B112,Seqs!$A:$B,2,0),W112,1),"")</f>
        <v>F</v>
      </c>
      <c r="W112" s="9">
        <v>110</v>
      </c>
      <c r="X112" s="9" t="str">
        <f>IFERROR(MID(VLOOKUP($B112,Seqs!$A:$B,2,0),Y112,1),"")</f>
        <v>P</v>
      </c>
      <c r="Y112" s="9">
        <v>111</v>
      </c>
      <c r="Z112" s="9" t="str">
        <f>IFERROR(MID(VLOOKUP($B112,Seqs!$A:$B,2,0),AA112,1),"")</f>
        <v>R</v>
      </c>
      <c r="AA112" s="9">
        <v>118</v>
      </c>
      <c r="AB112" s="9" t="str">
        <f>IFERROR(MID(VLOOKUP($B112,Seqs!$A:$B,2,0),AC112,1),"")</f>
        <v>R</v>
      </c>
      <c r="AC112" s="9">
        <v>119</v>
      </c>
      <c r="AD112" s="9" t="str">
        <f>IFERROR(MID(VLOOKUP($B112,Seqs!$A:$B,2,0),AE112,1),"")</f>
        <v>A</v>
      </c>
      <c r="AE112" s="9">
        <v>146</v>
      </c>
      <c r="AF112" s="9" t="str">
        <f>IFERROR(MID(VLOOKUP($B112,Seqs!$A:$B,2,0),AG112,1),"")</f>
        <v>C</v>
      </c>
      <c r="AG112" s="9">
        <v>170</v>
      </c>
      <c r="AH112" s="9" t="str">
        <f>IFERROR(MID(VLOOKUP($B112,Seqs!$A:$B,2,0),AI112,1),"")</f>
        <v>E</v>
      </c>
      <c r="AI112" s="9">
        <v>172</v>
      </c>
      <c r="AJ112" s="9" t="str">
        <f>IFERROR(MID(VLOOKUP($B112,Seqs!$A:$B,2,0),AK112,1),"")</f>
        <v>D</v>
      </c>
      <c r="AK112" s="9">
        <v>175</v>
      </c>
      <c r="AL112" s="9" t="str">
        <f>IFERROR(MID(VLOOKUP($B112,Seqs!$A:$B,2,0),AM112,1),"")</f>
        <v>R</v>
      </c>
      <c r="AM112" s="9">
        <v>211</v>
      </c>
      <c r="AN112" s="9" t="str">
        <f>IFERROR(MID(VLOOKUP($B112,Seqs!$A:$B,2,0),AO112,1),"")</f>
        <v>T</v>
      </c>
      <c r="AO112" s="9">
        <v>215</v>
      </c>
      <c r="AP112" s="9" t="str">
        <f>IFERROR(MID(VLOOKUP($B112,Seqs!$A:$B,2,0),AQ112,1),"")</f>
        <v>Y</v>
      </c>
      <c r="AQ112" s="9">
        <v>250</v>
      </c>
      <c r="AR112" s="9" t="str">
        <f>IFERROR(MID(VLOOKUP($B112,Seqs!$A:$B,2,0),AS112,1),"")</f>
        <v>G</v>
      </c>
      <c r="AS112" s="9">
        <v>254</v>
      </c>
      <c r="AT112" s="9" t="str">
        <f>IFERROR(MID(VLOOKUP($B112,Seqs!$A:$B,2,0),AU112,1),"")</f>
        <v>G</v>
      </c>
      <c r="AU112" s="9">
        <v>277</v>
      </c>
      <c r="AV112" s="9" t="str">
        <f>IFERROR(MID(VLOOKUP($B112,Seqs!$A:$B,2,0),AW112,1),"")</f>
        <v/>
      </c>
      <c r="AW112" s="9" t="s">
        <v>23</v>
      </c>
      <c r="AX112" s="9" t="str">
        <f>IFERROR(MID(VLOOKUP($B112,Seqs!$A:$B,2,0),AY112,1),"")</f>
        <v/>
      </c>
      <c r="AY112" s="9" t="s">
        <v>23</v>
      </c>
      <c r="AZ112" s="113" t="str">
        <f>VLOOKUP(B112,Classification!A:D,2,0)</f>
        <v>A</v>
      </c>
      <c r="BA112" s="101" t="str">
        <f>VLOOKUP(B112,Classification!A:D,4,0)</f>
        <v>Freefattyacid</v>
      </c>
      <c r="BB112" s="37" t="b">
        <f t="shared" ref="BB112" si="527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12">
        <f t="shared" ref="BC112" si="528">_xlfn.AGGREGATE(9,6,CH112:CS112)-_xlfn.AGGREGATE(9,6,BV112:CG112)+12</f>
        <v>242</v>
      </c>
      <c r="BD112" s="122" t="s">
        <v>1382</v>
      </c>
      <c r="BE112" s="9" t="s">
        <v>1297</v>
      </c>
      <c r="BF112" s="125">
        <v>3.22</v>
      </c>
      <c r="BG112" s="52" t="s">
        <v>1</v>
      </c>
      <c r="BH112" s="52" t="s">
        <v>1</v>
      </c>
      <c r="BJ112" s="114" t="s">
        <v>1293</v>
      </c>
      <c r="BK112" s="115" t="s">
        <v>1293</v>
      </c>
      <c r="BL112" s="115" t="s">
        <v>1293</v>
      </c>
      <c r="BM112" s="115" t="s">
        <v>1293</v>
      </c>
      <c r="BN112" s="115" t="s">
        <v>1293</v>
      </c>
      <c r="BO112" s="115" t="s">
        <v>1293</v>
      </c>
      <c r="BP112" s="115" t="s">
        <v>1293</v>
      </c>
      <c r="BQ112" s="115" t="s">
        <v>1293</v>
      </c>
      <c r="BR112" s="115" t="s">
        <v>1293</v>
      </c>
      <c r="BS112" s="115" t="s">
        <v>1293</v>
      </c>
      <c r="BT112" s="115" t="s">
        <v>1293</v>
      </c>
      <c r="BU112" s="115" t="s">
        <v>1293</v>
      </c>
      <c r="BV112" s="114">
        <f t="shared" ref="BV112" si="529">E112</f>
        <v>4</v>
      </c>
      <c r="BW112" s="116" t="str">
        <f t="shared" ref="BW112" si="530">I112</f>
        <v>-</v>
      </c>
      <c r="BX112" s="117">
        <f t="shared" ref="BX112" si="531">M112</f>
        <v>39</v>
      </c>
      <c r="BY112" s="116">
        <f t="shared" ref="BY112" si="532">Q112</f>
        <v>71</v>
      </c>
      <c r="BZ112" s="117">
        <f t="shared" ref="BZ112" si="533">U112</f>
        <v>75</v>
      </c>
      <c r="CA112" s="116">
        <f t="shared" ref="CA112" si="534">Y112</f>
        <v>111</v>
      </c>
      <c r="CB112" s="117">
        <f t="shared" ref="CB112" si="535">AC112</f>
        <v>119</v>
      </c>
      <c r="CC112" s="116">
        <f t="shared" ref="CC112" si="536">AG112</f>
        <v>170</v>
      </c>
      <c r="CD112" s="117">
        <f t="shared" ref="CD112" si="537">AK112</f>
        <v>175</v>
      </c>
      <c r="CE112" s="116">
        <f t="shared" ref="CE112" si="538">AO112</f>
        <v>215</v>
      </c>
      <c r="CF112" s="117">
        <f t="shared" ref="CF112" si="539">AS112</f>
        <v>254</v>
      </c>
      <c r="CG112" s="116" t="str">
        <f t="shared" ref="CG112" si="540">AW112</f>
        <v>-</v>
      </c>
      <c r="CH112" s="114">
        <f t="shared" ref="CH112" si="541">G112</f>
        <v>37</v>
      </c>
      <c r="CI112" s="116" t="str">
        <f t="shared" ref="CI112" si="542">K112</f>
        <v>-</v>
      </c>
      <c r="CJ112" s="117">
        <f t="shared" ref="CJ112" si="543">O112</f>
        <v>68</v>
      </c>
      <c r="CK112" s="117">
        <f t="shared" ref="CK112" si="544">S112</f>
        <v>74</v>
      </c>
      <c r="CL112" s="117">
        <f t="shared" ref="CL112" si="545">W112</f>
        <v>110</v>
      </c>
      <c r="CM112" s="117">
        <f t="shared" ref="CM112" si="546">AA112</f>
        <v>118</v>
      </c>
      <c r="CN112" s="117">
        <f t="shared" ref="CN112" si="547">AE112</f>
        <v>146</v>
      </c>
      <c r="CO112" s="117">
        <f t="shared" ref="CO112" si="548">AI112</f>
        <v>172</v>
      </c>
      <c r="CP112" s="117">
        <f t="shared" ref="CP112" si="549">AM112</f>
        <v>211</v>
      </c>
      <c r="CQ112" s="117">
        <f t="shared" ref="CQ112" si="550">AQ112</f>
        <v>250</v>
      </c>
      <c r="CR112" s="117">
        <f t="shared" ref="CR112" si="551">AU112</f>
        <v>277</v>
      </c>
      <c r="CS112" s="117" t="str">
        <f t="shared" ref="CS112" si="552">AY112</f>
        <v>-</v>
      </c>
      <c r="CT112" s="112" t="e">
        <f t="shared" ref="CT112" si="553">M112-K112</f>
        <v>#VALUE!</v>
      </c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</row>
    <row r="113" spans="1:1030" x14ac:dyDescent="0.2">
      <c r="A113" s="3" t="str">
        <f t="shared" si="221"/>
        <v>hrh1_human__wt</v>
      </c>
      <c r="B113" s="3" t="s">
        <v>278</v>
      </c>
      <c r="C113" s="3" t="s">
        <v>100</v>
      </c>
      <c r="D113" s="3" t="str">
        <f>IFERROR(MID(VLOOKUP($B113,Seqs!$A:$B,2,0),E113,1),"")</f>
        <v>P</v>
      </c>
      <c r="E113" s="3">
        <v>29</v>
      </c>
      <c r="F113" s="3" t="str">
        <f>IFERROR(MID(VLOOKUP($B113,Seqs!$A:$B,2,0),G113,1),"")</f>
        <v>E</v>
      </c>
      <c r="G113" s="3">
        <v>55</v>
      </c>
      <c r="H113" s="3" t="str">
        <f>IFERROR(MID(VLOOKUP($B113,Seqs!$A:$B,2,0),I113,1),"")</f>
        <v>R</v>
      </c>
      <c r="I113" s="23">
        <v>56</v>
      </c>
      <c r="J113" s="3" t="str">
        <f>IFERROR(MID(VLOOKUP($B113,Seqs!$A:$B,2,0),K113,1),"")</f>
        <v>H</v>
      </c>
      <c r="K113" s="23">
        <v>59</v>
      </c>
      <c r="L113" s="3" t="str">
        <f>IFERROR(MID(VLOOKUP($B113,Seqs!$A:$B,2,0),M113,1),"")</f>
        <v>T</v>
      </c>
      <c r="M113" s="3">
        <v>60</v>
      </c>
      <c r="N113" s="3" t="str">
        <f>IFERROR(MID(VLOOKUP($B113,Seqs!$A:$B,2,0),O113,1),"")</f>
        <v>M</v>
      </c>
      <c r="O113" s="3">
        <v>90</v>
      </c>
      <c r="P113" s="3" t="str">
        <f>IFERROR(MID(VLOOKUP($B113,Seqs!$A:$B,2,0),Q113,1),"")</f>
        <v>K</v>
      </c>
      <c r="Q113" s="3">
        <v>92</v>
      </c>
      <c r="R113" s="3" t="str">
        <f>IFERROR(MID(VLOOKUP($B113,Seqs!$A:$B,2,0),S113,1),"")</f>
        <v>L</v>
      </c>
      <c r="S113" s="3">
        <v>95</v>
      </c>
      <c r="T113" s="3" t="str">
        <f>IFERROR(MID(VLOOKUP($B113,Seqs!$A:$B,2,0),U113,1),"")</f>
        <v>G</v>
      </c>
      <c r="U113" s="3">
        <v>96</v>
      </c>
      <c r="V113" s="3" t="str">
        <f>IFERROR(MID(VLOOKUP($B113,Seqs!$A:$B,2,0),W113,1),"")</f>
        <v>Q</v>
      </c>
      <c r="W113" s="3">
        <v>131</v>
      </c>
      <c r="X113" s="3" t="str">
        <f>IFERROR(MID(VLOOKUP($B113,Seqs!$A:$B,2,0),Y113,1),"")</f>
        <v>P</v>
      </c>
      <c r="Y113" s="3">
        <v>132</v>
      </c>
      <c r="Z113" s="3" t="str">
        <f>IFERROR(MID(VLOOKUP($B113,Seqs!$A:$B,2,0),AA113,1),"")</f>
        <v>R</v>
      </c>
      <c r="AA113" s="3">
        <v>139</v>
      </c>
      <c r="AB113" s="3" t="str">
        <f>IFERROR(MID(VLOOKUP($B113,Seqs!$A:$B,2,0),AC113,1),"")</f>
        <v>T</v>
      </c>
      <c r="AC113" s="9">
        <v>140</v>
      </c>
      <c r="AD113" s="3" t="str">
        <f>IFERROR(MID(VLOOKUP($B113,Seqs!$A:$B,2,0),AE113,1),"")</f>
        <v>G</v>
      </c>
      <c r="AE113" s="3">
        <v>164</v>
      </c>
      <c r="AF113" s="3" t="str">
        <f>IFERROR(MID(VLOOKUP($B113,Seqs!$A:$B,2,0),AG113,1),"")</f>
        <v>C</v>
      </c>
      <c r="AG113" s="3">
        <v>180</v>
      </c>
      <c r="AH113" s="3" t="str">
        <f>IFERROR(MID(VLOOKUP($B113,Seqs!$A:$B,2,0),AI113,1),"")</f>
        <v>T</v>
      </c>
      <c r="AI113" s="3">
        <v>182</v>
      </c>
      <c r="AJ113" s="3" t="str">
        <f>IFERROR(MID(VLOOKUP($B113,Seqs!$A:$B,2,0),AK113,1),"")</f>
        <v>V</v>
      </c>
      <c r="AK113" s="3">
        <v>187</v>
      </c>
      <c r="AL113" s="3" t="str">
        <f>IFERROR(MID(VLOOKUP($B113,Seqs!$A:$B,2,0),AM113,1),"")</f>
        <v>N</v>
      </c>
      <c r="AM113" s="3">
        <v>228</v>
      </c>
      <c r="AN113" s="3" t="str">
        <f>IFERROR(MID(VLOOKUP($B113,Seqs!$A:$B,2,0),AO113,1),"")</f>
        <v>G</v>
      </c>
      <c r="AO113" s="3">
        <v>404</v>
      </c>
      <c r="AP113" s="3" t="str">
        <f>IFERROR(MID(VLOOKUP($B113,Seqs!$A:$B,2,0),AQ113,1),"")</f>
        <v>C</v>
      </c>
      <c r="AQ113" s="3">
        <v>441</v>
      </c>
      <c r="AR113" s="3" t="str">
        <f>IFERROR(MID(VLOOKUP($B113,Seqs!$A:$B,2,0),AS113,1),"")</f>
        <v>N</v>
      </c>
      <c r="AS113" s="3">
        <v>446</v>
      </c>
      <c r="AT113" s="3" t="str">
        <f>IFERROR(MID(VLOOKUP($B113,Seqs!$A:$B,2,0),AU113,1),"")</f>
        <v>C</v>
      </c>
      <c r="AU113" s="3">
        <v>471</v>
      </c>
      <c r="AV113" s="3" t="str">
        <f>IFERROR(MID(VLOOKUP($B113,Seqs!$A:$B,2,0),AW113,1),"")</f>
        <v>N</v>
      </c>
      <c r="AW113" s="3">
        <v>472</v>
      </c>
      <c r="AX113" s="3" t="str">
        <f>IFERROR(MID(VLOOKUP($B113,Seqs!$A:$B,2,0),AY113,1),"")</f>
        <v>H</v>
      </c>
      <c r="AY113" s="3">
        <v>484</v>
      </c>
      <c r="AZ113" s="79" t="str">
        <f>VLOOKUP(B113,Classification!A:D,2,0)</f>
        <v>A</v>
      </c>
      <c r="BA113" s="97" t="str">
        <f>VLOOKUP(B113,Classification!A:D,4,0)</f>
        <v>Histamine</v>
      </c>
      <c r="BB113" s="27" t="b">
        <f t="shared" si="222"/>
        <v>1</v>
      </c>
      <c r="BC113" s="23">
        <f t="shared" si="472"/>
        <v>257</v>
      </c>
      <c r="BD113" s="35" t="s">
        <v>1379</v>
      </c>
      <c r="BE113" s="3" t="s">
        <v>1381</v>
      </c>
      <c r="BF113" s="124" t="s">
        <v>23</v>
      </c>
      <c r="BG113" s="50" t="s">
        <v>1379</v>
      </c>
      <c r="BH113" s="50" t="s">
        <v>1384</v>
      </c>
      <c r="BI113" s="1"/>
      <c r="BJ113" s="72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58" t="s">
        <v>1293</v>
      </c>
      <c r="BV113" s="72">
        <f t="shared" si="473"/>
        <v>29</v>
      </c>
      <c r="BW113" s="73">
        <f t="shared" si="474"/>
        <v>56</v>
      </c>
      <c r="BX113" s="74">
        <f t="shared" si="475"/>
        <v>60</v>
      </c>
      <c r="BY113" s="73">
        <f t="shared" si="476"/>
        <v>92</v>
      </c>
      <c r="BZ113" s="74">
        <f t="shared" si="477"/>
        <v>96</v>
      </c>
      <c r="CA113" s="73">
        <f t="shared" si="478"/>
        <v>132</v>
      </c>
      <c r="CB113" s="74">
        <f t="shared" si="479"/>
        <v>140</v>
      </c>
      <c r="CC113" s="73">
        <f t="shared" si="480"/>
        <v>180</v>
      </c>
      <c r="CD113" s="74">
        <f t="shared" si="481"/>
        <v>187</v>
      </c>
      <c r="CE113" s="73">
        <f t="shared" si="482"/>
        <v>404</v>
      </c>
      <c r="CF113" s="74">
        <f t="shared" si="483"/>
        <v>446</v>
      </c>
      <c r="CG113" s="73">
        <f t="shared" si="484"/>
        <v>472</v>
      </c>
      <c r="CH113" s="72">
        <f t="shared" si="485"/>
        <v>55</v>
      </c>
      <c r="CI113" s="73">
        <f t="shared" si="486"/>
        <v>59</v>
      </c>
      <c r="CJ113" s="74">
        <f t="shared" si="487"/>
        <v>90</v>
      </c>
      <c r="CK113" s="74">
        <f t="shared" si="488"/>
        <v>95</v>
      </c>
      <c r="CL113" s="74">
        <f t="shared" si="489"/>
        <v>131</v>
      </c>
      <c r="CM113" s="74">
        <f t="shared" si="490"/>
        <v>139</v>
      </c>
      <c r="CN113" s="74">
        <f t="shared" si="491"/>
        <v>164</v>
      </c>
      <c r="CO113" s="74">
        <f t="shared" si="492"/>
        <v>182</v>
      </c>
      <c r="CP113" s="74">
        <f t="shared" si="493"/>
        <v>228</v>
      </c>
      <c r="CQ113" s="74">
        <f t="shared" si="494"/>
        <v>441</v>
      </c>
      <c r="CR113" s="74">
        <f t="shared" si="495"/>
        <v>471</v>
      </c>
      <c r="CS113" s="74">
        <f t="shared" si="496"/>
        <v>484</v>
      </c>
      <c r="CT113" s="23">
        <f t="shared" si="497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x14ac:dyDescent="0.2">
      <c r="A114" s="3" t="str">
        <f t="shared" si="221"/>
        <v>hrh1_human_3RZE</v>
      </c>
      <c r="B114" s="3" t="s">
        <v>278</v>
      </c>
      <c r="C114" s="3" t="s">
        <v>73</v>
      </c>
      <c r="D114" s="3" t="str">
        <f>IFERROR(MID(VLOOKUP($B114,Seqs!$A:$B,2,0),E114,1),"")</f>
        <v>V</v>
      </c>
      <c r="E114" s="3">
        <v>33</v>
      </c>
      <c r="F114" s="3" t="str">
        <f>IFERROR(MID(VLOOKUP($B114,Seqs!$A:$B,2,0),G114,1),"")</f>
        <v>E</v>
      </c>
      <c r="G114" s="3">
        <v>55</v>
      </c>
      <c r="H114" s="3" t="str">
        <f>IFERROR(MID(VLOOKUP($B114,Seqs!$A:$B,2,0),I114,1),"")</f>
        <v>R</v>
      </c>
      <c r="I114" s="23">
        <v>56</v>
      </c>
      <c r="J114" s="3" t="str">
        <f>IFERROR(MID(VLOOKUP($B114,Seqs!$A:$B,2,0),K114,1),"")</f>
        <v>H</v>
      </c>
      <c r="K114" s="23">
        <v>59</v>
      </c>
      <c r="L114" s="3" t="str">
        <f>IFERROR(MID(VLOOKUP($B114,Seqs!$A:$B,2,0),M114,1),"")</f>
        <v>T</v>
      </c>
      <c r="M114" s="3">
        <v>60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K</v>
      </c>
      <c r="Q114" s="3">
        <v>92</v>
      </c>
      <c r="R114" s="3" t="str">
        <f>IFERROR(MID(VLOOKUP($B114,Seqs!$A:$B,2,0),S114,1),"")</f>
        <v>L</v>
      </c>
      <c r="S114" s="3">
        <v>95</v>
      </c>
      <c r="T114" s="3" t="str">
        <f>IFERROR(MID(VLOOKUP($B114,Seqs!$A:$B,2,0),U114,1),"")</f>
        <v>G</v>
      </c>
      <c r="U114" s="3">
        <v>96</v>
      </c>
      <c r="V114" s="3" t="str">
        <f>IFERROR(MID(VLOOKUP($B114,Seqs!$A:$B,2,0),W114,1),"")</f>
        <v>Q</v>
      </c>
      <c r="W114" s="3">
        <v>131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140</v>
      </c>
      <c r="AD114" s="3" t="str">
        <f>IFERROR(MID(VLOOKUP($B114,Seqs!$A:$B,2,0),AE114,1),"")</f>
        <v>G</v>
      </c>
      <c r="AE114" s="3">
        <v>164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T</v>
      </c>
      <c r="AI114" s="3">
        <v>182</v>
      </c>
      <c r="AJ114" s="3" t="str">
        <f>IFERROR(MID(VLOOKUP($B114,Seqs!$A:$B,2,0),AK114,1),"")</f>
        <v>V</v>
      </c>
      <c r="AK114" s="3">
        <v>187</v>
      </c>
      <c r="AL114" s="3" t="str">
        <f>IFERROR(MID(VLOOKUP($B114,Seqs!$A:$B,2,0),AM114,1),"")</f>
        <v>V</v>
      </c>
      <c r="AM114" s="3">
        <v>217</v>
      </c>
      <c r="AN114" s="3" t="str">
        <f>IFERROR(MID(VLOOKUP($B114,Seqs!$A:$B,2,0),AO114,1),"")</f>
        <v>N</v>
      </c>
      <c r="AO114" s="3">
        <v>408</v>
      </c>
      <c r="AP114" s="3" t="str">
        <f>IFERROR(MID(VLOOKUP($B114,Seqs!$A:$B,2,0),AQ114,1),"")</f>
        <v>C</v>
      </c>
      <c r="AQ114" s="3">
        <v>441</v>
      </c>
      <c r="AR114" s="3" t="str">
        <f>IFERROR(MID(VLOOKUP($B114,Seqs!$A:$B,2,0),AS114,1),"")</f>
        <v>N</v>
      </c>
      <c r="AS114" s="3">
        <v>446</v>
      </c>
      <c r="AT114" s="3" t="str">
        <f>IFERROR(MID(VLOOKUP($B114,Seqs!$A:$B,2,0),AU114,1),"")</f>
        <v>C</v>
      </c>
      <c r="AU114" s="3">
        <v>471</v>
      </c>
      <c r="AV114" s="3" t="str">
        <f>IFERROR(MID(VLOOKUP($B114,Seqs!$A:$B,2,0),AW114,1),"")</f>
        <v>N</v>
      </c>
      <c r="AW114" s="3">
        <v>472</v>
      </c>
      <c r="AX114" s="3" t="str">
        <f>IFERROR(MID(VLOOKUP($B114,Seqs!$A:$B,2,0),AY114,1),"")</f>
        <v>H</v>
      </c>
      <c r="AY114" s="3">
        <v>484</v>
      </c>
      <c r="AZ114" s="79" t="str">
        <f>VLOOKUP(B114,Classification!A:D,2,0)</f>
        <v>A</v>
      </c>
      <c r="BA114" s="97" t="str">
        <f>VLOOKUP(B114,Classification!A:D,4,0)</f>
        <v>Histamine</v>
      </c>
      <c r="BB114" s="27" t="b">
        <f t="shared" si="222"/>
        <v>1</v>
      </c>
      <c r="BC114" s="23">
        <f t="shared" si="472"/>
        <v>231</v>
      </c>
      <c r="BD114" s="16" t="s">
        <v>1383</v>
      </c>
      <c r="BE114" s="3" t="s">
        <v>1381</v>
      </c>
      <c r="BF114" s="124">
        <v>3.1</v>
      </c>
      <c r="BG114" s="50" t="s">
        <v>1384</v>
      </c>
      <c r="BH114" s="50" t="s">
        <v>1384</v>
      </c>
      <c r="BI114" s="1"/>
      <c r="BJ114" s="72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58" t="s">
        <v>1293</v>
      </c>
      <c r="BV114" s="72">
        <f t="shared" si="473"/>
        <v>33</v>
      </c>
      <c r="BW114" s="73">
        <f t="shared" si="474"/>
        <v>56</v>
      </c>
      <c r="BX114" s="74">
        <f t="shared" si="475"/>
        <v>60</v>
      </c>
      <c r="BY114" s="73">
        <f t="shared" si="476"/>
        <v>92</v>
      </c>
      <c r="BZ114" s="74">
        <f t="shared" si="477"/>
        <v>96</v>
      </c>
      <c r="CA114" s="73" t="str">
        <f t="shared" si="478"/>
        <v>-</v>
      </c>
      <c r="CB114" s="74">
        <f t="shared" si="479"/>
        <v>140</v>
      </c>
      <c r="CC114" s="73">
        <f t="shared" si="480"/>
        <v>180</v>
      </c>
      <c r="CD114" s="74">
        <f t="shared" si="481"/>
        <v>187</v>
      </c>
      <c r="CE114" s="73">
        <f t="shared" si="482"/>
        <v>408</v>
      </c>
      <c r="CF114" s="74">
        <f t="shared" si="483"/>
        <v>446</v>
      </c>
      <c r="CG114" s="73">
        <f t="shared" si="484"/>
        <v>472</v>
      </c>
      <c r="CH114" s="72">
        <f t="shared" si="485"/>
        <v>55</v>
      </c>
      <c r="CI114" s="73">
        <f t="shared" si="486"/>
        <v>59</v>
      </c>
      <c r="CJ114" s="74">
        <f t="shared" si="487"/>
        <v>90</v>
      </c>
      <c r="CK114" s="74">
        <f t="shared" si="488"/>
        <v>95</v>
      </c>
      <c r="CL114" s="74">
        <f t="shared" si="489"/>
        <v>131</v>
      </c>
      <c r="CM114" s="74" t="str">
        <f t="shared" si="490"/>
        <v>-</v>
      </c>
      <c r="CN114" s="74">
        <f t="shared" si="491"/>
        <v>164</v>
      </c>
      <c r="CO114" s="74">
        <f t="shared" si="492"/>
        <v>182</v>
      </c>
      <c r="CP114" s="74">
        <f t="shared" si="493"/>
        <v>217</v>
      </c>
      <c r="CQ114" s="74">
        <f t="shared" si="494"/>
        <v>441</v>
      </c>
      <c r="CR114" s="74">
        <f t="shared" si="495"/>
        <v>471</v>
      </c>
      <c r="CS114" s="74">
        <f t="shared" si="496"/>
        <v>484</v>
      </c>
      <c r="CT114" s="23">
        <f t="shared" si="497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30" x14ac:dyDescent="0.2">
      <c r="A115" s="3" t="str">
        <f t="shared" ref="A115:A147" si="554">CONCATENATE(B115,"_",C115)</f>
        <v>lpar1_human__wt</v>
      </c>
      <c r="B115" s="3" t="s">
        <v>103</v>
      </c>
      <c r="C115" s="3" t="s">
        <v>100</v>
      </c>
      <c r="D115" s="3" t="str">
        <f>IFERROR(MID(VLOOKUP($B115,Seqs!$A:$B,2,0),E115,1),"")</f>
        <v>T</v>
      </c>
      <c r="E115" s="3">
        <v>47</v>
      </c>
      <c r="F115" s="3" t="str">
        <f>IFERROR(MID(VLOOKUP($B115,Seqs!$A:$B,2,0),G115,1),"")</f>
        <v>N</v>
      </c>
      <c r="G115" s="3">
        <v>77</v>
      </c>
      <c r="H115" s="3" t="str">
        <f>IFERROR(MID(VLOOKUP($B115,Seqs!$A:$B,2,0),I115,1),"")</f>
        <v>R</v>
      </c>
      <c r="I115" s="23">
        <v>78</v>
      </c>
      <c r="J115" s="3" t="str">
        <f>IFERROR(MID(VLOOKUP($B115,Seqs!$A:$B,2,0),K115,1),"")</f>
        <v>H</v>
      </c>
      <c r="K115" s="23">
        <v>81</v>
      </c>
      <c r="L115" s="3" t="str">
        <f>IFERROR(MID(VLOOKUP($B115,Seqs!$A:$B,2,0),M115,1),"")</f>
        <v>F</v>
      </c>
      <c r="M115" s="3">
        <v>82</v>
      </c>
      <c r="N115" s="3" t="str">
        <f>IFERROR(MID(VLOOKUP($B115,Seqs!$A:$B,2,0),O115,1),"")</f>
        <v>N</v>
      </c>
      <c r="O115" s="3">
        <v>108</v>
      </c>
      <c r="P115" s="3" t="str">
        <f>IFERROR(MID(VLOOKUP($B115,Seqs!$A:$B,2,0),Q115,1),"")</f>
        <v>G</v>
      </c>
      <c r="Q115" s="3">
        <v>110</v>
      </c>
      <c r="R115" s="3" t="str">
        <f>IFERROR(MID(VLOOKUP($B115,Seqs!$A:$B,2,0),S115,1),"")</f>
        <v>L</v>
      </c>
      <c r="S115" s="3">
        <v>116</v>
      </c>
      <c r="T115" s="3" t="str">
        <f>IFERROR(MID(VLOOKUP($B115,Seqs!$A:$B,2,0),U115,1),"")</f>
        <v>T</v>
      </c>
      <c r="U115" s="3">
        <v>117</v>
      </c>
      <c r="V115" s="3" t="str">
        <f>IFERROR(MID(VLOOKUP($B115,Seqs!$A:$B,2,0),W115,1),"")</f>
        <v>R</v>
      </c>
      <c r="W115" s="3">
        <v>152</v>
      </c>
      <c r="X115" s="3" t="str">
        <f>IFERROR(MID(VLOOKUP($B115,Seqs!$A:$B,2,0),Y115,1),"")</f>
        <v>M</v>
      </c>
      <c r="Y115" s="108">
        <v>153</v>
      </c>
      <c r="Z115" s="3" t="str">
        <f>IFERROR(MID(VLOOKUP($B115,Seqs!$A:$B,2,0),AA115,1),"")</f>
        <v>M</v>
      </c>
      <c r="AA115" s="108">
        <v>159</v>
      </c>
      <c r="AB115" s="3" t="str">
        <f>IFERROR(MID(VLOOKUP($B115,Seqs!$A:$B,2,0),AC115,1),"")</f>
        <v>S</v>
      </c>
      <c r="AC115" s="108">
        <v>160</v>
      </c>
      <c r="AD115" s="3" t="str">
        <f>IFERROR(MID(VLOOKUP($B115,Seqs!$A:$B,2,0),AE115,1),"")</f>
        <v>G</v>
      </c>
      <c r="AE115" s="3">
        <v>185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S</v>
      </c>
      <c r="AK115" s="3">
        <v>203</v>
      </c>
      <c r="AL115" s="3" t="str">
        <f>IFERROR(MID(VLOOKUP($B115,Seqs!$A:$B,2,0),AM115,1),"")</f>
        <v>S</v>
      </c>
      <c r="AM115" s="3">
        <v>240</v>
      </c>
      <c r="AN115" s="3" t="str">
        <f>IFERROR(MID(VLOOKUP($B115,Seqs!$A:$B,2,0),AO115,1),"")</f>
        <v>G</v>
      </c>
      <c r="AO115" s="3">
        <v>245</v>
      </c>
      <c r="AP115" s="3" t="str">
        <f>IFERROR(MID(VLOOKUP($B115,Seqs!$A:$B,2,0),AQ115,1),"")</f>
        <v>C</v>
      </c>
      <c r="AQ115" s="3">
        <v>284</v>
      </c>
      <c r="AR115" s="3" t="str">
        <f>IFERROR(MID(VLOOKUP($B115,Seqs!$A:$B,2,0),AS115,1),"")</f>
        <v>D</v>
      </c>
      <c r="AS115" s="3">
        <v>288</v>
      </c>
      <c r="AT115" s="3" t="str">
        <f>IFERROR(MID(VLOOKUP($B115,Seqs!$A:$B,2,0),AU115,1),"")</f>
        <v>R</v>
      </c>
      <c r="AU115" s="3">
        <v>314</v>
      </c>
      <c r="AV115" s="3" t="str">
        <f>IFERROR(MID(VLOOKUP($B115,Seqs!$A:$B,2,0),AW115,1),"")</f>
        <v>D</v>
      </c>
      <c r="AW115" s="3">
        <v>315</v>
      </c>
      <c r="AX115" s="3" t="str">
        <f>IFERROR(MID(VLOOKUP($B115,Seqs!$A:$B,2,0),AY115,1),"")</f>
        <v>C</v>
      </c>
      <c r="AY115" s="3">
        <v>327</v>
      </c>
      <c r="AZ115" s="79" t="str">
        <f>VLOOKUP(B115,Classification!A:D,2,0)</f>
        <v>A</v>
      </c>
      <c r="BA115" s="97" t="str">
        <f>VLOOKUP(B115,Classification!A:D,4,0)</f>
        <v>Lysophospholipid(LPA)</v>
      </c>
      <c r="BB115" s="27" t="b">
        <f t="shared" ref="BB115:BB147" si="555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si="472"/>
        <v>257</v>
      </c>
      <c r="BD115" s="57" t="s">
        <v>1379</v>
      </c>
      <c r="BE115" s="3" t="s">
        <v>1381</v>
      </c>
      <c r="BF115" s="124" t="s">
        <v>23</v>
      </c>
      <c r="BG115" s="50" t="s">
        <v>1379</v>
      </c>
      <c r="BH115" s="50" t="s">
        <v>1384</v>
      </c>
      <c r="BI115" s="1"/>
      <c r="BJ115" s="72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58" t="s">
        <v>1293</v>
      </c>
      <c r="BV115" s="72">
        <f t="shared" si="473"/>
        <v>47</v>
      </c>
      <c r="BW115" s="73">
        <f t="shared" si="474"/>
        <v>78</v>
      </c>
      <c r="BX115" s="74">
        <f t="shared" si="475"/>
        <v>82</v>
      </c>
      <c r="BY115" s="73">
        <f t="shared" si="476"/>
        <v>110</v>
      </c>
      <c r="BZ115" s="74">
        <f t="shared" si="477"/>
        <v>117</v>
      </c>
      <c r="CA115" s="73">
        <f t="shared" si="478"/>
        <v>153</v>
      </c>
      <c r="CB115" s="74">
        <f t="shared" si="479"/>
        <v>160</v>
      </c>
      <c r="CC115" s="73" t="str">
        <f t="shared" si="480"/>
        <v>-</v>
      </c>
      <c r="CD115" s="74">
        <f t="shared" si="481"/>
        <v>203</v>
      </c>
      <c r="CE115" s="73">
        <f t="shared" si="482"/>
        <v>245</v>
      </c>
      <c r="CF115" s="74">
        <f t="shared" si="483"/>
        <v>288</v>
      </c>
      <c r="CG115" s="73">
        <f t="shared" si="484"/>
        <v>315</v>
      </c>
      <c r="CH115" s="72">
        <f t="shared" si="485"/>
        <v>77</v>
      </c>
      <c r="CI115" s="73">
        <f t="shared" si="486"/>
        <v>81</v>
      </c>
      <c r="CJ115" s="74">
        <f t="shared" si="487"/>
        <v>108</v>
      </c>
      <c r="CK115" s="74">
        <f t="shared" si="488"/>
        <v>116</v>
      </c>
      <c r="CL115" s="74">
        <f t="shared" si="489"/>
        <v>152</v>
      </c>
      <c r="CM115" s="74">
        <f t="shared" si="490"/>
        <v>159</v>
      </c>
      <c r="CN115" s="74">
        <f t="shared" si="491"/>
        <v>185</v>
      </c>
      <c r="CO115" s="74" t="str">
        <f t="shared" si="492"/>
        <v>-</v>
      </c>
      <c r="CP115" s="74">
        <f t="shared" si="493"/>
        <v>240</v>
      </c>
      <c r="CQ115" s="74">
        <f t="shared" si="494"/>
        <v>284</v>
      </c>
      <c r="CR115" s="74">
        <f t="shared" si="495"/>
        <v>314</v>
      </c>
      <c r="CS115" s="74">
        <f t="shared" si="496"/>
        <v>327</v>
      </c>
      <c r="CT115" s="23">
        <f t="shared" si="497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30" x14ac:dyDescent="0.2">
      <c r="A116" s="3" t="str">
        <f t="shared" si="554"/>
        <v>lpar1_human_4Z34</v>
      </c>
      <c r="B116" s="3" t="s">
        <v>103</v>
      </c>
      <c r="C116" s="3" t="s">
        <v>1057</v>
      </c>
      <c r="D116" s="3" t="str">
        <f>IFERROR(MID(VLOOKUP($B116,Seqs!$A:$B,2,0),E116,1),"")</f>
        <v>T</v>
      </c>
      <c r="E116" s="3">
        <v>47</v>
      </c>
      <c r="F116" s="3" t="str">
        <f>IFERROR(MID(VLOOKUP($B116,Seqs!$A:$B,2,0),G116,1),"")</f>
        <v>N</v>
      </c>
      <c r="G116" s="3">
        <v>77</v>
      </c>
      <c r="H116" s="3" t="str">
        <f>IFERROR(MID(VLOOKUP($B116,Seqs!$A:$B,2,0),I116,1),"")</f>
        <v>R</v>
      </c>
      <c r="I116" s="23">
        <v>78</v>
      </c>
      <c r="J116" s="3" t="str">
        <f>IFERROR(MID(VLOOKUP($B116,Seqs!$A:$B,2,0),K116,1),"")</f>
        <v>H</v>
      </c>
      <c r="K116" s="23">
        <v>81</v>
      </c>
      <c r="L116" s="3" t="str">
        <f>IFERROR(MID(VLOOKUP($B116,Seqs!$A:$B,2,0),M116,1),"")</f>
        <v>F</v>
      </c>
      <c r="M116" s="3">
        <v>82</v>
      </c>
      <c r="N116" s="3" t="str">
        <f>IFERROR(MID(VLOOKUP($B116,Seqs!$A:$B,2,0),O116,1),"")</f>
        <v>N</v>
      </c>
      <c r="O116" s="3">
        <v>108</v>
      </c>
      <c r="P116" s="3" t="str">
        <f>IFERROR(MID(VLOOKUP($B116,Seqs!$A:$B,2,0),Q116,1),"")</f>
        <v>G</v>
      </c>
      <c r="Q116" s="3">
        <v>110</v>
      </c>
      <c r="R116" s="3" t="str">
        <f>IFERROR(MID(VLOOKUP($B116,Seqs!$A:$B,2,0),S116,1),"")</f>
        <v>L</v>
      </c>
      <c r="S116" s="3">
        <v>116</v>
      </c>
      <c r="T116" s="3" t="str">
        <f>IFERROR(MID(VLOOKUP($B116,Seqs!$A:$B,2,0),U116,1),"")</f>
        <v>T</v>
      </c>
      <c r="U116" s="3">
        <v>117</v>
      </c>
      <c r="V116" s="3" t="str">
        <f>IFERROR(MID(VLOOKUP($B116,Seqs!$A:$B,2,0),W116,1),"")</f>
        <v>R</v>
      </c>
      <c r="W116" s="3">
        <v>152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157</v>
      </c>
      <c r="AD116" s="3" t="str">
        <f>IFERROR(MID(VLOOKUP($B116,Seqs!$A:$B,2,0),AE116,1),"")</f>
        <v>G</v>
      </c>
      <c r="AE116" s="3">
        <v>185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S</v>
      </c>
      <c r="AK116" s="3">
        <v>203</v>
      </c>
      <c r="AL116" s="3" t="str">
        <f>IFERROR(MID(VLOOKUP($B116,Seqs!$A:$B,2,0),AM116,1),"")</f>
        <v>R</v>
      </c>
      <c r="AM116" s="3">
        <v>235</v>
      </c>
      <c r="AN116" s="3" t="str">
        <f>IFERROR(MID(VLOOKUP($B116,Seqs!$A:$B,2,0),AO116,1),"")</f>
        <v>G</v>
      </c>
      <c r="AO116" s="3">
        <v>245</v>
      </c>
      <c r="AP116" s="3" t="str">
        <f>IFERROR(MID(VLOOKUP($B116,Seqs!$A:$B,2,0),AQ116,1),"")</f>
        <v>C</v>
      </c>
      <c r="AQ116" s="3">
        <v>284</v>
      </c>
      <c r="AR116" s="3" t="str">
        <f>IFERROR(MID(VLOOKUP($B116,Seqs!$A:$B,2,0),AS116,1),"")</f>
        <v>E</v>
      </c>
      <c r="AS116" s="3">
        <v>293</v>
      </c>
      <c r="AT116" s="3" t="str">
        <f>IFERROR(MID(VLOOKUP($B116,Seqs!$A:$B,2,0),AU116,1),"")</f>
        <v>R</v>
      </c>
      <c r="AU116" s="3">
        <v>314</v>
      </c>
      <c r="AV116" s="3" t="str">
        <f>IFERROR(MID(VLOOKUP($B116,Seqs!$A:$B,2,0),AW116,1),"")</f>
        <v>D</v>
      </c>
      <c r="AW116" s="3">
        <v>315</v>
      </c>
      <c r="AX116" s="3" t="str">
        <f>IFERROR(MID(VLOOKUP($B116,Seqs!$A:$B,2,0),AY116,1),"")</f>
        <v>C</v>
      </c>
      <c r="AY116" s="3">
        <v>327</v>
      </c>
      <c r="AZ116" s="79" t="str">
        <f>VLOOKUP(B116,Classification!A:D,2,0)</f>
        <v>A</v>
      </c>
      <c r="BA116" s="97" t="str">
        <f>VLOOKUP(B116,Classification!A:D,4,0)</f>
        <v>Lysophospholipid(LPA)</v>
      </c>
      <c r="BB116" s="27" t="b">
        <f t="shared" si="555"/>
        <v>1</v>
      </c>
      <c r="BC116" s="23">
        <f t="shared" si="472"/>
        <v>244</v>
      </c>
      <c r="BD116" s="16" t="s">
        <v>1383</v>
      </c>
      <c r="BE116" s="3" t="s">
        <v>1381</v>
      </c>
      <c r="BF116" s="124">
        <v>3</v>
      </c>
      <c r="BG116" s="50" t="s">
        <v>1384</v>
      </c>
      <c r="BH116" s="50" t="s">
        <v>1384</v>
      </c>
      <c r="BI116" s="1"/>
      <c r="BJ116" s="72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58" t="s">
        <v>1293</v>
      </c>
      <c r="BV116" s="72">
        <f t="shared" si="473"/>
        <v>47</v>
      </c>
      <c r="BW116" s="73">
        <f t="shared" si="474"/>
        <v>78</v>
      </c>
      <c r="BX116" s="74">
        <f t="shared" si="475"/>
        <v>82</v>
      </c>
      <c r="BY116" s="73">
        <f t="shared" si="476"/>
        <v>110</v>
      </c>
      <c r="BZ116" s="74">
        <f t="shared" si="477"/>
        <v>117</v>
      </c>
      <c r="CA116" s="73" t="str">
        <f t="shared" si="478"/>
        <v>-</v>
      </c>
      <c r="CB116" s="74">
        <f t="shared" si="479"/>
        <v>157</v>
      </c>
      <c r="CC116" s="73" t="str">
        <f t="shared" si="480"/>
        <v>-</v>
      </c>
      <c r="CD116" s="74">
        <f t="shared" si="481"/>
        <v>203</v>
      </c>
      <c r="CE116" s="73">
        <f t="shared" si="482"/>
        <v>245</v>
      </c>
      <c r="CF116" s="74">
        <f t="shared" si="483"/>
        <v>293</v>
      </c>
      <c r="CG116" s="73">
        <f t="shared" si="484"/>
        <v>315</v>
      </c>
      <c r="CH116" s="72">
        <f t="shared" si="485"/>
        <v>77</v>
      </c>
      <c r="CI116" s="73">
        <f t="shared" si="486"/>
        <v>81</v>
      </c>
      <c r="CJ116" s="74">
        <f t="shared" si="487"/>
        <v>108</v>
      </c>
      <c r="CK116" s="74">
        <f t="shared" si="488"/>
        <v>116</v>
      </c>
      <c r="CL116" s="74">
        <f t="shared" si="489"/>
        <v>152</v>
      </c>
      <c r="CM116" s="74" t="str">
        <f t="shared" si="490"/>
        <v>-</v>
      </c>
      <c r="CN116" s="74">
        <f t="shared" si="491"/>
        <v>185</v>
      </c>
      <c r="CO116" s="74" t="str">
        <f t="shared" si="492"/>
        <v>-</v>
      </c>
      <c r="CP116" s="74">
        <f t="shared" si="493"/>
        <v>235</v>
      </c>
      <c r="CQ116" s="74">
        <f t="shared" si="494"/>
        <v>284</v>
      </c>
      <c r="CR116" s="74">
        <f t="shared" si="495"/>
        <v>314</v>
      </c>
      <c r="CS116" s="74">
        <f t="shared" si="496"/>
        <v>327</v>
      </c>
      <c r="CT116" s="23">
        <f t="shared" si="497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30" x14ac:dyDescent="0.2">
      <c r="A117" s="3" t="str">
        <f t="shared" si="554"/>
        <v>lpar1_human_4Z35</v>
      </c>
      <c r="B117" s="3" t="s">
        <v>103</v>
      </c>
      <c r="C117" s="3" t="s">
        <v>89</v>
      </c>
      <c r="D117" s="3" t="str">
        <f>IFERROR(MID(VLOOKUP($B117,Seqs!$A:$B,2,0),E117,1),"")</f>
        <v>T</v>
      </c>
      <c r="E117" s="3">
        <v>47</v>
      </c>
      <c r="F117" s="3" t="str">
        <f>IFERROR(MID(VLOOKUP($B117,Seqs!$A:$B,2,0),G117,1),"")</f>
        <v>N</v>
      </c>
      <c r="G117" s="3">
        <v>77</v>
      </c>
      <c r="H117" s="3" t="str">
        <f>IFERROR(MID(VLOOKUP($B117,Seqs!$A:$B,2,0),I117,1),"")</f>
        <v>R</v>
      </c>
      <c r="I117" s="23">
        <v>78</v>
      </c>
      <c r="J117" s="3" t="str">
        <f>IFERROR(MID(VLOOKUP($B117,Seqs!$A:$B,2,0),K117,1),"")</f>
        <v>H</v>
      </c>
      <c r="K117" s="23">
        <v>81</v>
      </c>
      <c r="L117" s="3" t="str">
        <f>IFERROR(MID(VLOOKUP($B117,Seqs!$A:$B,2,0),M117,1),"")</f>
        <v>F</v>
      </c>
      <c r="M117" s="3">
        <v>82</v>
      </c>
      <c r="N117" s="3" t="str">
        <f>IFERROR(MID(VLOOKUP($B117,Seqs!$A:$B,2,0),O117,1),"")</f>
        <v>N</v>
      </c>
      <c r="O117" s="3">
        <v>108</v>
      </c>
      <c r="P117" s="3" t="str">
        <f>IFERROR(MID(VLOOKUP($B117,Seqs!$A:$B,2,0),Q117,1),"")</f>
        <v>G</v>
      </c>
      <c r="Q117" s="3">
        <v>110</v>
      </c>
      <c r="R117" s="3" t="str">
        <f>IFERROR(MID(VLOOKUP($B117,Seqs!$A:$B,2,0),S117,1),"")</f>
        <v>L</v>
      </c>
      <c r="S117" s="3">
        <v>116</v>
      </c>
      <c r="T117" s="3" t="str">
        <f>IFERROR(MID(VLOOKUP($B117,Seqs!$A:$B,2,0),U117,1),"")</f>
        <v>T</v>
      </c>
      <c r="U117" s="3">
        <v>117</v>
      </c>
      <c r="V117" s="3" t="str">
        <f>IFERROR(MID(VLOOKUP($B117,Seqs!$A:$B,2,0),W117,1),"")</f>
        <v>R</v>
      </c>
      <c r="W117" s="3">
        <v>152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157</v>
      </c>
      <c r="AD117" s="3" t="str">
        <f>IFERROR(MID(VLOOKUP($B117,Seqs!$A:$B,2,0),AE117,1),"")</f>
        <v>G</v>
      </c>
      <c r="AE117" s="3">
        <v>185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S</v>
      </c>
      <c r="AK117" s="3">
        <v>203</v>
      </c>
      <c r="AL117" s="3" t="str">
        <f>IFERROR(MID(VLOOKUP($B117,Seqs!$A:$B,2,0),AM117,1),"")</f>
        <v>R</v>
      </c>
      <c r="AM117" s="3">
        <v>235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C</v>
      </c>
      <c r="AQ117" s="3">
        <v>284</v>
      </c>
      <c r="AR117" s="3" t="str">
        <f>IFERROR(MID(VLOOKUP($B117,Seqs!$A:$B,2,0),AS117,1),"")</f>
        <v>E</v>
      </c>
      <c r="AS117" s="3">
        <v>293</v>
      </c>
      <c r="AT117" s="3" t="str">
        <f>IFERROR(MID(VLOOKUP($B117,Seqs!$A:$B,2,0),AU117,1),"")</f>
        <v>R</v>
      </c>
      <c r="AU117" s="3">
        <v>314</v>
      </c>
      <c r="AV117" s="3" t="str">
        <f>IFERROR(MID(VLOOKUP($B117,Seqs!$A:$B,2,0),AW117,1),"")</f>
        <v>D</v>
      </c>
      <c r="AW117" s="3">
        <v>315</v>
      </c>
      <c r="AX117" s="3" t="str">
        <f>IFERROR(MID(VLOOKUP($B117,Seqs!$A:$B,2,0),AY117,1),"")</f>
        <v>C</v>
      </c>
      <c r="AY117" s="3">
        <v>327</v>
      </c>
      <c r="AZ117" s="79" t="str">
        <f>VLOOKUP(B117,Classification!A:D,2,0)</f>
        <v>A</v>
      </c>
      <c r="BA117" s="97" t="str">
        <f>VLOOKUP(B117,Classification!A:D,4,0)</f>
        <v>Lysophospholipid(LPA)</v>
      </c>
      <c r="BB117" s="27" t="b">
        <f t="shared" si="555"/>
        <v>1</v>
      </c>
      <c r="BC117" s="23">
        <f t="shared" si="472"/>
        <v>244</v>
      </c>
      <c r="BD117" s="5" t="s">
        <v>23</v>
      </c>
      <c r="BE117" s="3" t="s">
        <v>1381</v>
      </c>
      <c r="BF117" s="124">
        <v>2.9</v>
      </c>
      <c r="BG117" s="50" t="s">
        <v>1384</v>
      </c>
      <c r="BH117" s="50" t="s">
        <v>1384</v>
      </c>
      <c r="BI117" s="1"/>
      <c r="BJ117" s="72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58" t="s">
        <v>1293</v>
      </c>
      <c r="BV117" s="72">
        <f t="shared" si="473"/>
        <v>47</v>
      </c>
      <c r="BW117" s="73">
        <f t="shared" si="474"/>
        <v>78</v>
      </c>
      <c r="BX117" s="74">
        <f t="shared" si="475"/>
        <v>82</v>
      </c>
      <c r="BY117" s="73">
        <f t="shared" si="476"/>
        <v>110</v>
      </c>
      <c r="BZ117" s="74">
        <f t="shared" si="477"/>
        <v>117</v>
      </c>
      <c r="CA117" s="73" t="str">
        <f t="shared" si="478"/>
        <v>-</v>
      </c>
      <c r="CB117" s="74">
        <f t="shared" si="479"/>
        <v>157</v>
      </c>
      <c r="CC117" s="73" t="str">
        <f t="shared" si="480"/>
        <v>-</v>
      </c>
      <c r="CD117" s="74">
        <f t="shared" si="481"/>
        <v>203</v>
      </c>
      <c r="CE117" s="73">
        <f t="shared" si="482"/>
        <v>245</v>
      </c>
      <c r="CF117" s="74">
        <f t="shared" si="483"/>
        <v>293</v>
      </c>
      <c r="CG117" s="73">
        <f t="shared" si="484"/>
        <v>315</v>
      </c>
      <c r="CH117" s="72">
        <f t="shared" si="485"/>
        <v>77</v>
      </c>
      <c r="CI117" s="73">
        <f t="shared" si="486"/>
        <v>81</v>
      </c>
      <c r="CJ117" s="74">
        <f t="shared" si="487"/>
        <v>108</v>
      </c>
      <c r="CK117" s="74">
        <f t="shared" si="488"/>
        <v>116</v>
      </c>
      <c r="CL117" s="74">
        <f t="shared" si="489"/>
        <v>152</v>
      </c>
      <c r="CM117" s="74" t="str">
        <f t="shared" si="490"/>
        <v>-</v>
      </c>
      <c r="CN117" s="74">
        <f t="shared" si="491"/>
        <v>185</v>
      </c>
      <c r="CO117" s="74" t="str">
        <f t="shared" si="492"/>
        <v>-</v>
      </c>
      <c r="CP117" s="74">
        <f t="shared" si="493"/>
        <v>235</v>
      </c>
      <c r="CQ117" s="74">
        <f t="shared" si="494"/>
        <v>284</v>
      </c>
      <c r="CR117" s="74">
        <f t="shared" si="495"/>
        <v>314</v>
      </c>
      <c r="CS117" s="74">
        <f t="shared" si="496"/>
        <v>327</v>
      </c>
      <c r="CT117" s="23">
        <f t="shared" si="497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30" x14ac:dyDescent="0.2">
      <c r="A118" s="3" t="str">
        <f t="shared" si="554"/>
        <v>lpar1_human_4Z36</v>
      </c>
      <c r="B118" s="3" t="s">
        <v>103</v>
      </c>
      <c r="C118" s="3" t="s">
        <v>1058</v>
      </c>
      <c r="D118" s="3" t="str">
        <f>IFERROR(MID(VLOOKUP($B118,Seqs!$A:$B,2,0),E118,1),"")</f>
        <v>T</v>
      </c>
      <c r="E118" s="3">
        <v>47</v>
      </c>
      <c r="F118" s="3" t="str">
        <f>IFERROR(MID(VLOOKUP($B118,Seqs!$A:$B,2,0),G118,1),"")</f>
        <v>N</v>
      </c>
      <c r="G118" s="3">
        <v>77</v>
      </c>
      <c r="H118" s="3" t="str">
        <f>IFERROR(MID(VLOOKUP($B118,Seqs!$A:$B,2,0),I118,1),"")</f>
        <v>R</v>
      </c>
      <c r="I118" s="23">
        <v>78</v>
      </c>
      <c r="J118" s="3" t="str">
        <f>IFERROR(MID(VLOOKUP($B118,Seqs!$A:$B,2,0),K118,1),"")</f>
        <v>H</v>
      </c>
      <c r="K118" s="23">
        <v>81</v>
      </c>
      <c r="L118" s="3" t="str">
        <f>IFERROR(MID(VLOOKUP($B118,Seqs!$A:$B,2,0),M118,1),"")</f>
        <v>F</v>
      </c>
      <c r="M118" s="3">
        <v>82</v>
      </c>
      <c r="N118" s="3" t="str">
        <f>IFERROR(MID(VLOOKUP($B118,Seqs!$A:$B,2,0),O118,1),"")</f>
        <v>N</v>
      </c>
      <c r="O118" s="3">
        <v>108</v>
      </c>
      <c r="P118" s="3" t="str">
        <f>IFERROR(MID(VLOOKUP($B118,Seqs!$A:$B,2,0),Q118,1),"")</f>
        <v>G</v>
      </c>
      <c r="Q118" s="3">
        <v>110</v>
      </c>
      <c r="R118" s="3" t="str">
        <f>IFERROR(MID(VLOOKUP($B118,Seqs!$A:$B,2,0),S118,1),"")</f>
        <v>L</v>
      </c>
      <c r="S118" s="3">
        <v>116</v>
      </c>
      <c r="T118" s="3" t="str">
        <f>IFERROR(MID(VLOOKUP($B118,Seqs!$A:$B,2,0),U118,1),"")</f>
        <v>T</v>
      </c>
      <c r="U118" s="3">
        <v>117</v>
      </c>
      <c r="V118" s="3" t="str">
        <f>IFERROR(MID(VLOOKUP($B118,Seqs!$A:$B,2,0),W118,1),"")</f>
        <v>R</v>
      </c>
      <c r="W118" s="3">
        <v>152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157</v>
      </c>
      <c r="AD118" s="3" t="str">
        <f>IFERROR(MID(VLOOKUP($B118,Seqs!$A:$B,2,0),AE118,1),"")</f>
        <v>G</v>
      </c>
      <c r="AE118" s="3">
        <v>185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S</v>
      </c>
      <c r="AK118" s="3">
        <v>203</v>
      </c>
      <c r="AL118" s="3" t="str">
        <f>IFERROR(MID(VLOOKUP($B118,Seqs!$A:$B,2,0),AM118,1),"")</f>
        <v>R</v>
      </c>
      <c r="AM118" s="3">
        <v>235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C</v>
      </c>
      <c r="AQ118" s="3">
        <v>284</v>
      </c>
      <c r="AR118" s="3" t="str">
        <f>IFERROR(MID(VLOOKUP($B118,Seqs!$A:$B,2,0),AS118,1),"")</f>
        <v>E</v>
      </c>
      <c r="AS118" s="3">
        <v>293</v>
      </c>
      <c r="AT118" s="3" t="str">
        <f>IFERROR(MID(VLOOKUP($B118,Seqs!$A:$B,2,0),AU118,1),"")</f>
        <v>R</v>
      </c>
      <c r="AU118" s="3">
        <v>314</v>
      </c>
      <c r="AV118" s="3" t="str">
        <f>IFERROR(MID(VLOOKUP($B118,Seqs!$A:$B,2,0),AW118,1),"")</f>
        <v>D</v>
      </c>
      <c r="AW118" s="3">
        <v>315</v>
      </c>
      <c r="AX118" s="3" t="str">
        <f>IFERROR(MID(VLOOKUP($B118,Seqs!$A:$B,2,0),AY118,1),"")</f>
        <v>C</v>
      </c>
      <c r="AY118" s="3">
        <v>327</v>
      </c>
      <c r="AZ118" s="79" t="str">
        <f>VLOOKUP(B118,Classification!A:D,2,0)</f>
        <v>A</v>
      </c>
      <c r="BA118" s="97" t="str">
        <f>VLOOKUP(B118,Classification!A:D,4,0)</f>
        <v>Lysophospholipid(LPA)</v>
      </c>
      <c r="BB118" s="27" t="b">
        <f t="shared" si="555"/>
        <v>1</v>
      </c>
      <c r="BC118" s="23">
        <f t="shared" si="472"/>
        <v>244</v>
      </c>
      <c r="BD118" s="5" t="s">
        <v>23</v>
      </c>
      <c r="BE118" s="3" t="s">
        <v>1381</v>
      </c>
      <c r="BF118" s="124">
        <v>2.9</v>
      </c>
      <c r="BG118" s="50" t="s">
        <v>1384</v>
      </c>
      <c r="BH118" s="50" t="s">
        <v>1384</v>
      </c>
      <c r="BI118" s="1"/>
      <c r="BJ118" s="72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58" t="s">
        <v>1293</v>
      </c>
      <c r="BV118" s="72">
        <f t="shared" si="473"/>
        <v>47</v>
      </c>
      <c r="BW118" s="73">
        <f t="shared" si="474"/>
        <v>78</v>
      </c>
      <c r="BX118" s="74">
        <f t="shared" si="475"/>
        <v>82</v>
      </c>
      <c r="BY118" s="73">
        <f t="shared" si="476"/>
        <v>110</v>
      </c>
      <c r="BZ118" s="74">
        <f t="shared" si="477"/>
        <v>117</v>
      </c>
      <c r="CA118" s="73" t="str">
        <f t="shared" si="478"/>
        <v>-</v>
      </c>
      <c r="CB118" s="74">
        <f t="shared" si="479"/>
        <v>157</v>
      </c>
      <c r="CC118" s="73" t="str">
        <f t="shared" si="480"/>
        <v>-</v>
      </c>
      <c r="CD118" s="74">
        <f t="shared" si="481"/>
        <v>203</v>
      </c>
      <c r="CE118" s="73">
        <f t="shared" si="482"/>
        <v>245</v>
      </c>
      <c r="CF118" s="74">
        <f t="shared" si="483"/>
        <v>293</v>
      </c>
      <c r="CG118" s="73">
        <f t="shared" si="484"/>
        <v>315</v>
      </c>
      <c r="CH118" s="72">
        <f t="shared" si="485"/>
        <v>77</v>
      </c>
      <c r="CI118" s="73">
        <f t="shared" si="486"/>
        <v>81</v>
      </c>
      <c r="CJ118" s="74">
        <f t="shared" si="487"/>
        <v>108</v>
      </c>
      <c r="CK118" s="74">
        <f t="shared" si="488"/>
        <v>116</v>
      </c>
      <c r="CL118" s="74">
        <f t="shared" si="489"/>
        <v>152</v>
      </c>
      <c r="CM118" s="74" t="str">
        <f t="shared" si="490"/>
        <v>-</v>
      </c>
      <c r="CN118" s="74">
        <f t="shared" si="491"/>
        <v>185</v>
      </c>
      <c r="CO118" s="74" t="str">
        <f t="shared" si="492"/>
        <v>-</v>
      </c>
      <c r="CP118" s="74">
        <f t="shared" si="493"/>
        <v>235</v>
      </c>
      <c r="CQ118" s="74">
        <f t="shared" si="494"/>
        <v>284</v>
      </c>
      <c r="CR118" s="74">
        <f t="shared" si="495"/>
        <v>314</v>
      </c>
      <c r="CS118" s="74">
        <f t="shared" si="496"/>
        <v>327</v>
      </c>
      <c r="CT118" s="23">
        <f t="shared" si="497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554"/>
        <v>ntr1_rat__wt</v>
      </c>
      <c r="B119" s="3" t="s">
        <v>914</v>
      </c>
      <c r="C119" s="3" t="s">
        <v>100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K</v>
      </c>
      <c r="G119" s="3">
        <v>92</v>
      </c>
      <c r="H119" s="3" t="str">
        <f>IFERROR(MID(VLOOKUP($B119,Seqs!$A:$B,2,0),I119,1),"")</f>
        <v>K</v>
      </c>
      <c r="I119" s="23">
        <v>93</v>
      </c>
      <c r="J119" s="3" t="str">
        <f>IFERROR(MID(VLOOKUP($B119,Seqs!$A:$B,2,0),K119,1),"")</f>
        <v>Q</v>
      </c>
      <c r="K119" s="23">
        <v>96</v>
      </c>
      <c r="L119" s="3" t="str">
        <f>IFERROR(MID(VLOOKUP($B119,Seqs!$A:$B,2,0),M119,1),"")</f>
        <v>S</v>
      </c>
      <c r="M119" s="3">
        <v>97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9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G</v>
      </c>
      <c r="AM119" s="3">
        <v>275</v>
      </c>
      <c r="AN119" s="3" t="str">
        <f>IFERROR(MID(VLOOKUP($B119,Seqs!$A:$B,2,0),AO119,1),"")</f>
        <v>P</v>
      </c>
      <c r="AO119" s="3">
        <v>297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V</v>
      </c>
      <c r="AU119" s="3">
        <v>372</v>
      </c>
      <c r="AV119" s="3" t="str">
        <f>IFERROR(MID(VLOOKUP($B119,Seqs!$A:$B,2,0),AW119,1),"")</f>
        <v>S</v>
      </c>
      <c r="AW119" s="3">
        <v>373</v>
      </c>
      <c r="AX119" s="3" t="str">
        <f>IFERROR(MID(VLOOKUP($B119,Seqs!$A:$B,2,0),AY119,1),"")</f>
        <v>L</v>
      </c>
      <c r="AY119" s="3">
        <v>384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si="555"/>
        <v>1</v>
      </c>
      <c r="BC119" s="23">
        <f t="shared" si="472"/>
        <v>277</v>
      </c>
      <c r="BD119" s="57" t="s">
        <v>1379</v>
      </c>
      <c r="BE119" s="3" t="s">
        <v>1381</v>
      </c>
      <c r="BF119" s="124" t="s">
        <v>23</v>
      </c>
      <c r="BG119" s="50" t="s">
        <v>1379</v>
      </c>
      <c r="BH119" s="50" t="s">
        <v>1384</v>
      </c>
      <c r="BI119" s="3" t="s">
        <v>1170</v>
      </c>
      <c r="BJ119" s="72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58" t="s">
        <v>1293</v>
      </c>
      <c r="BV119" s="72">
        <f t="shared" si="473"/>
        <v>61</v>
      </c>
      <c r="BW119" s="73">
        <f t="shared" si="474"/>
        <v>93</v>
      </c>
      <c r="BX119" s="74">
        <f t="shared" si="475"/>
        <v>97</v>
      </c>
      <c r="BY119" s="73">
        <f t="shared" si="476"/>
        <v>134</v>
      </c>
      <c r="BZ119" s="74">
        <f t="shared" si="477"/>
        <v>138</v>
      </c>
      <c r="CA119" s="73">
        <f t="shared" si="478"/>
        <v>174</v>
      </c>
      <c r="CB119" s="74">
        <f t="shared" si="479"/>
        <v>182</v>
      </c>
      <c r="CC119" s="73">
        <f t="shared" si="480"/>
        <v>225</v>
      </c>
      <c r="CD119" s="74">
        <f t="shared" si="481"/>
        <v>231</v>
      </c>
      <c r="CE119" s="73">
        <f t="shared" si="482"/>
        <v>297</v>
      </c>
      <c r="CF119" s="74">
        <f t="shared" si="483"/>
        <v>340</v>
      </c>
      <c r="CG119" s="73">
        <f t="shared" si="484"/>
        <v>373</v>
      </c>
      <c r="CH119" s="72">
        <f t="shared" si="485"/>
        <v>92</v>
      </c>
      <c r="CI119" s="73">
        <f t="shared" si="486"/>
        <v>96</v>
      </c>
      <c r="CJ119" s="74">
        <f t="shared" si="487"/>
        <v>131</v>
      </c>
      <c r="CK119" s="74">
        <f t="shared" si="488"/>
        <v>137</v>
      </c>
      <c r="CL119" s="74">
        <f t="shared" si="489"/>
        <v>173</v>
      </c>
      <c r="CM119" s="74">
        <f t="shared" si="490"/>
        <v>181</v>
      </c>
      <c r="CN119" s="74">
        <f t="shared" si="491"/>
        <v>208</v>
      </c>
      <c r="CO119" s="74">
        <f t="shared" si="492"/>
        <v>227</v>
      </c>
      <c r="CP119" s="74">
        <f t="shared" si="493"/>
        <v>275</v>
      </c>
      <c r="CQ119" s="74">
        <f t="shared" si="494"/>
        <v>334</v>
      </c>
      <c r="CR119" s="74">
        <f t="shared" si="495"/>
        <v>372</v>
      </c>
      <c r="CS119" s="74">
        <f t="shared" si="496"/>
        <v>384</v>
      </c>
      <c r="CT119" s="23">
        <f t="shared" si="497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 t="shared" si="554"/>
        <v>ntr1_rat_4BUO</v>
      </c>
      <c r="B120" s="3" t="s">
        <v>914</v>
      </c>
      <c r="C120" s="3" t="s">
        <v>1338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R</v>
      </c>
      <c r="G120" s="3">
        <v>91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Q</v>
      </c>
      <c r="AM120" s="3">
        <v>270</v>
      </c>
      <c r="AN120" s="3" t="str">
        <f>IFERROR(MID(VLOOKUP($B120,Seqs!$A:$B,2,0),AO120,1),"")</f>
        <v>G</v>
      </c>
      <c r="AO120" s="3">
        <v>298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V</v>
      </c>
      <c r="AU120" s="3">
        <v>372</v>
      </c>
      <c r="AV120" s="3" t="str">
        <f>IFERROR(MID(VLOOKUP($B120,Seqs!$A:$B,2,0),AW120,1),"")</f>
        <v>S</v>
      </c>
      <c r="AW120" s="3">
        <v>373</v>
      </c>
      <c r="AX120" s="3" t="str">
        <f>IFERROR(MID(VLOOKUP($B120,Seqs!$A:$B,2,0),AY120,1),"")</f>
        <v>L</v>
      </c>
      <c r="AY120" s="3">
        <v>384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555"/>
        <v>1</v>
      </c>
      <c r="BC120" s="23">
        <f t="shared" si="472"/>
        <v>260</v>
      </c>
      <c r="BD120" s="16" t="s">
        <v>1383</v>
      </c>
      <c r="BE120" s="3" t="s">
        <v>1381</v>
      </c>
      <c r="BF120" s="124">
        <v>2.75</v>
      </c>
      <c r="BG120" s="50" t="s">
        <v>1384</v>
      </c>
      <c r="BH120" s="50" t="s">
        <v>1384</v>
      </c>
      <c r="BI120" s="1"/>
      <c r="BJ120" s="72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58" t="s">
        <v>1293</v>
      </c>
      <c r="BV120" s="72">
        <f t="shared" si="473"/>
        <v>61</v>
      </c>
      <c r="BW120" s="73" t="str">
        <f t="shared" si="474"/>
        <v>-</v>
      </c>
      <c r="BX120" s="74">
        <f t="shared" si="475"/>
        <v>97</v>
      </c>
      <c r="BY120" s="73">
        <f t="shared" si="476"/>
        <v>134</v>
      </c>
      <c r="BZ120" s="74">
        <f t="shared" si="477"/>
        <v>138</v>
      </c>
      <c r="CA120" s="73" t="str">
        <f t="shared" si="478"/>
        <v>-</v>
      </c>
      <c r="CB120" s="74">
        <f t="shared" si="479"/>
        <v>182</v>
      </c>
      <c r="CC120" s="73">
        <f t="shared" si="480"/>
        <v>225</v>
      </c>
      <c r="CD120" s="74">
        <f t="shared" si="481"/>
        <v>231</v>
      </c>
      <c r="CE120" s="73">
        <f t="shared" si="482"/>
        <v>298</v>
      </c>
      <c r="CF120" s="74">
        <f t="shared" si="483"/>
        <v>340</v>
      </c>
      <c r="CG120" s="73">
        <f t="shared" si="484"/>
        <v>373</v>
      </c>
      <c r="CH120" s="72">
        <f t="shared" si="485"/>
        <v>91</v>
      </c>
      <c r="CI120" s="73" t="str">
        <f t="shared" si="486"/>
        <v>-</v>
      </c>
      <c r="CJ120" s="74">
        <f t="shared" si="487"/>
        <v>131</v>
      </c>
      <c r="CK120" s="74">
        <f t="shared" si="488"/>
        <v>137</v>
      </c>
      <c r="CL120" s="74">
        <f t="shared" si="489"/>
        <v>173</v>
      </c>
      <c r="CM120" s="74" t="str">
        <f t="shared" si="490"/>
        <v>-</v>
      </c>
      <c r="CN120" s="74">
        <f t="shared" si="491"/>
        <v>208</v>
      </c>
      <c r="CO120" s="74">
        <f t="shared" si="492"/>
        <v>227</v>
      </c>
      <c r="CP120" s="74">
        <f t="shared" si="493"/>
        <v>270</v>
      </c>
      <c r="CQ120" s="74">
        <f t="shared" si="494"/>
        <v>334</v>
      </c>
      <c r="CR120" s="74">
        <f t="shared" si="495"/>
        <v>372</v>
      </c>
      <c r="CS120" s="74">
        <f t="shared" si="496"/>
        <v>384</v>
      </c>
      <c r="CT120" s="23" t="e">
        <f t="shared" si="497"/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554"/>
        <v>ntr1_rat_4GRV</v>
      </c>
      <c r="B121" s="3" t="s">
        <v>914</v>
      </c>
      <c r="C121" s="3" t="s">
        <v>50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T</v>
      </c>
      <c r="G121" s="3">
        <v>88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Q</v>
      </c>
      <c r="M121" s="3">
        <v>99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186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T</v>
      </c>
      <c r="AM121" s="3">
        <v>265</v>
      </c>
      <c r="AN121" s="3" t="str">
        <f>IFERROR(MID(VLOOKUP($B121,Seqs!$A:$B,2,0),AO121,1),"")</f>
        <v>A</v>
      </c>
      <c r="AO121" s="3">
        <v>302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S</v>
      </c>
      <c r="AU121" s="3">
        <v>361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si="555"/>
        <v>1</v>
      </c>
      <c r="BC121" s="23">
        <f t="shared" si="472"/>
        <v>220</v>
      </c>
      <c r="BD121" s="5" t="s">
        <v>23</v>
      </c>
      <c r="BE121" s="3" t="s">
        <v>1381</v>
      </c>
      <c r="BF121" s="124">
        <v>2.8</v>
      </c>
      <c r="BG121" s="50" t="s">
        <v>1384</v>
      </c>
      <c r="BH121" s="50" t="s">
        <v>1384</v>
      </c>
      <c r="BI121" s="1"/>
      <c r="BJ121" s="72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58" t="s">
        <v>1293</v>
      </c>
      <c r="BV121" s="72">
        <f t="shared" si="473"/>
        <v>61</v>
      </c>
      <c r="BW121" s="73" t="str">
        <f t="shared" si="474"/>
        <v>-</v>
      </c>
      <c r="BX121" s="74">
        <f t="shared" si="475"/>
        <v>99</v>
      </c>
      <c r="BY121" s="73">
        <f t="shared" si="476"/>
        <v>134</v>
      </c>
      <c r="BZ121" s="74">
        <f t="shared" si="477"/>
        <v>138</v>
      </c>
      <c r="CA121" s="73" t="str">
        <f t="shared" si="478"/>
        <v>-</v>
      </c>
      <c r="CB121" s="74">
        <f t="shared" si="479"/>
        <v>186</v>
      </c>
      <c r="CC121" s="73">
        <f t="shared" si="480"/>
        <v>225</v>
      </c>
      <c r="CD121" s="74">
        <f t="shared" si="481"/>
        <v>231</v>
      </c>
      <c r="CE121" s="73">
        <f t="shared" si="482"/>
        <v>302</v>
      </c>
      <c r="CF121" s="74">
        <f t="shared" si="483"/>
        <v>340</v>
      </c>
      <c r="CG121" s="73" t="str">
        <f t="shared" si="484"/>
        <v>-</v>
      </c>
      <c r="CH121" s="72">
        <f t="shared" si="485"/>
        <v>88</v>
      </c>
      <c r="CI121" s="73" t="str">
        <f t="shared" si="486"/>
        <v>-</v>
      </c>
      <c r="CJ121" s="74">
        <f t="shared" si="487"/>
        <v>131</v>
      </c>
      <c r="CK121" s="74">
        <f t="shared" si="488"/>
        <v>137</v>
      </c>
      <c r="CL121" s="74">
        <f t="shared" si="489"/>
        <v>173</v>
      </c>
      <c r="CM121" s="74" t="str">
        <f t="shared" si="490"/>
        <v>-</v>
      </c>
      <c r="CN121" s="74">
        <f t="shared" si="491"/>
        <v>208</v>
      </c>
      <c r="CO121" s="74">
        <f t="shared" si="492"/>
        <v>227</v>
      </c>
      <c r="CP121" s="74">
        <f t="shared" si="493"/>
        <v>265</v>
      </c>
      <c r="CQ121" s="74">
        <f t="shared" si="494"/>
        <v>334</v>
      </c>
      <c r="CR121" s="74">
        <f t="shared" si="495"/>
        <v>361</v>
      </c>
      <c r="CS121" s="74" t="str">
        <f t="shared" si="496"/>
        <v>-</v>
      </c>
      <c r="CT121" s="23" t="e">
        <f t="shared" si="497"/>
        <v>#VALUE!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554"/>
        <v>ntr1_rat_4XEE</v>
      </c>
      <c r="B122" s="3" t="s">
        <v>914</v>
      </c>
      <c r="C122" s="3" t="s">
        <v>1356</v>
      </c>
      <c r="D122" s="3" t="str">
        <f>IFERROR(MID(VLOOKUP($B122,Seqs!$A:$B,2,0),E122,1),"")</f>
        <v>I</v>
      </c>
      <c r="E122" s="3">
        <v>61</v>
      </c>
      <c r="F122" s="3" t="str">
        <f>IFERROR(MID(VLOOKUP($B122,Seqs!$A:$B,2,0),G122,1),"")</f>
        <v>R</v>
      </c>
      <c r="G122" s="3">
        <v>91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100</v>
      </c>
      <c r="N122" s="3" t="str">
        <f>IFERROR(MID(VLOOKUP($B122,Seqs!$A:$B,2,0),O122,1),"")</f>
        <v>V</v>
      </c>
      <c r="O122" s="3">
        <v>131</v>
      </c>
      <c r="P122" s="3" t="str">
        <f>IFERROR(MID(VLOOKUP($B122,Seqs!$A:$B,2,0),Q122,1),"")</f>
        <v>P</v>
      </c>
      <c r="Q122" s="3">
        <v>134</v>
      </c>
      <c r="R122" s="3" t="str">
        <f>IFERROR(MID(VLOOKUP($B122,Seqs!$A:$B,2,0),S122,1),"")</f>
        <v>F</v>
      </c>
      <c r="S122" s="3">
        <v>137</v>
      </c>
      <c r="T122" s="3" t="str">
        <f>IFERROR(MID(VLOOKUP($B122,Seqs!$A:$B,2,0),U122,1),"")</f>
        <v>G</v>
      </c>
      <c r="U122" s="3">
        <v>138</v>
      </c>
      <c r="V122" s="3" t="str">
        <f>IFERROR(MID(VLOOKUP($B122,Seqs!$A:$B,2,0),W122,1),"")</f>
        <v>H</v>
      </c>
      <c r="W122" s="3">
        <v>173</v>
      </c>
      <c r="X122" s="3" t="str">
        <f>IFERROR(MID(VLOOKUP($B122,Seqs!$A:$B,2,0),Y122,1),"")</f>
        <v>P</v>
      </c>
      <c r="Y122" s="3">
        <v>174</v>
      </c>
      <c r="Z122" s="3" t="str">
        <f>IFERROR(MID(VLOOKUP($B122,Seqs!$A:$B,2,0),AA122,1),"")</f>
        <v>M</v>
      </c>
      <c r="AA122" s="3">
        <v>181</v>
      </c>
      <c r="AB122" s="3" t="str">
        <f>IFERROR(MID(VLOOKUP($B122,Seqs!$A:$B,2,0),AC122,1),"")</f>
        <v>S</v>
      </c>
      <c r="AC122" s="9">
        <v>182</v>
      </c>
      <c r="AD122" s="3" t="str">
        <f>IFERROR(MID(VLOOKUP($B122,Seqs!$A:$B,2,0),AE122,1),"")</f>
        <v>M</v>
      </c>
      <c r="AE122" s="3">
        <v>208</v>
      </c>
      <c r="AF122" s="3" t="str">
        <f>IFERROR(MID(VLOOKUP($B122,Seqs!$A:$B,2,0),AG122,1),"")</f>
        <v>C</v>
      </c>
      <c r="AG122" s="3">
        <v>225</v>
      </c>
      <c r="AH122" s="3" t="str">
        <f>IFERROR(MID(VLOOKUP($B122,Seqs!$A:$B,2,0),AI122,1),"")</f>
        <v>P</v>
      </c>
      <c r="AI122" s="3">
        <v>227</v>
      </c>
      <c r="AJ122" s="3" t="str">
        <f>IFERROR(MID(VLOOKUP($B122,Seqs!$A:$B,2,0),AK122,1),"")</f>
        <v>T</v>
      </c>
      <c r="AK122" s="3">
        <v>231</v>
      </c>
      <c r="AL122" s="3" t="str">
        <f>IFERROR(MID(VLOOKUP($B122,Seqs!$A:$B,2,0),AM122,1),"")</f>
        <v>V</v>
      </c>
      <c r="AM122" s="3">
        <v>268</v>
      </c>
      <c r="AN122" s="3" t="str">
        <f>IFERROR(MID(VLOOKUP($B122,Seqs!$A:$B,2,0),AO122,1),"")</f>
        <v>Q</v>
      </c>
      <c r="AO122" s="3">
        <v>301</v>
      </c>
      <c r="AP122" s="3" t="str">
        <f>IFERROR(MID(VLOOKUP($B122,Seqs!$A:$B,2,0),AQ122,1),"")</f>
        <v>I</v>
      </c>
      <c r="AQ122" s="3">
        <v>334</v>
      </c>
      <c r="AR122" s="3" t="str">
        <f>IFERROR(MID(VLOOKUP($B122,Seqs!$A:$B,2,0),AS122,1),"")</f>
        <v>T</v>
      </c>
      <c r="AS122" s="3">
        <v>340</v>
      </c>
      <c r="AT122" s="3" t="str">
        <f>IFERROR(MID(VLOOKUP($B122,Seqs!$A:$B,2,0),AU122,1),"")</f>
        <v>I</v>
      </c>
      <c r="AU122" s="3">
        <v>364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Neurotensin</v>
      </c>
      <c r="BB122" s="27" t="b">
        <f t="shared" si="555"/>
        <v>1</v>
      </c>
      <c r="BC122" s="23">
        <f t="shared" si="472"/>
        <v>240</v>
      </c>
      <c r="BD122" s="4" t="s">
        <v>23</v>
      </c>
      <c r="BE122" s="3" t="s">
        <v>1381</v>
      </c>
      <c r="BF122" s="124">
        <v>2.9</v>
      </c>
      <c r="BG122" s="50" t="s">
        <v>1384</v>
      </c>
      <c r="BH122" s="50" t="s">
        <v>1384</v>
      </c>
      <c r="BI122" s="1"/>
      <c r="BJ122" s="72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58" t="s">
        <v>1293</v>
      </c>
      <c r="BV122" s="72">
        <f t="shared" si="473"/>
        <v>61</v>
      </c>
      <c r="BW122" s="73" t="str">
        <f t="shared" si="474"/>
        <v>-</v>
      </c>
      <c r="BX122" s="74">
        <f t="shared" si="475"/>
        <v>100</v>
      </c>
      <c r="BY122" s="73">
        <f t="shared" si="476"/>
        <v>134</v>
      </c>
      <c r="BZ122" s="74">
        <f t="shared" si="477"/>
        <v>138</v>
      </c>
      <c r="CA122" s="73">
        <f t="shared" si="478"/>
        <v>174</v>
      </c>
      <c r="CB122" s="74">
        <f t="shared" si="479"/>
        <v>182</v>
      </c>
      <c r="CC122" s="73">
        <f t="shared" si="480"/>
        <v>225</v>
      </c>
      <c r="CD122" s="74">
        <f t="shared" si="481"/>
        <v>231</v>
      </c>
      <c r="CE122" s="73">
        <f t="shared" si="482"/>
        <v>301</v>
      </c>
      <c r="CF122" s="74">
        <f t="shared" si="483"/>
        <v>340</v>
      </c>
      <c r="CG122" s="73" t="str">
        <f t="shared" si="484"/>
        <v>-</v>
      </c>
      <c r="CH122" s="72">
        <f t="shared" si="485"/>
        <v>91</v>
      </c>
      <c r="CI122" s="73" t="str">
        <f t="shared" si="486"/>
        <v>-</v>
      </c>
      <c r="CJ122" s="74">
        <f t="shared" si="487"/>
        <v>131</v>
      </c>
      <c r="CK122" s="74">
        <f t="shared" si="488"/>
        <v>137</v>
      </c>
      <c r="CL122" s="74">
        <f t="shared" si="489"/>
        <v>173</v>
      </c>
      <c r="CM122" s="74">
        <f t="shared" si="490"/>
        <v>181</v>
      </c>
      <c r="CN122" s="74">
        <f t="shared" si="491"/>
        <v>208</v>
      </c>
      <c r="CO122" s="74">
        <f t="shared" si="492"/>
        <v>227</v>
      </c>
      <c r="CP122" s="74">
        <f t="shared" si="493"/>
        <v>268</v>
      </c>
      <c r="CQ122" s="74">
        <f t="shared" si="494"/>
        <v>334</v>
      </c>
      <c r="CR122" s="74">
        <f t="shared" si="495"/>
        <v>364</v>
      </c>
      <c r="CS122" s="74" t="str">
        <f t="shared" si="496"/>
        <v>-</v>
      </c>
      <c r="CT122" s="23" t="e">
        <f t="shared" si="497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 t="shared" si="554"/>
        <v>ntr1_rat_4XES</v>
      </c>
      <c r="B123" s="3" t="s">
        <v>914</v>
      </c>
      <c r="C123" s="3" t="s">
        <v>1357</v>
      </c>
      <c r="D123" s="3" t="str">
        <f>IFERROR(MID(VLOOKUP($B123,Seqs!$A:$B,2,0),E123,1),"")</f>
        <v>I</v>
      </c>
      <c r="E123" s="3">
        <v>61</v>
      </c>
      <c r="F123" s="3" t="str">
        <f>IFERROR(MID(VLOOKUP($B123,Seqs!$A:$B,2,0),G123,1),"")</f>
        <v>K</v>
      </c>
      <c r="G123" s="3">
        <v>92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97</v>
      </c>
      <c r="N123" s="3" t="str">
        <f>IFERROR(MID(VLOOKUP($B123,Seqs!$A:$B,2,0),O123,1),"")</f>
        <v>V</v>
      </c>
      <c r="O123" s="3">
        <v>131</v>
      </c>
      <c r="P123" s="3" t="str">
        <f>IFERROR(MID(VLOOKUP($B123,Seqs!$A:$B,2,0),Q123,1),"")</f>
        <v>P</v>
      </c>
      <c r="Q123" s="3">
        <v>134</v>
      </c>
      <c r="R123" s="3" t="str">
        <f>IFERROR(MID(VLOOKUP($B123,Seqs!$A:$B,2,0),S123,1),"")</f>
        <v>F</v>
      </c>
      <c r="S123" s="3">
        <v>137</v>
      </c>
      <c r="T123" s="3" t="str">
        <f>IFERROR(MID(VLOOKUP($B123,Seqs!$A:$B,2,0),U123,1),"")</f>
        <v>G</v>
      </c>
      <c r="U123" s="3">
        <v>138</v>
      </c>
      <c r="V123" s="3" t="str">
        <f>IFERROR(MID(VLOOKUP($B123,Seqs!$A:$B,2,0),W123,1),"")</f>
        <v>H</v>
      </c>
      <c r="W123" s="3">
        <v>173</v>
      </c>
      <c r="X123" s="3" t="str">
        <f>IFERROR(MID(VLOOKUP($B123,Seqs!$A:$B,2,0),Y123,1),"")</f>
        <v>P</v>
      </c>
      <c r="Y123" s="3">
        <v>174</v>
      </c>
      <c r="Z123" s="3" t="str">
        <f>IFERROR(MID(VLOOKUP($B123,Seqs!$A:$B,2,0),AA123,1),"")</f>
        <v>M</v>
      </c>
      <c r="AA123" s="3">
        <v>181</v>
      </c>
      <c r="AB123" s="3" t="str">
        <f>IFERROR(MID(VLOOKUP($B123,Seqs!$A:$B,2,0),AC123,1),"")</f>
        <v>S</v>
      </c>
      <c r="AC123" s="9">
        <v>182</v>
      </c>
      <c r="AD123" s="3" t="str">
        <f>IFERROR(MID(VLOOKUP($B123,Seqs!$A:$B,2,0),AE123,1),"")</f>
        <v>M</v>
      </c>
      <c r="AE123" s="3">
        <v>208</v>
      </c>
      <c r="AF123" s="3" t="str">
        <f>IFERROR(MID(VLOOKUP($B123,Seqs!$A:$B,2,0),AG123,1),"")</f>
        <v>C</v>
      </c>
      <c r="AG123" s="3">
        <v>225</v>
      </c>
      <c r="AH123" s="3" t="str">
        <f>IFERROR(MID(VLOOKUP($B123,Seqs!$A:$B,2,0),AI123,1),"")</f>
        <v>P</v>
      </c>
      <c r="AI123" s="3">
        <v>227</v>
      </c>
      <c r="AJ123" s="3" t="str">
        <f>IFERROR(MID(VLOOKUP($B123,Seqs!$A:$B,2,0),AK123,1),"")</f>
        <v>T</v>
      </c>
      <c r="AK123" s="3">
        <v>231</v>
      </c>
      <c r="AL123" s="3" t="str">
        <f>IFERROR(MID(VLOOKUP($B123,Seqs!$A:$B,2,0),AM123,1),"")</f>
        <v>V</v>
      </c>
      <c r="AM123" s="3">
        <v>268</v>
      </c>
      <c r="AN123" s="3" t="str">
        <f>IFERROR(MID(VLOOKUP($B123,Seqs!$A:$B,2,0),AO123,1),"")</f>
        <v>A</v>
      </c>
      <c r="AO123" s="3">
        <v>302</v>
      </c>
      <c r="AP123" s="3" t="str">
        <f>IFERROR(MID(VLOOKUP($B123,Seqs!$A:$B,2,0),AQ123,1),"")</f>
        <v>I</v>
      </c>
      <c r="AQ123" s="3">
        <v>334</v>
      </c>
      <c r="AR123" s="3" t="str">
        <f>IFERROR(MID(VLOOKUP($B123,Seqs!$A:$B,2,0),AS123,1),"")</f>
        <v>T</v>
      </c>
      <c r="AS123" s="3">
        <v>340</v>
      </c>
      <c r="AT123" s="3" t="str">
        <f>IFERROR(MID(VLOOKUP($B123,Seqs!$A:$B,2,0),AU123,1),"")</f>
        <v>I</v>
      </c>
      <c r="AU123" s="3">
        <v>364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Neurotensin</v>
      </c>
      <c r="BB123" s="27" t="b">
        <f t="shared" si="555"/>
        <v>1</v>
      </c>
      <c r="BC123" s="23">
        <f t="shared" si="472"/>
        <v>243</v>
      </c>
      <c r="BD123" s="5" t="s">
        <v>23</v>
      </c>
      <c r="BE123" s="3" t="s">
        <v>1381</v>
      </c>
      <c r="BF123" s="124">
        <v>2.6</v>
      </c>
      <c r="BG123" s="50" t="s">
        <v>1384</v>
      </c>
      <c r="BH123" s="50" t="s">
        <v>1384</v>
      </c>
      <c r="BI123" s="1"/>
      <c r="BJ123" s="72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58" t="s">
        <v>1293</v>
      </c>
      <c r="BV123" s="72">
        <f t="shared" si="473"/>
        <v>61</v>
      </c>
      <c r="BW123" s="73" t="str">
        <f t="shared" si="474"/>
        <v>-</v>
      </c>
      <c r="BX123" s="74">
        <f t="shared" si="475"/>
        <v>97</v>
      </c>
      <c r="BY123" s="73">
        <f t="shared" si="476"/>
        <v>134</v>
      </c>
      <c r="BZ123" s="74">
        <f t="shared" si="477"/>
        <v>138</v>
      </c>
      <c r="CA123" s="73">
        <f t="shared" si="478"/>
        <v>174</v>
      </c>
      <c r="CB123" s="74">
        <f t="shared" si="479"/>
        <v>182</v>
      </c>
      <c r="CC123" s="73">
        <f t="shared" si="480"/>
        <v>225</v>
      </c>
      <c r="CD123" s="74">
        <f t="shared" si="481"/>
        <v>231</v>
      </c>
      <c r="CE123" s="73">
        <f t="shared" si="482"/>
        <v>302</v>
      </c>
      <c r="CF123" s="74">
        <f t="shared" si="483"/>
        <v>340</v>
      </c>
      <c r="CG123" s="73" t="str">
        <f t="shared" si="484"/>
        <v>-</v>
      </c>
      <c r="CH123" s="72">
        <f t="shared" si="485"/>
        <v>92</v>
      </c>
      <c r="CI123" s="73" t="str">
        <f t="shared" si="486"/>
        <v>-</v>
      </c>
      <c r="CJ123" s="74">
        <f t="shared" si="487"/>
        <v>131</v>
      </c>
      <c r="CK123" s="74">
        <f t="shared" si="488"/>
        <v>137</v>
      </c>
      <c r="CL123" s="74">
        <f t="shared" si="489"/>
        <v>173</v>
      </c>
      <c r="CM123" s="74">
        <f t="shared" si="490"/>
        <v>181</v>
      </c>
      <c r="CN123" s="74">
        <f t="shared" si="491"/>
        <v>208</v>
      </c>
      <c r="CO123" s="74">
        <f t="shared" si="492"/>
        <v>227</v>
      </c>
      <c r="CP123" s="74">
        <f t="shared" si="493"/>
        <v>268</v>
      </c>
      <c r="CQ123" s="74">
        <f t="shared" si="494"/>
        <v>334</v>
      </c>
      <c r="CR123" s="74">
        <f t="shared" si="495"/>
        <v>364</v>
      </c>
      <c r="CS123" s="74" t="str">
        <f t="shared" si="496"/>
        <v>-</v>
      </c>
      <c r="CT123" s="23" t="e">
        <f t="shared" si="497"/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ref="A124" si="556">CONCATENATE(B124,"_",C124)</f>
        <v>ntr1_rat_5T04</v>
      </c>
      <c r="B124" s="3" t="s">
        <v>914</v>
      </c>
      <c r="C124" s="3" t="s">
        <v>1392</v>
      </c>
      <c r="D124" s="3" t="str">
        <f>IFERROR(MID(VLOOKUP($B124,Seqs!$A:$B,2,0),E124,1),"")</f>
        <v>I</v>
      </c>
      <c r="E124" s="3">
        <v>61</v>
      </c>
      <c r="F124" s="3" t="str">
        <f>IFERROR(MID(VLOOKUP($B124,Seqs!$A:$B,2,0),G124,1),"")</f>
        <v>T</v>
      </c>
      <c r="G124" s="3">
        <v>88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H</v>
      </c>
      <c r="M124" s="3">
        <v>103</v>
      </c>
      <c r="N124" s="3" t="str">
        <f>IFERROR(MID(VLOOKUP($B124,Seqs!$A:$B,2,0),O124,1),"")</f>
        <v>V</v>
      </c>
      <c r="O124" s="3">
        <v>131</v>
      </c>
      <c r="P124" s="3" t="str">
        <f>IFERROR(MID(VLOOKUP($B124,Seqs!$A:$B,2,0),Q124,1),"")</f>
        <v>P</v>
      </c>
      <c r="Q124" s="3">
        <v>134</v>
      </c>
      <c r="R124" s="3" t="str">
        <f>IFERROR(MID(VLOOKUP($B124,Seqs!$A:$B,2,0),S124,1),"")</f>
        <v>F</v>
      </c>
      <c r="S124" s="3">
        <v>137</v>
      </c>
      <c r="T124" s="3" t="str">
        <f>IFERROR(MID(VLOOKUP($B124,Seqs!$A:$B,2,0),U124,1),"")</f>
        <v>G</v>
      </c>
      <c r="U124" s="3">
        <v>138</v>
      </c>
      <c r="V124" s="3" t="str">
        <f>IFERROR(MID(VLOOKUP($B124,Seqs!$A:$B,2,0),W124,1),"")</f>
        <v>H</v>
      </c>
      <c r="W124" s="3">
        <v>173</v>
      </c>
      <c r="X124" s="3" t="str">
        <f>IFERROR(MID(VLOOKUP($B124,Seqs!$A:$B,2,0),Y124,1),"")</f>
        <v>P</v>
      </c>
      <c r="Y124" s="3">
        <v>174</v>
      </c>
      <c r="Z124" s="3" t="str">
        <f>IFERROR(MID(VLOOKUP($B124,Seqs!$A:$B,2,0),AA124,1),"")</f>
        <v>M</v>
      </c>
      <c r="AA124" s="3">
        <v>181</v>
      </c>
      <c r="AB124" s="3" t="str">
        <f>IFERROR(MID(VLOOKUP($B124,Seqs!$A:$B,2,0),AC124,1),"")</f>
        <v>S</v>
      </c>
      <c r="AC124" s="3">
        <v>182</v>
      </c>
      <c r="AD124" s="3" t="str">
        <f>IFERROR(MID(VLOOKUP($B124,Seqs!$A:$B,2,0),AE124,1),"")</f>
        <v>M</v>
      </c>
      <c r="AE124" s="3">
        <v>208</v>
      </c>
      <c r="AF124" s="3" t="str">
        <f>IFERROR(MID(VLOOKUP($B124,Seqs!$A:$B,2,0),AG124,1),"")</f>
        <v>C</v>
      </c>
      <c r="AG124" s="3">
        <v>225</v>
      </c>
      <c r="AH124" s="3" t="str">
        <f>IFERROR(MID(VLOOKUP($B124,Seqs!$A:$B,2,0),AI124,1),"")</f>
        <v>P</v>
      </c>
      <c r="AI124" s="3">
        <v>227</v>
      </c>
      <c r="AJ124" s="3" t="str">
        <f>IFERROR(MID(VLOOKUP($B124,Seqs!$A:$B,2,0),AK124,1),"")</f>
        <v>T</v>
      </c>
      <c r="AK124" s="3">
        <v>231</v>
      </c>
      <c r="AL124" s="3" t="str">
        <f>IFERROR(MID(VLOOKUP($B124,Seqs!$A:$B,2,0),AM124,1),"")</f>
        <v>V</v>
      </c>
      <c r="AM124" s="3">
        <v>268</v>
      </c>
      <c r="AN124" s="3" t="str">
        <f>IFERROR(MID(VLOOKUP($B124,Seqs!$A:$B,2,0),AO124,1),"")</f>
        <v>P</v>
      </c>
      <c r="AO124" s="3">
        <v>297</v>
      </c>
      <c r="AP124" s="3" t="str">
        <f>IFERROR(MID(VLOOKUP($B124,Seqs!$A:$B,2,0),AQ124,1),"")</f>
        <v>I</v>
      </c>
      <c r="AQ124" s="3">
        <v>334</v>
      </c>
      <c r="AR124" s="3" t="str">
        <f>IFERROR(MID(VLOOKUP($B124,Seqs!$A:$B,2,0),AS124,1),"")</f>
        <v>T</v>
      </c>
      <c r="AS124" s="3">
        <v>340</v>
      </c>
      <c r="AT124" s="3" t="str">
        <f>IFERROR(MID(VLOOKUP($B124,Seqs!$A:$B,2,0),AU124,1),"")</f>
        <v>I</v>
      </c>
      <c r="AU124" s="3">
        <v>364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Neurotensin</v>
      </c>
      <c r="BB124" s="27" t="b">
        <f t="shared" ref="BB124" si="557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558">_xlfn.AGGREGATE(9,6,CH124:CS124)-_xlfn.AGGREGATE(9,6,BV124:CG124)+12</f>
        <v>238</v>
      </c>
      <c r="BD124" s="5" t="s">
        <v>1382</v>
      </c>
      <c r="BE124" s="3" t="s">
        <v>1297</v>
      </c>
      <c r="BF124" s="124">
        <v>3.3</v>
      </c>
      <c r="BG124" s="50" t="s">
        <v>1384</v>
      </c>
      <c r="BH124" s="50" t="s">
        <v>1384</v>
      </c>
      <c r="BI124" s="1"/>
      <c r="BJ124" s="72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58" t="s">
        <v>1293</v>
      </c>
      <c r="BV124" s="72">
        <f t="shared" ref="BV124" si="559">E124</f>
        <v>61</v>
      </c>
      <c r="BW124" s="73" t="str">
        <f t="shared" ref="BW124" si="560">I124</f>
        <v>-</v>
      </c>
      <c r="BX124" s="74">
        <f t="shared" ref="BX124" si="561">M124</f>
        <v>103</v>
      </c>
      <c r="BY124" s="73">
        <f t="shared" ref="BY124" si="562">Q124</f>
        <v>134</v>
      </c>
      <c r="BZ124" s="74">
        <f t="shared" ref="BZ124" si="563">U124</f>
        <v>138</v>
      </c>
      <c r="CA124" s="73">
        <f t="shared" ref="CA124" si="564">Y124</f>
        <v>174</v>
      </c>
      <c r="CB124" s="74">
        <f t="shared" ref="CB124" si="565">AC124</f>
        <v>182</v>
      </c>
      <c r="CC124" s="73">
        <f t="shared" ref="CC124" si="566">AG124</f>
        <v>225</v>
      </c>
      <c r="CD124" s="74">
        <f t="shared" ref="CD124" si="567">AK124</f>
        <v>231</v>
      </c>
      <c r="CE124" s="73">
        <f t="shared" ref="CE124" si="568">AO124</f>
        <v>297</v>
      </c>
      <c r="CF124" s="74">
        <f t="shared" ref="CF124" si="569">AS124</f>
        <v>340</v>
      </c>
      <c r="CG124" s="73" t="str">
        <f t="shared" ref="CG124" si="570">AW124</f>
        <v>-</v>
      </c>
      <c r="CH124" s="72">
        <f t="shared" ref="CH124" si="571">G124</f>
        <v>88</v>
      </c>
      <c r="CI124" s="73" t="str">
        <f t="shared" ref="CI124" si="572">K124</f>
        <v>-</v>
      </c>
      <c r="CJ124" s="74">
        <f t="shared" ref="CJ124" si="573">O124</f>
        <v>131</v>
      </c>
      <c r="CK124" s="74">
        <f t="shared" ref="CK124" si="574">S124</f>
        <v>137</v>
      </c>
      <c r="CL124" s="74">
        <f t="shared" ref="CL124" si="575">W124</f>
        <v>173</v>
      </c>
      <c r="CM124" s="74">
        <f t="shared" ref="CM124" si="576">AA124</f>
        <v>181</v>
      </c>
      <c r="CN124" s="74">
        <f t="shared" ref="CN124" si="577">AE124</f>
        <v>208</v>
      </c>
      <c r="CO124" s="74">
        <f t="shared" ref="CO124" si="578">AI124</f>
        <v>227</v>
      </c>
      <c r="CP124" s="74">
        <f t="shared" ref="CP124" si="579">AM124</f>
        <v>268</v>
      </c>
      <c r="CQ124" s="74">
        <f t="shared" ref="CQ124" si="580">AQ124</f>
        <v>334</v>
      </c>
      <c r="CR124" s="74">
        <f t="shared" ref="CR124" si="581">AU124</f>
        <v>364</v>
      </c>
      <c r="CS124" s="74" t="str">
        <f t="shared" ref="CS124" si="582">AY124</f>
        <v>-</v>
      </c>
      <c r="CT124" s="23" t="e">
        <f t="shared" ref="CT124" si="583">M124-K124</f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30" x14ac:dyDescent="0.2">
      <c r="A125" s="3" t="str">
        <f t="shared" si="554"/>
        <v>oprd_human__wt</v>
      </c>
      <c r="B125" s="3" t="s">
        <v>335</v>
      </c>
      <c r="C125" s="3" t="s">
        <v>100</v>
      </c>
      <c r="D125" s="3" t="str">
        <f>IFERROR(MID(VLOOKUP($B125,Seqs!$A:$B,2,0),E125,1),"")</f>
        <v>G</v>
      </c>
      <c r="E125" s="3">
        <v>39</v>
      </c>
      <c r="F125" s="3" t="str">
        <f>IFERROR(MID(VLOOKUP($B125,Seqs!$A:$B,2,0),G125,1),"")</f>
        <v>Y</v>
      </c>
      <c r="G125" s="3">
        <v>77</v>
      </c>
      <c r="H125" s="3" t="str">
        <f>IFERROR(MID(VLOOKUP($B125,Seqs!$A:$B,2,0),I125,1),"")</f>
        <v>T</v>
      </c>
      <c r="I125" s="23">
        <v>78</v>
      </c>
      <c r="J125" s="3" t="str">
        <f>IFERROR(MID(VLOOKUP($B125,Seqs!$A:$B,2,0),K125,1),"")</f>
        <v>K</v>
      </c>
      <c r="K125" s="23">
        <v>81</v>
      </c>
      <c r="L125" s="3" t="str">
        <f>IFERROR(MID(VLOOKUP($B125,Seqs!$A:$B,2,0),M125,1),"")</f>
        <v>T</v>
      </c>
      <c r="M125" s="3">
        <v>82</v>
      </c>
      <c r="N125" s="3" t="str">
        <f>IFERROR(MID(VLOOKUP($B125,Seqs!$A:$B,2,0),O125,1),"")</f>
        <v>M</v>
      </c>
      <c r="O125" s="3">
        <v>111</v>
      </c>
      <c r="P125" s="3" t="str">
        <f>IFERROR(MID(VLOOKUP($B125,Seqs!$A:$B,2,0),Q125,1),"")</f>
        <v>T</v>
      </c>
      <c r="Q125" s="3">
        <v>113</v>
      </c>
      <c r="R125" s="3" t="str">
        <f>IFERROR(MID(VLOOKUP($B125,Seqs!$A:$B,2,0),S125,1),"")</f>
        <v>F</v>
      </c>
      <c r="S125" s="3">
        <v>116</v>
      </c>
      <c r="T125" s="3" t="str">
        <f>IFERROR(MID(VLOOKUP($B125,Seqs!$A:$B,2,0),U125,1),"")</f>
        <v>G</v>
      </c>
      <c r="U125" s="3">
        <v>117</v>
      </c>
      <c r="V125" s="3" t="str">
        <f>IFERROR(MID(VLOOKUP($B125,Seqs!$A:$B,2,0),W125,1),"")</f>
        <v>H</v>
      </c>
      <c r="W125" s="3">
        <v>152</v>
      </c>
      <c r="X125" s="3" t="str">
        <f>IFERROR(MID(VLOOKUP($B125,Seqs!$A:$B,2,0),Y125,1),"")</f>
        <v>P</v>
      </c>
      <c r="Y125" s="3">
        <v>153</v>
      </c>
      <c r="Z125" s="3" t="str">
        <f>IFERROR(MID(VLOOKUP($B125,Seqs!$A:$B,2,0),AA125,1),"")</f>
        <v>R</v>
      </c>
      <c r="AA125" s="3">
        <v>160</v>
      </c>
      <c r="AB125" s="3" t="str">
        <f>IFERROR(MID(VLOOKUP($B125,Seqs!$A:$B,2,0),AC125,1),"")</f>
        <v>T</v>
      </c>
      <c r="AC125" s="9">
        <v>161</v>
      </c>
      <c r="AD125" s="3" t="str">
        <f>IFERROR(MID(VLOOKUP($B125,Seqs!$A:$B,2,0),AE125,1),"")</f>
        <v>A</v>
      </c>
      <c r="AE125" s="3">
        <v>187</v>
      </c>
      <c r="AF125" s="3" t="str">
        <f>IFERROR(MID(VLOOKUP($B125,Seqs!$A:$B,2,0),AG125,1),"")</f>
        <v>C</v>
      </c>
      <c r="AG125" s="3">
        <v>198</v>
      </c>
      <c r="AH125" s="3" t="str">
        <f>IFERROR(MID(VLOOKUP($B125,Seqs!$A:$B,2,0),AI125,1),"")</f>
        <v>L</v>
      </c>
      <c r="AI125" s="3">
        <v>200</v>
      </c>
      <c r="AJ125" s="3" t="str">
        <f>IFERROR(MID(VLOOKUP($B125,Seqs!$A:$B,2,0),AK125,1),"")</f>
        <v>S</v>
      </c>
      <c r="AK125" s="3">
        <v>206</v>
      </c>
      <c r="AL125" s="3" t="str">
        <f>IFERROR(MID(VLOOKUP($B125,Seqs!$A:$B,2,0),AM125,1),"")</f>
        <v>V</v>
      </c>
      <c r="AM125" s="3">
        <v>243</v>
      </c>
      <c r="AN125" s="3" t="str">
        <f>IFERROR(MID(VLOOKUP($B125,Seqs!$A:$B,2,0),AO125,1),"")</f>
        <v>S</v>
      </c>
      <c r="AO125" s="3">
        <v>249</v>
      </c>
      <c r="AP125" s="3" t="str">
        <f>IFERROR(MID(VLOOKUP($B125,Seqs!$A:$B,2,0),AQ125,1),"")</f>
        <v>V</v>
      </c>
      <c r="AQ125" s="3">
        <v>287</v>
      </c>
      <c r="AR125" s="3" t="str">
        <f>IFERROR(MID(VLOOKUP($B125,Seqs!$A:$B,2,0),AS125,1),"")</f>
        <v>D</v>
      </c>
      <c r="AS125" s="3">
        <v>293</v>
      </c>
      <c r="AT125" s="3" t="str">
        <f>IFERROR(MID(VLOOKUP($B125,Seqs!$A:$B,2,0),AU125,1),"")</f>
        <v>L</v>
      </c>
      <c r="AU125" s="3">
        <v>321</v>
      </c>
      <c r="AV125" s="3" t="str">
        <f>IFERROR(MID(VLOOKUP($B125,Seqs!$A:$B,2,0),AW125,1),"")</f>
        <v>D</v>
      </c>
      <c r="AW125" s="3">
        <v>322</v>
      </c>
      <c r="AX125" s="3" t="str">
        <f>IFERROR(MID(VLOOKUP($B125,Seqs!$A:$B,2,0),AY125,1),"")</f>
        <v>K</v>
      </c>
      <c r="AY125" s="3">
        <v>335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555"/>
        <v>1</v>
      </c>
      <c r="BC125" s="23">
        <f t="shared" si="472"/>
        <v>271</v>
      </c>
      <c r="BD125" s="57" t="s">
        <v>1379</v>
      </c>
      <c r="BE125" s="3" t="s">
        <v>1381</v>
      </c>
      <c r="BF125" s="124" t="s">
        <v>23</v>
      </c>
      <c r="BG125" s="50" t="s">
        <v>1379</v>
      </c>
      <c r="BH125" s="50" t="s">
        <v>1384</v>
      </c>
      <c r="BI125" s="1"/>
      <c r="BJ125" s="72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58" t="s">
        <v>1293</v>
      </c>
      <c r="BV125" s="72">
        <f t="shared" si="473"/>
        <v>39</v>
      </c>
      <c r="BW125" s="73">
        <f t="shared" si="474"/>
        <v>78</v>
      </c>
      <c r="BX125" s="74">
        <f t="shared" si="475"/>
        <v>82</v>
      </c>
      <c r="BY125" s="73">
        <f t="shared" si="476"/>
        <v>113</v>
      </c>
      <c r="BZ125" s="74">
        <f t="shared" si="477"/>
        <v>117</v>
      </c>
      <c r="CA125" s="73">
        <f t="shared" si="478"/>
        <v>153</v>
      </c>
      <c r="CB125" s="74">
        <f t="shared" si="479"/>
        <v>161</v>
      </c>
      <c r="CC125" s="73">
        <f t="shared" si="480"/>
        <v>198</v>
      </c>
      <c r="CD125" s="74">
        <f t="shared" si="481"/>
        <v>206</v>
      </c>
      <c r="CE125" s="73">
        <f t="shared" si="482"/>
        <v>249</v>
      </c>
      <c r="CF125" s="74">
        <f t="shared" si="483"/>
        <v>293</v>
      </c>
      <c r="CG125" s="73">
        <f t="shared" si="484"/>
        <v>322</v>
      </c>
      <c r="CH125" s="72">
        <f t="shared" si="485"/>
        <v>77</v>
      </c>
      <c r="CI125" s="73">
        <f t="shared" si="486"/>
        <v>81</v>
      </c>
      <c r="CJ125" s="74">
        <f t="shared" si="487"/>
        <v>111</v>
      </c>
      <c r="CK125" s="74">
        <f t="shared" si="488"/>
        <v>116</v>
      </c>
      <c r="CL125" s="74">
        <f t="shared" si="489"/>
        <v>152</v>
      </c>
      <c r="CM125" s="74">
        <f t="shared" si="490"/>
        <v>160</v>
      </c>
      <c r="CN125" s="74">
        <f t="shared" si="491"/>
        <v>187</v>
      </c>
      <c r="CO125" s="74">
        <f t="shared" si="492"/>
        <v>200</v>
      </c>
      <c r="CP125" s="74">
        <f t="shared" si="493"/>
        <v>243</v>
      </c>
      <c r="CQ125" s="74">
        <f t="shared" si="494"/>
        <v>287</v>
      </c>
      <c r="CR125" s="74">
        <f t="shared" si="495"/>
        <v>321</v>
      </c>
      <c r="CS125" s="74">
        <f t="shared" si="496"/>
        <v>335</v>
      </c>
      <c r="CT125" s="23">
        <f t="shared" si="497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30" x14ac:dyDescent="0.2">
      <c r="A126" s="3" t="str">
        <f t="shared" si="554"/>
        <v>oprd_human_4N6H</v>
      </c>
      <c r="B126" s="3" t="s">
        <v>335</v>
      </c>
      <c r="C126" s="3" t="s">
        <v>87</v>
      </c>
      <c r="D126" s="3" t="str">
        <f>IFERROR(MID(VLOOKUP($B126,Seqs!$A:$B,2,0),E126,1),"")</f>
        <v>G</v>
      </c>
      <c r="E126" s="3">
        <v>39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V</v>
      </c>
      <c r="AM126" s="3">
        <v>243</v>
      </c>
      <c r="AN126" s="3" t="str">
        <f>IFERROR(MID(VLOOKUP($B126,Seqs!$A:$B,2,0),AO126,1),"")</f>
        <v>S</v>
      </c>
      <c r="AO126" s="3">
        <v>249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K</v>
      </c>
      <c r="AY126" s="3">
        <v>335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555"/>
        <v>1</v>
      </c>
      <c r="BC126" s="23">
        <f t="shared" si="472"/>
        <v>271</v>
      </c>
      <c r="BD126" s="16" t="s">
        <v>1383</v>
      </c>
      <c r="BE126" s="3" t="s">
        <v>1381</v>
      </c>
      <c r="BF126" s="124">
        <v>1.8</v>
      </c>
      <c r="BG126" s="50" t="s">
        <v>1384</v>
      </c>
      <c r="BH126" s="50" t="s">
        <v>1384</v>
      </c>
      <c r="BJ126" s="72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58" t="s">
        <v>1293</v>
      </c>
      <c r="BV126" s="72">
        <f t="shared" si="473"/>
        <v>39</v>
      </c>
      <c r="BW126" s="73">
        <f t="shared" si="474"/>
        <v>78</v>
      </c>
      <c r="BX126" s="74">
        <f t="shared" si="475"/>
        <v>82</v>
      </c>
      <c r="BY126" s="73">
        <f t="shared" si="476"/>
        <v>113</v>
      </c>
      <c r="BZ126" s="74">
        <f t="shared" si="477"/>
        <v>117</v>
      </c>
      <c r="CA126" s="73">
        <f t="shared" si="478"/>
        <v>153</v>
      </c>
      <c r="CB126" s="74">
        <f t="shared" si="479"/>
        <v>161</v>
      </c>
      <c r="CC126" s="73">
        <f t="shared" si="480"/>
        <v>198</v>
      </c>
      <c r="CD126" s="74">
        <f t="shared" si="481"/>
        <v>206</v>
      </c>
      <c r="CE126" s="73">
        <f t="shared" si="482"/>
        <v>249</v>
      </c>
      <c r="CF126" s="74">
        <f t="shared" si="483"/>
        <v>293</v>
      </c>
      <c r="CG126" s="73">
        <f t="shared" si="484"/>
        <v>322</v>
      </c>
      <c r="CH126" s="72">
        <f t="shared" si="485"/>
        <v>77</v>
      </c>
      <c r="CI126" s="73">
        <f t="shared" si="486"/>
        <v>81</v>
      </c>
      <c r="CJ126" s="74">
        <f t="shared" si="487"/>
        <v>111</v>
      </c>
      <c r="CK126" s="74">
        <f t="shared" si="488"/>
        <v>116</v>
      </c>
      <c r="CL126" s="74">
        <f t="shared" si="489"/>
        <v>152</v>
      </c>
      <c r="CM126" s="74">
        <f t="shared" si="490"/>
        <v>160</v>
      </c>
      <c r="CN126" s="74">
        <f t="shared" si="491"/>
        <v>187</v>
      </c>
      <c r="CO126" s="74">
        <f t="shared" si="492"/>
        <v>200</v>
      </c>
      <c r="CP126" s="74">
        <f t="shared" si="493"/>
        <v>243</v>
      </c>
      <c r="CQ126" s="74">
        <f t="shared" si="494"/>
        <v>287</v>
      </c>
      <c r="CR126" s="74">
        <f t="shared" si="495"/>
        <v>321</v>
      </c>
      <c r="CS126" s="74">
        <f t="shared" si="496"/>
        <v>335</v>
      </c>
      <c r="CT126" s="23">
        <f t="shared" si="497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30" s="2" customFormat="1" x14ac:dyDescent="0.2">
      <c r="A127" s="3" t="str">
        <f t="shared" si="554"/>
        <v>oprd_human_4RWD</v>
      </c>
      <c r="B127" s="1" t="s">
        <v>335</v>
      </c>
      <c r="C127" s="1" t="s">
        <v>1344</v>
      </c>
      <c r="D127" s="3" t="str">
        <f>IFERROR(MID(VLOOKUP($B127,Seqs!$A:$B,2,0),E127,1),"")</f>
        <v>A</v>
      </c>
      <c r="E127" s="3">
        <v>43</v>
      </c>
      <c r="F127" s="3" t="str">
        <f>IFERROR(MID(VLOOKUP($B127,Seqs!$A:$B,2,0),G127,1),"")</f>
        <v>Y</v>
      </c>
      <c r="G127" s="3">
        <v>77</v>
      </c>
      <c r="H127" s="3" t="str">
        <f>IFERROR(MID(VLOOKUP($B127,Seqs!$A:$B,2,0),I127,1),"")</f>
        <v>T</v>
      </c>
      <c r="I127" s="23">
        <v>78</v>
      </c>
      <c r="J127" s="3" t="str">
        <f>IFERROR(MID(VLOOKUP($B127,Seqs!$A:$B,2,0),K127,1),"")</f>
        <v>K</v>
      </c>
      <c r="K127" s="23">
        <v>81</v>
      </c>
      <c r="L127" s="3" t="str">
        <f>IFERROR(MID(VLOOKUP($B127,Seqs!$A:$B,2,0),M127,1),"")</f>
        <v>T</v>
      </c>
      <c r="M127" s="3">
        <v>82</v>
      </c>
      <c r="N127" s="3" t="str">
        <f>IFERROR(MID(VLOOKUP($B127,Seqs!$A:$B,2,0),O127,1),"")</f>
        <v>M</v>
      </c>
      <c r="O127" s="3">
        <v>111</v>
      </c>
      <c r="P127" s="3" t="str">
        <f>IFERROR(MID(VLOOKUP($B127,Seqs!$A:$B,2,0),Q127,1),"")</f>
        <v>T</v>
      </c>
      <c r="Q127" s="3">
        <v>113</v>
      </c>
      <c r="R127" s="3" t="str">
        <f>IFERROR(MID(VLOOKUP($B127,Seqs!$A:$B,2,0),S127,1),"")</f>
        <v>F</v>
      </c>
      <c r="S127" s="3">
        <v>116</v>
      </c>
      <c r="T127" s="3" t="str">
        <f>IFERROR(MID(VLOOKUP($B127,Seqs!$A:$B,2,0),U127,1),"")</f>
        <v>G</v>
      </c>
      <c r="U127" s="3">
        <v>117</v>
      </c>
      <c r="V127" s="3" t="str">
        <f>IFERROR(MID(VLOOKUP($B127,Seqs!$A:$B,2,0),W127,1),"")</f>
        <v>H</v>
      </c>
      <c r="W127" s="3">
        <v>152</v>
      </c>
      <c r="X127" s="3" t="str">
        <f>IFERROR(MID(VLOOKUP($B127,Seqs!$A:$B,2,0),Y127,1),"")</f>
        <v>P</v>
      </c>
      <c r="Y127" s="3">
        <v>153</v>
      </c>
      <c r="Z127" s="3" t="str">
        <f>IFERROR(MID(VLOOKUP($B127,Seqs!$A:$B,2,0),AA127,1),"")</f>
        <v>R</v>
      </c>
      <c r="AA127" s="3">
        <v>160</v>
      </c>
      <c r="AB127" s="3" t="str">
        <f>IFERROR(MID(VLOOKUP($B127,Seqs!$A:$B,2,0),AC127,1),"")</f>
        <v>T</v>
      </c>
      <c r="AC127" s="9">
        <v>161</v>
      </c>
      <c r="AD127" s="3" t="str">
        <f>IFERROR(MID(VLOOKUP($B127,Seqs!$A:$B,2,0),AE127,1),"")</f>
        <v>A</v>
      </c>
      <c r="AE127" s="3">
        <v>187</v>
      </c>
      <c r="AF127" s="3" t="str">
        <f>IFERROR(MID(VLOOKUP($B127,Seqs!$A:$B,2,0),AG127,1),"")</f>
        <v>C</v>
      </c>
      <c r="AG127" s="3">
        <v>198</v>
      </c>
      <c r="AH127" s="3" t="str">
        <f>IFERROR(MID(VLOOKUP($B127,Seqs!$A:$B,2,0),AI127,1),"")</f>
        <v>L</v>
      </c>
      <c r="AI127" s="3">
        <v>200</v>
      </c>
      <c r="AJ127" s="3" t="str">
        <f>IFERROR(MID(VLOOKUP($B127,Seqs!$A:$B,2,0),AK127,1),"")</f>
        <v>S</v>
      </c>
      <c r="AK127" s="3">
        <v>206</v>
      </c>
      <c r="AL127" s="3" t="str">
        <f>IFERROR(MID(VLOOKUP($B127,Seqs!$A:$B,2,0),AM127,1),"")</f>
        <v>V</v>
      </c>
      <c r="AM127" s="3">
        <v>243</v>
      </c>
      <c r="AN127" s="3" t="str">
        <f>IFERROR(MID(VLOOKUP($B127,Seqs!$A:$B,2,0),AO127,1),"")</f>
        <v>S</v>
      </c>
      <c r="AO127" s="3">
        <v>249</v>
      </c>
      <c r="AP127" s="3" t="str">
        <f>IFERROR(MID(VLOOKUP($B127,Seqs!$A:$B,2,0),AQ127,1),"")</f>
        <v>V</v>
      </c>
      <c r="AQ127" s="3">
        <v>287</v>
      </c>
      <c r="AR127" s="3" t="str">
        <f>IFERROR(MID(VLOOKUP($B127,Seqs!$A:$B,2,0),AS127,1),"")</f>
        <v>D</v>
      </c>
      <c r="AS127" s="3">
        <v>293</v>
      </c>
      <c r="AT127" s="3" t="str">
        <f>IFERROR(MID(VLOOKUP($B127,Seqs!$A:$B,2,0),AU127,1),"")</f>
        <v>L</v>
      </c>
      <c r="AU127" s="3">
        <v>321</v>
      </c>
      <c r="AV127" s="3" t="str">
        <f>IFERROR(MID(VLOOKUP($B127,Seqs!$A:$B,2,0),AW127,1),"")</f>
        <v>D</v>
      </c>
      <c r="AW127" s="3">
        <v>322</v>
      </c>
      <c r="AX127" s="3" t="str">
        <f>IFERROR(MID(VLOOKUP($B127,Seqs!$A:$B,2,0),AY127,1),"")</f>
        <v>C</v>
      </c>
      <c r="AY127" s="3">
        <v>333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555"/>
        <v>1</v>
      </c>
      <c r="BC127" s="23">
        <f t="shared" si="472"/>
        <v>265</v>
      </c>
      <c r="BD127" s="16" t="s">
        <v>23</v>
      </c>
      <c r="BE127" s="3" t="s">
        <v>1381</v>
      </c>
      <c r="BF127" s="124">
        <v>2.7</v>
      </c>
      <c r="BG127" s="50" t="s">
        <v>1384</v>
      </c>
      <c r="BH127" s="50" t="s">
        <v>1384</v>
      </c>
      <c r="BI127" s="3"/>
      <c r="BJ127" s="72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58" t="s">
        <v>1293</v>
      </c>
      <c r="BV127" s="72">
        <f t="shared" si="473"/>
        <v>43</v>
      </c>
      <c r="BW127" s="73">
        <f t="shared" si="474"/>
        <v>78</v>
      </c>
      <c r="BX127" s="74">
        <f t="shared" si="475"/>
        <v>82</v>
      </c>
      <c r="BY127" s="73">
        <f t="shared" si="476"/>
        <v>113</v>
      </c>
      <c r="BZ127" s="74">
        <f t="shared" si="477"/>
        <v>117</v>
      </c>
      <c r="CA127" s="73">
        <f t="shared" si="478"/>
        <v>153</v>
      </c>
      <c r="CB127" s="74">
        <f t="shared" si="479"/>
        <v>161</v>
      </c>
      <c r="CC127" s="73">
        <f t="shared" si="480"/>
        <v>198</v>
      </c>
      <c r="CD127" s="74">
        <f t="shared" si="481"/>
        <v>206</v>
      </c>
      <c r="CE127" s="73">
        <f t="shared" si="482"/>
        <v>249</v>
      </c>
      <c r="CF127" s="74">
        <f t="shared" si="483"/>
        <v>293</v>
      </c>
      <c r="CG127" s="73">
        <f t="shared" si="484"/>
        <v>322</v>
      </c>
      <c r="CH127" s="72">
        <f t="shared" si="485"/>
        <v>77</v>
      </c>
      <c r="CI127" s="73">
        <f t="shared" si="486"/>
        <v>81</v>
      </c>
      <c r="CJ127" s="74">
        <f t="shared" si="487"/>
        <v>111</v>
      </c>
      <c r="CK127" s="74">
        <f t="shared" si="488"/>
        <v>116</v>
      </c>
      <c r="CL127" s="74">
        <f t="shared" si="489"/>
        <v>152</v>
      </c>
      <c r="CM127" s="74">
        <f t="shared" si="490"/>
        <v>160</v>
      </c>
      <c r="CN127" s="74">
        <f t="shared" si="491"/>
        <v>187</v>
      </c>
      <c r="CO127" s="74">
        <f t="shared" si="492"/>
        <v>200</v>
      </c>
      <c r="CP127" s="74">
        <f t="shared" si="493"/>
        <v>243</v>
      </c>
      <c r="CQ127" s="74">
        <f t="shared" si="494"/>
        <v>287</v>
      </c>
      <c r="CR127" s="74">
        <f t="shared" si="495"/>
        <v>321</v>
      </c>
      <c r="CS127" s="74">
        <f t="shared" si="496"/>
        <v>333</v>
      </c>
      <c r="CT127" s="23">
        <f t="shared" si="497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</row>
    <row r="128" spans="1:1030" s="2" customFormat="1" x14ac:dyDescent="0.2">
      <c r="A128" s="3" t="str">
        <f t="shared" si="554"/>
        <v>oprd_mouse__wt</v>
      </c>
      <c r="B128" s="3" t="s">
        <v>916</v>
      </c>
      <c r="C128" s="3" t="s">
        <v>100</v>
      </c>
      <c r="D128" s="3" t="str">
        <f>IFERROR(MID(VLOOKUP($B128,Seqs!$A:$B,2,0),E128,1),"")</f>
        <v>R</v>
      </c>
      <c r="E128" s="3">
        <v>41</v>
      </c>
      <c r="F128" s="3" t="str">
        <f>IFERROR(MID(VLOOKUP($B128,Seqs!$A:$B,2,0),G128,1),"")</f>
        <v>Y</v>
      </c>
      <c r="G128" s="3">
        <v>77</v>
      </c>
      <c r="H128" s="3" t="str">
        <f>IFERROR(MID(VLOOKUP($B128,Seqs!$A:$B,2,0),I128,1),"")</f>
        <v>T</v>
      </c>
      <c r="I128" s="23">
        <v>78</v>
      </c>
      <c r="J128" s="3" t="str">
        <f>IFERROR(MID(VLOOKUP($B128,Seqs!$A:$B,2,0),K128,1),"")</f>
        <v>K</v>
      </c>
      <c r="K128" s="23">
        <v>81</v>
      </c>
      <c r="L128" s="3" t="str">
        <f>IFERROR(MID(VLOOKUP($B128,Seqs!$A:$B,2,0),M128,1),"")</f>
        <v>T</v>
      </c>
      <c r="M128" s="3">
        <v>82</v>
      </c>
      <c r="N128" s="3" t="str">
        <f>IFERROR(MID(VLOOKUP($B128,Seqs!$A:$B,2,0),O128,1),"")</f>
        <v>M</v>
      </c>
      <c r="O128" s="3">
        <v>111</v>
      </c>
      <c r="P128" s="3" t="str">
        <f>IFERROR(MID(VLOOKUP($B128,Seqs!$A:$B,2,0),Q128,1),"")</f>
        <v>T</v>
      </c>
      <c r="Q128" s="3">
        <v>113</v>
      </c>
      <c r="R128" s="3" t="str">
        <f>IFERROR(MID(VLOOKUP($B128,Seqs!$A:$B,2,0),S128,1),"")</f>
        <v>F</v>
      </c>
      <c r="S128" s="3">
        <v>116</v>
      </c>
      <c r="T128" s="3" t="str">
        <f>IFERROR(MID(VLOOKUP($B128,Seqs!$A:$B,2,0),U128,1),"")</f>
        <v>G</v>
      </c>
      <c r="U128" s="3">
        <v>117</v>
      </c>
      <c r="V128" s="3" t="str">
        <f>IFERROR(MID(VLOOKUP($B128,Seqs!$A:$B,2,0),W128,1),"")</f>
        <v>H</v>
      </c>
      <c r="W128" s="3">
        <v>152</v>
      </c>
      <c r="X128" s="3" t="str">
        <f>IFERROR(MID(VLOOKUP($B128,Seqs!$A:$B,2,0),Y128,1),"")</f>
        <v>P</v>
      </c>
      <c r="Y128" s="3">
        <v>153</v>
      </c>
      <c r="Z128" s="3" t="str">
        <f>IFERROR(MID(VLOOKUP($B128,Seqs!$A:$B,2,0),AA128,1),"")</f>
        <v>R</v>
      </c>
      <c r="AA128" s="3">
        <v>160</v>
      </c>
      <c r="AB128" s="3" t="str">
        <f>IFERROR(MID(VLOOKUP($B128,Seqs!$A:$B,2,0),AC128,1),"")</f>
        <v>T</v>
      </c>
      <c r="AC128" s="9">
        <v>161</v>
      </c>
      <c r="AD128" s="3" t="str">
        <f>IFERROR(MID(VLOOKUP($B128,Seqs!$A:$B,2,0),AE128,1),"")</f>
        <v>A</v>
      </c>
      <c r="AE128" s="3">
        <v>187</v>
      </c>
      <c r="AF128" s="3" t="str">
        <f>IFERROR(MID(VLOOKUP($B128,Seqs!$A:$B,2,0),AG128,1),"")</f>
        <v>C</v>
      </c>
      <c r="AG128" s="3">
        <v>198</v>
      </c>
      <c r="AH128" s="3" t="str">
        <f>IFERROR(MID(VLOOKUP($B128,Seqs!$A:$B,2,0),AI128,1),"")</f>
        <v>L</v>
      </c>
      <c r="AI128" s="3">
        <v>200</v>
      </c>
      <c r="AJ128" s="3" t="str">
        <f>IFERROR(MID(VLOOKUP($B128,Seqs!$A:$B,2,0),AK128,1),"")</f>
        <v>S</v>
      </c>
      <c r="AK128" s="3">
        <v>206</v>
      </c>
      <c r="AL128" s="3" t="str">
        <f>IFERROR(MID(VLOOKUP($B128,Seqs!$A:$B,2,0),AM128,1),"")</f>
        <v>V</v>
      </c>
      <c r="AM128" s="3">
        <v>243</v>
      </c>
      <c r="AN128" s="3" t="str">
        <f>IFERROR(MID(VLOOKUP($B128,Seqs!$A:$B,2,0),AO128,1),"")</f>
        <v>S</v>
      </c>
      <c r="AO128" s="3">
        <v>249</v>
      </c>
      <c r="AP128" s="3" t="str">
        <f>IFERROR(MID(VLOOKUP($B128,Seqs!$A:$B,2,0),AQ128,1),"")</f>
        <v>V</v>
      </c>
      <c r="AQ128" s="3">
        <v>287</v>
      </c>
      <c r="AR128" s="3" t="str">
        <f>IFERROR(MID(VLOOKUP($B128,Seqs!$A:$B,2,0),AS128,1),"")</f>
        <v>D</v>
      </c>
      <c r="AS128" s="3">
        <v>293</v>
      </c>
      <c r="AT128" s="3" t="str">
        <f>IFERROR(MID(VLOOKUP($B128,Seqs!$A:$B,2,0),AU128,1),"")</f>
        <v>L</v>
      </c>
      <c r="AU128" s="3">
        <v>321</v>
      </c>
      <c r="AV128" s="3" t="str">
        <f>IFERROR(MID(VLOOKUP($B128,Seqs!$A:$B,2,0),AW128,1),"")</f>
        <v>D</v>
      </c>
      <c r="AW128" s="3">
        <v>322</v>
      </c>
      <c r="AX128" s="3" t="str">
        <f>IFERROR(MID(VLOOKUP($B128,Seqs!$A:$B,2,0),AY128,1),"")</f>
        <v>T</v>
      </c>
      <c r="AY128" s="3">
        <v>335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555"/>
        <v>1</v>
      </c>
      <c r="BC128" s="23">
        <f t="shared" si="472"/>
        <v>269</v>
      </c>
      <c r="BD128" s="57" t="s">
        <v>1379</v>
      </c>
      <c r="BE128" s="3" t="s">
        <v>1381</v>
      </c>
      <c r="BF128" s="124" t="s">
        <v>23</v>
      </c>
      <c r="BG128" s="50" t="s">
        <v>1379</v>
      </c>
      <c r="BH128" s="50" t="s">
        <v>1384</v>
      </c>
      <c r="BI128" s="1"/>
      <c r="BJ128" s="72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58" t="s">
        <v>1293</v>
      </c>
      <c r="BV128" s="72">
        <f t="shared" si="473"/>
        <v>41</v>
      </c>
      <c r="BW128" s="73">
        <f t="shared" si="474"/>
        <v>78</v>
      </c>
      <c r="BX128" s="74">
        <f t="shared" si="475"/>
        <v>82</v>
      </c>
      <c r="BY128" s="73">
        <f t="shared" si="476"/>
        <v>113</v>
      </c>
      <c r="BZ128" s="74">
        <f t="shared" si="477"/>
        <v>117</v>
      </c>
      <c r="CA128" s="73">
        <f t="shared" si="478"/>
        <v>153</v>
      </c>
      <c r="CB128" s="74">
        <f t="shared" si="479"/>
        <v>161</v>
      </c>
      <c r="CC128" s="73">
        <f t="shared" si="480"/>
        <v>198</v>
      </c>
      <c r="CD128" s="74">
        <f t="shared" si="481"/>
        <v>206</v>
      </c>
      <c r="CE128" s="73">
        <f t="shared" si="482"/>
        <v>249</v>
      </c>
      <c r="CF128" s="74">
        <f t="shared" si="483"/>
        <v>293</v>
      </c>
      <c r="CG128" s="73">
        <f t="shared" si="484"/>
        <v>322</v>
      </c>
      <c r="CH128" s="72">
        <f t="shared" si="485"/>
        <v>77</v>
      </c>
      <c r="CI128" s="73">
        <f t="shared" si="486"/>
        <v>81</v>
      </c>
      <c r="CJ128" s="74">
        <f t="shared" si="487"/>
        <v>111</v>
      </c>
      <c r="CK128" s="74">
        <f t="shared" si="488"/>
        <v>116</v>
      </c>
      <c r="CL128" s="74">
        <f t="shared" si="489"/>
        <v>152</v>
      </c>
      <c r="CM128" s="74">
        <f t="shared" si="490"/>
        <v>160</v>
      </c>
      <c r="CN128" s="74">
        <f t="shared" si="491"/>
        <v>187</v>
      </c>
      <c r="CO128" s="74">
        <f t="shared" si="492"/>
        <v>200</v>
      </c>
      <c r="CP128" s="74">
        <f t="shared" si="493"/>
        <v>243</v>
      </c>
      <c r="CQ128" s="74">
        <f t="shared" si="494"/>
        <v>287</v>
      </c>
      <c r="CR128" s="74">
        <f t="shared" si="495"/>
        <v>321</v>
      </c>
      <c r="CS128" s="74">
        <f t="shared" si="496"/>
        <v>335</v>
      </c>
      <c r="CT128" s="23">
        <f t="shared" si="497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</row>
    <row r="129" spans="1:1030" s="2" customFormat="1" x14ac:dyDescent="0.2">
      <c r="A129" s="3" t="str">
        <f t="shared" si="554"/>
        <v>oprd_mouse_4EJ4</v>
      </c>
      <c r="B129" s="3" t="s">
        <v>916</v>
      </c>
      <c r="C129" s="3" t="s">
        <v>64</v>
      </c>
      <c r="D129" s="3" t="str">
        <f>IFERROR(MID(VLOOKUP($B129,Seqs!$A:$B,2,0),E129,1),"")</f>
        <v>R</v>
      </c>
      <c r="E129" s="3">
        <v>41</v>
      </c>
      <c r="F129" s="3" t="str">
        <f>IFERROR(MID(VLOOKUP($B129,Seqs!$A:$B,2,0),G129,1),"")</f>
        <v>Y</v>
      </c>
      <c r="G129" s="3">
        <v>77</v>
      </c>
      <c r="H129" s="3" t="str">
        <f>IFERROR(MID(VLOOKUP($B129,Seqs!$A:$B,2,0),I129,1),"")</f>
        <v>T</v>
      </c>
      <c r="I129" s="23">
        <v>78</v>
      </c>
      <c r="J129" s="3" t="str">
        <f>IFERROR(MID(VLOOKUP($B129,Seqs!$A:$B,2,0),K129,1),"")</f>
        <v>K</v>
      </c>
      <c r="K129" s="23">
        <v>81</v>
      </c>
      <c r="L129" s="3" t="str">
        <f>IFERROR(MID(VLOOKUP($B129,Seqs!$A:$B,2,0),M129,1),"")</f>
        <v>T</v>
      </c>
      <c r="M129" s="3">
        <v>82</v>
      </c>
      <c r="N129" s="3" t="str">
        <f>IFERROR(MID(VLOOKUP($B129,Seqs!$A:$B,2,0),O129,1),"")</f>
        <v>M</v>
      </c>
      <c r="O129" s="3">
        <v>111</v>
      </c>
      <c r="P129" s="3" t="str">
        <f>IFERROR(MID(VLOOKUP($B129,Seqs!$A:$B,2,0),Q129,1),"")</f>
        <v>T</v>
      </c>
      <c r="Q129" s="3">
        <v>113</v>
      </c>
      <c r="R129" s="3" t="str">
        <f>IFERROR(MID(VLOOKUP($B129,Seqs!$A:$B,2,0),S129,1),"")</f>
        <v>F</v>
      </c>
      <c r="S129" s="3">
        <v>116</v>
      </c>
      <c r="T129" s="3" t="str">
        <f>IFERROR(MID(VLOOKUP($B129,Seqs!$A:$B,2,0),U129,1),"")</f>
        <v>G</v>
      </c>
      <c r="U129" s="3">
        <v>117</v>
      </c>
      <c r="V129" s="3" t="str">
        <f>IFERROR(MID(VLOOKUP($B129,Seqs!$A:$B,2,0),W129,1),"")</f>
        <v>H</v>
      </c>
      <c r="W129" s="3">
        <v>152</v>
      </c>
      <c r="X129" s="3" t="str">
        <f>IFERROR(MID(VLOOKUP($B129,Seqs!$A:$B,2,0),Y129,1),"")</f>
        <v>P</v>
      </c>
      <c r="Y129" s="3">
        <v>153</v>
      </c>
      <c r="Z129" s="3" t="str">
        <f>IFERROR(MID(VLOOKUP($B129,Seqs!$A:$B,2,0),AA129,1),"")</f>
        <v>R</v>
      </c>
      <c r="AA129" s="3">
        <v>160</v>
      </c>
      <c r="AB129" s="3" t="str">
        <f>IFERROR(MID(VLOOKUP($B129,Seqs!$A:$B,2,0),AC129,1),"")</f>
        <v>T</v>
      </c>
      <c r="AC129" s="9">
        <v>161</v>
      </c>
      <c r="AD129" s="3" t="str">
        <f>IFERROR(MID(VLOOKUP($B129,Seqs!$A:$B,2,0),AE129,1),"")</f>
        <v>A</v>
      </c>
      <c r="AE129" s="3">
        <v>187</v>
      </c>
      <c r="AF129" s="3" t="str">
        <f>IFERROR(MID(VLOOKUP($B129,Seqs!$A:$B,2,0),AG129,1),"")</f>
        <v>C</v>
      </c>
      <c r="AG129" s="3">
        <v>198</v>
      </c>
      <c r="AH129" s="3" t="str">
        <f>IFERROR(MID(VLOOKUP($B129,Seqs!$A:$B,2,0),AI129,1),"")</f>
        <v>L</v>
      </c>
      <c r="AI129" s="3">
        <v>200</v>
      </c>
      <c r="AJ129" s="3" t="str">
        <f>IFERROR(MID(VLOOKUP($B129,Seqs!$A:$B,2,0),AK129,1),"")</f>
        <v>S</v>
      </c>
      <c r="AK129" s="3">
        <v>206</v>
      </c>
      <c r="AL129" s="3" t="str">
        <f>IFERROR(MID(VLOOKUP($B129,Seqs!$A:$B,2,0),AM129,1),"")</f>
        <v>L</v>
      </c>
      <c r="AM129" s="3">
        <v>238</v>
      </c>
      <c r="AN129" s="3" t="str">
        <f>IFERROR(MID(VLOOKUP($B129,Seqs!$A:$B,2,0),AO129,1),"")</f>
        <v>R</v>
      </c>
      <c r="AO129" s="3">
        <v>258</v>
      </c>
      <c r="AP129" s="3" t="str">
        <f>IFERROR(MID(VLOOKUP($B129,Seqs!$A:$B,2,0),AQ129,1),"")</f>
        <v>V</v>
      </c>
      <c r="AQ129" s="3">
        <v>287</v>
      </c>
      <c r="AR129" s="3" t="str">
        <f>IFERROR(MID(VLOOKUP($B129,Seqs!$A:$B,2,0),AS129,1),"")</f>
        <v>D</v>
      </c>
      <c r="AS129" s="3">
        <v>293</v>
      </c>
      <c r="AT129" s="3" t="str">
        <f>IFERROR(MID(VLOOKUP($B129,Seqs!$A:$B,2,0),AU129,1),"")</f>
        <v>L</v>
      </c>
      <c r="AU129" s="3">
        <v>321</v>
      </c>
      <c r="AV129" s="3" t="str">
        <f>IFERROR(MID(VLOOKUP($B129,Seqs!$A:$B,2,0),AW129,1),"")</f>
        <v>D</v>
      </c>
      <c r="AW129" s="3">
        <v>322</v>
      </c>
      <c r="AX129" s="3" t="str">
        <f>IFERROR(MID(VLOOKUP($B129,Seqs!$A:$B,2,0),AY129,1),"")</f>
        <v>C</v>
      </c>
      <c r="AY129" s="3">
        <v>328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555"/>
        <v>1</v>
      </c>
      <c r="BC129" s="23">
        <f t="shared" si="472"/>
        <v>248</v>
      </c>
      <c r="BD129" s="2" t="s">
        <v>1383</v>
      </c>
      <c r="BE129" s="3" t="s">
        <v>1381</v>
      </c>
      <c r="BF129" s="124">
        <v>3.4</v>
      </c>
      <c r="BG129" s="50" t="s">
        <v>1384</v>
      </c>
      <c r="BH129" s="50" t="s">
        <v>1384</v>
      </c>
      <c r="BI129" s="1"/>
      <c r="BJ129" s="72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58" t="s">
        <v>1293</v>
      </c>
      <c r="BV129" s="72">
        <f t="shared" si="473"/>
        <v>41</v>
      </c>
      <c r="BW129" s="73">
        <f t="shared" si="474"/>
        <v>78</v>
      </c>
      <c r="BX129" s="74">
        <f t="shared" si="475"/>
        <v>82</v>
      </c>
      <c r="BY129" s="73">
        <f t="shared" si="476"/>
        <v>113</v>
      </c>
      <c r="BZ129" s="74">
        <f t="shared" si="477"/>
        <v>117</v>
      </c>
      <c r="CA129" s="73">
        <f t="shared" si="478"/>
        <v>153</v>
      </c>
      <c r="CB129" s="74">
        <f t="shared" si="479"/>
        <v>161</v>
      </c>
      <c r="CC129" s="73">
        <f t="shared" si="480"/>
        <v>198</v>
      </c>
      <c r="CD129" s="74">
        <f t="shared" si="481"/>
        <v>206</v>
      </c>
      <c r="CE129" s="73">
        <f t="shared" si="482"/>
        <v>258</v>
      </c>
      <c r="CF129" s="74">
        <f t="shared" si="483"/>
        <v>293</v>
      </c>
      <c r="CG129" s="73">
        <f t="shared" si="484"/>
        <v>322</v>
      </c>
      <c r="CH129" s="72">
        <f t="shared" si="485"/>
        <v>77</v>
      </c>
      <c r="CI129" s="73">
        <f t="shared" si="486"/>
        <v>81</v>
      </c>
      <c r="CJ129" s="74">
        <f t="shared" si="487"/>
        <v>111</v>
      </c>
      <c r="CK129" s="74">
        <f t="shared" si="488"/>
        <v>116</v>
      </c>
      <c r="CL129" s="74">
        <f t="shared" si="489"/>
        <v>152</v>
      </c>
      <c r="CM129" s="74">
        <f t="shared" si="490"/>
        <v>160</v>
      </c>
      <c r="CN129" s="74">
        <f t="shared" si="491"/>
        <v>187</v>
      </c>
      <c r="CO129" s="74">
        <f t="shared" si="492"/>
        <v>200</v>
      </c>
      <c r="CP129" s="74">
        <f t="shared" si="493"/>
        <v>238</v>
      </c>
      <c r="CQ129" s="74">
        <f t="shared" si="494"/>
        <v>287</v>
      </c>
      <c r="CR129" s="74">
        <f t="shared" si="495"/>
        <v>321</v>
      </c>
      <c r="CS129" s="74">
        <f t="shared" si="496"/>
        <v>328</v>
      </c>
      <c r="CT129" s="23">
        <f t="shared" si="497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</row>
    <row r="130" spans="1:1030" x14ac:dyDescent="0.2">
      <c r="A130" s="3" t="str">
        <f t="shared" si="554"/>
        <v>oprk_human__wt</v>
      </c>
      <c r="B130" s="3" t="s">
        <v>336</v>
      </c>
      <c r="C130" s="3" t="s">
        <v>100</v>
      </c>
      <c r="D130" s="3" t="str">
        <f>IFERROR(MID(VLOOKUP($B130,Seqs!$A:$B,2,0),E130,1),"")</f>
        <v>A</v>
      </c>
      <c r="E130" s="3">
        <v>57</v>
      </c>
      <c r="F130" s="3" t="str">
        <f>IFERROR(MID(VLOOKUP($B130,Seqs!$A:$B,2,0),G130,1),"")</f>
        <v>Y</v>
      </c>
      <c r="G130" s="3">
        <v>87</v>
      </c>
      <c r="H130" s="3" t="str">
        <f>IFERROR(MID(VLOOKUP($B130,Seqs!$A:$B,2,0),I130,1),"")</f>
        <v>T</v>
      </c>
      <c r="I130" s="23">
        <v>88</v>
      </c>
      <c r="J130" s="3" t="str">
        <f>IFERROR(MID(VLOOKUP($B130,Seqs!$A:$B,2,0),K130,1),"")</f>
        <v>K</v>
      </c>
      <c r="K130" s="23">
        <v>91</v>
      </c>
      <c r="L130" s="3" t="str">
        <f>IFERROR(MID(VLOOKUP($B130,Seqs!$A:$B,2,0),M130,1),"")</f>
        <v>T</v>
      </c>
      <c r="M130" s="3">
        <v>92</v>
      </c>
      <c r="N130" s="3" t="str">
        <f>IFERROR(MID(VLOOKUP($B130,Seqs!$A:$B,2,0),O130,1),"")</f>
        <v>M</v>
      </c>
      <c r="O130" s="3">
        <v>121</v>
      </c>
      <c r="P130" s="3" t="str">
        <f>IFERROR(MID(VLOOKUP($B130,Seqs!$A:$B,2,0),Q130,1),"")</f>
        <v>S</v>
      </c>
      <c r="Q130" s="3">
        <v>123</v>
      </c>
      <c r="R130" s="3" t="str">
        <f>IFERROR(MID(VLOOKUP($B130,Seqs!$A:$B,2,0),S130,1),"")</f>
        <v>F</v>
      </c>
      <c r="S130" s="3">
        <v>126</v>
      </c>
      <c r="T130" s="3" t="str">
        <f>IFERROR(MID(VLOOKUP($B130,Seqs!$A:$B,2,0),U130,1),"")</f>
        <v>G</v>
      </c>
      <c r="U130" s="3">
        <v>127</v>
      </c>
      <c r="V130" s="3" t="str">
        <f>IFERROR(MID(VLOOKUP($B130,Seqs!$A:$B,2,0),W130,1),"")</f>
        <v>H</v>
      </c>
      <c r="W130" s="3">
        <v>162</v>
      </c>
      <c r="X130" s="3" t="str">
        <f>IFERROR(MID(VLOOKUP($B130,Seqs!$A:$B,2,0),Y130,1),"")</f>
        <v>P</v>
      </c>
      <c r="Y130" s="3">
        <v>163</v>
      </c>
      <c r="Z130" s="3" t="str">
        <f>IFERROR(MID(VLOOKUP($B130,Seqs!$A:$B,2,0),AA130,1),"")</f>
        <v>R</v>
      </c>
      <c r="AA130" s="3">
        <v>170</v>
      </c>
      <c r="AB130" s="3" t="str">
        <f>IFERROR(MID(VLOOKUP($B130,Seqs!$A:$B,2,0),AC130,1),"")</f>
        <v>T</v>
      </c>
      <c r="AC130" s="9">
        <v>171</v>
      </c>
      <c r="AD130" s="3" t="str">
        <f>IFERROR(MID(VLOOKUP($B130,Seqs!$A:$B,2,0),AE130,1),"")</f>
        <v>G</v>
      </c>
      <c r="AE130" s="3">
        <v>197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L</v>
      </c>
      <c r="AI130" s="3">
        <v>212</v>
      </c>
      <c r="AJ130" s="3" t="str">
        <f>IFERROR(MID(VLOOKUP($B130,Seqs!$A:$B,2,0),AK130,1),"")</f>
        <v>Y</v>
      </c>
      <c r="AK130" s="3">
        <v>219</v>
      </c>
      <c r="AL130" s="3" t="str">
        <f>IFERROR(MID(VLOOKUP($B130,Seqs!$A:$B,2,0),AM130,1),"")</f>
        <v>V</v>
      </c>
      <c r="AM130" s="3">
        <v>256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G</v>
      </c>
      <c r="AQ130" s="3">
        <v>300</v>
      </c>
      <c r="AR130" s="3" t="str">
        <f>IFERROR(MID(VLOOKUP($B130,Seqs!$A:$B,2,0),AS130,1),"")</f>
        <v>S</v>
      </c>
      <c r="AS130" s="3">
        <v>305</v>
      </c>
      <c r="AT130" s="3" t="str">
        <f>IFERROR(MID(VLOOKUP($B130,Seqs!$A:$B,2,0),AU130,1),"")</f>
        <v>L</v>
      </c>
      <c r="AU130" s="3">
        <v>333</v>
      </c>
      <c r="AV130" s="3" t="str">
        <f>IFERROR(MID(VLOOKUP($B130,Seqs!$A:$B,2,0),AW130,1),"")</f>
        <v>D</v>
      </c>
      <c r="AW130" s="3">
        <v>334</v>
      </c>
      <c r="AX130" s="3" t="str">
        <f>IFERROR(MID(VLOOKUP($B130,Seqs!$A:$B,2,0),AY130,1),"")</f>
        <v>F</v>
      </c>
      <c r="AY130" s="3">
        <v>346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555"/>
        <v>1</v>
      </c>
      <c r="BC130" s="23">
        <f t="shared" si="472"/>
        <v>262</v>
      </c>
      <c r="BD130" s="57" t="s">
        <v>1379</v>
      </c>
      <c r="BE130" s="3" t="s">
        <v>1381</v>
      </c>
      <c r="BF130" s="124" t="s">
        <v>23</v>
      </c>
      <c r="BG130" s="50" t="s">
        <v>1379</v>
      </c>
      <c r="BH130" s="50" t="s">
        <v>1384</v>
      </c>
      <c r="BI130" s="1"/>
      <c r="BJ130" s="72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58" t="s">
        <v>1293</v>
      </c>
      <c r="BV130" s="72">
        <f t="shared" si="473"/>
        <v>57</v>
      </c>
      <c r="BW130" s="73">
        <f t="shared" si="474"/>
        <v>88</v>
      </c>
      <c r="BX130" s="74">
        <f t="shared" si="475"/>
        <v>92</v>
      </c>
      <c r="BY130" s="73">
        <f t="shared" si="476"/>
        <v>123</v>
      </c>
      <c r="BZ130" s="74">
        <f t="shared" si="477"/>
        <v>127</v>
      </c>
      <c r="CA130" s="73">
        <f t="shared" si="478"/>
        <v>163</v>
      </c>
      <c r="CB130" s="74">
        <f t="shared" si="479"/>
        <v>171</v>
      </c>
      <c r="CC130" s="73">
        <f t="shared" si="480"/>
        <v>210</v>
      </c>
      <c r="CD130" s="74">
        <f t="shared" si="481"/>
        <v>219</v>
      </c>
      <c r="CE130" s="73">
        <f t="shared" si="482"/>
        <v>262</v>
      </c>
      <c r="CF130" s="74">
        <f t="shared" si="483"/>
        <v>305</v>
      </c>
      <c r="CG130" s="73">
        <f t="shared" si="484"/>
        <v>334</v>
      </c>
      <c r="CH130" s="72">
        <f t="shared" si="485"/>
        <v>87</v>
      </c>
      <c r="CI130" s="73">
        <f t="shared" si="486"/>
        <v>91</v>
      </c>
      <c r="CJ130" s="74">
        <f t="shared" si="487"/>
        <v>121</v>
      </c>
      <c r="CK130" s="74">
        <f t="shared" si="488"/>
        <v>126</v>
      </c>
      <c r="CL130" s="74">
        <f t="shared" si="489"/>
        <v>162</v>
      </c>
      <c r="CM130" s="74">
        <f t="shared" si="490"/>
        <v>170</v>
      </c>
      <c r="CN130" s="74">
        <f t="shared" si="491"/>
        <v>197</v>
      </c>
      <c r="CO130" s="74">
        <f t="shared" si="492"/>
        <v>212</v>
      </c>
      <c r="CP130" s="74">
        <f t="shared" si="493"/>
        <v>256</v>
      </c>
      <c r="CQ130" s="74">
        <f t="shared" si="494"/>
        <v>300</v>
      </c>
      <c r="CR130" s="74">
        <f t="shared" si="495"/>
        <v>333</v>
      </c>
      <c r="CS130" s="74">
        <f t="shared" si="496"/>
        <v>346</v>
      </c>
      <c r="CT130" s="23">
        <f t="shared" si="497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554"/>
        <v>oprk_human_4DJH</v>
      </c>
      <c r="B131" s="3" t="s">
        <v>336</v>
      </c>
      <c r="C131" s="3" t="s">
        <v>88</v>
      </c>
      <c r="D131" s="3" t="str">
        <f>IFERROR(MID(VLOOKUP($B131,Seqs!$A:$B,2,0),E131,1),"")</f>
        <v>A</v>
      </c>
      <c r="E131" s="3">
        <v>57</v>
      </c>
      <c r="F131" s="3" t="str">
        <f>IFERROR(MID(VLOOKUP($B131,Seqs!$A:$B,2,0),G131,1),"")</f>
        <v>Y</v>
      </c>
      <c r="G131" s="3">
        <v>87</v>
      </c>
      <c r="H131" s="3" t="str">
        <f>IFERROR(MID(VLOOKUP($B131,Seqs!$A:$B,2,0),I131,1),"")</f>
        <v>T</v>
      </c>
      <c r="I131" s="23">
        <v>88</v>
      </c>
      <c r="J131" s="3" t="str">
        <f>IFERROR(MID(VLOOKUP($B131,Seqs!$A:$B,2,0),K131,1),"")</f>
        <v>K</v>
      </c>
      <c r="K131" s="23">
        <v>91</v>
      </c>
      <c r="L131" s="3" t="str">
        <f>IFERROR(MID(VLOOKUP($B131,Seqs!$A:$B,2,0),M131,1),"")</f>
        <v>T</v>
      </c>
      <c r="M131" s="3">
        <v>92</v>
      </c>
      <c r="N131" s="3" t="str">
        <f>IFERROR(MID(VLOOKUP($B131,Seqs!$A:$B,2,0),O131,1),"")</f>
        <v>M</v>
      </c>
      <c r="O131" s="3">
        <v>121</v>
      </c>
      <c r="P131" s="3" t="str">
        <f>IFERROR(MID(VLOOKUP($B131,Seqs!$A:$B,2,0),Q131,1),"")</f>
        <v>S</v>
      </c>
      <c r="Q131" s="3">
        <v>123</v>
      </c>
      <c r="R131" s="3" t="str">
        <f>IFERROR(MID(VLOOKUP($B131,Seqs!$A:$B,2,0),S131,1),"")</f>
        <v>F</v>
      </c>
      <c r="S131" s="3">
        <v>126</v>
      </c>
      <c r="T131" s="3" t="str">
        <f>IFERROR(MID(VLOOKUP($B131,Seqs!$A:$B,2,0),U131,1),"")</f>
        <v>G</v>
      </c>
      <c r="U131" s="3">
        <v>127</v>
      </c>
      <c r="V131" s="3" t="str">
        <f>IFERROR(MID(VLOOKUP($B131,Seqs!$A:$B,2,0),W131,1),"")</f>
        <v>H</v>
      </c>
      <c r="W131" s="3">
        <v>162</v>
      </c>
      <c r="X131" s="3" t="str">
        <f>IFERROR(MID(VLOOKUP($B131,Seqs!$A:$B,2,0),Y131,1),"")</f>
        <v>P</v>
      </c>
      <c r="Y131" s="3">
        <v>163</v>
      </c>
      <c r="Z131" s="3" t="str">
        <f>IFERROR(MID(VLOOKUP($B131,Seqs!$A:$B,2,0),AA131,1),"")</f>
        <v>L</v>
      </c>
      <c r="AA131" s="3">
        <v>167</v>
      </c>
      <c r="AB131" s="3" t="str">
        <f>IFERROR(MID(VLOOKUP($B131,Seqs!$A:$B,2,0),AC131,1),"")</f>
        <v>R</v>
      </c>
      <c r="AC131" s="9">
        <v>170</v>
      </c>
      <c r="AD131" s="3" t="str">
        <f>IFERROR(MID(VLOOKUP($B131,Seqs!$A:$B,2,0),AE131,1),"")</f>
        <v>G</v>
      </c>
      <c r="AE131" s="3">
        <v>197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L</v>
      </c>
      <c r="AI131" s="3">
        <v>212</v>
      </c>
      <c r="AJ131" s="3" t="str">
        <f>IFERROR(MID(VLOOKUP($B131,Seqs!$A:$B,2,0),AK131,1),"")</f>
        <v>Y</v>
      </c>
      <c r="AK131" s="3">
        <v>219</v>
      </c>
      <c r="AL131" s="3" t="str">
        <f>IFERROR(MID(VLOOKUP($B131,Seqs!$A:$B,2,0),AM131,1),"")</f>
        <v>V</v>
      </c>
      <c r="AM131" s="3">
        <v>256</v>
      </c>
      <c r="AN131" s="3" t="str">
        <f>IFERROR(MID(VLOOKUP($B131,Seqs!$A:$B,2,0),AO131,1),"")</f>
        <v>R</v>
      </c>
      <c r="AO131" s="3">
        <v>267</v>
      </c>
      <c r="AP131" s="3" t="str">
        <f>IFERROR(MID(VLOOKUP($B131,Seqs!$A:$B,2,0),AQ131,1),"")</f>
        <v>G</v>
      </c>
      <c r="AQ131" s="3">
        <v>300</v>
      </c>
      <c r="AR131" s="3" t="str">
        <f>IFERROR(MID(VLOOKUP($B131,Seqs!$A:$B,2,0),AS131,1),"")</f>
        <v>A</v>
      </c>
      <c r="AS131" s="3">
        <v>308</v>
      </c>
      <c r="AT131" s="3" t="str">
        <f>IFERROR(MID(VLOOKUP($B131,Seqs!$A:$B,2,0),AU131,1),"")</f>
        <v>L</v>
      </c>
      <c r="AU131" s="3">
        <v>333</v>
      </c>
      <c r="AV131" s="3" t="str">
        <f>IFERROR(MID(VLOOKUP($B131,Seqs!$A:$B,2,0),AW131,1),"")</f>
        <v>D</v>
      </c>
      <c r="AW131" s="3">
        <v>334</v>
      </c>
      <c r="AX131" s="3" t="str">
        <f>IFERROR(MID(VLOOKUP($B131,Seqs!$A:$B,2,0),AY131,1),"")</f>
        <v>F</v>
      </c>
      <c r="AY131" s="3">
        <v>346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555"/>
        <v>1</v>
      </c>
      <c r="BC131" s="23">
        <f t="shared" si="472"/>
        <v>252</v>
      </c>
      <c r="BD131" s="2" t="s">
        <v>1383</v>
      </c>
      <c r="BE131" s="3" t="s">
        <v>1381</v>
      </c>
      <c r="BF131" s="124">
        <v>2.9</v>
      </c>
      <c r="BG131" s="50" t="s">
        <v>1384</v>
      </c>
      <c r="BH131" s="50" t="s">
        <v>1384</v>
      </c>
      <c r="BI131" s="1"/>
      <c r="BJ131" s="72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58" t="s">
        <v>1293</v>
      </c>
      <c r="BV131" s="72">
        <f t="shared" si="473"/>
        <v>57</v>
      </c>
      <c r="BW131" s="73">
        <f t="shared" si="474"/>
        <v>88</v>
      </c>
      <c r="BX131" s="74">
        <f t="shared" si="475"/>
        <v>92</v>
      </c>
      <c r="BY131" s="73">
        <f t="shared" si="476"/>
        <v>123</v>
      </c>
      <c r="BZ131" s="74">
        <f t="shared" si="477"/>
        <v>127</v>
      </c>
      <c r="CA131" s="73">
        <f t="shared" si="478"/>
        <v>163</v>
      </c>
      <c r="CB131" s="74">
        <f t="shared" si="479"/>
        <v>170</v>
      </c>
      <c r="CC131" s="73">
        <f t="shared" si="480"/>
        <v>210</v>
      </c>
      <c r="CD131" s="74">
        <f t="shared" si="481"/>
        <v>219</v>
      </c>
      <c r="CE131" s="73">
        <f t="shared" si="482"/>
        <v>267</v>
      </c>
      <c r="CF131" s="74">
        <f t="shared" si="483"/>
        <v>308</v>
      </c>
      <c r="CG131" s="73">
        <f t="shared" si="484"/>
        <v>334</v>
      </c>
      <c r="CH131" s="72">
        <f t="shared" si="485"/>
        <v>87</v>
      </c>
      <c r="CI131" s="73">
        <f t="shared" si="486"/>
        <v>91</v>
      </c>
      <c r="CJ131" s="74">
        <f t="shared" si="487"/>
        <v>121</v>
      </c>
      <c r="CK131" s="74">
        <f t="shared" si="488"/>
        <v>126</v>
      </c>
      <c r="CL131" s="74">
        <f t="shared" si="489"/>
        <v>162</v>
      </c>
      <c r="CM131" s="74">
        <f t="shared" si="490"/>
        <v>167</v>
      </c>
      <c r="CN131" s="74">
        <f t="shared" si="491"/>
        <v>197</v>
      </c>
      <c r="CO131" s="74">
        <f t="shared" si="492"/>
        <v>212</v>
      </c>
      <c r="CP131" s="74">
        <f t="shared" si="493"/>
        <v>256</v>
      </c>
      <c r="CQ131" s="74">
        <f t="shared" si="494"/>
        <v>300</v>
      </c>
      <c r="CR131" s="74">
        <f t="shared" si="495"/>
        <v>333</v>
      </c>
      <c r="CS131" s="74">
        <f t="shared" si="496"/>
        <v>346</v>
      </c>
      <c r="CT131" s="23">
        <f t="shared" si="497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554"/>
        <v>oprm_mouse__wt</v>
      </c>
      <c r="B132" s="3" t="s">
        <v>918</v>
      </c>
      <c r="C132" s="3" t="s">
        <v>100</v>
      </c>
      <c r="D132" s="3" t="str">
        <f>IFERROR(MID(VLOOKUP($B132,Seqs!$A:$B,2,0),E132,1),"")</f>
        <v>M</v>
      </c>
      <c r="E132" s="3">
        <v>65</v>
      </c>
      <c r="F132" s="3" t="str">
        <f>IFERROR(MID(VLOOKUP($B132,Seqs!$A:$B,2,0),G132,1),"")</f>
        <v>Y</v>
      </c>
      <c r="G132" s="3">
        <v>96</v>
      </c>
      <c r="H132" s="3" t="str">
        <f>IFERROR(MID(VLOOKUP($B132,Seqs!$A:$B,2,0),I132,1),"")</f>
        <v>T</v>
      </c>
      <c r="I132" s="23">
        <v>97</v>
      </c>
      <c r="J132" s="3" t="str">
        <f>IFERROR(MID(VLOOKUP($B132,Seqs!$A:$B,2,0),K132,1),"")</f>
        <v>K</v>
      </c>
      <c r="K132" s="23">
        <v>100</v>
      </c>
      <c r="L132" s="3" t="str">
        <f>IFERROR(MID(VLOOKUP($B132,Seqs!$A:$B,2,0),M132,1),"")</f>
        <v>T</v>
      </c>
      <c r="M132" s="3">
        <v>101</v>
      </c>
      <c r="N132" s="3" t="str">
        <f>IFERROR(MID(VLOOKUP($B132,Seqs!$A:$B,2,0),O132,1),"")</f>
        <v>M</v>
      </c>
      <c r="O132" s="3">
        <v>130</v>
      </c>
      <c r="P132" s="3" t="str">
        <f>IFERROR(MID(VLOOKUP($B132,Seqs!$A:$B,2,0),Q132,1),"")</f>
        <v>T</v>
      </c>
      <c r="Q132" s="3">
        <v>132</v>
      </c>
      <c r="R132" s="3" t="str">
        <f>IFERROR(MID(VLOOKUP($B132,Seqs!$A:$B,2,0),S132,1),"")</f>
        <v>F</v>
      </c>
      <c r="S132" s="3">
        <v>135</v>
      </c>
      <c r="T132" s="3" t="str">
        <f>IFERROR(MID(VLOOKUP($B132,Seqs!$A:$B,2,0),U132,1),"")</f>
        <v>G</v>
      </c>
      <c r="U132" s="3">
        <v>136</v>
      </c>
      <c r="V132" s="3" t="str">
        <f>IFERROR(MID(VLOOKUP($B132,Seqs!$A:$B,2,0),W132,1),"")</f>
        <v>H</v>
      </c>
      <c r="W132" s="3">
        <v>171</v>
      </c>
      <c r="X132" s="3" t="str">
        <f>IFERROR(MID(VLOOKUP($B132,Seqs!$A:$B,2,0),Y132,1),"")</f>
        <v>P</v>
      </c>
      <c r="Y132" s="3">
        <v>172</v>
      </c>
      <c r="Z132" s="3" t="str">
        <f>IFERROR(MID(VLOOKUP($B132,Seqs!$A:$B,2,0),AA132,1),"")</f>
        <v>R</v>
      </c>
      <c r="AA132" s="3">
        <v>179</v>
      </c>
      <c r="AB132" s="3" t="str">
        <f>IFERROR(MID(VLOOKUP($B132,Seqs!$A:$B,2,0),AC132,1),"")</f>
        <v>T</v>
      </c>
      <c r="AC132" s="9">
        <v>180</v>
      </c>
      <c r="AD132" s="3" t="str">
        <f>IFERROR(MID(VLOOKUP($B132,Seqs!$A:$B,2,0),AE132,1),"")</f>
        <v>A</v>
      </c>
      <c r="AE132" s="3">
        <v>206</v>
      </c>
      <c r="AF132" s="3" t="str">
        <f>IFERROR(MID(VLOOKUP($B132,Seqs!$A:$B,2,0),AG132,1),"")</f>
        <v>C</v>
      </c>
      <c r="AG132" s="3">
        <v>217</v>
      </c>
      <c r="AH132" s="3" t="str">
        <f>IFERROR(MID(VLOOKUP($B132,Seqs!$A:$B,2,0),AI132,1),"")</f>
        <v>L</v>
      </c>
      <c r="AI132" s="3">
        <v>219</v>
      </c>
      <c r="AJ132" s="3" t="str">
        <f>IFERROR(MID(VLOOKUP($B132,Seqs!$A:$B,2,0),AK132,1),"")</f>
        <v>T</v>
      </c>
      <c r="AK132" s="3">
        <v>225</v>
      </c>
      <c r="AL132" s="3" t="str">
        <f>IFERROR(MID(VLOOKUP($B132,Seqs!$A:$B,2,0),AM132,1),"")</f>
        <v>V</v>
      </c>
      <c r="AM132" s="3">
        <v>262</v>
      </c>
      <c r="AN132" s="3" t="str">
        <f>IFERROR(MID(VLOOKUP($B132,Seqs!$A:$B,2,0),AO132,1),"")</f>
        <v>S</v>
      </c>
      <c r="AO132" s="3">
        <v>268</v>
      </c>
      <c r="AP132" s="3" t="str">
        <f>IFERROR(MID(VLOOKUP($B132,Seqs!$A:$B,2,0),AQ132,1),"")</f>
        <v>I</v>
      </c>
      <c r="AQ132" s="3">
        <v>306</v>
      </c>
      <c r="AR132" s="3" t="str">
        <f>IFERROR(MID(VLOOKUP($B132,Seqs!$A:$B,2,0),AS132,1),"")</f>
        <v>T</v>
      </c>
      <c r="AS132" s="3">
        <v>311</v>
      </c>
      <c r="AT132" s="3" t="str">
        <f>IFERROR(MID(VLOOKUP($B132,Seqs!$A:$B,2,0),AU132,1),"")</f>
        <v>L</v>
      </c>
      <c r="AU132" s="3">
        <v>339</v>
      </c>
      <c r="AV132" s="3" t="str">
        <f>IFERROR(MID(VLOOKUP($B132,Seqs!$A:$B,2,0),AW132,1),"")</f>
        <v>D</v>
      </c>
      <c r="AW132" s="3">
        <v>340</v>
      </c>
      <c r="AX132" s="3" t="str">
        <f>IFERROR(MID(VLOOKUP($B132,Seqs!$A:$B,2,0),AY132,1),"")</f>
        <v>I</v>
      </c>
      <c r="AY132" s="3">
        <v>352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555"/>
        <v>1</v>
      </c>
      <c r="BC132" s="23">
        <f t="shared" si="472"/>
        <v>263</v>
      </c>
      <c r="BD132" s="57" t="s">
        <v>1379</v>
      </c>
      <c r="BE132" s="3" t="s">
        <v>1381</v>
      </c>
      <c r="BF132" s="124" t="s">
        <v>23</v>
      </c>
      <c r="BG132" s="50" t="s">
        <v>1379</v>
      </c>
      <c r="BH132" s="50" t="s">
        <v>1384</v>
      </c>
      <c r="BI132" s="1"/>
      <c r="BJ132" s="72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58" t="s">
        <v>1293</v>
      </c>
      <c r="BV132" s="72">
        <f t="shared" si="473"/>
        <v>65</v>
      </c>
      <c r="BW132" s="73">
        <f t="shared" si="474"/>
        <v>97</v>
      </c>
      <c r="BX132" s="74">
        <f t="shared" si="475"/>
        <v>101</v>
      </c>
      <c r="BY132" s="73">
        <f t="shared" si="476"/>
        <v>132</v>
      </c>
      <c r="BZ132" s="74">
        <f t="shared" si="477"/>
        <v>136</v>
      </c>
      <c r="CA132" s="73">
        <f t="shared" si="478"/>
        <v>172</v>
      </c>
      <c r="CB132" s="74">
        <f t="shared" si="479"/>
        <v>180</v>
      </c>
      <c r="CC132" s="73">
        <f t="shared" si="480"/>
        <v>217</v>
      </c>
      <c r="CD132" s="74">
        <f t="shared" si="481"/>
        <v>225</v>
      </c>
      <c r="CE132" s="73">
        <f t="shared" si="482"/>
        <v>268</v>
      </c>
      <c r="CF132" s="74">
        <f t="shared" si="483"/>
        <v>311</v>
      </c>
      <c r="CG132" s="73">
        <f t="shared" si="484"/>
        <v>340</v>
      </c>
      <c r="CH132" s="72">
        <f t="shared" si="485"/>
        <v>96</v>
      </c>
      <c r="CI132" s="73">
        <f t="shared" si="486"/>
        <v>100</v>
      </c>
      <c r="CJ132" s="74">
        <f t="shared" si="487"/>
        <v>130</v>
      </c>
      <c r="CK132" s="74">
        <f t="shared" si="488"/>
        <v>135</v>
      </c>
      <c r="CL132" s="74">
        <f t="shared" si="489"/>
        <v>171</v>
      </c>
      <c r="CM132" s="74">
        <f t="shared" si="490"/>
        <v>179</v>
      </c>
      <c r="CN132" s="74">
        <f t="shared" si="491"/>
        <v>206</v>
      </c>
      <c r="CO132" s="74">
        <f t="shared" si="492"/>
        <v>219</v>
      </c>
      <c r="CP132" s="74">
        <f t="shared" si="493"/>
        <v>262</v>
      </c>
      <c r="CQ132" s="74">
        <f t="shared" si="494"/>
        <v>306</v>
      </c>
      <c r="CR132" s="74">
        <f t="shared" si="495"/>
        <v>339</v>
      </c>
      <c r="CS132" s="74">
        <f t="shared" si="496"/>
        <v>352</v>
      </c>
      <c r="CT132" s="23">
        <f t="shared" si="497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si="554"/>
        <v>oprm_mouse_4DKL</v>
      </c>
      <c r="B133" s="3" t="s">
        <v>918</v>
      </c>
      <c r="C133" s="3" t="s">
        <v>65</v>
      </c>
      <c r="D133" s="3" t="str">
        <f>IFERROR(MID(VLOOKUP($B133,Seqs!$A:$B,2,0),E133,1),"")</f>
        <v>M</v>
      </c>
      <c r="E133" s="3">
        <v>65</v>
      </c>
      <c r="F133" s="3" t="str">
        <f>IFERROR(MID(VLOOKUP($B133,Seqs!$A:$B,2,0),G133,1),"")</f>
        <v>Y</v>
      </c>
      <c r="G133" s="3">
        <v>96</v>
      </c>
      <c r="H133" s="3" t="str">
        <f>IFERROR(MID(VLOOKUP($B133,Seqs!$A:$B,2,0),I133,1),"")</f>
        <v>T</v>
      </c>
      <c r="I133" s="23">
        <v>97</v>
      </c>
      <c r="J133" s="3" t="str">
        <f>IFERROR(MID(VLOOKUP($B133,Seqs!$A:$B,2,0),K133,1),"")</f>
        <v>K</v>
      </c>
      <c r="K133" s="23">
        <v>100</v>
      </c>
      <c r="L133" s="3" t="str">
        <f>IFERROR(MID(VLOOKUP($B133,Seqs!$A:$B,2,0),M133,1),"")</f>
        <v>T</v>
      </c>
      <c r="M133" s="3">
        <v>101</v>
      </c>
      <c r="N133" s="3" t="str">
        <f>IFERROR(MID(VLOOKUP($B133,Seqs!$A:$B,2,0),O133,1),"")</f>
        <v>M</v>
      </c>
      <c r="O133" s="3">
        <v>130</v>
      </c>
      <c r="P133" s="3" t="str">
        <f>IFERROR(MID(VLOOKUP($B133,Seqs!$A:$B,2,0),Q133,1),"")</f>
        <v>T</v>
      </c>
      <c r="Q133" s="3">
        <v>132</v>
      </c>
      <c r="R133" s="3" t="str">
        <f>IFERROR(MID(VLOOKUP($B133,Seqs!$A:$B,2,0),S133,1),"")</f>
        <v>F</v>
      </c>
      <c r="S133" s="3">
        <v>135</v>
      </c>
      <c r="T133" s="3" t="str">
        <f>IFERROR(MID(VLOOKUP($B133,Seqs!$A:$B,2,0),U133,1),"")</f>
        <v>G</v>
      </c>
      <c r="U133" s="3">
        <v>136</v>
      </c>
      <c r="V133" s="3" t="str">
        <f>IFERROR(MID(VLOOKUP($B133,Seqs!$A:$B,2,0),W133,1),"")</f>
        <v>H</v>
      </c>
      <c r="W133" s="3">
        <v>171</v>
      </c>
      <c r="X133" s="3" t="str">
        <f>IFERROR(MID(VLOOKUP($B133,Seqs!$A:$B,2,0),Y133,1),"")</f>
        <v>P</v>
      </c>
      <c r="Y133" s="3">
        <v>172</v>
      </c>
      <c r="Z133" s="3" t="str">
        <f>IFERROR(MID(VLOOKUP($B133,Seqs!$A:$B,2,0),AA133,1),"")</f>
        <v>R</v>
      </c>
      <c r="AA133" s="3">
        <v>179</v>
      </c>
      <c r="AB133" s="3" t="str">
        <f>IFERROR(MID(VLOOKUP($B133,Seqs!$A:$B,2,0),AC133,1),"")</f>
        <v>T</v>
      </c>
      <c r="AC133" s="9">
        <v>180</v>
      </c>
      <c r="AD133" s="3" t="str">
        <f>IFERROR(MID(VLOOKUP($B133,Seqs!$A:$B,2,0),AE133,1),"")</f>
        <v>A</v>
      </c>
      <c r="AE133" s="3">
        <v>206</v>
      </c>
      <c r="AF133" s="3" t="str">
        <f>IFERROR(MID(VLOOKUP($B133,Seqs!$A:$B,2,0),AG133,1),"")</f>
        <v>C</v>
      </c>
      <c r="AG133" s="3">
        <v>217</v>
      </c>
      <c r="AH133" s="3" t="str">
        <f>IFERROR(MID(VLOOKUP($B133,Seqs!$A:$B,2,0),AI133,1),"")</f>
        <v>L</v>
      </c>
      <c r="AI133" s="3">
        <v>219</v>
      </c>
      <c r="AJ133" s="3" t="str">
        <f>IFERROR(MID(VLOOKUP($B133,Seqs!$A:$B,2,0),AK133,1),"")</f>
        <v>T</v>
      </c>
      <c r="AK133" s="3">
        <v>225</v>
      </c>
      <c r="AL133" s="3" t="str">
        <f>IFERROR(MID(VLOOKUP($B133,Seqs!$A:$B,2,0),AM133,1),"")</f>
        <v>L</v>
      </c>
      <c r="AM133" s="3">
        <v>257</v>
      </c>
      <c r="AN133" s="3" t="str">
        <f>IFERROR(MID(VLOOKUP($B133,Seqs!$A:$B,2,0),AO133,1),"")</f>
        <v>N</v>
      </c>
      <c r="AO133" s="3">
        <v>274</v>
      </c>
      <c r="AP133" s="3" t="str">
        <f>IFERROR(MID(VLOOKUP($B133,Seqs!$A:$B,2,0),AQ133,1),"")</f>
        <v>I</v>
      </c>
      <c r="AQ133" s="3">
        <v>306</v>
      </c>
      <c r="AR133" s="3" t="str">
        <f>IFERROR(MID(VLOOKUP($B133,Seqs!$A:$B,2,0),AS133,1),"")</f>
        <v>T</v>
      </c>
      <c r="AS133" s="3">
        <v>311</v>
      </c>
      <c r="AT133" s="3" t="str">
        <f>IFERROR(MID(VLOOKUP($B133,Seqs!$A:$B,2,0),AU133,1),"")</f>
        <v>L</v>
      </c>
      <c r="AU133" s="3">
        <v>339</v>
      </c>
      <c r="AV133" s="3" t="str">
        <f>IFERROR(MID(VLOOKUP($B133,Seqs!$A:$B,2,0),AW133,1),"")</f>
        <v>D</v>
      </c>
      <c r="AW133" s="3">
        <v>340</v>
      </c>
      <c r="AX133" s="3" t="str">
        <f>IFERROR(MID(VLOOKUP($B133,Seqs!$A:$B,2,0),AY133,1),"")</f>
        <v>I</v>
      </c>
      <c r="AY133" s="3">
        <v>352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555"/>
        <v>1</v>
      </c>
      <c r="BC133" s="23">
        <f t="shared" si="472"/>
        <v>252</v>
      </c>
      <c r="BD133" s="2" t="s">
        <v>1383</v>
      </c>
      <c r="BE133" s="3" t="s">
        <v>1381</v>
      </c>
      <c r="BF133" s="124">
        <v>2.8</v>
      </c>
      <c r="BG133" s="50" t="s">
        <v>1384</v>
      </c>
      <c r="BH133" s="50" t="s">
        <v>1384</v>
      </c>
      <c r="BI133" s="1"/>
      <c r="BJ133" s="72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58" t="s">
        <v>1293</v>
      </c>
      <c r="BV133" s="72">
        <f t="shared" si="473"/>
        <v>65</v>
      </c>
      <c r="BW133" s="73">
        <f t="shared" si="474"/>
        <v>97</v>
      </c>
      <c r="BX133" s="74">
        <f t="shared" si="475"/>
        <v>101</v>
      </c>
      <c r="BY133" s="73">
        <f t="shared" si="476"/>
        <v>132</v>
      </c>
      <c r="BZ133" s="74">
        <f t="shared" si="477"/>
        <v>136</v>
      </c>
      <c r="CA133" s="73">
        <f t="shared" si="478"/>
        <v>172</v>
      </c>
      <c r="CB133" s="74">
        <f t="shared" si="479"/>
        <v>180</v>
      </c>
      <c r="CC133" s="73">
        <f t="shared" si="480"/>
        <v>217</v>
      </c>
      <c r="CD133" s="74">
        <f t="shared" si="481"/>
        <v>225</v>
      </c>
      <c r="CE133" s="73">
        <f t="shared" si="482"/>
        <v>274</v>
      </c>
      <c r="CF133" s="74">
        <f t="shared" si="483"/>
        <v>311</v>
      </c>
      <c r="CG133" s="73">
        <f t="shared" si="484"/>
        <v>340</v>
      </c>
      <c r="CH133" s="72">
        <f t="shared" si="485"/>
        <v>96</v>
      </c>
      <c r="CI133" s="73">
        <f t="shared" si="486"/>
        <v>100</v>
      </c>
      <c r="CJ133" s="74">
        <f t="shared" si="487"/>
        <v>130</v>
      </c>
      <c r="CK133" s="74">
        <f t="shared" si="488"/>
        <v>135</v>
      </c>
      <c r="CL133" s="74">
        <f t="shared" si="489"/>
        <v>171</v>
      </c>
      <c r="CM133" s="74">
        <f t="shared" si="490"/>
        <v>179</v>
      </c>
      <c r="CN133" s="74">
        <f t="shared" si="491"/>
        <v>206</v>
      </c>
      <c r="CO133" s="74">
        <f t="shared" si="492"/>
        <v>219</v>
      </c>
      <c r="CP133" s="74">
        <f t="shared" si="493"/>
        <v>257</v>
      </c>
      <c r="CQ133" s="74">
        <f t="shared" si="494"/>
        <v>306</v>
      </c>
      <c r="CR133" s="74">
        <f t="shared" si="495"/>
        <v>339</v>
      </c>
      <c r="CS133" s="74">
        <f t="shared" si="496"/>
        <v>352</v>
      </c>
      <c r="CT133" s="23">
        <f t="shared" si="497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554"/>
        <v>oprm_mouse_5C1M</v>
      </c>
      <c r="B134" s="3" t="s">
        <v>918</v>
      </c>
      <c r="C134" s="3" t="s">
        <v>84</v>
      </c>
      <c r="D134" s="3" t="str">
        <f>IFERROR(MID(VLOOKUP($B134,Seqs!$A:$B,2,0),E134,1),"")</f>
        <v>M</v>
      </c>
      <c r="E134" s="3">
        <v>65</v>
      </c>
      <c r="F134" s="3" t="str">
        <f>IFERROR(MID(VLOOKUP($B134,Seqs!$A:$B,2,0),G134,1),"")</f>
        <v>Y</v>
      </c>
      <c r="G134" s="3">
        <v>96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101</v>
      </c>
      <c r="N134" s="3" t="str">
        <f>IFERROR(MID(VLOOKUP($B134,Seqs!$A:$B,2,0),O134,1),"")</f>
        <v>M</v>
      </c>
      <c r="O134" s="3">
        <v>130</v>
      </c>
      <c r="P134" s="3" t="str">
        <f>IFERROR(MID(VLOOKUP($B134,Seqs!$A:$B,2,0),Q134,1),"")</f>
        <v>T</v>
      </c>
      <c r="Q134" s="3">
        <v>132</v>
      </c>
      <c r="R134" s="3" t="str">
        <f>IFERROR(MID(VLOOKUP($B134,Seqs!$A:$B,2,0),S134,1),"")</f>
        <v>F</v>
      </c>
      <c r="S134" s="3">
        <v>135</v>
      </c>
      <c r="T134" s="3" t="str">
        <f>IFERROR(MID(VLOOKUP($B134,Seqs!$A:$B,2,0),U134,1),"")</f>
        <v>G</v>
      </c>
      <c r="U134" s="3">
        <v>136</v>
      </c>
      <c r="V134" s="3" t="str">
        <f>IFERROR(MID(VLOOKUP($B134,Seqs!$A:$B,2,0),W134,1),"")</f>
        <v>H</v>
      </c>
      <c r="W134" s="3">
        <v>171</v>
      </c>
      <c r="X134" s="3" t="str">
        <f>IFERROR(MID(VLOOKUP($B134,Seqs!$A:$B,2,0),Y134,1),"")</f>
        <v>P</v>
      </c>
      <c r="Y134" s="3">
        <v>172</v>
      </c>
      <c r="Z134" s="3" t="str">
        <f>IFERROR(MID(VLOOKUP($B134,Seqs!$A:$B,2,0),AA134,1),"")</f>
        <v>R</v>
      </c>
      <c r="AA134" s="3">
        <v>179</v>
      </c>
      <c r="AB134" s="3" t="str">
        <f>IFERROR(MID(VLOOKUP($B134,Seqs!$A:$B,2,0),AC134,1),"")</f>
        <v>T</v>
      </c>
      <c r="AC134" s="9">
        <v>180</v>
      </c>
      <c r="AD134" s="3" t="str">
        <f>IFERROR(MID(VLOOKUP($B134,Seqs!$A:$B,2,0),AE134,1),"")</f>
        <v>A</v>
      </c>
      <c r="AE134" s="3">
        <v>206</v>
      </c>
      <c r="AF134" s="3" t="str">
        <f>IFERROR(MID(VLOOKUP($B134,Seqs!$A:$B,2,0),AG134,1),"")</f>
        <v>C</v>
      </c>
      <c r="AG134" s="3">
        <v>217</v>
      </c>
      <c r="AH134" s="3" t="str">
        <f>IFERROR(MID(VLOOKUP($B134,Seqs!$A:$B,2,0),AI134,1),"")</f>
        <v>L</v>
      </c>
      <c r="AI134" s="3">
        <v>219</v>
      </c>
      <c r="AJ134" s="3" t="str">
        <f>IFERROR(MID(VLOOKUP($B134,Seqs!$A:$B,2,0),AK134,1),"")</f>
        <v>T</v>
      </c>
      <c r="AK134" s="3">
        <v>225</v>
      </c>
      <c r="AL134" s="3" t="str">
        <f>IFERROR(MID(VLOOKUP($B134,Seqs!$A:$B,2,0),AM134,1),"")</f>
        <v>V</v>
      </c>
      <c r="AM134" s="3">
        <v>262</v>
      </c>
      <c r="AN134" s="3" t="str">
        <f>IFERROR(MID(VLOOKUP($B134,Seqs!$A:$B,2,0),AO134,1),"")</f>
        <v>S</v>
      </c>
      <c r="AO134" s="3">
        <v>268</v>
      </c>
      <c r="AP134" s="3" t="str">
        <f>IFERROR(MID(VLOOKUP($B134,Seqs!$A:$B,2,0),AQ134,1),"")</f>
        <v>I</v>
      </c>
      <c r="AQ134" s="3">
        <v>306</v>
      </c>
      <c r="AR134" s="3" t="str">
        <f>IFERROR(MID(VLOOKUP($B134,Seqs!$A:$B,2,0),AS134,1),"")</f>
        <v>T</v>
      </c>
      <c r="AS134" s="3">
        <v>311</v>
      </c>
      <c r="AT134" s="3" t="str">
        <f>IFERROR(MID(VLOOKUP($B134,Seqs!$A:$B,2,0),AU134,1),"")</f>
        <v>P</v>
      </c>
      <c r="AU134" s="3">
        <v>333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555"/>
        <v>1</v>
      </c>
      <c r="BC134" s="23">
        <f t="shared" si="472"/>
        <v>242</v>
      </c>
      <c r="BD134" s="5" t="s">
        <v>1382</v>
      </c>
      <c r="BE134" s="3" t="s">
        <v>1297</v>
      </c>
      <c r="BF134" s="124">
        <v>2.1</v>
      </c>
      <c r="BG134" s="50" t="s">
        <v>1384</v>
      </c>
      <c r="BH134" s="50" t="s">
        <v>1384</v>
      </c>
      <c r="BI134" s="1"/>
      <c r="BJ134" s="72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58" t="s">
        <v>1293</v>
      </c>
      <c r="BV134" s="72">
        <f t="shared" si="473"/>
        <v>65</v>
      </c>
      <c r="BW134" s="73" t="str">
        <f t="shared" si="474"/>
        <v>-</v>
      </c>
      <c r="BX134" s="74">
        <f t="shared" si="475"/>
        <v>101</v>
      </c>
      <c r="BY134" s="73">
        <f t="shared" si="476"/>
        <v>132</v>
      </c>
      <c r="BZ134" s="74">
        <f t="shared" si="477"/>
        <v>136</v>
      </c>
      <c r="CA134" s="73">
        <f t="shared" si="478"/>
        <v>172</v>
      </c>
      <c r="CB134" s="74">
        <f t="shared" si="479"/>
        <v>180</v>
      </c>
      <c r="CC134" s="73">
        <f t="shared" si="480"/>
        <v>217</v>
      </c>
      <c r="CD134" s="74">
        <f t="shared" si="481"/>
        <v>225</v>
      </c>
      <c r="CE134" s="73">
        <f t="shared" si="482"/>
        <v>268</v>
      </c>
      <c r="CF134" s="74">
        <f t="shared" si="483"/>
        <v>311</v>
      </c>
      <c r="CG134" s="73" t="str">
        <f t="shared" si="484"/>
        <v>-</v>
      </c>
      <c r="CH134" s="72">
        <f t="shared" si="485"/>
        <v>96</v>
      </c>
      <c r="CI134" s="73" t="str">
        <f t="shared" si="486"/>
        <v>-</v>
      </c>
      <c r="CJ134" s="74">
        <f t="shared" si="487"/>
        <v>130</v>
      </c>
      <c r="CK134" s="74">
        <f t="shared" si="488"/>
        <v>135</v>
      </c>
      <c r="CL134" s="74">
        <f t="shared" si="489"/>
        <v>171</v>
      </c>
      <c r="CM134" s="74">
        <f t="shared" si="490"/>
        <v>179</v>
      </c>
      <c r="CN134" s="74">
        <f t="shared" si="491"/>
        <v>206</v>
      </c>
      <c r="CO134" s="74">
        <f t="shared" si="492"/>
        <v>219</v>
      </c>
      <c r="CP134" s="74">
        <f t="shared" si="493"/>
        <v>262</v>
      </c>
      <c r="CQ134" s="74">
        <f t="shared" si="494"/>
        <v>306</v>
      </c>
      <c r="CR134" s="74">
        <f t="shared" si="495"/>
        <v>333</v>
      </c>
      <c r="CS134" s="74" t="str">
        <f t="shared" si="496"/>
        <v>-</v>
      </c>
      <c r="CT134" s="23" t="e">
        <f t="shared" si="497"/>
        <v>#VALUE!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554"/>
        <v>oprx_human__wt</v>
      </c>
      <c r="B135" s="3" t="s">
        <v>1174</v>
      </c>
      <c r="C135" s="3" t="s">
        <v>100</v>
      </c>
      <c r="D135" s="3" t="str">
        <f>IFERROR(MID(VLOOKUP($B135,Seqs!$A:$B,2,0),E135,1),"")</f>
        <v>L</v>
      </c>
      <c r="E135" s="3">
        <v>48</v>
      </c>
      <c r="F135" s="3" t="str">
        <f>IFERROR(MID(VLOOKUP($B135,Seqs!$A:$B,2,0),G135,1),"")</f>
        <v>H</v>
      </c>
      <c r="G135" s="3">
        <v>79</v>
      </c>
      <c r="H135" s="3" t="str">
        <f>IFERROR(MID(VLOOKUP($B135,Seqs!$A:$B,2,0),I135,1),"")</f>
        <v>T</v>
      </c>
      <c r="I135" s="23">
        <v>80</v>
      </c>
      <c r="J135" s="3" t="str">
        <f>IFERROR(MID(VLOOKUP($B135,Seqs!$A:$B,2,0),K135,1),"")</f>
        <v>K</v>
      </c>
      <c r="K135" s="23">
        <v>83</v>
      </c>
      <c r="L135" s="3" t="str">
        <f>IFERROR(MID(VLOOKUP($B135,Seqs!$A:$B,2,0),M135,1),"")</f>
        <v>T</v>
      </c>
      <c r="M135" s="3">
        <v>84</v>
      </c>
      <c r="N135" s="3" t="str">
        <f>IFERROR(MID(VLOOKUP($B135,Seqs!$A:$B,2,0),O135,1),"")</f>
        <v>L</v>
      </c>
      <c r="O135" s="3">
        <v>113</v>
      </c>
      <c r="P135" s="3" t="str">
        <f>IFERROR(MID(VLOOKUP($B135,Seqs!$A:$B,2,0),Q135,1),"")</f>
        <v>F</v>
      </c>
      <c r="Q135" s="3">
        <v>115</v>
      </c>
      <c r="R135" s="3" t="str">
        <f>IFERROR(MID(VLOOKUP($B135,Seqs!$A:$B,2,0),S135,1),"")</f>
        <v>F</v>
      </c>
      <c r="S135" s="3">
        <v>118</v>
      </c>
      <c r="T135" s="3" t="str">
        <f>IFERROR(MID(VLOOKUP($B135,Seqs!$A:$B,2,0),U135,1),"")</f>
        <v>G</v>
      </c>
      <c r="U135" s="3">
        <v>119</v>
      </c>
      <c r="V135" s="3" t="str">
        <f>IFERROR(MID(VLOOKUP($B135,Seqs!$A:$B,2,0),W135,1),"")</f>
        <v>H</v>
      </c>
      <c r="W135" s="3">
        <v>154</v>
      </c>
      <c r="X135" s="3" t="str">
        <f>IFERROR(MID(VLOOKUP($B135,Seqs!$A:$B,2,0),Y135,1),"")</f>
        <v>P</v>
      </c>
      <c r="Y135" s="3">
        <v>155</v>
      </c>
      <c r="Z135" s="3" t="str">
        <f>IFERROR(MID(VLOOKUP($B135,Seqs!$A:$B,2,0),AA135,1),"")</f>
        <v>R</v>
      </c>
      <c r="AA135" s="3">
        <v>162</v>
      </c>
      <c r="AB135" s="3" t="str">
        <f>IFERROR(MID(VLOOKUP($B135,Seqs!$A:$B,2,0),AC135,1),"")</f>
        <v>T</v>
      </c>
      <c r="AC135" s="9">
        <v>163</v>
      </c>
      <c r="AD135" s="3" t="str">
        <f>IFERROR(MID(VLOOKUP($B135,Seqs!$A:$B,2,0),AE135,1),"")</f>
        <v>G</v>
      </c>
      <c r="AE135" s="3">
        <v>189</v>
      </c>
      <c r="AF135" s="3" t="str">
        <f>IFERROR(MID(VLOOKUP($B135,Seqs!$A:$B,2,0),AG135,1),"")</f>
        <v>C</v>
      </c>
      <c r="AG135" s="3">
        <v>200</v>
      </c>
      <c r="AH135" s="3" t="str">
        <f>IFERROR(MID(VLOOKUP($B135,Seqs!$A:$B,2,0),AI135,1),"")</f>
        <v>V</v>
      </c>
      <c r="AI135" s="3">
        <v>202</v>
      </c>
      <c r="AJ135" s="3" t="str">
        <f>IFERROR(MID(VLOOKUP($B135,Seqs!$A:$B,2,0),AK135,1),"")</f>
        <v>Q</v>
      </c>
      <c r="AK135" s="3">
        <v>208</v>
      </c>
      <c r="AL135" s="3" t="str">
        <f>IFERROR(MID(VLOOKUP($B135,Seqs!$A:$B,2,0),AM135,1),"")</f>
        <v>V</v>
      </c>
      <c r="AM135" s="3">
        <v>245</v>
      </c>
      <c r="AN135" s="3" t="str">
        <f>IFERROR(MID(VLOOKUP($B135,Seqs!$A:$B,2,0),AO135,1),"")</f>
        <v>S</v>
      </c>
      <c r="AO135" s="3">
        <v>251</v>
      </c>
      <c r="AP135" s="3" t="str">
        <f>IFERROR(MID(VLOOKUP($B135,Seqs!$A:$B,2,0),AQ135,1),"")</f>
        <v>G</v>
      </c>
      <c r="AQ135" s="3">
        <v>289</v>
      </c>
      <c r="AR135" s="3" t="str">
        <f>IFERROR(MID(VLOOKUP($B135,Seqs!$A:$B,2,0),AS135,1),"")</f>
        <v>S</v>
      </c>
      <c r="AS135" s="3">
        <v>294</v>
      </c>
      <c r="AT135" s="3" t="str">
        <f>IFERROR(MID(VLOOKUP($B135,Seqs!$A:$B,2,0),AU135,1),"")</f>
        <v>L</v>
      </c>
      <c r="AU135" s="3">
        <v>322</v>
      </c>
      <c r="AV135" s="3" t="str">
        <f>IFERROR(MID(VLOOKUP($B135,Seqs!$A:$B,2,0),AW135,1),"")</f>
        <v>D</v>
      </c>
      <c r="AW135" s="3">
        <v>323</v>
      </c>
      <c r="AX135" s="3" t="str">
        <f>IFERROR(MID(VLOOKUP($B135,Seqs!$A:$B,2,0),AY135,1),"")</f>
        <v>C</v>
      </c>
      <c r="AY135" s="3">
        <v>335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555"/>
        <v>1</v>
      </c>
      <c r="BC135" s="23">
        <f t="shared" si="472"/>
        <v>263</v>
      </c>
      <c r="BD135" s="57" t="s">
        <v>1379</v>
      </c>
      <c r="BE135" s="3" t="s">
        <v>1381</v>
      </c>
      <c r="BF135" s="124" t="s">
        <v>23</v>
      </c>
      <c r="BG135" s="50" t="s">
        <v>1379</v>
      </c>
      <c r="BH135" s="50" t="s">
        <v>1384</v>
      </c>
      <c r="BI135" s="1"/>
      <c r="BJ135" s="72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58" t="s">
        <v>1293</v>
      </c>
      <c r="BV135" s="72">
        <f t="shared" si="473"/>
        <v>48</v>
      </c>
      <c r="BW135" s="73">
        <f t="shared" si="474"/>
        <v>80</v>
      </c>
      <c r="BX135" s="74">
        <f t="shared" si="475"/>
        <v>84</v>
      </c>
      <c r="BY135" s="73">
        <f t="shared" si="476"/>
        <v>115</v>
      </c>
      <c r="BZ135" s="74">
        <f t="shared" si="477"/>
        <v>119</v>
      </c>
      <c r="CA135" s="73">
        <f t="shared" si="478"/>
        <v>155</v>
      </c>
      <c r="CB135" s="74">
        <f t="shared" si="479"/>
        <v>163</v>
      </c>
      <c r="CC135" s="73">
        <f t="shared" si="480"/>
        <v>200</v>
      </c>
      <c r="CD135" s="74">
        <f t="shared" si="481"/>
        <v>208</v>
      </c>
      <c r="CE135" s="73">
        <f t="shared" si="482"/>
        <v>251</v>
      </c>
      <c r="CF135" s="74">
        <f t="shared" si="483"/>
        <v>294</v>
      </c>
      <c r="CG135" s="73">
        <f t="shared" si="484"/>
        <v>323</v>
      </c>
      <c r="CH135" s="72">
        <f t="shared" si="485"/>
        <v>79</v>
      </c>
      <c r="CI135" s="73">
        <f t="shared" si="486"/>
        <v>83</v>
      </c>
      <c r="CJ135" s="74">
        <f t="shared" si="487"/>
        <v>113</v>
      </c>
      <c r="CK135" s="74">
        <f t="shared" si="488"/>
        <v>118</v>
      </c>
      <c r="CL135" s="74">
        <f t="shared" si="489"/>
        <v>154</v>
      </c>
      <c r="CM135" s="74">
        <f t="shared" si="490"/>
        <v>162</v>
      </c>
      <c r="CN135" s="74">
        <f t="shared" si="491"/>
        <v>189</v>
      </c>
      <c r="CO135" s="74">
        <f t="shared" si="492"/>
        <v>202</v>
      </c>
      <c r="CP135" s="74">
        <f t="shared" si="493"/>
        <v>245</v>
      </c>
      <c r="CQ135" s="74">
        <f t="shared" si="494"/>
        <v>289</v>
      </c>
      <c r="CR135" s="74">
        <f t="shared" si="495"/>
        <v>322</v>
      </c>
      <c r="CS135" s="74">
        <f t="shared" si="496"/>
        <v>335</v>
      </c>
      <c r="CT135" s="23">
        <f t="shared" si="497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554"/>
        <v>oprx_human_4EA3</v>
      </c>
      <c r="B136" s="3" t="s">
        <v>1174</v>
      </c>
      <c r="C136" s="3" t="s">
        <v>67</v>
      </c>
      <c r="D136" s="3" t="str">
        <f>IFERROR(MID(VLOOKUP($B136,Seqs!$A:$B,2,0),E136,1),"")</f>
        <v>L</v>
      </c>
      <c r="E136" s="3">
        <v>48</v>
      </c>
      <c r="F136" s="3" t="str">
        <f>IFERROR(MID(VLOOKUP($B136,Seqs!$A:$B,2,0),G136,1),"")</f>
        <v>H</v>
      </c>
      <c r="G136" s="3">
        <v>79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84</v>
      </c>
      <c r="N136" s="3" t="str">
        <f>IFERROR(MID(VLOOKUP($B136,Seqs!$A:$B,2,0),O136,1),"")</f>
        <v>L</v>
      </c>
      <c r="O136" s="3">
        <v>113</v>
      </c>
      <c r="P136" s="3" t="str">
        <f>IFERROR(MID(VLOOKUP($B136,Seqs!$A:$B,2,0),Q136,1),"")</f>
        <v>F</v>
      </c>
      <c r="Q136" s="3">
        <v>115</v>
      </c>
      <c r="R136" s="3" t="str">
        <f>IFERROR(MID(VLOOKUP($B136,Seqs!$A:$B,2,0),S136,1),"")</f>
        <v>F</v>
      </c>
      <c r="S136" s="3">
        <v>118</v>
      </c>
      <c r="T136" s="3" t="str">
        <f>IFERROR(MID(VLOOKUP($B136,Seqs!$A:$B,2,0),U136,1),"")</f>
        <v>G</v>
      </c>
      <c r="U136" s="3">
        <v>119</v>
      </c>
      <c r="V136" s="3" t="str">
        <f>IFERROR(MID(VLOOKUP($B136,Seqs!$A:$B,2,0),W136,1),"")</f>
        <v>H</v>
      </c>
      <c r="W136" s="3">
        <v>154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163</v>
      </c>
      <c r="AD136" s="3" t="str">
        <f>IFERROR(MID(VLOOKUP($B136,Seqs!$A:$B,2,0),AE136,1),"")</f>
        <v>G</v>
      </c>
      <c r="AE136" s="3">
        <v>189</v>
      </c>
      <c r="AF136" s="3" t="str">
        <f>IFERROR(MID(VLOOKUP($B136,Seqs!$A:$B,2,0),AG136,1),"")</f>
        <v>C</v>
      </c>
      <c r="AG136" s="3">
        <v>200</v>
      </c>
      <c r="AH136" s="3" t="str">
        <f>IFERROR(MID(VLOOKUP($B136,Seqs!$A:$B,2,0),AI136,1),"")</f>
        <v>V</v>
      </c>
      <c r="AI136" s="3">
        <v>202</v>
      </c>
      <c r="AJ136" s="3" t="str">
        <f>IFERROR(MID(VLOOKUP($B136,Seqs!$A:$B,2,0),AK136,1),"")</f>
        <v>Q</v>
      </c>
      <c r="AK136" s="3">
        <v>208</v>
      </c>
      <c r="AL136" s="3" t="str">
        <f>IFERROR(MID(VLOOKUP($B136,Seqs!$A:$B,2,0),AM136,1),"")</f>
        <v>L</v>
      </c>
      <c r="AM136" s="3">
        <v>242</v>
      </c>
      <c r="AN136" s="3" t="str">
        <f>IFERROR(MID(VLOOKUP($B136,Seqs!$A:$B,2,0),AO136,1),"")</f>
        <v>S</v>
      </c>
      <c r="AO136" s="3">
        <v>251</v>
      </c>
      <c r="AP136" s="3" t="str">
        <f>IFERROR(MID(VLOOKUP($B136,Seqs!$A:$B,2,0),AQ136,1),"")</f>
        <v>G</v>
      </c>
      <c r="AQ136" s="3">
        <v>289</v>
      </c>
      <c r="AR136" s="3" t="str">
        <f>IFERROR(MID(VLOOKUP($B136,Seqs!$A:$B,2,0),AS136,1),"")</f>
        <v>S</v>
      </c>
      <c r="AS136" s="3">
        <v>294</v>
      </c>
      <c r="AT136" s="3" t="str">
        <f>IFERROR(MID(VLOOKUP($B136,Seqs!$A:$B,2,0),AU136,1),"")</f>
        <v>L</v>
      </c>
      <c r="AU136" s="3">
        <v>322</v>
      </c>
      <c r="AV136" s="3" t="str">
        <f>IFERROR(MID(VLOOKUP($B136,Seqs!$A:$B,2,0),AW136,1),"")</f>
        <v>D</v>
      </c>
      <c r="AW136" s="3">
        <v>323</v>
      </c>
      <c r="AX136" s="3" t="str">
        <f>IFERROR(MID(VLOOKUP($B136,Seqs!$A:$B,2,0),AY136,1),"")</f>
        <v>R</v>
      </c>
      <c r="AY136" s="3">
        <v>331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555"/>
        <v>1</v>
      </c>
      <c r="BC136" s="23">
        <f t="shared" si="472"/>
        <v>246</v>
      </c>
      <c r="BD136" s="5" t="s">
        <v>23</v>
      </c>
      <c r="BE136" s="3" t="s">
        <v>1381</v>
      </c>
      <c r="BF136" s="124">
        <v>3.01</v>
      </c>
      <c r="BG136" s="50" t="s">
        <v>1384</v>
      </c>
      <c r="BH136" s="50" t="s">
        <v>1384</v>
      </c>
      <c r="BI136" s="1"/>
      <c r="BJ136" s="72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58" t="s">
        <v>1293</v>
      </c>
      <c r="BV136" s="72">
        <f t="shared" si="473"/>
        <v>48</v>
      </c>
      <c r="BW136" s="73" t="str">
        <f t="shared" si="474"/>
        <v>-</v>
      </c>
      <c r="BX136" s="74">
        <f t="shared" si="475"/>
        <v>84</v>
      </c>
      <c r="BY136" s="73">
        <f t="shared" si="476"/>
        <v>115</v>
      </c>
      <c r="BZ136" s="74">
        <f t="shared" si="477"/>
        <v>119</v>
      </c>
      <c r="CA136" s="73" t="str">
        <f t="shared" si="478"/>
        <v>-</v>
      </c>
      <c r="CB136" s="74">
        <f t="shared" si="479"/>
        <v>163</v>
      </c>
      <c r="CC136" s="73">
        <f t="shared" si="480"/>
        <v>200</v>
      </c>
      <c r="CD136" s="74">
        <f t="shared" si="481"/>
        <v>208</v>
      </c>
      <c r="CE136" s="73">
        <f t="shared" si="482"/>
        <v>251</v>
      </c>
      <c r="CF136" s="74">
        <f t="shared" si="483"/>
        <v>294</v>
      </c>
      <c r="CG136" s="73">
        <f t="shared" si="484"/>
        <v>323</v>
      </c>
      <c r="CH136" s="72">
        <f t="shared" si="485"/>
        <v>79</v>
      </c>
      <c r="CI136" s="73" t="str">
        <f t="shared" si="486"/>
        <v>-</v>
      </c>
      <c r="CJ136" s="74">
        <f t="shared" si="487"/>
        <v>113</v>
      </c>
      <c r="CK136" s="74">
        <f t="shared" si="488"/>
        <v>118</v>
      </c>
      <c r="CL136" s="74">
        <f t="shared" si="489"/>
        <v>154</v>
      </c>
      <c r="CM136" s="74" t="str">
        <f t="shared" si="490"/>
        <v>-</v>
      </c>
      <c r="CN136" s="74">
        <f t="shared" si="491"/>
        <v>189</v>
      </c>
      <c r="CO136" s="74">
        <f t="shared" si="492"/>
        <v>202</v>
      </c>
      <c r="CP136" s="74">
        <f t="shared" si="493"/>
        <v>242</v>
      </c>
      <c r="CQ136" s="74">
        <f t="shared" si="494"/>
        <v>289</v>
      </c>
      <c r="CR136" s="74">
        <f t="shared" si="495"/>
        <v>322</v>
      </c>
      <c r="CS136" s="74">
        <f t="shared" si="496"/>
        <v>331</v>
      </c>
      <c r="CT136" s="23" t="e">
        <f t="shared" si="497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554"/>
        <v>oprx_human_5DHG</v>
      </c>
      <c r="B137" s="3" t="s">
        <v>1174</v>
      </c>
      <c r="C137" s="3" t="s">
        <v>1361</v>
      </c>
      <c r="D137" s="3" t="str">
        <f>IFERROR(MID(VLOOKUP($B137,Seqs!$A:$B,2,0),E137,1),"")</f>
        <v>L</v>
      </c>
      <c r="E137" s="3">
        <v>48</v>
      </c>
      <c r="F137" s="3" t="str">
        <f>IFERROR(MID(VLOOKUP($B137,Seqs!$A:$B,2,0),G137,1),"")</f>
        <v>H</v>
      </c>
      <c r="G137" s="3">
        <v>79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84</v>
      </c>
      <c r="N137" s="3" t="str">
        <f>IFERROR(MID(VLOOKUP($B137,Seqs!$A:$B,2,0),O137,1),"")</f>
        <v>L</v>
      </c>
      <c r="O137" s="3">
        <v>113</v>
      </c>
      <c r="P137" s="3" t="str">
        <f>IFERROR(MID(VLOOKUP($B137,Seqs!$A:$B,2,0),Q137,1),"")</f>
        <v>F</v>
      </c>
      <c r="Q137" s="3">
        <v>115</v>
      </c>
      <c r="R137" s="3" t="str">
        <f>IFERROR(MID(VLOOKUP($B137,Seqs!$A:$B,2,0),S137,1),"")</f>
        <v>F</v>
      </c>
      <c r="S137" s="3">
        <v>118</v>
      </c>
      <c r="T137" s="3" t="str">
        <f>IFERROR(MID(VLOOKUP($B137,Seqs!$A:$B,2,0),U137,1),"")</f>
        <v>G</v>
      </c>
      <c r="U137" s="3">
        <v>119</v>
      </c>
      <c r="V137" s="3" t="str">
        <f>IFERROR(MID(VLOOKUP($B137,Seqs!$A:$B,2,0),W137,1),"")</f>
        <v>H</v>
      </c>
      <c r="W137" s="3">
        <v>154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163</v>
      </c>
      <c r="AD137" s="3" t="str">
        <f>IFERROR(MID(VLOOKUP($B137,Seqs!$A:$B,2,0),AE137,1),"")</f>
        <v>G</v>
      </c>
      <c r="AE137" s="3">
        <v>189</v>
      </c>
      <c r="AF137" s="3" t="str">
        <f>IFERROR(MID(VLOOKUP($B137,Seqs!$A:$B,2,0),AG137,1),"")</f>
        <v>C</v>
      </c>
      <c r="AG137" s="3">
        <v>200</v>
      </c>
      <c r="AH137" s="3" t="str">
        <f>IFERROR(MID(VLOOKUP($B137,Seqs!$A:$B,2,0),AI137,1),"")</f>
        <v>V</v>
      </c>
      <c r="AI137" s="3">
        <v>202</v>
      </c>
      <c r="AJ137" s="3" t="str">
        <f>IFERROR(MID(VLOOKUP($B137,Seqs!$A:$B,2,0),AK137,1),"")</f>
        <v>Q</v>
      </c>
      <c r="AK137" s="3">
        <v>208</v>
      </c>
      <c r="AL137" s="3" t="str">
        <f>IFERROR(MID(VLOOKUP($B137,Seqs!$A:$B,2,0),AM137,1),"")</f>
        <v>L</v>
      </c>
      <c r="AM137" s="3">
        <v>242</v>
      </c>
      <c r="AN137" s="3" t="str">
        <f>IFERROR(MID(VLOOKUP($B137,Seqs!$A:$B,2,0),AO137,1),"")</f>
        <v>S</v>
      </c>
      <c r="AO137" s="3">
        <v>251</v>
      </c>
      <c r="AP137" s="3" t="str">
        <f>IFERROR(MID(VLOOKUP($B137,Seqs!$A:$B,2,0),AQ137,1),"")</f>
        <v>G</v>
      </c>
      <c r="AQ137" s="3">
        <v>289</v>
      </c>
      <c r="AR137" s="3" t="str">
        <f>IFERROR(MID(VLOOKUP($B137,Seqs!$A:$B,2,0),AS137,1),"")</f>
        <v>S</v>
      </c>
      <c r="AS137" s="3">
        <v>294</v>
      </c>
      <c r="AT137" s="3" t="str">
        <f>IFERROR(MID(VLOOKUP($B137,Seqs!$A:$B,2,0),AU137,1),"")</f>
        <v>L</v>
      </c>
      <c r="AU137" s="3">
        <v>322</v>
      </c>
      <c r="AV137" s="3" t="str">
        <f>IFERROR(MID(VLOOKUP($B137,Seqs!$A:$B,2,0),AW137,1),"")</f>
        <v>D</v>
      </c>
      <c r="AW137" s="3">
        <v>323</v>
      </c>
      <c r="AX137" s="3" t="str">
        <f>IFERROR(MID(VLOOKUP($B137,Seqs!$A:$B,2,0),AY137,1),"")</f>
        <v>F</v>
      </c>
      <c r="AY137" s="3">
        <v>333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555"/>
        <v>1</v>
      </c>
      <c r="BC137" s="23">
        <f t="shared" si="472"/>
        <v>248</v>
      </c>
      <c r="BD137" s="16" t="s">
        <v>1383</v>
      </c>
      <c r="BE137" s="3" t="s">
        <v>1381</v>
      </c>
      <c r="BF137" s="124">
        <v>3</v>
      </c>
      <c r="BG137" s="50" t="s">
        <v>1287</v>
      </c>
      <c r="BH137" s="50" t="s">
        <v>1384</v>
      </c>
      <c r="BI137" s="1"/>
      <c r="BJ137" s="72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58" t="s">
        <v>1293</v>
      </c>
      <c r="BV137" s="72">
        <f t="shared" si="473"/>
        <v>48</v>
      </c>
      <c r="BW137" s="73" t="str">
        <f t="shared" si="474"/>
        <v>-</v>
      </c>
      <c r="BX137" s="74">
        <f t="shared" si="475"/>
        <v>84</v>
      </c>
      <c r="BY137" s="73">
        <f t="shared" si="476"/>
        <v>115</v>
      </c>
      <c r="BZ137" s="74">
        <f t="shared" si="477"/>
        <v>119</v>
      </c>
      <c r="CA137" s="73" t="str">
        <f t="shared" si="478"/>
        <v>-</v>
      </c>
      <c r="CB137" s="74">
        <f t="shared" si="479"/>
        <v>163</v>
      </c>
      <c r="CC137" s="73">
        <f t="shared" si="480"/>
        <v>200</v>
      </c>
      <c r="CD137" s="74">
        <f t="shared" si="481"/>
        <v>208</v>
      </c>
      <c r="CE137" s="73">
        <f t="shared" si="482"/>
        <v>251</v>
      </c>
      <c r="CF137" s="74">
        <f t="shared" si="483"/>
        <v>294</v>
      </c>
      <c r="CG137" s="73">
        <f t="shared" si="484"/>
        <v>323</v>
      </c>
      <c r="CH137" s="72">
        <f t="shared" si="485"/>
        <v>79</v>
      </c>
      <c r="CI137" s="73" t="str">
        <f t="shared" si="486"/>
        <v>-</v>
      </c>
      <c r="CJ137" s="74">
        <f t="shared" si="487"/>
        <v>113</v>
      </c>
      <c r="CK137" s="74">
        <f t="shared" si="488"/>
        <v>118</v>
      </c>
      <c r="CL137" s="74">
        <f t="shared" si="489"/>
        <v>154</v>
      </c>
      <c r="CM137" s="74" t="str">
        <f t="shared" si="490"/>
        <v>-</v>
      </c>
      <c r="CN137" s="74">
        <f t="shared" si="491"/>
        <v>189</v>
      </c>
      <c r="CO137" s="74">
        <f t="shared" si="492"/>
        <v>202</v>
      </c>
      <c r="CP137" s="74">
        <f t="shared" si="493"/>
        <v>242</v>
      </c>
      <c r="CQ137" s="74">
        <f t="shared" si="494"/>
        <v>289</v>
      </c>
      <c r="CR137" s="74">
        <f t="shared" si="495"/>
        <v>322</v>
      </c>
      <c r="CS137" s="74">
        <f t="shared" si="496"/>
        <v>333</v>
      </c>
      <c r="CT137" s="23" t="e">
        <f t="shared" si="497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554"/>
        <v>oprx_human_5DHH</v>
      </c>
      <c r="B138" s="3" t="s">
        <v>1174</v>
      </c>
      <c r="C138" s="3" t="s">
        <v>1362</v>
      </c>
      <c r="D138" s="3" t="str">
        <f>IFERROR(MID(VLOOKUP($B138,Seqs!$A:$B,2,0),E138,1),"")</f>
        <v>L</v>
      </c>
      <c r="E138" s="3">
        <v>48</v>
      </c>
      <c r="F138" s="3" t="str">
        <f>IFERROR(MID(VLOOKUP($B138,Seqs!$A:$B,2,0),G138,1),"")</f>
        <v>H</v>
      </c>
      <c r="G138" s="3">
        <v>79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84</v>
      </c>
      <c r="N138" s="3" t="str">
        <f>IFERROR(MID(VLOOKUP($B138,Seqs!$A:$B,2,0),O138,1),"")</f>
        <v>L</v>
      </c>
      <c r="O138" s="3">
        <v>113</v>
      </c>
      <c r="P138" s="3" t="str">
        <f>IFERROR(MID(VLOOKUP($B138,Seqs!$A:$B,2,0),Q138,1),"")</f>
        <v>F</v>
      </c>
      <c r="Q138" s="3">
        <v>115</v>
      </c>
      <c r="R138" s="3" t="str">
        <f>IFERROR(MID(VLOOKUP($B138,Seqs!$A:$B,2,0),S138,1),"")</f>
        <v>F</v>
      </c>
      <c r="S138" s="3">
        <v>118</v>
      </c>
      <c r="T138" s="3" t="str">
        <f>IFERROR(MID(VLOOKUP($B138,Seqs!$A:$B,2,0),U138,1),"")</f>
        <v>G</v>
      </c>
      <c r="U138" s="3">
        <v>119</v>
      </c>
      <c r="V138" s="3" t="str">
        <f>IFERROR(MID(VLOOKUP($B138,Seqs!$A:$B,2,0),W138,1),"")</f>
        <v>H</v>
      </c>
      <c r="W138" s="3">
        <v>154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163</v>
      </c>
      <c r="AD138" s="3" t="str">
        <f>IFERROR(MID(VLOOKUP($B138,Seqs!$A:$B,2,0),AE138,1),"")</f>
        <v>G</v>
      </c>
      <c r="AE138" s="3">
        <v>189</v>
      </c>
      <c r="AF138" s="3" t="str">
        <f>IFERROR(MID(VLOOKUP($B138,Seqs!$A:$B,2,0),AG138,1),"")</f>
        <v>C</v>
      </c>
      <c r="AG138" s="3">
        <v>200</v>
      </c>
      <c r="AH138" s="3" t="str">
        <f>IFERROR(MID(VLOOKUP($B138,Seqs!$A:$B,2,0),AI138,1),"")</f>
        <v>V</v>
      </c>
      <c r="AI138" s="3">
        <v>202</v>
      </c>
      <c r="AJ138" s="3" t="str">
        <f>IFERROR(MID(VLOOKUP($B138,Seqs!$A:$B,2,0),AK138,1),"")</f>
        <v>Q</v>
      </c>
      <c r="AK138" s="3">
        <v>208</v>
      </c>
      <c r="AL138" s="3" t="str">
        <f>IFERROR(MID(VLOOKUP($B138,Seqs!$A:$B,2,0),AM138,1),"")</f>
        <v>L</v>
      </c>
      <c r="AM138" s="3">
        <v>242</v>
      </c>
      <c r="AN138" s="3" t="str">
        <f>IFERROR(MID(VLOOKUP($B138,Seqs!$A:$B,2,0),AO138,1),"")</f>
        <v>S</v>
      </c>
      <c r="AO138" s="3">
        <v>251</v>
      </c>
      <c r="AP138" s="3" t="str">
        <f>IFERROR(MID(VLOOKUP($B138,Seqs!$A:$B,2,0),AQ138,1),"")</f>
        <v>G</v>
      </c>
      <c r="AQ138" s="3">
        <v>289</v>
      </c>
      <c r="AR138" s="3" t="str">
        <f>IFERROR(MID(VLOOKUP($B138,Seqs!$A:$B,2,0),AS138,1),"")</f>
        <v>S</v>
      </c>
      <c r="AS138" s="3">
        <v>294</v>
      </c>
      <c r="AT138" s="3" t="str">
        <f>IFERROR(MID(VLOOKUP($B138,Seqs!$A:$B,2,0),AU138,1),"")</f>
        <v>L</v>
      </c>
      <c r="AU138" s="3">
        <v>322</v>
      </c>
      <c r="AV138" s="3" t="str">
        <f>IFERROR(MID(VLOOKUP($B138,Seqs!$A:$B,2,0),AW138,1),"")</f>
        <v>D</v>
      </c>
      <c r="AW138" s="3">
        <v>323</v>
      </c>
      <c r="AX138" s="3" t="str">
        <f>IFERROR(MID(VLOOKUP($B138,Seqs!$A:$B,2,0),AY138,1),"")</f>
        <v>R</v>
      </c>
      <c r="AY138" s="3">
        <v>331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555"/>
        <v>1</v>
      </c>
      <c r="BC138" s="23">
        <f t="shared" si="472"/>
        <v>246</v>
      </c>
      <c r="BD138" s="5" t="s">
        <v>23</v>
      </c>
      <c r="BE138" s="3" t="s">
        <v>1381</v>
      </c>
      <c r="BF138" s="124">
        <v>3</v>
      </c>
      <c r="BG138" s="50" t="s">
        <v>1</v>
      </c>
      <c r="BH138" s="50" t="s">
        <v>1384</v>
      </c>
      <c r="BI138" s="1" t="s">
        <v>1366</v>
      </c>
      <c r="BJ138" s="72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58" t="s">
        <v>1293</v>
      </c>
      <c r="BV138" s="72">
        <f t="shared" si="473"/>
        <v>48</v>
      </c>
      <c r="BW138" s="73" t="str">
        <f t="shared" si="474"/>
        <v>-</v>
      </c>
      <c r="BX138" s="74">
        <f t="shared" si="475"/>
        <v>84</v>
      </c>
      <c r="BY138" s="73">
        <f t="shared" si="476"/>
        <v>115</v>
      </c>
      <c r="BZ138" s="74">
        <f t="shared" si="477"/>
        <v>119</v>
      </c>
      <c r="CA138" s="73" t="str">
        <f t="shared" si="478"/>
        <v>-</v>
      </c>
      <c r="CB138" s="74">
        <f t="shared" si="479"/>
        <v>163</v>
      </c>
      <c r="CC138" s="73">
        <f t="shared" si="480"/>
        <v>200</v>
      </c>
      <c r="CD138" s="74">
        <f t="shared" si="481"/>
        <v>208</v>
      </c>
      <c r="CE138" s="73">
        <f t="shared" si="482"/>
        <v>251</v>
      </c>
      <c r="CF138" s="74">
        <f t="shared" si="483"/>
        <v>294</v>
      </c>
      <c r="CG138" s="73">
        <f t="shared" si="484"/>
        <v>323</v>
      </c>
      <c r="CH138" s="72">
        <f t="shared" si="485"/>
        <v>79</v>
      </c>
      <c r="CI138" s="73" t="str">
        <f t="shared" si="486"/>
        <v>-</v>
      </c>
      <c r="CJ138" s="74">
        <f t="shared" si="487"/>
        <v>113</v>
      </c>
      <c r="CK138" s="74">
        <f t="shared" si="488"/>
        <v>118</v>
      </c>
      <c r="CL138" s="74">
        <f t="shared" si="489"/>
        <v>154</v>
      </c>
      <c r="CM138" s="74" t="str">
        <f t="shared" si="490"/>
        <v>-</v>
      </c>
      <c r="CN138" s="74">
        <f t="shared" si="491"/>
        <v>189</v>
      </c>
      <c r="CO138" s="74">
        <f t="shared" si="492"/>
        <v>202</v>
      </c>
      <c r="CP138" s="74">
        <f t="shared" si="493"/>
        <v>242</v>
      </c>
      <c r="CQ138" s="74">
        <f t="shared" si="494"/>
        <v>289</v>
      </c>
      <c r="CR138" s="74">
        <f t="shared" si="495"/>
        <v>322</v>
      </c>
      <c r="CS138" s="74">
        <f t="shared" si="496"/>
        <v>331</v>
      </c>
      <c r="CT138" s="23" t="e">
        <f t="shared" si="497"/>
        <v>#VALUE!</v>
      </c>
    </row>
    <row r="139" spans="1:1030" x14ac:dyDescent="0.2">
      <c r="A139" s="3" t="str">
        <f t="shared" si="554"/>
        <v>opsd_bovin__wt</v>
      </c>
      <c r="B139" s="3" t="s">
        <v>920</v>
      </c>
      <c r="C139" s="3" t="s">
        <v>100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>P</v>
      </c>
      <c r="Y139" s="3">
        <v>142</v>
      </c>
      <c r="Z139" s="3" t="str">
        <f>IFERROR(MID(VLOOKUP($B139,Seqs!$A:$B,2,0),AA139,1),"")</f>
        <v>F</v>
      </c>
      <c r="AA139" s="108">
        <v>148</v>
      </c>
      <c r="AB139" s="3" t="str">
        <f>IFERROR(MID(VLOOKUP($B139,Seqs!$A:$B,2,0),AC139,1),"")</f>
        <v>G</v>
      </c>
      <c r="AC139" s="108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si="555"/>
        <v>1</v>
      </c>
      <c r="BC139" s="23">
        <f t="shared" si="472"/>
        <v>258</v>
      </c>
      <c r="BD139" s="35" t="s">
        <v>1379</v>
      </c>
      <c r="BE139" s="3" t="s">
        <v>1381</v>
      </c>
      <c r="BF139" s="124" t="s">
        <v>23</v>
      </c>
      <c r="BG139" s="50" t="s">
        <v>1379</v>
      </c>
      <c r="BH139" s="50" t="s">
        <v>1384</v>
      </c>
      <c r="BI139" s="1"/>
      <c r="BJ139" s="72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58" t="s">
        <v>1293</v>
      </c>
      <c r="BV139" s="72">
        <f t="shared" si="473"/>
        <v>34</v>
      </c>
      <c r="BW139" s="73">
        <f t="shared" si="474"/>
        <v>66</v>
      </c>
      <c r="BX139" s="74">
        <f t="shared" si="475"/>
        <v>70</v>
      </c>
      <c r="BY139" s="73">
        <f t="shared" si="476"/>
        <v>102</v>
      </c>
      <c r="BZ139" s="74">
        <f t="shared" si="477"/>
        <v>106</v>
      </c>
      <c r="CA139" s="73">
        <f t="shared" si="478"/>
        <v>142</v>
      </c>
      <c r="CB139" s="74">
        <f t="shared" si="479"/>
        <v>149</v>
      </c>
      <c r="CC139" s="73">
        <f t="shared" si="480"/>
        <v>187</v>
      </c>
      <c r="CD139" s="74">
        <f t="shared" si="481"/>
        <v>199</v>
      </c>
      <c r="CE139" s="73">
        <f t="shared" si="482"/>
        <v>241</v>
      </c>
      <c r="CF139" s="74">
        <f t="shared" si="483"/>
        <v>284</v>
      </c>
      <c r="CG139" s="73">
        <f t="shared" si="484"/>
        <v>310</v>
      </c>
      <c r="CH139" s="72">
        <f t="shared" si="485"/>
        <v>65</v>
      </c>
      <c r="CI139" s="73">
        <f t="shared" si="486"/>
        <v>69</v>
      </c>
      <c r="CJ139" s="74">
        <f t="shared" si="487"/>
        <v>100</v>
      </c>
      <c r="CK139" s="74">
        <f t="shared" si="488"/>
        <v>105</v>
      </c>
      <c r="CL139" s="74">
        <f t="shared" si="489"/>
        <v>141</v>
      </c>
      <c r="CM139" s="74">
        <f t="shared" si="490"/>
        <v>148</v>
      </c>
      <c r="CN139" s="74">
        <f t="shared" si="491"/>
        <v>173</v>
      </c>
      <c r="CO139" s="74">
        <f t="shared" si="492"/>
        <v>189</v>
      </c>
      <c r="CP139" s="74">
        <f t="shared" si="493"/>
        <v>237</v>
      </c>
      <c r="CQ139" s="74">
        <f t="shared" si="494"/>
        <v>278</v>
      </c>
      <c r="CR139" s="74">
        <f t="shared" si="495"/>
        <v>309</v>
      </c>
      <c r="CS139" s="74">
        <f t="shared" si="496"/>
        <v>322</v>
      </c>
      <c r="CT139" s="23">
        <f t="shared" si="497"/>
        <v>1</v>
      </c>
    </row>
    <row r="140" spans="1:1030" x14ac:dyDescent="0.2">
      <c r="A140" s="3" t="str">
        <f t="shared" si="554"/>
        <v>opsd_bovin_1GZM</v>
      </c>
      <c r="B140" s="3" t="s">
        <v>920</v>
      </c>
      <c r="C140" s="3" t="s">
        <v>1343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A</v>
      </c>
      <c r="AM140" s="3">
        <v>233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555"/>
        <v>1</v>
      </c>
      <c r="BC140" s="23">
        <f t="shared" si="472"/>
        <v>248</v>
      </c>
      <c r="BD140" s="57" t="s">
        <v>1383</v>
      </c>
      <c r="BE140" s="3" t="s">
        <v>1381</v>
      </c>
      <c r="BF140" s="124">
        <v>2.65</v>
      </c>
      <c r="BG140" s="50" t="s">
        <v>1384</v>
      </c>
      <c r="BH140" s="50" t="s">
        <v>1384</v>
      </c>
      <c r="BI140" s="1"/>
      <c r="BJ140" s="72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58" t="s">
        <v>1293</v>
      </c>
      <c r="BV140" s="72">
        <f t="shared" si="473"/>
        <v>34</v>
      </c>
      <c r="BW140" s="73">
        <f t="shared" si="474"/>
        <v>66</v>
      </c>
      <c r="BX140" s="74">
        <f t="shared" si="475"/>
        <v>70</v>
      </c>
      <c r="BY140" s="73">
        <f t="shared" si="476"/>
        <v>102</v>
      </c>
      <c r="BZ140" s="74">
        <f t="shared" si="477"/>
        <v>106</v>
      </c>
      <c r="CA140" s="73" t="str">
        <f t="shared" si="478"/>
        <v>-</v>
      </c>
      <c r="CB140" s="74">
        <f t="shared" si="479"/>
        <v>149</v>
      </c>
      <c r="CC140" s="73">
        <f t="shared" si="480"/>
        <v>187</v>
      </c>
      <c r="CD140" s="74">
        <f t="shared" si="481"/>
        <v>199</v>
      </c>
      <c r="CE140" s="73">
        <f t="shared" si="482"/>
        <v>241</v>
      </c>
      <c r="CF140" s="74">
        <f t="shared" si="483"/>
        <v>284</v>
      </c>
      <c r="CG140" s="73">
        <f t="shared" si="484"/>
        <v>310</v>
      </c>
      <c r="CH140" s="72">
        <f t="shared" si="485"/>
        <v>65</v>
      </c>
      <c r="CI140" s="73">
        <f t="shared" si="486"/>
        <v>69</v>
      </c>
      <c r="CJ140" s="74">
        <f t="shared" si="487"/>
        <v>100</v>
      </c>
      <c r="CK140" s="74">
        <f t="shared" si="488"/>
        <v>105</v>
      </c>
      <c r="CL140" s="74">
        <f t="shared" si="489"/>
        <v>141</v>
      </c>
      <c r="CM140" s="74" t="str">
        <f t="shared" si="490"/>
        <v>-</v>
      </c>
      <c r="CN140" s="74">
        <f t="shared" si="491"/>
        <v>173</v>
      </c>
      <c r="CO140" s="74">
        <f t="shared" si="492"/>
        <v>189</v>
      </c>
      <c r="CP140" s="74">
        <f t="shared" si="493"/>
        <v>233</v>
      </c>
      <c r="CQ140" s="74">
        <f t="shared" si="494"/>
        <v>278</v>
      </c>
      <c r="CR140" s="74">
        <f t="shared" si="495"/>
        <v>309</v>
      </c>
      <c r="CS140" s="74">
        <f t="shared" si="496"/>
        <v>322</v>
      </c>
      <c r="CT140" s="23">
        <f t="shared" si="497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30" x14ac:dyDescent="0.2">
      <c r="A141" s="3" t="str">
        <f t="shared" si="554"/>
        <v>opsd_bovin_1U19</v>
      </c>
      <c r="B141" s="3" t="s">
        <v>920</v>
      </c>
      <c r="C141" s="3" t="s">
        <v>53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225</v>
      </c>
      <c r="AN141" s="3" t="str">
        <f>IFERROR(MID(VLOOKUP($B141,Seqs!$A:$B,2,0),AO141,1),"")</f>
        <v>T</v>
      </c>
      <c r="AO141" s="3">
        <v>243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555"/>
        <v>1</v>
      </c>
      <c r="BC141" s="23">
        <f t="shared" si="472"/>
        <v>238</v>
      </c>
      <c r="BD141" s="76" t="s">
        <v>23</v>
      </c>
      <c r="BE141" s="3" t="s">
        <v>1381</v>
      </c>
      <c r="BF141" s="124">
        <v>2.2000000000000002</v>
      </c>
      <c r="BG141" s="50" t="s">
        <v>1</v>
      </c>
      <c r="BH141" s="50" t="s">
        <v>1384</v>
      </c>
      <c r="BI141" s="1"/>
      <c r="BJ141" s="72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58" t="s">
        <v>1293</v>
      </c>
      <c r="BV141" s="72">
        <f t="shared" si="473"/>
        <v>34</v>
      </c>
      <c r="BW141" s="73">
        <f t="shared" si="474"/>
        <v>66</v>
      </c>
      <c r="BX141" s="74">
        <f t="shared" si="475"/>
        <v>70</v>
      </c>
      <c r="BY141" s="73">
        <f t="shared" si="476"/>
        <v>102</v>
      </c>
      <c r="BZ141" s="74">
        <f t="shared" si="477"/>
        <v>106</v>
      </c>
      <c r="CA141" s="73" t="str">
        <f t="shared" si="478"/>
        <v>-</v>
      </c>
      <c r="CB141" s="74">
        <f t="shared" si="479"/>
        <v>149</v>
      </c>
      <c r="CC141" s="73">
        <f t="shared" si="480"/>
        <v>187</v>
      </c>
      <c r="CD141" s="74">
        <f t="shared" si="481"/>
        <v>199</v>
      </c>
      <c r="CE141" s="73">
        <f t="shared" si="482"/>
        <v>243</v>
      </c>
      <c r="CF141" s="74">
        <f t="shared" si="483"/>
        <v>284</v>
      </c>
      <c r="CG141" s="73">
        <f t="shared" si="484"/>
        <v>310</v>
      </c>
      <c r="CH141" s="72">
        <f t="shared" si="485"/>
        <v>65</v>
      </c>
      <c r="CI141" s="73">
        <f t="shared" si="486"/>
        <v>69</v>
      </c>
      <c r="CJ141" s="74">
        <f t="shared" si="487"/>
        <v>100</v>
      </c>
      <c r="CK141" s="74">
        <f t="shared" si="488"/>
        <v>105</v>
      </c>
      <c r="CL141" s="74">
        <f t="shared" si="489"/>
        <v>141</v>
      </c>
      <c r="CM141" s="74" t="str">
        <f t="shared" si="490"/>
        <v>-</v>
      </c>
      <c r="CN141" s="74">
        <f t="shared" si="491"/>
        <v>173</v>
      </c>
      <c r="CO141" s="74">
        <f t="shared" si="492"/>
        <v>189</v>
      </c>
      <c r="CP141" s="74">
        <f t="shared" si="493"/>
        <v>225</v>
      </c>
      <c r="CQ141" s="74">
        <f t="shared" si="494"/>
        <v>278</v>
      </c>
      <c r="CR141" s="74">
        <f t="shared" si="495"/>
        <v>309</v>
      </c>
      <c r="CS141" s="74">
        <f t="shared" si="496"/>
        <v>322</v>
      </c>
      <c r="CT141" s="23">
        <f t="shared" si="497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30" x14ac:dyDescent="0.2">
      <c r="A142" s="3" t="str">
        <f t="shared" si="554"/>
        <v>opsd_bovin_2X72</v>
      </c>
      <c r="B142" s="2" t="s">
        <v>920</v>
      </c>
      <c r="C142" s="3" t="s">
        <v>1376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ref="BB142" si="584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585">_xlfn.AGGREGATE(9,6,CH142:CS142)-_xlfn.AGGREGATE(9,6,BV142:CG142)+12</f>
        <v>252</v>
      </c>
      <c r="BD142" s="57" t="s">
        <v>23</v>
      </c>
      <c r="BE142" s="3" t="s">
        <v>1297</v>
      </c>
      <c r="BF142" s="124">
        <v>3</v>
      </c>
      <c r="BG142" s="50" t="s">
        <v>1384</v>
      </c>
      <c r="BH142" s="50" t="s">
        <v>1384</v>
      </c>
      <c r="BI142" s="1"/>
      <c r="BJ142" s="72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58" t="s">
        <v>1293</v>
      </c>
      <c r="BV142" s="72">
        <f t="shared" ref="BV142" si="586">E142</f>
        <v>34</v>
      </c>
      <c r="BW142" s="73">
        <f t="shared" ref="BW142" si="587">I142</f>
        <v>66</v>
      </c>
      <c r="BX142" s="74">
        <f t="shared" ref="BX142" si="588">M142</f>
        <v>70</v>
      </c>
      <c r="BY142" s="73">
        <f t="shared" ref="BY142" si="589">Q142</f>
        <v>102</v>
      </c>
      <c r="BZ142" s="74">
        <f t="shared" ref="BZ142" si="590">U142</f>
        <v>106</v>
      </c>
      <c r="CA142" s="73" t="str">
        <f t="shared" ref="CA142" si="591">Y142</f>
        <v>-</v>
      </c>
      <c r="CB142" s="74">
        <f t="shared" ref="CB142" si="592">AC142</f>
        <v>149</v>
      </c>
      <c r="CC142" s="73">
        <f t="shared" ref="CC142" si="593">AG142</f>
        <v>187</v>
      </c>
      <c r="CD142" s="74">
        <f t="shared" ref="CD142" si="594">AK142</f>
        <v>199</v>
      </c>
      <c r="CE142" s="73">
        <f t="shared" ref="CE142" si="595">AO142</f>
        <v>241</v>
      </c>
      <c r="CF142" s="74">
        <f t="shared" ref="CF142" si="596">AS142</f>
        <v>284</v>
      </c>
      <c r="CG142" s="73">
        <f t="shared" ref="CG142" si="597">AW142</f>
        <v>310</v>
      </c>
      <c r="CH142" s="72">
        <f t="shared" ref="CH142" si="598">G142</f>
        <v>65</v>
      </c>
      <c r="CI142" s="73">
        <f t="shared" ref="CI142" si="599">K142</f>
        <v>69</v>
      </c>
      <c r="CJ142" s="74">
        <f t="shared" ref="CJ142" si="600">O142</f>
        <v>100</v>
      </c>
      <c r="CK142" s="74">
        <f t="shared" ref="CK142" si="601">S142</f>
        <v>105</v>
      </c>
      <c r="CL142" s="74">
        <f t="shared" ref="CL142" si="602">W142</f>
        <v>141</v>
      </c>
      <c r="CM142" s="74" t="str">
        <f t="shared" ref="CM142" si="603">AA142</f>
        <v>-</v>
      </c>
      <c r="CN142" s="74">
        <f t="shared" ref="CN142" si="604">AE142</f>
        <v>173</v>
      </c>
      <c r="CO142" s="74">
        <f t="shared" ref="CO142" si="605">AI142</f>
        <v>189</v>
      </c>
      <c r="CP142" s="74">
        <f t="shared" ref="CP142" si="606">AM142</f>
        <v>237</v>
      </c>
      <c r="CQ142" s="74">
        <f t="shared" ref="CQ142" si="607">AQ142</f>
        <v>278</v>
      </c>
      <c r="CR142" s="74">
        <f t="shared" ref="CR142" si="608">AU142</f>
        <v>309</v>
      </c>
      <c r="CS142" s="74">
        <f t="shared" ref="CS142" si="609">AY142</f>
        <v>322</v>
      </c>
      <c r="CT142" s="23">
        <f t="shared" ref="CT142" si="610">M142-K142</f>
        <v>1</v>
      </c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</row>
    <row r="143" spans="1:1030" x14ac:dyDescent="0.2">
      <c r="A143" s="3" t="str">
        <f t="shared" si="554"/>
        <v>opsd_bovin_3DQB</v>
      </c>
      <c r="B143" s="3" t="s">
        <v>920</v>
      </c>
      <c r="C143" s="3" t="s">
        <v>54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si="555"/>
        <v>1</v>
      </c>
      <c r="BC143" s="23">
        <f>_xlfn.AGGREGATE(9,6,CH143:CS143)-_xlfn.AGGREGATE(9,6,BV143:CG143)+12</f>
        <v>252</v>
      </c>
      <c r="BD143" s="76" t="s">
        <v>23</v>
      </c>
      <c r="BE143" s="3" t="s">
        <v>1297</v>
      </c>
      <c r="BF143" s="124">
        <v>3.2</v>
      </c>
      <c r="BG143" s="50" t="s">
        <v>1384</v>
      </c>
      <c r="BH143" s="50" t="s">
        <v>1384</v>
      </c>
      <c r="BI143" s="1"/>
      <c r="BJ143" s="72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58" t="s">
        <v>1293</v>
      </c>
      <c r="BV143" s="72">
        <f>E143</f>
        <v>34</v>
      </c>
      <c r="BW143" s="73">
        <f>I143</f>
        <v>66</v>
      </c>
      <c r="BX143" s="74">
        <f>M143</f>
        <v>70</v>
      </c>
      <c r="BY143" s="73">
        <f>Q143</f>
        <v>102</v>
      </c>
      <c r="BZ143" s="74">
        <f>U143</f>
        <v>106</v>
      </c>
      <c r="CA143" s="73" t="str">
        <f>Y143</f>
        <v>-</v>
      </c>
      <c r="CB143" s="74">
        <f>AC143</f>
        <v>149</v>
      </c>
      <c r="CC143" s="73">
        <f>AG143</f>
        <v>187</v>
      </c>
      <c r="CD143" s="74">
        <f>AK143</f>
        <v>199</v>
      </c>
      <c r="CE143" s="73">
        <f>AO143</f>
        <v>241</v>
      </c>
      <c r="CF143" s="74">
        <f>AS143</f>
        <v>284</v>
      </c>
      <c r="CG143" s="73">
        <f>AW143</f>
        <v>310</v>
      </c>
      <c r="CH143" s="72">
        <f>G143</f>
        <v>65</v>
      </c>
      <c r="CI143" s="73">
        <f>K143</f>
        <v>69</v>
      </c>
      <c r="CJ143" s="74">
        <f>O143</f>
        <v>100</v>
      </c>
      <c r="CK143" s="74">
        <f>S143</f>
        <v>105</v>
      </c>
      <c r="CL143" s="74">
        <f>W143</f>
        <v>141</v>
      </c>
      <c r="CM143" s="74" t="str">
        <f>AA143</f>
        <v>-</v>
      </c>
      <c r="CN143" s="74">
        <f>AE143</f>
        <v>173</v>
      </c>
      <c r="CO143" s="74">
        <f>AI143</f>
        <v>189</v>
      </c>
      <c r="CP143" s="74">
        <f>AM143</f>
        <v>237</v>
      </c>
      <c r="CQ143" s="74">
        <f>AQ143</f>
        <v>278</v>
      </c>
      <c r="CR143" s="74">
        <f>AU143</f>
        <v>309</v>
      </c>
      <c r="CS143" s="74">
        <f>AY143</f>
        <v>322</v>
      </c>
      <c r="CT143" s="23">
        <f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30" x14ac:dyDescent="0.2">
      <c r="A144" s="3" t="str">
        <f t="shared" si="554"/>
        <v>opsd_bovin_3PQR</v>
      </c>
      <c r="B144" s="3" t="s">
        <v>920</v>
      </c>
      <c r="C144" s="3" t="s">
        <v>1033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555"/>
        <v>1</v>
      </c>
      <c r="BC144" s="23">
        <f>_xlfn.AGGREGATE(9,6,CH144:CS144)-_xlfn.AGGREGATE(9,6,BV144:CG144)+12</f>
        <v>252</v>
      </c>
      <c r="BD144" s="4" t="s">
        <v>23</v>
      </c>
      <c r="BE144" s="3" t="s">
        <v>1297</v>
      </c>
      <c r="BF144" s="124">
        <v>2.85</v>
      </c>
      <c r="BG144" s="50" t="s">
        <v>1384</v>
      </c>
      <c r="BH144" s="50" t="s">
        <v>1384</v>
      </c>
      <c r="BI144" s="1"/>
      <c r="BJ144" s="72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58" t="s">
        <v>1293</v>
      </c>
      <c r="BV144" s="72">
        <f>E144</f>
        <v>34</v>
      </c>
      <c r="BW144" s="73">
        <f>I144</f>
        <v>66</v>
      </c>
      <c r="BX144" s="74">
        <f>M144</f>
        <v>70</v>
      </c>
      <c r="BY144" s="73">
        <f>Q144</f>
        <v>102</v>
      </c>
      <c r="BZ144" s="74">
        <f>U144</f>
        <v>106</v>
      </c>
      <c r="CA144" s="73" t="str">
        <f>Y144</f>
        <v>-</v>
      </c>
      <c r="CB144" s="74">
        <f>AC144</f>
        <v>149</v>
      </c>
      <c r="CC144" s="73">
        <f>AG144</f>
        <v>187</v>
      </c>
      <c r="CD144" s="74">
        <f>AK144</f>
        <v>199</v>
      </c>
      <c r="CE144" s="73">
        <f>AO144</f>
        <v>241</v>
      </c>
      <c r="CF144" s="74">
        <f>AS144</f>
        <v>284</v>
      </c>
      <c r="CG144" s="73">
        <f>AW144</f>
        <v>310</v>
      </c>
      <c r="CH144" s="72">
        <f>G144</f>
        <v>65</v>
      </c>
      <c r="CI144" s="73">
        <f>K144</f>
        <v>69</v>
      </c>
      <c r="CJ144" s="74">
        <f>O144</f>
        <v>100</v>
      </c>
      <c r="CK144" s="74">
        <f>S144</f>
        <v>105</v>
      </c>
      <c r="CL144" s="74">
        <f>W144</f>
        <v>141</v>
      </c>
      <c r="CM144" s="74" t="str">
        <f>AA144</f>
        <v>-</v>
      </c>
      <c r="CN144" s="74">
        <f>AE144</f>
        <v>173</v>
      </c>
      <c r="CO144" s="74">
        <f>AI144</f>
        <v>189</v>
      </c>
      <c r="CP144" s="74">
        <f>AM144</f>
        <v>237</v>
      </c>
      <c r="CQ144" s="74">
        <f>AQ144</f>
        <v>278</v>
      </c>
      <c r="CR144" s="74">
        <f>AU144</f>
        <v>309</v>
      </c>
      <c r="CS144" s="74">
        <f>AY144</f>
        <v>322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554"/>
        <v>opsd_bovin_4A4M</v>
      </c>
      <c r="B145" s="2" t="s">
        <v>920</v>
      </c>
      <c r="C145" s="3" t="s">
        <v>1377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ref="BB145" si="611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>_xlfn.AGGREGATE(9,6,CH145:CS145)-_xlfn.AGGREGATE(9,6,BV145:CG145)+12</f>
        <v>252</v>
      </c>
      <c r="BD145" s="4" t="s">
        <v>23</v>
      </c>
      <c r="BE145" s="3" t="s">
        <v>1297</v>
      </c>
      <c r="BF145" s="124">
        <v>3.3</v>
      </c>
      <c r="BG145" s="50" t="s">
        <v>1384</v>
      </c>
      <c r="BH145" s="50" t="s">
        <v>1384</v>
      </c>
      <c r="BI145" s="1"/>
      <c r="BJ145" s="72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58" t="s">
        <v>1293</v>
      </c>
      <c r="BV145" s="72">
        <f>E145</f>
        <v>34</v>
      </c>
      <c r="BW145" s="73">
        <f>I145</f>
        <v>66</v>
      </c>
      <c r="BX145" s="74">
        <f>M145</f>
        <v>70</v>
      </c>
      <c r="BY145" s="73">
        <f>Q145</f>
        <v>102</v>
      </c>
      <c r="BZ145" s="74">
        <f>U145</f>
        <v>106</v>
      </c>
      <c r="CA145" s="73" t="str">
        <f>Y145</f>
        <v>-</v>
      </c>
      <c r="CB145" s="74">
        <f>AC145</f>
        <v>149</v>
      </c>
      <c r="CC145" s="73">
        <f>AG145</f>
        <v>187</v>
      </c>
      <c r="CD145" s="74">
        <f>AK145</f>
        <v>199</v>
      </c>
      <c r="CE145" s="73">
        <f>AO145</f>
        <v>241</v>
      </c>
      <c r="CF145" s="74">
        <f>AS145</f>
        <v>284</v>
      </c>
      <c r="CG145" s="73">
        <f>AW145</f>
        <v>310</v>
      </c>
      <c r="CH145" s="72">
        <f>G145</f>
        <v>65</v>
      </c>
      <c r="CI145" s="73">
        <f>K145</f>
        <v>69</v>
      </c>
      <c r="CJ145" s="74">
        <f>O145</f>
        <v>100</v>
      </c>
      <c r="CK145" s="74">
        <f>S145</f>
        <v>105</v>
      </c>
      <c r="CL145" s="74">
        <f>W145</f>
        <v>141</v>
      </c>
      <c r="CM145" s="74" t="str">
        <f>AA145</f>
        <v>-</v>
      </c>
      <c r="CN145" s="74">
        <f>AE145</f>
        <v>173</v>
      </c>
      <c r="CO145" s="74">
        <f>AI145</f>
        <v>189</v>
      </c>
      <c r="CP145" s="74">
        <f>AM145</f>
        <v>237</v>
      </c>
      <c r="CQ145" s="74">
        <f>AQ145</f>
        <v>278</v>
      </c>
      <c r="CR145" s="74">
        <f>AU145</f>
        <v>309</v>
      </c>
      <c r="CS145" s="74">
        <f>AY145</f>
        <v>322</v>
      </c>
      <c r="CT145" s="23">
        <f>M145-K145</f>
        <v>1</v>
      </c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  <c r="AMP145" s="6"/>
    </row>
    <row r="146" spans="1:1030" x14ac:dyDescent="0.2">
      <c r="A146" s="3" t="str">
        <f t="shared" si="554"/>
        <v>opsd_bovin_4J4Q</v>
      </c>
      <c r="B146" s="3" t="s">
        <v>920</v>
      </c>
      <c r="C146" s="3" t="s">
        <v>1044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V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si="555"/>
        <v>1</v>
      </c>
      <c r="BC146" s="23">
        <f t="shared" ref="BC146:BC176" si="612">_xlfn.AGGREGATE(9,6,CH146:CS146)-_xlfn.AGGREGATE(9,6,BV146:CG146)+12</f>
        <v>252</v>
      </c>
      <c r="BD146" s="4" t="s">
        <v>23</v>
      </c>
      <c r="BE146" s="3" t="s">
        <v>1297</v>
      </c>
      <c r="BF146" s="124">
        <v>2.65</v>
      </c>
      <c r="BG146" s="50" t="s">
        <v>1384</v>
      </c>
      <c r="BH146" s="50" t="s">
        <v>1384</v>
      </c>
      <c r="BI146" s="1"/>
      <c r="BJ146" s="72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58" t="s">
        <v>1293</v>
      </c>
      <c r="BV146" s="72">
        <f t="shared" ref="BV146:BV176" si="613">E146</f>
        <v>34</v>
      </c>
      <c r="BW146" s="73">
        <f t="shared" ref="BW146:BW176" si="614">I146</f>
        <v>66</v>
      </c>
      <c r="BX146" s="74">
        <f t="shared" ref="BX146:BX176" si="615">M146</f>
        <v>70</v>
      </c>
      <c r="BY146" s="73">
        <f t="shared" ref="BY146:BY176" si="616">Q146</f>
        <v>102</v>
      </c>
      <c r="BZ146" s="74">
        <f t="shared" ref="BZ146:BZ176" si="617">U146</f>
        <v>106</v>
      </c>
      <c r="CA146" s="73" t="str">
        <f t="shared" ref="CA146:CA176" si="618">Y146</f>
        <v>-</v>
      </c>
      <c r="CB146" s="74">
        <f t="shared" ref="CB146:CB176" si="619">AC146</f>
        <v>149</v>
      </c>
      <c r="CC146" s="73">
        <f t="shared" ref="CC146:CC176" si="620">AG146</f>
        <v>187</v>
      </c>
      <c r="CD146" s="74">
        <f t="shared" ref="CD146:CD176" si="621">AK146</f>
        <v>199</v>
      </c>
      <c r="CE146" s="73">
        <f t="shared" ref="CE146:CE176" si="622">AO146</f>
        <v>241</v>
      </c>
      <c r="CF146" s="74">
        <f t="shared" ref="CF146:CF176" si="623">AS146</f>
        <v>284</v>
      </c>
      <c r="CG146" s="73">
        <f t="shared" ref="CG146:CG176" si="624">AW146</f>
        <v>310</v>
      </c>
      <c r="CH146" s="72">
        <f t="shared" ref="CH146:CH176" si="625">G146</f>
        <v>65</v>
      </c>
      <c r="CI146" s="73">
        <f t="shared" ref="CI146:CI176" si="626">K146</f>
        <v>69</v>
      </c>
      <c r="CJ146" s="74">
        <f t="shared" ref="CJ146:CJ176" si="627">O146</f>
        <v>100</v>
      </c>
      <c r="CK146" s="74">
        <f t="shared" ref="CK146:CK176" si="628">S146</f>
        <v>105</v>
      </c>
      <c r="CL146" s="74">
        <f t="shared" ref="CL146:CL176" si="629">W146</f>
        <v>141</v>
      </c>
      <c r="CM146" s="74" t="str">
        <f t="shared" ref="CM146:CM176" si="630">AA146</f>
        <v>-</v>
      </c>
      <c r="CN146" s="74">
        <f t="shared" ref="CN146:CN176" si="631">AE146</f>
        <v>173</v>
      </c>
      <c r="CO146" s="74">
        <f t="shared" ref="CO146:CO176" si="632">AI146</f>
        <v>189</v>
      </c>
      <c r="CP146" s="74">
        <f t="shared" ref="CP146:CP176" si="633">AM146</f>
        <v>237</v>
      </c>
      <c r="CQ146" s="74">
        <f t="shared" ref="CQ146:CQ176" si="634">AQ146</f>
        <v>278</v>
      </c>
      <c r="CR146" s="74">
        <f t="shared" ref="CR146:CR176" si="635">AU146</f>
        <v>309</v>
      </c>
      <c r="CS146" s="74">
        <f t="shared" ref="CS146:CS176" si="636">AY146</f>
        <v>322</v>
      </c>
      <c r="CT146" s="23">
        <f t="shared" ref="CT146:CT176" si="637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 t="shared" si="554"/>
        <v>opsd_bovin_5DYS</v>
      </c>
      <c r="B147" s="3" t="s">
        <v>920</v>
      </c>
      <c r="C147" s="3" t="s">
        <v>1363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55"/>
        <v>1</v>
      </c>
      <c r="BC147" s="23">
        <f t="shared" si="612"/>
        <v>252</v>
      </c>
      <c r="BD147" s="5" t="s">
        <v>1382</v>
      </c>
      <c r="BE147" s="3" t="s">
        <v>1297</v>
      </c>
      <c r="BF147" s="124">
        <v>2.2999999999999998</v>
      </c>
      <c r="BG147" s="50" t="s">
        <v>1384</v>
      </c>
      <c r="BH147" s="50" t="s">
        <v>1384</v>
      </c>
      <c r="BI147" s="1"/>
      <c r="BJ147" s="72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58" t="s">
        <v>1293</v>
      </c>
      <c r="BV147" s="72">
        <f t="shared" si="613"/>
        <v>34</v>
      </c>
      <c r="BW147" s="73">
        <f t="shared" si="614"/>
        <v>66</v>
      </c>
      <c r="BX147" s="74">
        <f t="shared" si="615"/>
        <v>70</v>
      </c>
      <c r="BY147" s="73">
        <f t="shared" si="616"/>
        <v>102</v>
      </c>
      <c r="BZ147" s="74">
        <f t="shared" si="617"/>
        <v>106</v>
      </c>
      <c r="CA147" s="73" t="str">
        <f t="shared" si="618"/>
        <v>-</v>
      </c>
      <c r="CB147" s="74">
        <f t="shared" si="619"/>
        <v>149</v>
      </c>
      <c r="CC147" s="73">
        <f t="shared" si="620"/>
        <v>187</v>
      </c>
      <c r="CD147" s="74">
        <f t="shared" si="621"/>
        <v>199</v>
      </c>
      <c r="CE147" s="73">
        <f t="shared" si="622"/>
        <v>241</v>
      </c>
      <c r="CF147" s="74">
        <f t="shared" si="623"/>
        <v>284</v>
      </c>
      <c r="CG147" s="73">
        <f t="shared" si="624"/>
        <v>310</v>
      </c>
      <c r="CH147" s="72">
        <f t="shared" si="625"/>
        <v>65</v>
      </c>
      <c r="CI147" s="73">
        <f t="shared" si="626"/>
        <v>69</v>
      </c>
      <c r="CJ147" s="74">
        <f t="shared" si="627"/>
        <v>100</v>
      </c>
      <c r="CK147" s="74">
        <f t="shared" si="628"/>
        <v>105</v>
      </c>
      <c r="CL147" s="74">
        <f t="shared" si="629"/>
        <v>141</v>
      </c>
      <c r="CM147" s="74" t="str">
        <f t="shared" si="630"/>
        <v>-</v>
      </c>
      <c r="CN147" s="74">
        <f t="shared" si="631"/>
        <v>173</v>
      </c>
      <c r="CO147" s="74">
        <f t="shared" si="632"/>
        <v>189</v>
      </c>
      <c r="CP147" s="74">
        <f t="shared" si="633"/>
        <v>237</v>
      </c>
      <c r="CQ147" s="74">
        <f t="shared" si="634"/>
        <v>278</v>
      </c>
      <c r="CR147" s="74">
        <f t="shared" si="635"/>
        <v>309</v>
      </c>
      <c r="CS147" s="74">
        <f t="shared" si="636"/>
        <v>322</v>
      </c>
      <c r="CT147" s="23">
        <f t="shared" si="637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ref="A148:A187" si="638">CONCATENATE(B148,"_",C148)</f>
        <v>opsd_bovin_5EN0</v>
      </c>
      <c r="B148" s="3" t="s">
        <v>920</v>
      </c>
      <c r="C148" s="3" t="s">
        <v>1364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ref="BB148:BB187" si="639"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 t="shared" si="612"/>
        <v>252</v>
      </c>
      <c r="BD148" s="4" t="s">
        <v>23</v>
      </c>
      <c r="BE148" s="3" t="s">
        <v>1297</v>
      </c>
      <c r="BF148" s="124">
        <v>2.81</v>
      </c>
      <c r="BG148" s="50" t="s">
        <v>1384</v>
      </c>
      <c r="BH148" s="50" t="s">
        <v>1384</v>
      </c>
      <c r="BI148" s="1"/>
      <c r="BJ148" s="72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58" t="s">
        <v>1293</v>
      </c>
      <c r="BV148" s="72">
        <f t="shared" si="613"/>
        <v>34</v>
      </c>
      <c r="BW148" s="73">
        <f t="shared" si="614"/>
        <v>66</v>
      </c>
      <c r="BX148" s="74">
        <f t="shared" si="615"/>
        <v>70</v>
      </c>
      <c r="BY148" s="73">
        <f t="shared" si="616"/>
        <v>102</v>
      </c>
      <c r="BZ148" s="74">
        <f t="shared" si="617"/>
        <v>106</v>
      </c>
      <c r="CA148" s="73" t="str">
        <f t="shared" si="618"/>
        <v>-</v>
      </c>
      <c r="CB148" s="74">
        <f t="shared" si="619"/>
        <v>149</v>
      </c>
      <c r="CC148" s="73">
        <f t="shared" si="620"/>
        <v>187</v>
      </c>
      <c r="CD148" s="74">
        <f t="shared" si="621"/>
        <v>199</v>
      </c>
      <c r="CE148" s="73">
        <f t="shared" si="622"/>
        <v>241</v>
      </c>
      <c r="CF148" s="74">
        <f t="shared" si="623"/>
        <v>284</v>
      </c>
      <c r="CG148" s="73">
        <f t="shared" si="624"/>
        <v>310</v>
      </c>
      <c r="CH148" s="72">
        <f t="shared" si="625"/>
        <v>65</v>
      </c>
      <c r="CI148" s="73">
        <f t="shared" si="626"/>
        <v>69</v>
      </c>
      <c r="CJ148" s="74">
        <f t="shared" si="627"/>
        <v>100</v>
      </c>
      <c r="CK148" s="74">
        <f t="shared" si="628"/>
        <v>105</v>
      </c>
      <c r="CL148" s="74">
        <f t="shared" si="629"/>
        <v>141</v>
      </c>
      <c r="CM148" s="74" t="str">
        <f t="shared" si="630"/>
        <v>-</v>
      </c>
      <c r="CN148" s="74">
        <f t="shared" si="631"/>
        <v>173</v>
      </c>
      <c r="CO148" s="74">
        <f t="shared" si="632"/>
        <v>189</v>
      </c>
      <c r="CP148" s="74">
        <f t="shared" si="633"/>
        <v>237</v>
      </c>
      <c r="CQ148" s="74">
        <f t="shared" si="634"/>
        <v>278</v>
      </c>
      <c r="CR148" s="74">
        <f t="shared" si="635"/>
        <v>309</v>
      </c>
      <c r="CS148" s="74">
        <f t="shared" si="636"/>
        <v>322</v>
      </c>
      <c r="CT148" s="23">
        <f t="shared" si="637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30" s="12" customFormat="1" x14ac:dyDescent="0.2">
      <c r="A149" s="9" t="str">
        <f t="shared" ref="A149" si="640">CONCATENATE(B149,"_",C149)</f>
        <v>opsd_bovin_5TE3</v>
      </c>
      <c r="B149" s="9" t="s">
        <v>920</v>
      </c>
      <c r="C149" s="9" t="s">
        <v>1407</v>
      </c>
      <c r="D149" s="9" t="str">
        <f>IFERROR(MID(VLOOKUP($B149,Seqs!$A:$B,2,0),E149,1),"")</f>
        <v>P</v>
      </c>
      <c r="E149" s="9">
        <v>34</v>
      </c>
      <c r="F149" s="9" t="str">
        <f>IFERROR(MID(VLOOKUP($B149,Seqs!$A:$B,2,0),G149,1),"")</f>
        <v>H</v>
      </c>
      <c r="G149" s="9">
        <v>65</v>
      </c>
      <c r="H149" s="9" t="str">
        <f>IFERROR(MID(VLOOKUP($B149,Seqs!$A:$B,2,0),I149,1),"")</f>
        <v>K</v>
      </c>
      <c r="I149" s="112">
        <v>66</v>
      </c>
      <c r="J149" s="9" t="str">
        <f>IFERROR(MID(VLOOKUP($B149,Seqs!$A:$B,2,0),K149,1),"")</f>
        <v>R</v>
      </c>
      <c r="K149" s="112">
        <v>69</v>
      </c>
      <c r="L149" s="9" t="str">
        <f>IFERROR(MID(VLOOKUP($B149,Seqs!$A:$B,2,0),M149,1),"")</f>
        <v>T</v>
      </c>
      <c r="M149" s="9">
        <v>70</v>
      </c>
      <c r="N149" s="9" t="str">
        <f>IFERROR(MID(VLOOKUP($B149,Seqs!$A:$B,2,0),O149,1),"")</f>
        <v>H</v>
      </c>
      <c r="O149" s="9">
        <v>100</v>
      </c>
      <c r="P149" s="9" t="str">
        <f>IFERROR(MID(VLOOKUP($B149,Seqs!$A:$B,2,0),Q149,1),"")</f>
        <v>Y</v>
      </c>
      <c r="Q149" s="9">
        <v>102</v>
      </c>
      <c r="R149" s="9" t="str">
        <f>IFERROR(MID(VLOOKUP($B149,Seqs!$A:$B,2,0),S149,1),"")</f>
        <v>F</v>
      </c>
      <c r="S149" s="9">
        <v>105</v>
      </c>
      <c r="T149" s="9" t="str">
        <f>IFERROR(MID(VLOOKUP($B149,Seqs!$A:$B,2,0),U149,1),"")</f>
        <v>G</v>
      </c>
      <c r="U149" s="9">
        <v>106</v>
      </c>
      <c r="V149" s="9" t="str">
        <f>IFERROR(MID(VLOOKUP($B149,Seqs!$A:$B,2,0),W149,1),"")</f>
        <v>K</v>
      </c>
      <c r="W149" s="9">
        <v>141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G</v>
      </c>
      <c r="AC149" s="9">
        <v>149</v>
      </c>
      <c r="AD149" s="9" t="str">
        <f>IFERROR(MID(VLOOKUP($B149,Seqs!$A:$B,2,0),AE149,1),"")</f>
        <v>V</v>
      </c>
      <c r="AE149" s="9">
        <v>173</v>
      </c>
      <c r="AF149" s="9" t="str">
        <f>IFERROR(MID(VLOOKUP($B149,Seqs!$A:$B,2,0),AG149,1),"")</f>
        <v>C</v>
      </c>
      <c r="AG149" s="9">
        <v>187</v>
      </c>
      <c r="AH149" s="9" t="str">
        <f>IFERROR(MID(VLOOKUP($B149,Seqs!$A:$B,2,0),AI149,1),"")</f>
        <v>I</v>
      </c>
      <c r="AI149" s="9">
        <v>189</v>
      </c>
      <c r="AJ149" s="9" t="str">
        <f>IFERROR(MID(VLOOKUP($B149,Seqs!$A:$B,2,0),AK149,1),"")</f>
        <v>N</v>
      </c>
      <c r="AK149" s="9">
        <v>199</v>
      </c>
      <c r="AL149" s="9" t="str">
        <f>IFERROR(MID(VLOOKUP($B149,Seqs!$A:$B,2,0),AM149,1),"")</f>
        <v>Q</v>
      </c>
      <c r="AM149" s="9">
        <v>237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H</v>
      </c>
      <c r="AQ149" s="9">
        <v>278</v>
      </c>
      <c r="AR149" s="9" t="str">
        <f>IFERROR(MID(VLOOKUP($B149,Seqs!$A:$B,2,0),AS149,1),"")</f>
        <v>G</v>
      </c>
      <c r="AS149" s="9">
        <v>284</v>
      </c>
      <c r="AT149" s="9" t="str">
        <f>IFERROR(MID(VLOOKUP($B149,Seqs!$A:$B,2,0),AU149,1),"")</f>
        <v>M</v>
      </c>
      <c r="AU149" s="9">
        <v>309</v>
      </c>
      <c r="AV149" s="9" t="str">
        <f>IFERROR(MID(VLOOKUP($B149,Seqs!$A:$B,2,0),AW149,1),"")</f>
        <v>N</v>
      </c>
      <c r="AW149" s="9">
        <v>310</v>
      </c>
      <c r="AX149" s="9" t="str">
        <f>IFERROR(MID(VLOOKUP($B149,Seqs!$A:$B,2,0),AY149,1),"")</f>
        <v>C</v>
      </c>
      <c r="AY149" s="9">
        <v>322</v>
      </c>
      <c r="AZ149" s="113" t="str">
        <f>VLOOKUP(B149,Classification!A:D,2,0)</f>
        <v>A</v>
      </c>
      <c r="BA149" s="101" t="str">
        <f>VLOOKUP(B149,Classification!A:D,4,0)</f>
        <v>Opsins</v>
      </c>
      <c r="BB149" s="37" t="b">
        <f t="shared" ref="BB149" si="641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12">
        <f t="shared" ref="BC149" si="642">_xlfn.AGGREGATE(9,6,CH149:CS149)-_xlfn.AGGREGATE(9,6,BV149:CG149)+12</f>
        <v>252</v>
      </c>
      <c r="BD149" s="41" t="s">
        <v>23</v>
      </c>
      <c r="BE149" s="9" t="s">
        <v>1297</v>
      </c>
      <c r="BF149" s="125">
        <v>2.7</v>
      </c>
      <c r="BG149" s="52" t="s">
        <v>1</v>
      </c>
      <c r="BH149" s="52" t="s">
        <v>1384</v>
      </c>
      <c r="BJ149" s="114" t="s">
        <v>1293</v>
      </c>
      <c r="BK149" s="115" t="s">
        <v>1293</v>
      </c>
      <c r="BL149" s="115" t="s">
        <v>1293</v>
      </c>
      <c r="BM149" s="115" t="s">
        <v>1293</v>
      </c>
      <c r="BN149" s="115" t="s">
        <v>1293</v>
      </c>
      <c r="BO149" s="115" t="s">
        <v>1293</v>
      </c>
      <c r="BP149" s="115" t="s">
        <v>1293</v>
      </c>
      <c r="BQ149" s="115" t="s">
        <v>1293</v>
      </c>
      <c r="BR149" s="115" t="s">
        <v>1293</v>
      </c>
      <c r="BS149" s="115" t="s">
        <v>1293</v>
      </c>
      <c r="BT149" s="115" t="s">
        <v>1293</v>
      </c>
      <c r="BU149" s="115" t="s">
        <v>1293</v>
      </c>
      <c r="BV149" s="114">
        <f t="shared" ref="BV149" si="643">E149</f>
        <v>34</v>
      </c>
      <c r="BW149" s="116">
        <f t="shared" ref="BW149" si="644">I149</f>
        <v>66</v>
      </c>
      <c r="BX149" s="117">
        <f t="shared" ref="BX149" si="645">M149</f>
        <v>70</v>
      </c>
      <c r="BY149" s="116">
        <f t="shared" ref="BY149" si="646">Q149</f>
        <v>102</v>
      </c>
      <c r="BZ149" s="117">
        <f t="shared" ref="BZ149" si="647">U149</f>
        <v>106</v>
      </c>
      <c r="CA149" s="116" t="str">
        <f t="shared" ref="CA149" si="648">Y149</f>
        <v>-</v>
      </c>
      <c r="CB149" s="117">
        <f t="shared" ref="CB149" si="649">AC149</f>
        <v>149</v>
      </c>
      <c r="CC149" s="116">
        <f t="shared" ref="CC149" si="650">AG149</f>
        <v>187</v>
      </c>
      <c r="CD149" s="117">
        <f t="shared" ref="CD149" si="651">AK149</f>
        <v>199</v>
      </c>
      <c r="CE149" s="116">
        <f t="shared" ref="CE149" si="652">AO149</f>
        <v>241</v>
      </c>
      <c r="CF149" s="117">
        <f t="shared" ref="CF149" si="653">AS149</f>
        <v>284</v>
      </c>
      <c r="CG149" s="116">
        <f t="shared" ref="CG149" si="654">AW149</f>
        <v>310</v>
      </c>
      <c r="CH149" s="114">
        <f t="shared" ref="CH149" si="655">G149</f>
        <v>65</v>
      </c>
      <c r="CI149" s="116">
        <f t="shared" ref="CI149" si="656">K149</f>
        <v>69</v>
      </c>
      <c r="CJ149" s="117">
        <f t="shared" ref="CJ149" si="657">O149</f>
        <v>100</v>
      </c>
      <c r="CK149" s="117">
        <f t="shared" ref="CK149" si="658">S149</f>
        <v>105</v>
      </c>
      <c r="CL149" s="117">
        <f t="shared" ref="CL149" si="659">W149</f>
        <v>141</v>
      </c>
      <c r="CM149" s="117" t="str">
        <f t="shared" ref="CM149" si="660">AA149</f>
        <v>-</v>
      </c>
      <c r="CN149" s="117">
        <f t="shared" ref="CN149" si="661">AE149</f>
        <v>173</v>
      </c>
      <c r="CO149" s="117">
        <f t="shared" ref="CO149" si="662">AI149</f>
        <v>189</v>
      </c>
      <c r="CP149" s="117">
        <f t="shared" ref="CP149" si="663">AM149</f>
        <v>237</v>
      </c>
      <c r="CQ149" s="117">
        <f t="shared" ref="CQ149" si="664">AQ149</f>
        <v>278</v>
      </c>
      <c r="CR149" s="117">
        <f t="shared" ref="CR149" si="665">AU149</f>
        <v>309</v>
      </c>
      <c r="CS149" s="117">
        <f t="shared" ref="CS149" si="666">AY149</f>
        <v>322</v>
      </c>
      <c r="CT149" s="112">
        <f t="shared" ref="CT149" si="667">M149-K149</f>
        <v>1</v>
      </c>
    </row>
    <row r="150" spans="1:1030" s="12" customFormat="1" x14ac:dyDescent="0.2">
      <c r="A150" s="9" t="str">
        <f t="shared" ref="A150" si="668">CONCATENATE(B150,"_",C150)</f>
        <v>opsd_bovin_5TE5</v>
      </c>
      <c r="B150" s="9" t="s">
        <v>920</v>
      </c>
      <c r="C150" s="9" t="s">
        <v>1408</v>
      </c>
      <c r="D150" s="9" t="str">
        <f>IFERROR(MID(VLOOKUP($B150,Seqs!$A:$B,2,0),E150,1),"")</f>
        <v>Q</v>
      </c>
      <c r="E150" s="9">
        <v>36</v>
      </c>
      <c r="F150" s="9" t="str">
        <f>IFERROR(MID(VLOOKUP($B150,Seqs!$A:$B,2,0),G150,1),"")</f>
        <v>H</v>
      </c>
      <c r="G150" s="9">
        <v>65</v>
      </c>
      <c r="H150" s="9" t="str">
        <f>IFERROR(MID(VLOOKUP($B150,Seqs!$A:$B,2,0),I150,1),"")</f>
        <v>K</v>
      </c>
      <c r="I150" s="112">
        <v>66</v>
      </c>
      <c r="J150" s="9" t="str">
        <f>IFERROR(MID(VLOOKUP($B150,Seqs!$A:$B,2,0),K150,1),"")</f>
        <v>R</v>
      </c>
      <c r="K150" s="112">
        <v>69</v>
      </c>
      <c r="L150" s="9" t="str">
        <f>IFERROR(MID(VLOOKUP($B150,Seqs!$A:$B,2,0),M150,1),"")</f>
        <v>T</v>
      </c>
      <c r="M150" s="9">
        <v>70</v>
      </c>
      <c r="N150" s="9" t="str">
        <f>IFERROR(MID(VLOOKUP($B150,Seqs!$A:$B,2,0),O150,1),"")</f>
        <v>H</v>
      </c>
      <c r="O150" s="9">
        <v>100</v>
      </c>
      <c r="P150" s="9" t="str">
        <f>IFERROR(MID(VLOOKUP($B150,Seqs!$A:$B,2,0),Q150,1),"")</f>
        <v>Y</v>
      </c>
      <c r="Q150" s="9">
        <v>102</v>
      </c>
      <c r="R150" s="9" t="str">
        <f>IFERROR(MID(VLOOKUP($B150,Seqs!$A:$B,2,0),S150,1),"")</f>
        <v>F</v>
      </c>
      <c r="S150" s="9">
        <v>105</v>
      </c>
      <c r="T150" s="9" t="str">
        <f>IFERROR(MID(VLOOKUP($B150,Seqs!$A:$B,2,0),U150,1),"")</f>
        <v>G</v>
      </c>
      <c r="U150" s="9">
        <v>106</v>
      </c>
      <c r="V150" s="9" t="str">
        <f>IFERROR(MID(VLOOKUP($B150,Seqs!$A:$B,2,0),W150,1),"")</f>
        <v>K</v>
      </c>
      <c r="W150" s="9">
        <v>141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G</v>
      </c>
      <c r="AC150" s="9">
        <v>149</v>
      </c>
      <c r="AD150" s="9" t="str">
        <f>IFERROR(MID(VLOOKUP($B150,Seqs!$A:$B,2,0),AE150,1),"")</f>
        <v>V</v>
      </c>
      <c r="AE150" s="9">
        <v>173</v>
      </c>
      <c r="AF150" s="9" t="str">
        <f>IFERROR(MID(VLOOKUP($B150,Seqs!$A:$B,2,0),AG150,1),"")</f>
        <v>C</v>
      </c>
      <c r="AG150" s="9">
        <v>187</v>
      </c>
      <c r="AH150" s="9" t="str">
        <f>IFERROR(MID(VLOOKUP($B150,Seqs!$A:$B,2,0),AI150,1),"")</f>
        <v>I</v>
      </c>
      <c r="AI150" s="9">
        <v>189</v>
      </c>
      <c r="AJ150" s="9" t="str">
        <f>IFERROR(MID(VLOOKUP($B150,Seqs!$A:$B,2,0),AK150,1),"")</f>
        <v>S</v>
      </c>
      <c r="AK150" s="9">
        <v>202</v>
      </c>
      <c r="AL150" s="9" t="str">
        <f>IFERROR(MID(VLOOKUP($B150,Seqs!$A:$B,2,0),AM150,1),"")</f>
        <v>L</v>
      </c>
      <c r="AM150" s="9">
        <v>226</v>
      </c>
      <c r="AN150" s="9" t="str">
        <f>IFERROR(MID(VLOOKUP($B150,Seqs!$A:$B,2,0),AO150,1),"")</f>
        <v>T</v>
      </c>
      <c r="AO150" s="9">
        <v>243</v>
      </c>
      <c r="AP150" s="9" t="str">
        <f>IFERROR(MID(VLOOKUP($B150,Seqs!$A:$B,2,0),AQ150,1),"")</f>
        <v>H</v>
      </c>
      <c r="AQ150" s="9">
        <v>278</v>
      </c>
      <c r="AR150" s="9" t="str">
        <f>IFERROR(MID(VLOOKUP($B150,Seqs!$A:$B,2,0),AS150,1),"")</f>
        <v>P</v>
      </c>
      <c r="AS150" s="9">
        <v>285</v>
      </c>
      <c r="AT150" s="9" t="str">
        <f>IFERROR(MID(VLOOKUP($B150,Seqs!$A:$B,2,0),AU150,1),"")</f>
        <v>M</v>
      </c>
      <c r="AU150" s="9">
        <v>309</v>
      </c>
      <c r="AV150" s="9" t="str">
        <f>IFERROR(MID(VLOOKUP($B150,Seqs!$A:$B,2,0),AW150,1),"")</f>
        <v>N</v>
      </c>
      <c r="AW150" s="9">
        <v>310</v>
      </c>
      <c r="AX150" s="9" t="str">
        <f>IFERROR(MID(VLOOKUP($B150,Seqs!$A:$B,2,0),AY150,1),"")</f>
        <v>C</v>
      </c>
      <c r="AY150" s="9">
        <v>323</v>
      </c>
      <c r="AZ150" s="113" t="str">
        <f>VLOOKUP(B150,Classification!A:D,2,0)</f>
        <v>A</v>
      </c>
      <c r="BA150" s="101" t="str">
        <f>VLOOKUP(B150,Classification!A:D,4,0)</f>
        <v>Opsins</v>
      </c>
      <c r="BB150" s="37" t="b">
        <f t="shared" ref="BB150" si="669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12">
        <f t="shared" ref="BC150" si="670">_xlfn.AGGREGATE(9,6,CH150:CS150)-_xlfn.AGGREGATE(9,6,BV150:CG150)+12</f>
        <v>234</v>
      </c>
      <c r="BD150" s="41" t="s">
        <v>23</v>
      </c>
      <c r="BE150" s="9" t="s">
        <v>1381</v>
      </c>
      <c r="BF150" s="125">
        <v>4.01</v>
      </c>
      <c r="BG150" s="52" t="s">
        <v>1384</v>
      </c>
      <c r="BH150" s="52" t="s">
        <v>1384</v>
      </c>
      <c r="BJ150" s="114" t="s">
        <v>1293</v>
      </c>
      <c r="BK150" s="115" t="s">
        <v>1293</v>
      </c>
      <c r="BL150" s="115" t="s">
        <v>1293</v>
      </c>
      <c r="BM150" s="115" t="s">
        <v>1293</v>
      </c>
      <c r="BN150" s="115" t="s">
        <v>1293</v>
      </c>
      <c r="BO150" s="115" t="s">
        <v>1293</v>
      </c>
      <c r="BP150" s="115" t="s">
        <v>1293</v>
      </c>
      <c r="BQ150" s="115" t="s">
        <v>1293</v>
      </c>
      <c r="BR150" s="115" t="s">
        <v>1293</v>
      </c>
      <c r="BS150" s="115" t="s">
        <v>1293</v>
      </c>
      <c r="BT150" s="115" t="s">
        <v>1293</v>
      </c>
      <c r="BU150" s="115" t="s">
        <v>1293</v>
      </c>
      <c r="BV150" s="114">
        <f t="shared" ref="BV150" si="671">E150</f>
        <v>36</v>
      </c>
      <c r="BW150" s="116">
        <f t="shared" ref="BW150" si="672">I150</f>
        <v>66</v>
      </c>
      <c r="BX150" s="117">
        <f t="shared" ref="BX150" si="673">M150</f>
        <v>70</v>
      </c>
      <c r="BY150" s="116">
        <f t="shared" ref="BY150" si="674">Q150</f>
        <v>102</v>
      </c>
      <c r="BZ150" s="117">
        <f t="shared" ref="BZ150" si="675">U150</f>
        <v>106</v>
      </c>
      <c r="CA150" s="116" t="str">
        <f t="shared" ref="CA150" si="676">Y150</f>
        <v>-</v>
      </c>
      <c r="CB150" s="117">
        <f t="shared" ref="CB150" si="677">AC150</f>
        <v>149</v>
      </c>
      <c r="CC150" s="116">
        <f t="shared" ref="CC150" si="678">AG150</f>
        <v>187</v>
      </c>
      <c r="CD150" s="117">
        <f t="shared" ref="CD150" si="679">AK150</f>
        <v>202</v>
      </c>
      <c r="CE150" s="116">
        <f t="shared" ref="CE150" si="680">AO150</f>
        <v>243</v>
      </c>
      <c r="CF150" s="117">
        <f t="shared" ref="CF150" si="681">AS150</f>
        <v>285</v>
      </c>
      <c r="CG150" s="116">
        <f t="shared" ref="CG150" si="682">AW150</f>
        <v>310</v>
      </c>
      <c r="CH150" s="114">
        <f t="shared" ref="CH150" si="683">G150</f>
        <v>65</v>
      </c>
      <c r="CI150" s="116">
        <f t="shared" ref="CI150" si="684">K150</f>
        <v>69</v>
      </c>
      <c r="CJ150" s="117">
        <f t="shared" ref="CJ150" si="685">O150</f>
        <v>100</v>
      </c>
      <c r="CK150" s="117">
        <f t="shared" ref="CK150" si="686">S150</f>
        <v>105</v>
      </c>
      <c r="CL150" s="117">
        <f t="shared" ref="CL150" si="687">W150</f>
        <v>141</v>
      </c>
      <c r="CM150" s="117" t="str">
        <f t="shared" ref="CM150" si="688">AA150</f>
        <v>-</v>
      </c>
      <c r="CN150" s="117">
        <f t="shared" ref="CN150" si="689">AE150</f>
        <v>173</v>
      </c>
      <c r="CO150" s="117">
        <f t="shared" ref="CO150" si="690">AI150</f>
        <v>189</v>
      </c>
      <c r="CP150" s="117">
        <f t="shared" ref="CP150" si="691">AM150</f>
        <v>226</v>
      </c>
      <c r="CQ150" s="117">
        <f t="shared" ref="CQ150" si="692">AQ150</f>
        <v>278</v>
      </c>
      <c r="CR150" s="117">
        <f t="shared" ref="CR150" si="693">AU150</f>
        <v>309</v>
      </c>
      <c r="CS150" s="117">
        <f t="shared" ref="CS150" si="694">AY150</f>
        <v>323</v>
      </c>
      <c r="CT150" s="112">
        <f t="shared" ref="CT150" si="695">M150-K150</f>
        <v>1</v>
      </c>
    </row>
    <row r="151" spans="1:1030" x14ac:dyDescent="0.2">
      <c r="A151" s="3" t="str">
        <f t="shared" si="638"/>
        <v>opsd_human__wt</v>
      </c>
      <c r="B151" s="3" t="s">
        <v>339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3">
        <v>148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A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639"/>
        <v>1</v>
      </c>
      <c r="BC151" s="23">
        <f t="shared" si="612"/>
        <v>258</v>
      </c>
      <c r="BD151" s="57" t="s">
        <v>1379</v>
      </c>
      <c r="BE151" s="3" t="s">
        <v>1381</v>
      </c>
      <c r="BF151" s="124" t="s">
        <v>23</v>
      </c>
      <c r="BG151" s="50" t="s">
        <v>1379</v>
      </c>
      <c r="BH151" s="50" t="s">
        <v>1384</v>
      </c>
      <c r="BI151" s="1"/>
      <c r="BJ151" s="72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58" t="s">
        <v>1293</v>
      </c>
      <c r="BV151" s="72">
        <f t="shared" si="613"/>
        <v>34</v>
      </c>
      <c r="BW151" s="73">
        <f t="shared" si="614"/>
        <v>66</v>
      </c>
      <c r="BX151" s="74">
        <f t="shared" si="615"/>
        <v>70</v>
      </c>
      <c r="BY151" s="73">
        <f t="shared" si="616"/>
        <v>102</v>
      </c>
      <c r="BZ151" s="74">
        <f t="shared" si="617"/>
        <v>106</v>
      </c>
      <c r="CA151" s="73">
        <f t="shared" si="618"/>
        <v>142</v>
      </c>
      <c r="CB151" s="74">
        <f t="shared" si="619"/>
        <v>149</v>
      </c>
      <c r="CC151" s="73">
        <f t="shared" si="620"/>
        <v>187</v>
      </c>
      <c r="CD151" s="74">
        <f t="shared" si="621"/>
        <v>199</v>
      </c>
      <c r="CE151" s="73">
        <f t="shared" si="622"/>
        <v>241</v>
      </c>
      <c r="CF151" s="74">
        <f t="shared" si="623"/>
        <v>284</v>
      </c>
      <c r="CG151" s="73">
        <f t="shared" si="624"/>
        <v>310</v>
      </c>
      <c r="CH151" s="72">
        <f t="shared" si="625"/>
        <v>65</v>
      </c>
      <c r="CI151" s="73">
        <f t="shared" si="626"/>
        <v>69</v>
      </c>
      <c r="CJ151" s="74">
        <f t="shared" si="627"/>
        <v>100</v>
      </c>
      <c r="CK151" s="74">
        <f t="shared" si="628"/>
        <v>105</v>
      </c>
      <c r="CL151" s="74">
        <f t="shared" si="629"/>
        <v>141</v>
      </c>
      <c r="CM151" s="74">
        <f t="shared" si="630"/>
        <v>148</v>
      </c>
      <c r="CN151" s="74">
        <f t="shared" si="631"/>
        <v>173</v>
      </c>
      <c r="CO151" s="74">
        <f t="shared" si="632"/>
        <v>189</v>
      </c>
      <c r="CP151" s="74">
        <f t="shared" si="633"/>
        <v>237</v>
      </c>
      <c r="CQ151" s="74">
        <f t="shared" si="634"/>
        <v>278</v>
      </c>
      <c r="CR151" s="74">
        <f t="shared" si="635"/>
        <v>309</v>
      </c>
      <c r="CS151" s="74">
        <f t="shared" si="636"/>
        <v>322</v>
      </c>
      <c r="CT151" s="23">
        <f t="shared" si="637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38"/>
        <v>opsd_human_4ZWJ</v>
      </c>
      <c r="B152" s="3" t="s">
        <v>339</v>
      </c>
      <c r="C152" s="3" t="s">
        <v>55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3">
        <v>148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A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639"/>
        <v>1</v>
      </c>
      <c r="BC152" s="23">
        <f t="shared" si="612"/>
        <v>258</v>
      </c>
      <c r="BD152" s="2" t="s">
        <v>1383</v>
      </c>
      <c r="BE152" s="3" t="s">
        <v>1381</v>
      </c>
      <c r="BF152" s="124">
        <v>3.3</v>
      </c>
      <c r="BG152" s="50" t="s">
        <v>1384</v>
      </c>
      <c r="BH152" s="50" t="s">
        <v>1384</v>
      </c>
      <c r="BI152" s="1"/>
      <c r="BJ152" s="72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58" t="s">
        <v>1293</v>
      </c>
      <c r="BV152" s="72">
        <f t="shared" si="613"/>
        <v>34</v>
      </c>
      <c r="BW152" s="73">
        <f t="shared" si="614"/>
        <v>66</v>
      </c>
      <c r="BX152" s="74">
        <f t="shared" si="615"/>
        <v>70</v>
      </c>
      <c r="BY152" s="73">
        <f t="shared" si="616"/>
        <v>102</v>
      </c>
      <c r="BZ152" s="74">
        <f t="shared" si="617"/>
        <v>106</v>
      </c>
      <c r="CA152" s="73">
        <f t="shared" si="618"/>
        <v>142</v>
      </c>
      <c r="CB152" s="74">
        <f t="shared" si="619"/>
        <v>149</v>
      </c>
      <c r="CC152" s="73">
        <f t="shared" si="620"/>
        <v>187</v>
      </c>
      <c r="CD152" s="74">
        <f t="shared" si="621"/>
        <v>199</v>
      </c>
      <c r="CE152" s="73">
        <f t="shared" si="622"/>
        <v>241</v>
      </c>
      <c r="CF152" s="74">
        <f t="shared" si="623"/>
        <v>284</v>
      </c>
      <c r="CG152" s="73">
        <f t="shared" si="624"/>
        <v>310</v>
      </c>
      <c r="CH152" s="72">
        <f t="shared" si="625"/>
        <v>65</v>
      </c>
      <c r="CI152" s="73">
        <f t="shared" si="626"/>
        <v>69</v>
      </c>
      <c r="CJ152" s="74">
        <f t="shared" si="627"/>
        <v>100</v>
      </c>
      <c r="CK152" s="74">
        <f t="shared" si="628"/>
        <v>105</v>
      </c>
      <c r="CL152" s="74">
        <f t="shared" si="629"/>
        <v>141</v>
      </c>
      <c r="CM152" s="74">
        <f t="shared" si="630"/>
        <v>148</v>
      </c>
      <c r="CN152" s="74">
        <f t="shared" si="631"/>
        <v>173</v>
      </c>
      <c r="CO152" s="74">
        <f t="shared" si="632"/>
        <v>189</v>
      </c>
      <c r="CP152" s="74">
        <f t="shared" si="633"/>
        <v>237</v>
      </c>
      <c r="CQ152" s="74">
        <f t="shared" si="634"/>
        <v>278</v>
      </c>
      <c r="CR152" s="74">
        <f t="shared" si="635"/>
        <v>309</v>
      </c>
      <c r="CS152" s="74">
        <f t="shared" si="636"/>
        <v>322</v>
      </c>
      <c r="CT152" s="23">
        <f t="shared" si="637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 t="shared" si="638"/>
        <v>opsd_todpa__wt</v>
      </c>
      <c r="B153" s="3" t="s">
        <v>922</v>
      </c>
      <c r="C153" s="3" t="s">
        <v>100</v>
      </c>
      <c r="D153" s="3" t="str">
        <f>IFERROR(MID(VLOOKUP($B153,Seqs!$A:$B,2,0),E153,1),"")</f>
        <v>D</v>
      </c>
      <c r="E153" s="3">
        <v>31</v>
      </c>
      <c r="F153" s="3" t="str">
        <f>IFERROR(MID(VLOOKUP($B153,Seqs!$A:$B,2,0),G153,1),"")</f>
        <v>T</v>
      </c>
      <c r="G153" s="3">
        <v>62</v>
      </c>
      <c r="H153" s="3" t="str">
        <f>IFERROR(MID(VLOOKUP($B153,Seqs!$A:$B,2,0),I153,1),"")</f>
        <v>K</v>
      </c>
      <c r="I153" s="23">
        <v>63</v>
      </c>
      <c r="J153" s="3" t="str">
        <f>IFERROR(MID(VLOOKUP($B153,Seqs!$A:$B,2,0),K153,1),"")</f>
        <v>Q</v>
      </c>
      <c r="K153" s="23">
        <v>66</v>
      </c>
      <c r="L153" s="3" t="str">
        <f>IFERROR(MID(VLOOKUP($B153,Seqs!$A:$B,2,0),M153,1),"")</f>
        <v>T</v>
      </c>
      <c r="M153" s="3">
        <v>67</v>
      </c>
      <c r="N153" s="3" t="str">
        <f>IFERROR(MID(VLOOKUP($B153,Seqs!$A:$B,2,0),O153,1),"")</f>
        <v>K</v>
      </c>
      <c r="O153" s="3">
        <v>99</v>
      </c>
      <c r="P153" s="3" t="str">
        <f>IFERROR(MID(VLOOKUP($B153,Seqs!$A:$B,2,0),Q153,1),"")</f>
        <v>K</v>
      </c>
      <c r="Q153" s="3">
        <v>100</v>
      </c>
      <c r="R153" s="3" t="str">
        <f>IFERROR(MID(VLOOKUP($B153,Seqs!$A:$B,2,0),S153,1),"")</f>
        <v>F</v>
      </c>
      <c r="S153" s="3">
        <v>103</v>
      </c>
      <c r="T153" s="3" t="str">
        <f>IFERROR(MID(VLOOKUP($B153,Seqs!$A:$B,2,0),U153,1),"")</f>
        <v>G</v>
      </c>
      <c r="U153" s="3">
        <v>104</v>
      </c>
      <c r="V153" s="3" t="str">
        <f>IFERROR(MID(VLOOKUP($B153,Seqs!$A:$B,2,0),W153,1),"")</f>
        <v>R</v>
      </c>
      <c r="W153" s="3">
        <v>139</v>
      </c>
      <c r="X153" s="3" t="str">
        <f>IFERROR(MID(VLOOKUP($B153,Seqs!$A:$B,2,0),Y153,1),"")</f>
        <v>P</v>
      </c>
      <c r="Y153" s="3">
        <v>140</v>
      </c>
      <c r="Z153" s="3" t="str">
        <f>IFERROR(MID(VLOOKUP($B153,Seqs!$A:$B,2,0),AA153,1),"")</f>
        <v>M</v>
      </c>
      <c r="AA153" s="3">
        <v>147</v>
      </c>
      <c r="AB153" s="3" t="str">
        <f>IFERROR(MID(VLOOKUP($B153,Seqs!$A:$B,2,0),AC153,1),"")</f>
        <v>S</v>
      </c>
      <c r="AC153" s="9">
        <v>148</v>
      </c>
      <c r="AD153" s="3" t="str">
        <f>IFERROR(MID(VLOOKUP($B153,Seqs!$A:$B,2,0),AE153,1),"")</f>
        <v>F</v>
      </c>
      <c r="AE153" s="3">
        <v>172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F</v>
      </c>
      <c r="AI153" s="3">
        <v>188</v>
      </c>
      <c r="AJ153" s="3" t="str">
        <f>IFERROR(MID(VLOOKUP($B153,Seqs!$A:$B,2,0),AK153,1),"")</f>
        <v>D</v>
      </c>
      <c r="AK153" s="3">
        <v>194</v>
      </c>
      <c r="AL153" s="3" t="str">
        <f>IFERROR(MID(VLOOKUP($B153,Seqs!$A:$B,2,0),AM153,1),"")</f>
        <v>K</v>
      </c>
      <c r="AM153" s="3">
        <v>239</v>
      </c>
      <c r="AN153" s="3" t="str">
        <f>IFERROR(MID(VLOOKUP($B153,Seqs!$A:$B,2,0),AO153,1),"")</f>
        <v>K</v>
      </c>
      <c r="AO153" s="3">
        <v>244</v>
      </c>
      <c r="AP153" s="3" t="str">
        <f>IFERROR(MID(VLOOKUP($B153,Seqs!$A:$B,2,0),AQ153,1),"")</f>
        <v>G</v>
      </c>
      <c r="AQ153" s="3">
        <v>287</v>
      </c>
      <c r="AR153" s="3" t="str">
        <f>IFERROR(MID(VLOOKUP($B153,Seqs!$A:$B,2,0),AS153,1),"")</f>
        <v>T</v>
      </c>
      <c r="AS153" s="3">
        <v>293</v>
      </c>
      <c r="AT153" s="3" t="str">
        <f>IFERROR(MID(VLOOKUP($B153,Seqs!$A:$B,2,0),AU153,1),"")</f>
        <v>S</v>
      </c>
      <c r="AU153" s="3">
        <v>318</v>
      </c>
      <c r="AV153" s="3" t="str">
        <f>IFERROR(MID(VLOOKUP($B153,Seqs!$A:$B,2,0),AW153,1),"")</f>
        <v>H</v>
      </c>
      <c r="AW153" s="3">
        <v>319</v>
      </c>
      <c r="AX153" s="3" t="str">
        <f>IFERROR(MID(VLOOKUP($B153,Seqs!$A:$B,2,0),AY153,1),"")</f>
        <v>F</v>
      </c>
      <c r="AY153" s="3">
        <v>330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639"/>
        <v>1</v>
      </c>
      <c r="BC153" s="23">
        <f t="shared" si="612"/>
        <v>273</v>
      </c>
      <c r="BD153" s="57" t="s">
        <v>1379</v>
      </c>
      <c r="BE153" s="3" t="s">
        <v>1381</v>
      </c>
      <c r="BF153" s="124" t="s">
        <v>23</v>
      </c>
      <c r="BG153" s="50" t="s">
        <v>1379</v>
      </c>
      <c r="BH153" s="50" t="s">
        <v>1384</v>
      </c>
      <c r="BI153" s="1"/>
      <c r="BJ153" s="72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58" t="s">
        <v>1293</v>
      </c>
      <c r="BV153" s="72">
        <f t="shared" si="613"/>
        <v>31</v>
      </c>
      <c r="BW153" s="73">
        <f t="shared" si="614"/>
        <v>63</v>
      </c>
      <c r="BX153" s="74">
        <f t="shared" si="615"/>
        <v>67</v>
      </c>
      <c r="BY153" s="73">
        <f t="shared" si="616"/>
        <v>100</v>
      </c>
      <c r="BZ153" s="74">
        <f t="shared" si="617"/>
        <v>104</v>
      </c>
      <c r="CA153" s="73">
        <f t="shared" si="618"/>
        <v>140</v>
      </c>
      <c r="CB153" s="74">
        <f t="shared" si="619"/>
        <v>148</v>
      </c>
      <c r="CC153" s="73">
        <f t="shared" si="620"/>
        <v>186</v>
      </c>
      <c r="CD153" s="74">
        <f t="shared" si="621"/>
        <v>194</v>
      </c>
      <c r="CE153" s="73">
        <f t="shared" si="622"/>
        <v>244</v>
      </c>
      <c r="CF153" s="74">
        <f t="shared" si="623"/>
        <v>293</v>
      </c>
      <c r="CG153" s="73">
        <f t="shared" si="624"/>
        <v>319</v>
      </c>
      <c r="CH153" s="72">
        <f t="shared" si="625"/>
        <v>62</v>
      </c>
      <c r="CI153" s="73">
        <f t="shared" si="626"/>
        <v>66</v>
      </c>
      <c r="CJ153" s="74">
        <f t="shared" si="627"/>
        <v>99</v>
      </c>
      <c r="CK153" s="74">
        <f t="shared" si="628"/>
        <v>103</v>
      </c>
      <c r="CL153" s="74">
        <f t="shared" si="629"/>
        <v>139</v>
      </c>
      <c r="CM153" s="74">
        <f t="shared" si="630"/>
        <v>147</v>
      </c>
      <c r="CN153" s="74">
        <f t="shared" si="631"/>
        <v>172</v>
      </c>
      <c r="CO153" s="74">
        <f t="shared" si="632"/>
        <v>188</v>
      </c>
      <c r="CP153" s="74">
        <f t="shared" si="633"/>
        <v>239</v>
      </c>
      <c r="CQ153" s="74">
        <f t="shared" si="634"/>
        <v>287</v>
      </c>
      <c r="CR153" s="74">
        <f t="shared" si="635"/>
        <v>318</v>
      </c>
      <c r="CS153" s="74">
        <f t="shared" si="636"/>
        <v>330</v>
      </c>
      <c r="CT153" s="23">
        <f t="shared" si="637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38"/>
        <v>opsd_todpa_2Z73</v>
      </c>
      <c r="B154" s="3" t="s">
        <v>922</v>
      </c>
      <c r="C154" s="3" t="s">
        <v>97</v>
      </c>
      <c r="D154" s="3" t="str">
        <f>IFERROR(MID(VLOOKUP($B154,Seqs!$A:$B,2,0),E154,1),"")</f>
        <v>D</v>
      </c>
      <c r="E154" s="3">
        <v>31</v>
      </c>
      <c r="F154" s="3" t="str">
        <f>IFERROR(MID(VLOOKUP($B154,Seqs!$A:$B,2,0),G154,1),"")</f>
        <v>T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K</v>
      </c>
      <c r="O154" s="3">
        <v>99</v>
      </c>
      <c r="P154" s="3" t="str">
        <f>IFERROR(MID(VLOOKUP($B154,Seqs!$A:$B,2,0),Q154,1),"")</f>
        <v>K</v>
      </c>
      <c r="Q154" s="3">
        <v>100</v>
      </c>
      <c r="R154" s="3" t="str">
        <f>IFERROR(MID(VLOOKUP($B154,Seqs!$A:$B,2,0),S154,1),"")</f>
        <v>F</v>
      </c>
      <c r="S154" s="3">
        <v>103</v>
      </c>
      <c r="T154" s="3" t="str">
        <f>IFERROR(MID(VLOOKUP($B154,Seqs!$A:$B,2,0),U154,1),"")</f>
        <v>G</v>
      </c>
      <c r="U154" s="3">
        <v>104</v>
      </c>
      <c r="V154" s="3" t="str">
        <f>IFERROR(MID(VLOOKUP($B154,Seqs!$A:$B,2,0),W154,1),"")</f>
        <v>R</v>
      </c>
      <c r="W154" s="3">
        <v>139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F</v>
      </c>
      <c r="AI154" s="3">
        <v>188</v>
      </c>
      <c r="AJ154" s="3" t="str">
        <f>IFERROR(MID(VLOOKUP($B154,Seqs!$A:$B,2,0),AK154,1),"")</f>
        <v>D</v>
      </c>
      <c r="AK154" s="3">
        <v>194</v>
      </c>
      <c r="AL154" s="3" t="str">
        <f>IFERROR(MID(VLOOKUP($B154,Seqs!$A:$B,2,0),AM154,1),"")</f>
        <v>K</v>
      </c>
      <c r="AM154" s="3">
        <v>239</v>
      </c>
      <c r="AN154" s="3" t="str">
        <f>IFERROR(MID(VLOOKUP($B154,Seqs!$A:$B,2,0),AO154,1),"")</f>
        <v>K</v>
      </c>
      <c r="AO154" s="3">
        <v>244</v>
      </c>
      <c r="AP154" s="3" t="str">
        <f>IFERROR(MID(VLOOKUP($B154,Seqs!$A:$B,2,0),AQ154,1),"")</f>
        <v>G</v>
      </c>
      <c r="AQ154" s="3">
        <v>287</v>
      </c>
      <c r="AR154" s="3" t="str">
        <f>IFERROR(MID(VLOOKUP($B154,Seqs!$A:$B,2,0),AS154,1),"")</f>
        <v>T</v>
      </c>
      <c r="AS154" s="3">
        <v>293</v>
      </c>
      <c r="AT154" s="3" t="str">
        <f>IFERROR(MID(VLOOKUP($B154,Seqs!$A:$B,2,0),AU154,1),"")</f>
        <v>S</v>
      </c>
      <c r="AU154" s="3">
        <v>318</v>
      </c>
      <c r="AV154" s="3" t="str">
        <f>IFERROR(MID(VLOOKUP($B154,Seqs!$A:$B,2,0),AW154,1),"")</f>
        <v>H</v>
      </c>
      <c r="AW154" s="3">
        <v>319</v>
      </c>
      <c r="AX154" s="3" t="str">
        <f>IFERROR(MID(VLOOKUP($B154,Seqs!$A:$B,2,0),AY154,1),"")</f>
        <v>F</v>
      </c>
      <c r="AY154" s="3">
        <v>330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639"/>
        <v>1</v>
      </c>
      <c r="BC154" s="23">
        <f t="shared" si="612"/>
        <v>266</v>
      </c>
      <c r="BD154" s="2" t="s">
        <v>1383</v>
      </c>
      <c r="BE154" s="3" t="s">
        <v>1381</v>
      </c>
      <c r="BF154" s="124">
        <v>2.5</v>
      </c>
      <c r="BG154" s="50" t="s">
        <v>1384</v>
      </c>
      <c r="BH154" s="50" t="s">
        <v>1384</v>
      </c>
      <c r="BI154" s="1"/>
      <c r="BJ154" s="72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58" t="s">
        <v>1293</v>
      </c>
      <c r="BV154" s="72">
        <f t="shared" si="613"/>
        <v>31</v>
      </c>
      <c r="BW154" s="73">
        <f t="shared" si="614"/>
        <v>63</v>
      </c>
      <c r="BX154" s="74">
        <f t="shared" si="615"/>
        <v>67</v>
      </c>
      <c r="BY154" s="73">
        <f t="shared" si="616"/>
        <v>100</v>
      </c>
      <c r="BZ154" s="74">
        <f t="shared" si="617"/>
        <v>104</v>
      </c>
      <c r="CA154" s="73" t="str">
        <f t="shared" si="618"/>
        <v>-</v>
      </c>
      <c r="CB154" s="74">
        <f t="shared" si="619"/>
        <v>148</v>
      </c>
      <c r="CC154" s="73">
        <f t="shared" si="620"/>
        <v>186</v>
      </c>
      <c r="CD154" s="74">
        <f t="shared" si="621"/>
        <v>194</v>
      </c>
      <c r="CE154" s="73">
        <f t="shared" si="622"/>
        <v>244</v>
      </c>
      <c r="CF154" s="74">
        <f t="shared" si="623"/>
        <v>293</v>
      </c>
      <c r="CG154" s="73">
        <f t="shared" si="624"/>
        <v>319</v>
      </c>
      <c r="CH154" s="72">
        <f t="shared" si="625"/>
        <v>62</v>
      </c>
      <c r="CI154" s="73">
        <f t="shared" si="626"/>
        <v>66</v>
      </c>
      <c r="CJ154" s="74">
        <f t="shared" si="627"/>
        <v>99</v>
      </c>
      <c r="CK154" s="74">
        <f t="shared" si="628"/>
        <v>103</v>
      </c>
      <c r="CL154" s="74">
        <f t="shared" si="629"/>
        <v>139</v>
      </c>
      <c r="CM154" s="74" t="str">
        <f t="shared" si="630"/>
        <v>-</v>
      </c>
      <c r="CN154" s="74">
        <f t="shared" si="631"/>
        <v>172</v>
      </c>
      <c r="CO154" s="74">
        <f t="shared" si="632"/>
        <v>188</v>
      </c>
      <c r="CP154" s="74">
        <f t="shared" si="633"/>
        <v>239</v>
      </c>
      <c r="CQ154" s="74">
        <f t="shared" si="634"/>
        <v>287</v>
      </c>
      <c r="CR154" s="74">
        <f t="shared" si="635"/>
        <v>318</v>
      </c>
      <c r="CS154" s="74">
        <f t="shared" si="636"/>
        <v>330</v>
      </c>
      <c r="CT154" s="23">
        <f t="shared" si="637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2"/>
    </row>
    <row r="155" spans="1:1030" x14ac:dyDescent="0.2">
      <c r="A155" s="3" t="str">
        <f t="shared" si="638"/>
        <v>ox1r_human__wt</v>
      </c>
      <c r="B155" s="3" t="s">
        <v>1175</v>
      </c>
      <c r="C155" s="3" t="s">
        <v>100</v>
      </c>
      <c r="D155" s="3" t="str">
        <f>IFERROR(MID(VLOOKUP($B155,Seqs!$A:$B,2,0),E155,1),"")</f>
        <v>E</v>
      </c>
      <c r="E155" s="3">
        <v>46</v>
      </c>
      <c r="F155" s="3" t="str">
        <f>IFERROR(MID(VLOOKUP($B155,Seqs!$A:$B,2,0),G155,1),"")</f>
        <v>N</v>
      </c>
      <c r="G155" s="3">
        <v>74</v>
      </c>
      <c r="H155" s="3" t="str">
        <f>IFERROR(MID(VLOOKUP($B155,Seqs!$A:$B,2,0),I155,1),"")</f>
        <v>H</v>
      </c>
      <c r="I155" s="23">
        <v>75</v>
      </c>
      <c r="J155" s="3" t="str">
        <f>IFERROR(MID(VLOOKUP($B155,Seqs!$A:$B,2,0),K155,1),"")</f>
        <v>R</v>
      </c>
      <c r="K155" s="23">
        <v>78</v>
      </c>
      <c r="L155" s="3" t="str">
        <f>IFERROR(MID(VLOOKUP($B155,Seqs!$A:$B,2,0),M155,1),"")</f>
        <v>T</v>
      </c>
      <c r="M155" s="3">
        <v>79</v>
      </c>
      <c r="N155" s="3" t="str">
        <f>IFERROR(MID(VLOOKUP($B155,Seqs!$A:$B,2,0),O155,1),"")</f>
        <v>T</v>
      </c>
      <c r="O155" s="3">
        <v>109</v>
      </c>
      <c r="P155" s="3" t="str">
        <f>IFERROR(MID(VLOOKUP($B155,Seqs!$A:$B,2,0),Q155,1),"")</f>
        <v>S</v>
      </c>
      <c r="Q155" s="3">
        <v>111</v>
      </c>
      <c r="R155" s="3" t="str">
        <f>IFERROR(MID(VLOOKUP($B155,Seqs!$A:$B,2,0),S155,1),"")</f>
        <v>F</v>
      </c>
      <c r="S155" s="3">
        <v>114</v>
      </c>
      <c r="T155" s="3" t="str">
        <f>IFERROR(MID(VLOOKUP($B155,Seqs!$A:$B,2,0),U155,1),"")</f>
        <v>G</v>
      </c>
      <c r="U155" s="3">
        <v>115</v>
      </c>
      <c r="V155" s="3" t="str">
        <f>IFERROR(MID(VLOOKUP($B155,Seqs!$A:$B,2,0),W155,1),"")</f>
        <v>H</v>
      </c>
      <c r="W155" s="3">
        <v>150</v>
      </c>
      <c r="X155" s="3" t="str">
        <f>IFERROR(MID(VLOOKUP($B155,Seqs!$A:$B,2,0),Y155,1),"")</f>
        <v>P</v>
      </c>
      <c r="Y155" s="3">
        <v>151</v>
      </c>
      <c r="Z155" s="3" t="str">
        <f>IFERROR(MID(VLOOKUP($B155,Seqs!$A:$B,2,0),AA155,1),"")</f>
        <v>F</v>
      </c>
      <c r="AA155" s="75">
        <v>154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M</v>
      </c>
      <c r="AE155" s="3">
        <v>183</v>
      </c>
      <c r="AF155" s="3" t="str">
        <f>IFERROR(MID(VLOOKUP($B155,Seqs!$A:$B,2,0),AG155,1),"")</f>
        <v>C</v>
      </c>
      <c r="AG155" s="3">
        <v>202</v>
      </c>
      <c r="AH155" s="3" t="str">
        <f>IFERROR(MID(VLOOKUP($B155,Seqs!$A:$B,2,0),AI155,1),"")</f>
        <v>E</v>
      </c>
      <c r="AI155" s="3">
        <v>204</v>
      </c>
      <c r="AJ155" s="3" t="str">
        <f>IFERROR(MID(VLOOKUP($B155,Seqs!$A:$B,2,0),AK155,1),"")</f>
        <v>D</v>
      </c>
      <c r="AK155" s="3">
        <v>209</v>
      </c>
      <c r="AL155" s="3" t="str">
        <f>IFERROR(MID(VLOOKUP($B155,Seqs!$A:$B,2,0),AM155,1),"")</f>
        <v>P</v>
      </c>
      <c r="AM155" s="3">
        <v>248</v>
      </c>
      <c r="AN155" s="3" t="str">
        <f>IFERROR(MID(VLOOKUP($B155,Seqs!$A:$B,2,0),AO155,1),"")</f>
        <v>F</v>
      </c>
      <c r="AO155" s="3">
        <v>283</v>
      </c>
      <c r="AP155" s="3" t="str">
        <f>IFERROR(MID(VLOOKUP($B155,Seqs!$A:$B,2,0),AQ155,1),"")</f>
        <v>F</v>
      </c>
      <c r="AQ155" s="3">
        <v>324</v>
      </c>
      <c r="AR155" s="3" t="str">
        <f>IFERROR(MID(VLOOKUP($B155,Seqs!$A:$B,2,0),AS155,1),"")</f>
        <v>R</v>
      </c>
      <c r="AS155" s="3">
        <v>333</v>
      </c>
      <c r="AT155" s="3" t="str">
        <f>IFERROR(MID(VLOOKUP($B155,Seqs!$A:$B,2,0),AU155,1),"")</f>
        <v>L</v>
      </c>
      <c r="AU155" s="3">
        <v>361</v>
      </c>
      <c r="AV155" s="3" t="str">
        <f>IFERROR(MID(VLOOKUP($B155,Seqs!$A:$B,2,0),AW155,1),"")</f>
        <v>S</v>
      </c>
      <c r="AW155" s="3">
        <v>362</v>
      </c>
      <c r="AX155" s="3" t="str">
        <f>IFERROR(MID(VLOOKUP($B155,Seqs!$A:$B,2,0),AY155,1),"")</f>
        <v>F</v>
      </c>
      <c r="AY155" s="3">
        <v>373</v>
      </c>
      <c r="AZ155" s="79" t="str">
        <f>VLOOKUP(B155,Classification!A:D,2,0)</f>
        <v>A</v>
      </c>
      <c r="BA155" s="97" t="str">
        <f>VLOOKUP(B155,Classification!A:D,4,0)</f>
        <v>Orexin</v>
      </c>
      <c r="BB155" s="27" t="b">
        <f t="shared" si="639"/>
        <v>1</v>
      </c>
      <c r="BC155" s="23">
        <f t="shared" si="612"/>
        <v>261</v>
      </c>
      <c r="BD155" s="57" t="s">
        <v>1379</v>
      </c>
      <c r="BE155" s="3" t="s">
        <v>1381</v>
      </c>
      <c r="BF155" s="124" t="s">
        <v>23</v>
      </c>
      <c r="BG155" s="50" t="s">
        <v>1379</v>
      </c>
      <c r="BH155" s="50" t="s">
        <v>1384</v>
      </c>
      <c r="BI155" s="1"/>
      <c r="BJ155" s="72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58" t="s">
        <v>1293</v>
      </c>
      <c r="BV155" s="72">
        <f t="shared" si="613"/>
        <v>46</v>
      </c>
      <c r="BW155" s="73">
        <f t="shared" si="614"/>
        <v>75</v>
      </c>
      <c r="BX155" s="74">
        <f t="shared" si="615"/>
        <v>79</v>
      </c>
      <c r="BY155" s="73">
        <f t="shared" si="616"/>
        <v>111</v>
      </c>
      <c r="BZ155" s="74">
        <f t="shared" si="617"/>
        <v>115</v>
      </c>
      <c r="CA155" s="73">
        <f t="shared" si="618"/>
        <v>151</v>
      </c>
      <c r="CB155" s="74">
        <f t="shared" si="619"/>
        <v>157</v>
      </c>
      <c r="CC155" s="73">
        <f t="shared" si="620"/>
        <v>202</v>
      </c>
      <c r="CD155" s="74">
        <f t="shared" si="621"/>
        <v>209</v>
      </c>
      <c r="CE155" s="73">
        <f t="shared" si="622"/>
        <v>283</v>
      </c>
      <c r="CF155" s="74">
        <f t="shared" si="623"/>
        <v>333</v>
      </c>
      <c r="CG155" s="73">
        <f t="shared" si="624"/>
        <v>362</v>
      </c>
      <c r="CH155" s="72">
        <f t="shared" si="625"/>
        <v>74</v>
      </c>
      <c r="CI155" s="73">
        <f t="shared" si="626"/>
        <v>78</v>
      </c>
      <c r="CJ155" s="74">
        <f t="shared" si="627"/>
        <v>109</v>
      </c>
      <c r="CK155" s="74">
        <f t="shared" si="628"/>
        <v>114</v>
      </c>
      <c r="CL155" s="74">
        <f t="shared" si="629"/>
        <v>150</v>
      </c>
      <c r="CM155" s="74">
        <f t="shared" si="630"/>
        <v>154</v>
      </c>
      <c r="CN155" s="74">
        <f t="shared" si="631"/>
        <v>183</v>
      </c>
      <c r="CO155" s="74">
        <f t="shared" si="632"/>
        <v>204</v>
      </c>
      <c r="CP155" s="74">
        <f t="shared" si="633"/>
        <v>248</v>
      </c>
      <c r="CQ155" s="74">
        <f t="shared" si="634"/>
        <v>324</v>
      </c>
      <c r="CR155" s="74">
        <f t="shared" si="635"/>
        <v>361</v>
      </c>
      <c r="CS155" s="74">
        <f t="shared" si="636"/>
        <v>373</v>
      </c>
      <c r="CT155" s="23">
        <f t="shared" si="637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638"/>
        <v>ox1r_human_4ZJ8</v>
      </c>
      <c r="B156" s="3" t="s">
        <v>1175</v>
      </c>
      <c r="C156" s="3" t="s">
        <v>90</v>
      </c>
      <c r="D156" s="3" t="str">
        <f>IFERROR(MID(VLOOKUP($B156,Seqs!$A:$B,2,0),E156,1),"")</f>
        <v>E</v>
      </c>
      <c r="E156" s="3">
        <v>46</v>
      </c>
      <c r="F156" s="3" t="str">
        <f>IFERROR(MID(VLOOKUP($B156,Seqs!$A:$B,2,0),G156,1),"")</f>
        <v>N</v>
      </c>
      <c r="G156" s="3">
        <v>74</v>
      </c>
      <c r="H156" s="3" t="str">
        <f>IFERROR(MID(VLOOKUP($B156,Seqs!$A:$B,2,0),I156,1),"")</f>
        <v>H</v>
      </c>
      <c r="I156" s="23">
        <v>75</v>
      </c>
      <c r="J156" s="3" t="str">
        <f>IFERROR(MID(VLOOKUP($B156,Seqs!$A:$B,2,0),K156,1),"")</f>
        <v>R</v>
      </c>
      <c r="K156" s="23">
        <v>78</v>
      </c>
      <c r="L156" s="3" t="str">
        <f>IFERROR(MID(VLOOKUP($B156,Seqs!$A:$B,2,0),M156,1),"")</f>
        <v>T</v>
      </c>
      <c r="M156" s="3">
        <v>79</v>
      </c>
      <c r="N156" s="3" t="str">
        <f>IFERROR(MID(VLOOKUP($B156,Seqs!$A:$B,2,0),O156,1),"")</f>
        <v>T</v>
      </c>
      <c r="O156" s="3">
        <v>109</v>
      </c>
      <c r="P156" s="3" t="str">
        <f>IFERROR(MID(VLOOKUP($B156,Seqs!$A:$B,2,0),Q156,1),"")</f>
        <v>S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G</v>
      </c>
      <c r="U156" s="3">
        <v>115</v>
      </c>
      <c r="V156" s="3" t="str">
        <f>IFERROR(MID(VLOOKUP($B156,Seqs!$A:$B,2,0),W156,1),"")</f>
        <v>H</v>
      </c>
      <c r="W156" s="3">
        <v>150</v>
      </c>
      <c r="X156" s="3" t="str">
        <f>IFERROR(MID(VLOOKUP($B156,Seqs!$A:$B,2,0),Y156,1),"")</f>
        <v>P</v>
      </c>
      <c r="Y156" s="3">
        <v>151</v>
      </c>
      <c r="Z156" s="3" t="str">
        <f>IFERROR(MID(VLOOKUP($B156,Seqs!$A:$B,2,0),AA156,1),"")</f>
        <v>F</v>
      </c>
      <c r="AA156" s="3">
        <v>154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M</v>
      </c>
      <c r="AE156" s="3">
        <v>183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E</v>
      </c>
      <c r="AI156" s="3">
        <v>204</v>
      </c>
      <c r="AJ156" s="3" t="str">
        <f>IFERROR(MID(VLOOKUP($B156,Seqs!$A:$B,2,0),AK156,1),"")</f>
        <v>D</v>
      </c>
      <c r="AK156" s="3">
        <v>209</v>
      </c>
      <c r="AL156" s="3" t="str">
        <f>IFERROR(MID(VLOOKUP($B156,Seqs!$A:$B,2,0),AM156,1),"")</f>
        <v>L</v>
      </c>
      <c r="AM156" s="3">
        <v>242</v>
      </c>
      <c r="AN156" s="3" t="str">
        <f>IFERROR(MID(VLOOKUP($B156,Seqs!$A:$B,2,0),AO156,1),"")</f>
        <v>K</v>
      </c>
      <c r="AO156" s="3">
        <v>288</v>
      </c>
      <c r="AP156" s="3" t="str">
        <f>IFERROR(MID(VLOOKUP($B156,Seqs!$A:$B,2,0),AQ156,1),"")</f>
        <v>F</v>
      </c>
      <c r="AQ156" s="3">
        <v>324</v>
      </c>
      <c r="AR156" s="3" t="str">
        <f>IFERROR(MID(VLOOKUP($B156,Seqs!$A:$B,2,0),AS156,1),"")</f>
        <v>R</v>
      </c>
      <c r="AS156" s="3">
        <v>333</v>
      </c>
      <c r="AT156" s="3" t="str">
        <f>IFERROR(MID(VLOOKUP($B156,Seqs!$A:$B,2,0),AU156,1),"")</f>
        <v>L</v>
      </c>
      <c r="AU156" s="3">
        <v>361</v>
      </c>
      <c r="AV156" s="3" t="str">
        <f>IFERROR(MID(VLOOKUP($B156,Seqs!$A:$B,2,0),AW156,1),"")</f>
        <v>S</v>
      </c>
      <c r="AW156" s="3">
        <v>362</v>
      </c>
      <c r="AX156" s="3" t="str">
        <f>IFERROR(MID(VLOOKUP($B156,Seqs!$A:$B,2,0),AY156,1),"")</f>
        <v>F</v>
      </c>
      <c r="AY156" s="3">
        <v>373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639"/>
        <v>1</v>
      </c>
      <c r="BC156" s="23">
        <f t="shared" si="612"/>
        <v>250</v>
      </c>
      <c r="BD156" s="4" t="s">
        <v>23</v>
      </c>
      <c r="BE156" s="3" t="s">
        <v>1381</v>
      </c>
      <c r="BF156" s="124">
        <v>2.75</v>
      </c>
      <c r="BG156" s="50" t="s">
        <v>1384</v>
      </c>
      <c r="BH156" s="50" t="s">
        <v>1384</v>
      </c>
      <c r="BI156" s="1"/>
      <c r="BJ156" s="72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58" t="s">
        <v>1293</v>
      </c>
      <c r="BV156" s="72">
        <f t="shared" si="613"/>
        <v>46</v>
      </c>
      <c r="BW156" s="73">
        <f t="shared" si="614"/>
        <v>75</v>
      </c>
      <c r="BX156" s="74">
        <f t="shared" si="615"/>
        <v>79</v>
      </c>
      <c r="BY156" s="73">
        <f t="shared" si="616"/>
        <v>111</v>
      </c>
      <c r="BZ156" s="74">
        <f t="shared" si="617"/>
        <v>115</v>
      </c>
      <c r="CA156" s="73">
        <f t="shared" si="618"/>
        <v>151</v>
      </c>
      <c r="CB156" s="74">
        <f t="shared" si="619"/>
        <v>157</v>
      </c>
      <c r="CC156" s="73">
        <f t="shared" si="620"/>
        <v>202</v>
      </c>
      <c r="CD156" s="74">
        <f t="shared" si="621"/>
        <v>209</v>
      </c>
      <c r="CE156" s="73">
        <f t="shared" si="622"/>
        <v>288</v>
      </c>
      <c r="CF156" s="74">
        <f t="shared" si="623"/>
        <v>333</v>
      </c>
      <c r="CG156" s="73">
        <f t="shared" si="624"/>
        <v>362</v>
      </c>
      <c r="CH156" s="72">
        <f t="shared" si="625"/>
        <v>74</v>
      </c>
      <c r="CI156" s="73">
        <f t="shared" si="626"/>
        <v>78</v>
      </c>
      <c r="CJ156" s="74">
        <f t="shared" si="627"/>
        <v>109</v>
      </c>
      <c r="CK156" s="74">
        <f t="shared" si="628"/>
        <v>114</v>
      </c>
      <c r="CL156" s="74">
        <f t="shared" si="629"/>
        <v>150</v>
      </c>
      <c r="CM156" s="74">
        <f t="shared" si="630"/>
        <v>154</v>
      </c>
      <c r="CN156" s="74">
        <f t="shared" si="631"/>
        <v>183</v>
      </c>
      <c r="CO156" s="74">
        <f t="shared" si="632"/>
        <v>204</v>
      </c>
      <c r="CP156" s="74">
        <f t="shared" si="633"/>
        <v>242</v>
      </c>
      <c r="CQ156" s="74">
        <f t="shared" si="634"/>
        <v>324</v>
      </c>
      <c r="CR156" s="74">
        <f t="shared" si="635"/>
        <v>361</v>
      </c>
      <c r="CS156" s="74">
        <f t="shared" si="636"/>
        <v>373</v>
      </c>
      <c r="CT156" s="23">
        <f t="shared" si="637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2"/>
    </row>
    <row r="157" spans="1:1030" x14ac:dyDescent="0.2">
      <c r="A157" s="3" t="str">
        <f t="shared" si="638"/>
        <v>ox1r_human_4ZJC</v>
      </c>
      <c r="B157" s="3" t="s">
        <v>1175</v>
      </c>
      <c r="C157" s="3" t="s">
        <v>91</v>
      </c>
      <c r="D157" s="3" t="str">
        <f>IFERROR(MID(VLOOKUP($B157,Seqs!$A:$B,2,0),E157,1),"")</f>
        <v>E</v>
      </c>
      <c r="E157" s="3">
        <v>46</v>
      </c>
      <c r="F157" s="3" t="str">
        <f>IFERROR(MID(VLOOKUP($B157,Seqs!$A:$B,2,0),G157,1),"")</f>
        <v>N</v>
      </c>
      <c r="G157" s="3">
        <v>74</v>
      </c>
      <c r="H157" s="3" t="str">
        <f>IFERROR(MID(VLOOKUP($B157,Seqs!$A:$B,2,0),I157,1),"")</f>
        <v>H</v>
      </c>
      <c r="I157" s="23">
        <v>75</v>
      </c>
      <c r="J157" s="3" t="str">
        <f>IFERROR(MID(VLOOKUP($B157,Seqs!$A:$B,2,0),K157,1),"")</f>
        <v>R</v>
      </c>
      <c r="K157" s="23">
        <v>78</v>
      </c>
      <c r="L157" s="3" t="str">
        <f>IFERROR(MID(VLOOKUP($B157,Seqs!$A:$B,2,0),M157,1),"")</f>
        <v>T</v>
      </c>
      <c r="M157" s="3">
        <v>79</v>
      </c>
      <c r="N157" s="3" t="str">
        <f>IFERROR(MID(VLOOKUP($B157,Seqs!$A:$B,2,0),O157,1),"")</f>
        <v>T</v>
      </c>
      <c r="O157" s="3">
        <v>109</v>
      </c>
      <c r="P157" s="3" t="str">
        <f>IFERROR(MID(VLOOKUP($B157,Seqs!$A:$B,2,0),Q157,1),"")</f>
        <v>S</v>
      </c>
      <c r="Q157" s="3">
        <v>111</v>
      </c>
      <c r="R157" s="3" t="str">
        <f>IFERROR(MID(VLOOKUP($B157,Seqs!$A:$B,2,0),S157,1),"")</f>
        <v>F</v>
      </c>
      <c r="S157" s="3">
        <v>114</v>
      </c>
      <c r="T157" s="3" t="str">
        <f>IFERROR(MID(VLOOKUP($B157,Seqs!$A:$B,2,0),U157,1),"")</f>
        <v>G</v>
      </c>
      <c r="U157" s="3">
        <v>115</v>
      </c>
      <c r="V157" s="3" t="str">
        <f>IFERROR(MID(VLOOKUP($B157,Seqs!$A:$B,2,0),W157,1),"")</f>
        <v>H</v>
      </c>
      <c r="W157" s="3">
        <v>150</v>
      </c>
      <c r="X157" s="3" t="str">
        <f>IFERROR(MID(VLOOKUP($B157,Seqs!$A:$B,2,0),Y157,1),"")</f>
        <v>P</v>
      </c>
      <c r="Y157" s="3">
        <v>151</v>
      </c>
      <c r="Z157" s="3" t="str">
        <f>IFERROR(MID(VLOOKUP($B157,Seqs!$A:$B,2,0),AA157,1),"")</f>
        <v>F</v>
      </c>
      <c r="AA157" s="3">
        <v>154</v>
      </c>
      <c r="AB157" s="3" t="str">
        <f>IFERROR(MID(VLOOKUP($B157,Seqs!$A:$B,2,0),AC157,1),"")</f>
        <v>T</v>
      </c>
      <c r="AC157" s="9">
        <v>157</v>
      </c>
      <c r="AD157" s="3" t="str">
        <f>IFERROR(MID(VLOOKUP($B157,Seqs!$A:$B,2,0),AE157,1),"")</f>
        <v>M</v>
      </c>
      <c r="AE157" s="3">
        <v>183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E</v>
      </c>
      <c r="AI157" s="3">
        <v>204</v>
      </c>
      <c r="AJ157" s="3" t="str">
        <f>IFERROR(MID(VLOOKUP($B157,Seqs!$A:$B,2,0),AK157,1),"")</f>
        <v>D</v>
      </c>
      <c r="AK157" s="3">
        <v>209</v>
      </c>
      <c r="AL157" s="3" t="str">
        <f>IFERROR(MID(VLOOKUP($B157,Seqs!$A:$B,2,0),AM157,1),"")</f>
        <v>L</v>
      </c>
      <c r="AM157" s="3">
        <v>242</v>
      </c>
      <c r="AN157" s="3" t="str">
        <f>IFERROR(MID(VLOOKUP($B157,Seqs!$A:$B,2,0),AO157,1),"")</f>
        <v>K</v>
      </c>
      <c r="AO157" s="3">
        <v>288</v>
      </c>
      <c r="AP157" s="3" t="str">
        <f>IFERROR(MID(VLOOKUP($B157,Seqs!$A:$B,2,0),AQ157,1),"")</f>
        <v>F</v>
      </c>
      <c r="AQ157" s="3">
        <v>324</v>
      </c>
      <c r="AR157" s="3" t="str">
        <f>IFERROR(MID(VLOOKUP($B157,Seqs!$A:$B,2,0),AS157,1),"")</f>
        <v>R</v>
      </c>
      <c r="AS157" s="3">
        <v>333</v>
      </c>
      <c r="AT157" s="3" t="str">
        <f>IFERROR(MID(VLOOKUP($B157,Seqs!$A:$B,2,0),AU157,1),"")</f>
        <v>L</v>
      </c>
      <c r="AU157" s="3">
        <v>361</v>
      </c>
      <c r="AV157" s="3" t="str">
        <f>IFERROR(MID(VLOOKUP($B157,Seqs!$A:$B,2,0),AW157,1),"")</f>
        <v>S</v>
      </c>
      <c r="AW157" s="3">
        <v>362</v>
      </c>
      <c r="AX157" s="3" t="str">
        <f>IFERROR(MID(VLOOKUP($B157,Seqs!$A:$B,2,0),AY157,1),"")</f>
        <v>F</v>
      </c>
      <c r="AY157" s="3">
        <v>373</v>
      </c>
      <c r="AZ157" s="79" t="str">
        <f>VLOOKUP(B157,Classification!A:D,2,0)</f>
        <v>A</v>
      </c>
      <c r="BA157" s="97" t="str">
        <f>VLOOKUP(B157,Classification!A:D,4,0)</f>
        <v>Orexin</v>
      </c>
      <c r="BB157" s="27" t="b">
        <f t="shared" si="639"/>
        <v>1</v>
      </c>
      <c r="BC157" s="23">
        <f t="shared" si="612"/>
        <v>250</v>
      </c>
      <c r="BD157" s="2" t="s">
        <v>1383</v>
      </c>
      <c r="BE157" s="3" t="s">
        <v>1381</v>
      </c>
      <c r="BF157" s="124">
        <v>2.83</v>
      </c>
      <c r="BG157" s="50" t="s">
        <v>1384</v>
      </c>
      <c r="BH157" s="50" t="s">
        <v>1384</v>
      </c>
      <c r="BI157" s="1"/>
      <c r="BJ157" s="72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58" t="s">
        <v>1293</v>
      </c>
      <c r="BV157" s="72">
        <f t="shared" si="613"/>
        <v>46</v>
      </c>
      <c r="BW157" s="73">
        <f t="shared" si="614"/>
        <v>75</v>
      </c>
      <c r="BX157" s="74">
        <f t="shared" si="615"/>
        <v>79</v>
      </c>
      <c r="BY157" s="73">
        <f t="shared" si="616"/>
        <v>111</v>
      </c>
      <c r="BZ157" s="74">
        <f t="shared" si="617"/>
        <v>115</v>
      </c>
      <c r="CA157" s="73">
        <f t="shared" si="618"/>
        <v>151</v>
      </c>
      <c r="CB157" s="74">
        <f t="shared" si="619"/>
        <v>157</v>
      </c>
      <c r="CC157" s="73">
        <f t="shared" si="620"/>
        <v>202</v>
      </c>
      <c r="CD157" s="74">
        <f t="shared" si="621"/>
        <v>209</v>
      </c>
      <c r="CE157" s="73">
        <f t="shared" si="622"/>
        <v>288</v>
      </c>
      <c r="CF157" s="74">
        <f t="shared" si="623"/>
        <v>333</v>
      </c>
      <c r="CG157" s="73">
        <f t="shared" si="624"/>
        <v>362</v>
      </c>
      <c r="CH157" s="72">
        <f t="shared" si="625"/>
        <v>74</v>
      </c>
      <c r="CI157" s="73">
        <f t="shared" si="626"/>
        <v>78</v>
      </c>
      <c r="CJ157" s="74">
        <f t="shared" si="627"/>
        <v>109</v>
      </c>
      <c r="CK157" s="74">
        <f t="shared" si="628"/>
        <v>114</v>
      </c>
      <c r="CL157" s="74">
        <f t="shared" si="629"/>
        <v>150</v>
      </c>
      <c r="CM157" s="74">
        <f t="shared" si="630"/>
        <v>154</v>
      </c>
      <c r="CN157" s="74">
        <f t="shared" si="631"/>
        <v>183</v>
      </c>
      <c r="CO157" s="74">
        <f t="shared" si="632"/>
        <v>204</v>
      </c>
      <c r="CP157" s="74">
        <f t="shared" si="633"/>
        <v>242</v>
      </c>
      <c r="CQ157" s="74">
        <f t="shared" si="634"/>
        <v>324</v>
      </c>
      <c r="CR157" s="74">
        <f t="shared" si="635"/>
        <v>361</v>
      </c>
      <c r="CS157" s="74">
        <f t="shared" si="636"/>
        <v>373</v>
      </c>
      <c r="CT157" s="23">
        <f t="shared" si="637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2"/>
    </row>
    <row r="158" spans="1:1030" x14ac:dyDescent="0.2">
      <c r="A158" s="3" t="str">
        <f t="shared" si="638"/>
        <v>ox2r_human__wt</v>
      </c>
      <c r="B158" s="3" t="s">
        <v>1176</v>
      </c>
      <c r="C158" s="3" t="s">
        <v>100</v>
      </c>
      <c r="D158" s="3" t="str">
        <f>IFERROR(MID(VLOOKUP($B158,Seqs!$A:$B,2,0),E158,1),"")</f>
        <v>Y</v>
      </c>
      <c r="E158" s="3">
        <v>53</v>
      </c>
      <c r="F158" s="3" t="str">
        <f>IFERROR(MID(VLOOKUP($B158,Seqs!$A:$B,2,0),G158,1),"")</f>
        <v>N</v>
      </c>
      <c r="G158" s="3">
        <v>82</v>
      </c>
      <c r="H158" s="3" t="str">
        <f>IFERROR(MID(VLOOKUP($B158,Seqs!$A:$B,2,0),I158,1),"")</f>
        <v>H</v>
      </c>
      <c r="I158" s="23">
        <v>83</v>
      </c>
      <c r="J158" s="3" t="str">
        <f>IFERROR(MID(VLOOKUP($B158,Seqs!$A:$B,2,0),K158,1),"")</f>
        <v>R</v>
      </c>
      <c r="K158" s="23">
        <v>86</v>
      </c>
      <c r="L158" s="3" t="str">
        <f>IFERROR(MID(VLOOKUP($B158,Seqs!$A:$B,2,0),M158,1),"")</f>
        <v>T</v>
      </c>
      <c r="M158" s="3">
        <v>87</v>
      </c>
      <c r="N158" s="3" t="str">
        <f>IFERROR(MID(VLOOKUP($B158,Seqs!$A:$B,2,0),O158,1),"")</f>
        <v>T</v>
      </c>
      <c r="O158" s="3">
        <v>117</v>
      </c>
      <c r="P158" s="3" t="str">
        <f>IFERROR(MID(VLOOKUP($B158,Seqs!$A:$B,2,0),Q158,1),"")</f>
        <v>T</v>
      </c>
      <c r="Q158" s="3">
        <v>119</v>
      </c>
      <c r="R158" s="3" t="str">
        <f>IFERROR(MID(VLOOKUP($B158,Seqs!$A:$B,2,0),S158,1),"")</f>
        <v>F</v>
      </c>
      <c r="S158" s="3">
        <v>122</v>
      </c>
      <c r="T158" s="3" t="str">
        <f>IFERROR(MID(VLOOKUP($B158,Seqs!$A:$B,2,0),U158,1),"")</f>
        <v>G</v>
      </c>
      <c r="U158" s="3">
        <v>123</v>
      </c>
      <c r="V158" s="3" t="str">
        <f>IFERROR(MID(VLOOKUP($B158,Seqs!$A:$B,2,0),W158,1),"")</f>
        <v>H</v>
      </c>
      <c r="W158" s="3">
        <v>158</v>
      </c>
      <c r="X158" s="3" t="str">
        <f>IFERROR(MID(VLOOKUP($B158,Seqs!$A:$B,2,0),Y158,1),"")</f>
        <v>P</v>
      </c>
      <c r="Y158" s="3">
        <v>159</v>
      </c>
      <c r="Z158" s="3" t="str">
        <f>IFERROR(MID(VLOOKUP($B158,Seqs!$A:$B,2,0),AA158,1),"")</f>
        <v>F</v>
      </c>
      <c r="AA158" s="75">
        <v>162</v>
      </c>
      <c r="AB158" s="3" t="str">
        <f>IFERROR(MID(VLOOKUP($B158,Seqs!$A:$B,2,0),AC158,1),"")</f>
        <v>T</v>
      </c>
      <c r="AC158" s="9">
        <v>165</v>
      </c>
      <c r="AD158" s="3" t="str">
        <f>IFERROR(MID(VLOOKUP($B158,Seqs!$A:$B,2,0),AE158,1),"")</f>
        <v>M</v>
      </c>
      <c r="AE158" s="3">
        <v>191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E</v>
      </c>
      <c r="AI158" s="3">
        <v>212</v>
      </c>
      <c r="AJ158" s="3" t="str">
        <f>IFERROR(MID(VLOOKUP($B158,Seqs!$A:$B,2,0),AK158,1),"")</f>
        <v>E</v>
      </c>
      <c r="AK158" s="3">
        <v>217</v>
      </c>
      <c r="AL158" s="3" t="str">
        <f>IFERROR(MID(VLOOKUP($B158,Seqs!$A:$B,2,0),AM158,1),"")</f>
        <v>P</v>
      </c>
      <c r="AM158" s="3">
        <v>256</v>
      </c>
      <c r="AN158" s="3" t="str">
        <f>IFERROR(MID(VLOOKUP($B158,Seqs!$A:$B,2,0),AO158,1),"")</f>
        <v>V</v>
      </c>
      <c r="AO158" s="3">
        <v>289</v>
      </c>
      <c r="AP158" s="3" t="str">
        <f>IFERROR(MID(VLOOKUP($B158,Seqs!$A:$B,2,0),AQ158,1),"")</f>
        <v>F</v>
      </c>
      <c r="AQ158" s="3">
        <v>330</v>
      </c>
      <c r="AR158" s="3" t="str">
        <f>IFERROR(MID(VLOOKUP($B158,Seqs!$A:$B,2,0),AS158,1),"")</f>
        <v>R</v>
      </c>
      <c r="AS158" s="3">
        <v>339</v>
      </c>
      <c r="AT158" s="3" t="str">
        <f>IFERROR(MID(VLOOKUP($B158,Seqs!$A:$B,2,0),AU158,1),"")</f>
        <v>L</v>
      </c>
      <c r="AU158" s="3">
        <v>367</v>
      </c>
      <c r="AV158" s="3" t="str">
        <f>IFERROR(MID(VLOOKUP($B158,Seqs!$A:$B,2,0),AW158,1),"")</f>
        <v>S</v>
      </c>
      <c r="AW158" s="3">
        <v>368</v>
      </c>
      <c r="AX158" s="3" t="str">
        <f>IFERROR(MID(VLOOKUP($B158,Seqs!$A:$B,2,0),AY158,1),"")</f>
        <v>F</v>
      </c>
      <c r="AY158" s="3">
        <v>379</v>
      </c>
      <c r="AZ158" s="79" t="str">
        <f>VLOOKUP(B158,Classification!A:D,2,0)</f>
        <v>A</v>
      </c>
      <c r="BA158" s="97" t="str">
        <f>VLOOKUP(B158,Classification!A:D,4,0)</f>
        <v>Orexin</v>
      </c>
      <c r="BB158" s="27" t="b">
        <f t="shared" si="639"/>
        <v>1</v>
      </c>
      <c r="BC158" s="23">
        <f t="shared" si="612"/>
        <v>262</v>
      </c>
      <c r="BD158" s="57" t="s">
        <v>1379</v>
      </c>
      <c r="BE158" s="3" t="s">
        <v>1381</v>
      </c>
      <c r="BF158" s="124" t="s">
        <v>23</v>
      </c>
      <c r="BG158" s="50" t="s">
        <v>1379</v>
      </c>
      <c r="BH158" s="50" t="s">
        <v>1384</v>
      </c>
      <c r="BI158" s="1"/>
      <c r="BJ158" s="72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58" t="s">
        <v>1293</v>
      </c>
      <c r="BV158" s="72">
        <f t="shared" si="613"/>
        <v>53</v>
      </c>
      <c r="BW158" s="73">
        <f t="shared" si="614"/>
        <v>83</v>
      </c>
      <c r="BX158" s="74">
        <f t="shared" si="615"/>
        <v>87</v>
      </c>
      <c r="BY158" s="73">
        <f t="shared" si="616"/>
        <v>119</v>
      </c>
      <c r="BZ158" s="74">
        <f t="shared" si="617"/>
        <v>123</v>
      </c>
      <c r="CA158" s="73">
        <f t="shared" si="618"/>
        <v>159</v>
      </c>
      <c r="CB158" s="74">
        <f t="shared" si="619"/>
        <v>165</v>
      </c>
      <c r="CC158" s="73">
        <f t="shared" si="620"/>
        <v>210</v>
      </c>
      <c r="CD158" s="74">
        <f t="shared" si="621"/>
        <v>217</v>
      </c>
      <c r="CE158" s="73">
        <f t="shared" si="622"/>
        <v>289</v>
      </c>
      <c r="CF158" s="74">
        <f t="shared" si="623"/>
        <v>339</v>
      </c>
      <c r="CG158" s="73">
        <f t="shared" si="624"/>
        <v>368</v>
      </c>
      <c r="CH158" s="72">
        <f t="shared" si="625"/>
        <v>82</v>
      </c>
      <c r="CI158" s="73">
        <f t="shared" si="626"/>
        <v>86</v>
      </c>
      <c r="CJ158" s="74">
        <f t="shared" si="627"/>
        <v>117</v>
      </c>
      <c r="CK158" s="74">
        <f t="shared" si="628"/>
        <v>122</v>
      </c>
      <c r="CL158" s="74">
        <f t="shared" si="629"/>
        <v>158</v>
      </c>
      <c r="CM158" s="74">
        <f t="shared" si="630"/>
        <v>162</v>
      </c>
      <c r="CN158" s="74">
        <f t="shared" si="631"/>
        <v>191</v>
      </c>
      <c r="CO158" s="74">
        <f t="shared" si="632"/>
        <v>212</v>
      </c>
      <c r="CP158" s="74">
        <f t="shared" si="633"/>
        <v>256</v>
      </c>
      <c r="CQ158" s="74">
        <f t="shared" si="634"/>
        <v>330</v>
      </c>
      <c r="CR158" s="74">
        <f t="shared" si="635"/>
        <v>367</v>
      </c>
      <c r="CS158" s="74">
        <f t="shared" si="636"/>
        <v>379</v>
      </c>
      <c r="CT158" s="23">
        <f t="shared" si="637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638"/>
        <v>ox2r_human_4S0V</v>
      </c>
      <c r="B159" s="3" t="s">
        <v>1176</v>
      </c>
      <c r="C159" s="3" t="s">
        <v>92</v>
      </c>
      <c r="D159" s="3" t="str">
        <f>IFERROR(MID(VLOOKUP($B159,Seqs!$A:$B,2,0),E159,1),"")</f>
        <v>Y</v>
      </c>
      <c r="E159" s="3">
        <v>53</v>
      </c>
      <c r="F159" s="3" t="str">
        <f>IFERROR(MID(VLOOKUP($B159,Seqs!$A:$B,2,0),G159,1),"")</f>
        <v>N</v>
      </c>
      <c r="G159" s="3">
        <v>82</v>
      </c>
      <c r="H159" s="3" t="str">
        <f>IFERROR(MID(VLOOKUP($B159,Seqs!$A:$B,2,0),I159,1),"")</f>
        <v>H</v>
      </c>
      <c r="I159" s="23">
        <v>83</v>
      </c>
      <c r="J159" s="3" t="str">
        <f>IFERROR(MID(VLOOKUP($B159,Seqs!$A:$B,2,0),K159,1),"")</f>
        <v>R</v>
      </c>
      <c r="K159" s="23">
        <v>86</v>
      </c>
      <c r="L159" s="3" t="str">
        <f>IFERROR(MID(VLOOKUP($B159,Seqs!$A:$B,2,0),M159,1),"")</f>
        <v>T</v>
      </c>
      <c r="M159" s="3">
        <v>87</v>
      </c>
      <c r="N159" s="3" t="str">
        <f>IFERROR(MID(VLOOKUP($B159,Seqs!$A:$B,2,0),O159,1),"")</f>
        <v>T</v>
      </c>
      <c r="O159" s="3">
        <v>117</v>
      </c>
      <c r="P159" s="3" t="str">
        <f>IFERROR(MID(VLOOKUP($B159,Seqs!$A:$B,2,0),Q159,1),"")</f>
        <v>T</v>
      </c>
      <c r="Q159" s="3">
        <v>119</v>
      </c>
      <c r="R159" s="3" t="str">
        <f>IFERROR(MID(VLOOKUP($B159,Seqs!$A:$B,2,0),S159,1),"")</f>
        <v>F</v>
      </c>
      <c r="S159" s="3">
        <v>122</v>
      </c>
      <c r="T159" s="3" t="str">
        <f>IFERROR(MID(VLOOKUP($B159,Seqs!$A:$B,2,0),U159,1),"")</f>
        <v>G</v>
      </c>
      <c r="U159" s="3">
        <v>123</v>
      </c>
      <c r="V159" s="3" t="str">
        <f>IFERROR(MID(VLOOKUP($B159,Seqs!$A:$B,2,0),W159,1),"")</f>
        <v>H</v>
      </c>
      <c r="W159" s="3">
        <v>158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165</v>
      </c>
      <c r="AD159" s="3" t="str">
        <f>IFERROR(MID(VLOOKUP($B159,Seqs!$A:$B,2,0),AE159,1),"")</f>
        <v>M</v>
      </c>
      <c r="AE159" s="3">
        <v>191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E</v>
      </c>
      <c r="AI159" s="3">
        <v>212</v>
      </c>
      <c r="AJ159" s="3" t="str">
        <f>IFERROR(MID(VLOOKUP($B159,Seqs!$A:$B,2,0),AK159,1),"")</f>
        <v>E</v>
      </c>
      <c r="AK159" s="3">
        <v>217</v>
      </c>
      <c r="AL159" s="3" t="str">
        <f>IFERROR(MID(VLOOKUP($B159,Seqs!$A:$B,2,0),AM159,1),"")</f>
        <v>Q</v>
      </c>
      <c r="AM159" s="3">
        <v>254</v>
      </c>
      <c r="AN159" s="3" t="str">
        <f>IFERROR(MID(VLOOKUP($B159,Seqs!$A:$B,2,0),AO159,1),"")</f>
        <v>K</v>
      </c>
      <c r="AO159" s="3">
        <v>294</v>
      </c>
      <c r="AP159" s="3" t="str">
        <f>IFERROR(MID(VLOOKUP($B159,Seqs!$A:$B,2,0),AQ159,1),"")</f>
        <v>F</v>
      </c>
      <c r="AQ159" s="3">
        <v>330</v>
      </c>
      <c r="AR159" s="3" t="str">
        <f>IFERROR(MID(VLOOKUP($B159,Seqs!$A:$B,2,0),AS159,1),"")</f>
        <v>R</v>
      </c>
      <c r="AS159" s="3">
        <v>339</v>
      </c>
      <c r="AT159" s="3" t="str">
        <f>IFERROR(MID(VLOOKUP($B159,Seqs!$A:$B,2,0),AU159,1),"")</f>
        <v>L</v>
      </c>
      <c r="AU159" s="3">
        <v>367</v>
      </c>
      <c r="AV159" s="3" t="str">
        <f>IFERROR(MID(VLOOKUP($B159,Seqs!$A:$B,2,0),AW159,1),"")</f>
        <v>S</v>
      </c>
      <c r="AW159" s="3">
        <v>368</v>
      </c>
      <c r="AX159" s="3" t="str">
        <f>IFERROR(MID(VLOOKUP($B159,Seqs!$A:$B,2,0),AY159,1),"")</f>
        <v>F</v>
      </c>
      <c r="AY159" s="3">
        <v>379</v>
      </c>
      <c r="AZ159" s="79" t="str">
        <f>VLOOKUP(B159,Classification!A:D,2,0)</f>
        <v>A</v>
      </c>
      <c r="BA159" s="97" t="str">
        <f>VLOOKUP(B159,Classification!A:D,4,0)</f>
        <v>Orexin</v>
      </c>
      <c r="BB159" s="27" t="b">
        <f t="shared" si="639"/>
        <v>1</v>
      </c>
      <c r="BC159" s="23">
        <f t="shared" si="612"/>
        <v>252</v>
      </c>
      <c r="BD159" s="2" t="s">
        <v>1383</v>
      </c>
      <c r="BE159" s="3" t="s">
        <v>1381</v>
      </c>
      <c r="BF159" s="124">
        <v>2.5</v>
      </c>
      <c r="BG159" s="50" t="s">
        <v>1384</v>
      </c>
      <c r="BH159" s="50" t="s">
        <v>1384</v>
      </c>
      <c r="BI159" s="1"/>
      <c r="BJ159" s="72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58" t="s">
        <v>1293</v>
      </c>
      <c r="BV159" s="72">
        <f t="shared" si="613"/>
        <v>53</v>
      </c>
      <c r="BW159" s="73">
        <f t="shared" si="614"/>
        <v>83</v>
      </c>
      <c r="BX159" s="74">
        <f t="shared" si="615"/>
        <v>87</v>
      </c>
      <c r="BY159" s="73">
        <f t="shared" si="616"/>
        <v>119</v>
      </c>
      <c r="BZ159" s="74">
        <f t="shared" si="617"/>
        <v>123</v>
      </c>
      <c r="CA159" s="73" t="str">
        <f t="shared" si="618"/>
        <v>-</v>
      </c>
      <c r="CB159" s="74">
        <f t="shared" si="619"/>
        <v>165</v>
      </c>
      <c r="CC159" s="73">
        <f t="shared" si="620"/>
        <v>210</v>
      </c>
      <c r="CD159" s="74">
        <f t="shared" si="621"/>
        <v>217</v>
      </c>
      <c r="CE159" s="73">
        <f t="shared" si="622"/>
        <v>294</v>
      </c>
      <c r="CF159" s="74">
        <f t="shared" si="623"/>
        <v>339</v>
      </c>
      <c r="CG159" s="73">
        <f t="shared" si="624"/>
        <v>368</v>
      </c>
      <c r="CH159" s="72">
        <f t="shared" si="625"/>
        <v>82</v>
      </c>
      <c r="CI159" s="73">
        <f t="shared" si="626"/>
        <v>86</v>
      </c>
      <c r="CJ159" s="74">
        <f t="shared" si="627"/>
        <v>117</v>
      </c>
      <c r="CK159" s="74">
        <f t="shared" si="628"/>
        <v>122</v>
      </c>
      <c r="CL159" s="74">
        <f t="shared" si="629"/>
        <v>158</v>
      </c>
      <c r="CM159" s="74" t="str">
        <f t="shared" si="630"/>
        <v>-</v>
      </c>
      <c r="CN159" s="74">
        <f t="shared" si="631"/>
        <v>191</v>
      </c>
      <c r="CO159" s="74">
        <f t="shared" si="632"/>
        <v>212</v>
      </c>
      <c r="CP159" s="74">
        <f t="shared" si="633"/>
        <v>254</v>
      </c>
      <c r="CQ159" s="74">
        <f t="shared" si="634"/>
        <v>330</v>
      </c>
      <c r="CR159" s="74">
        <f t="shared" si="635"/>
        <v>367</v>
      </c>
      <c r="CS159" s="74">
        <f t="shared" si="636"/>
        <v>379</v>
      </c>
      <c r="CT159" s="23">
        <f t="shared" si="637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638"/>
        <v>p2ry1_human__wt</v>
      </c>
      <c r="B160" s="3" t="s">
        <v>345</v>
      </c>
      <c r="C160" s="3" t="s">
        <v>100</v>
      </c>
      <c r="D160" s="3" t="str">
        <f>IFERROR(MID(VLOOKUP($B160,Seqs!$A:$B,2,0),E160,1),"")</f>
        <v>F</v>
      </c>
      <c r="E160" s="3">
        <v>49</v>
      </c>
      <c r="F160" s="3" t="str">
        <f>IFERROR(MID(VLOOKUP($B160,Seqs!$A:$B,2,0),G160,1),"")</f>
        <v>H</v>
      </c>
      <c r="G160" s="3">
        <v>79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84</v>
      </c>
      <c r="N160" s="3" t="str">
        <f>IFERROR(MID(VLOOKUP($B160,Seqs!$A:$B,2,0),O160,1),"")</f>
        <v>N</v>
      </c>
      <c r="O160" s="3">
        <v>113</v>
      </c>
      <c r="P160" s="3" t="str">
        <f>IFERROR(MID(VLOOKUP($B160,Seqs!$A:$B,2,0),Q160,1),"")</f>
        <v>D</v>
      </c>
      <c r="Q160" s="3">
        <v>116</v>
      </c>
      <c r="R160" s="3" t="str">
        <f>IFERROR(MID(VLOOKUP($B160,Seqs!$A:$B,2,0),S160,1),"")</f>
        <v>F</v>
      </c>
      <c r="S160" s="3">
        <v>119</v>
      </c>
      <c r="T160" s="3" t="str">
        <f>IFERROR(MID(VLOOKUP($B160,Seqs!$A:$B,2,0),U160,1),"")</f>
        <v>G</v>
      </c>
      <c r="U160" s="3">
        <v>120</v>
      </c>
      <c r="V160" s="3" t="str">
        <f>IFERROR(MID(VLOOKUP($B160,Seqs!$A:$B,2,0),W160,1),"")</f>
        <v>Y</v>
      </c>
      <c r="W160" s="3">
        <v>155</v>
      </c>
      <c r="X160" s="3" t="str">
        <f>IFERROR(MID(VLOOKUP($B160,Seqs!$A:$B,2,0),Y160,1),"")</f>
        <v>P</v>
      </c>
      <c r="Y160" s="3">
        <v>156</v>
      </c>
      <c r="Z160" s="3" t="str">
        <f>IFERROR(MID(VLOOKUP($B160,Seqs!$A:$B,2,0),AA160,1),"")</f>
        <v>L</v>
      </c>
      <c r="AA160" s="3">
        <v>163</v>
      </c>
      <c r="AB160" s="3" t="str">
        <f>IFERROR(MID(VLOOKUP($B160,Seqs!$A:$B,2,0),AC160,1),"")</f>
        <v>K</v>
      </c>
      <c r="AC160" s="9">
        <v>164</v>
      </c>
      <c r="AD160" s="3" t="str">
        <f>IFERROR(MID(VLOOKUP($B160,Seqs!$A:$B,2,0),AE160,1),"")</f>
        <v>S</v>
      </c>
      <c r="AE160" s="3">
        <v>190</v>
      </c>
      <c r="AF160" s="3" t="str">
        <f>IFERROR(MID(VLOOKUP($B160,Seqs!$A:$B,2,0),AG160,1),"")</f>
        <v>C</v>
      </c>
      <c r="AG160" s="3">
        <v>202</v>
      </c>
      <c r="AH160" s="3" t="str">
        <f>IFERROR(MID(VLOOKUP($B160,Seqs!$A:$B,2,0),AI160,1),"")</f>
        <v>D</v>
      </c>
      <c r="AI160" s="3">
        <v>204</v>
      </c>
      <c r="AJ160" s="3" t="str">
        <f>IFERROR(MID(VLOOKUP($B160,Seqs!$A:$B,2,0),AK160,1),"")</f>
        <v>L</v>
      </c>
      <c r="AK160" s="3">
        <v>211</v>
      </c>
      <c r="AL160" s="3" t="str">
        <f>IFERROR(MID(VLOOKUP($B160,Seqs!$A:$B,2,0),AM160,1),"")</f>
        <v>K</v>
      </c>
      <c r="AM160" s="3">
        <v>247</v>
      </c>
      <c r="AN160" s="3" t="str">
        <f>IFERROR(MID(VLOOKUP($B160,Seqs!$A:$B,2,0),AO160,1),"")</f>
        <v>P</v>
      </c>
      <c r="AO160" s="3">
        <v>253</v>
      </c>
      <c r="AP160" s="3" t="str">
        <f>IFERROR(MID(VLOOKUP($B160,Seqs!$A:$B,2,0),AQ160,1),"")</f>
        <v>D</v>
      </c>
      <c r="AQ160" s="3">
        <v>289</v>
      </c>
      <c r="AR160" s="3" t="str">
        <f>IFERROR(MID(VLOOKUP($B160,Seqs!$A:$B,2,0),AS160,1),"")</f>
        <v>M</v>
      </c>
      <c r="AS160" s="3">
        <v>295</v>
      </c>
      <c r="AT160" s="3" t="str">
        <f>IFERROR(MID(VLOOKUP($B160,Seqs!$A:$B,2,0),AU160,1),"")</f>
        <v>A</v>
      </c>
      <c r="AU160" s="3">
        <v>327</v>
      </c>
      <c r="AV160" s="3" t="str">
        <f>IFERROR(MID(VLOOKUP($B160,Seqs!$A:$B,2,0),AW160,1),"")</f>
        <v>G</v>
      </c>
      <c r="AW160" s="3">
        <v>328</v>
      </c>
      <c r="AX160" s="3" t="str">
        <f>IFERROR(MID(VLOOKUP($B160,Seqs!$A:$B,2,0),AY160,1),"")</f>
        <v>R</v>
      </c>
      <c r="AY160" s="3">
        <v>340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639"/>
        <v>1</v>
      </c>
      <c r="BC160" s="23">
        <f t="shared" si="612"/>
        <v>260</v>
      </c>
      <c r="BD160" s="57" t="s">
        <v>1379</v>
      </c>
      <c r="BE160" s="3" t="s">
        <v>1381</v>
      </c>
      <c r="BF160" s="124" t="s">
        <v>23</v>
      </c>
      <c r="BG160" s="50" t="s">
        <v>1379</v>
      </c>
      <c r="BH160" s="50" t="s">
        <v>1384</v>
      </c>
      <c r="BI160" s="1"/>
      <c r="BJ160" s="72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58" t="s">
        <v>1293</v>
      </c>
      <c r="BV160" s="72">
        <f t="shared" si="613"/>
        <v>49</v>
      </c>
      <c r="BW160" s="73" t="str">
        <f t="shared" si="614"/>
        <v>-</v>
      </c>
      <c r="BX160" s="74">
        <f t="shared" si="615"/>
        <v>84</v>
      </c>
      <c r="BY160" s="73">
        <f t="shared" si="616"/>
        <v>116</v>
      </c>
      <c r="BZ160" s="74">
        <f t="shared" si="617"/>
        <v>120</v>
      </c>
      <c r="CA160" s="73">
        <f t="shared" si="618"/>
        <v>156</v>
      </c>
      <c r="CB160" s="74">
        <f t="shared" si="619"/>
        <v>164</v>
      </c>
      <c r="CC160" s="73">
        <f t="shared" si="620"/>
        <v>202</v>
      </c>
      <c r="CD160" s="74">
        <f t="shared" si="621"/>
        <v>211</v>
      </c>
      <c r="CE160" s="73">
        <f t="shared" si="622"/>
        <v>253</v>
      </c>
      <c r="CF160" s="74">
        <f t="shared" si="623"/>
        <v>295</v>
      </c>
      <c r="CG160" s="73">
        <f t="shared" si="624"/>
        <v>328</v>
      </c>
      <c r="CH160" s="72">
        <f t="shared" si="625"/>
        <v>79</v>
      </c>
      <c r="CI160" s="73" t="str">
        <f t="shared" si="626"/>
        <v>-</v>
      </c>
      <c r="CJ160" s="74">
        <f t="shared" si="627"/>
        <v>113</v>
      </c>
      <c r="CK160" s="74">
        <f t="shared" si="628"/>
        <v>119</v>
      </c>
      <c r="CL160" s="74">
        <f t="shared" si="629"/>
        <v>155</v>
      </c>
      <c r="CM160" s="74">
        <f t="shared" si="630"/>
        <v>163</v>
      </c>
      <c r="CN160" s="74">
        <f t="shared" si="631"/>
        <v>190</v>
      </c>
      <c r="CO160" s="74">
        <f t="shared" si="632"/>
        <v>204</v>
      </c>
      <c r="CP160" s="74">
        <f t="shared" si="633"/>
        <v>247</v>
      </c>
      <c r="CQ160" s="74">
        <f t="shared" si="634"/>
        <v>289</v>
      </c>
      <c r="CR160" s="74">
        <f t="shared" si="635"/>
        <v>327</v>
      </c>
      <c r="CS160" s="74">
        <f t="shared" si="636"/>
        <v>340</v>
      </c>
      <c r="CT160" s="23" t="e">
        <f t="shared" si="637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 t="shared" si="638"/>
        <v>p2ry1_human_4XNV</v>
      </c>
      <c r="B161" s="3" t="s">
        <v>345</v>
      </c>
      <c r="C161" s="3" t="s">
        <v>1152</v>
      </c>
      <c r="D161" s="3" t="str">
        <f>IFERROR(MID(VLOOKUP($B161,Seqs!$A:$B,2,0),E161,1),"")</f>
        <v>F</v>
      </c>
      <c r="E161" s="3">
        <v>49</v>
      </c>
      <c r="F161" s="3" t="str">
        <f>IFERROR(MID(VLOOKUP($B161,Seqs!$A:$B,2,0),G161,1),"")</f>
        <v>H</v>
      </c>
      <c r="G161" s="3">
        <v>79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84</v>
      </c>
      <c r="N161" s="3" t="str">
        <f>IFERROR(MID(VLOOKUP($B161,Seqs!$A:$B,2,0),O161,1),"")</f>
        <v>N</v>
      </c>
      <c r="O161" s="3">
        <v>113</v>
      </c>
      <c r="P161" s="3" t="str">
        <f>IFERROR(MID(VLOOKUP($B161,Seqs!$A:$B,2,0),Q161,1),"")</f>
        <v>D</v>
      </c>
      <c r="Q161" s="3">
        <v>116</v>
      </c>
      <c r="R161" s="3" t="str">
        <f>IFERROR(MID(VLOOKUP($B161,Seqs!$A:$B,2,0),S161,1),"")</f>
        <v>F</v>
      </c>
      <c r="S161" s="3">
        <v>119</v>
      </c>
      <c r="T161" s="3" t="str">
        <f>IFERROR(MID(VLOOKUP($B161,Seqs!$A:$B,2,0),U161,1),"")</f>
        <v>G</v>
      </c>
      <c r="U161" s="3">
        <v>120</v>
      </c>
      <c r="V161" s="3" t="str">
        <f>IFERROR(MID(VLOOKUP($B161,Seqs!$A:$B,2,0),W161,1),"")</f>
        <v>Y</v>
      </c>
      <c r="W161" s="3">
        <v>155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161</v>
      </c>
      <c r="AD161" s="3" t="str">
        <f>IFERROR(MID(VLOOKUP($B161,Seqs!$A:$B,2,0),AE161,1),"")</f>
        <v>S</v>
      </c>
      <c r="AE161" s="3">
        <v>190</v>
      </c>
      <c r="AF161" s="3" t="str">
        <f>IFERROR(MID(VLOOKUP($B161,Seqs!$A:$B,2,0),AG161,1),"")</f>
        <v>C</v>
      </c>
      <c r="AG161" s="3">
        <v>202</v>
      </c>
      <c r="AH161" s="3" t="str">
        <f>IFERROR(MID(VLOOKUP($B161,Seqs!$A:$B,2,0),AI161,1),"")</f>
        <v>D</v>
      </c>
      <c r="AI161" s="3">
        <v>204</v>
      </c>
      <c r="AJ161" s="3" t="str">
        <f>IFERROR(MID(VLOOKUP($B161,Seqs!$A:$B,2,0),AK161,1),"")</f>
        <v>L</v>
      </c>
      <c r="AK161" s="3">
        <v>211</v>
      </c>
      <c r="AL161" s="3" t="str">
        <f>IFERROR(MID(VLOOKUP($B161,Seqs!$A:$B,2,0),AM161,1),"")</f>
        <v>K</v>
      </c>
      <c r="AM161" s="3">
        <v>247</v>
      </c>
      <c r="AN161" s="3" t="str">
        <f>IFERROR(MID(VLOOKUP($B161,Seqs!$A:$B,2,0),AO161,1),"")</f>
        <v>P</v>
      </c>
      <c r="AO161" s="3">
        <v>253</v>
      </c>
      <c r="AP161" s="3" t="str">
        <f>IFERROR(MID(VLOOKUP($B161,Seqs!$A:$B,2,0),AQ161,1),"")</f>
        <v>D</v>
      </c>
      <c r="AQ161" s="3">
        <v>289</v>
      </c>
      <c r="AR161" s="3" t="str">
        <f>IFERROR(MID(VLOOKUP($B161,Seqs!$A:$B,2,0),AS161,1),"")</f>
        <v>M</v>
      </c>
      <c r="AS161" s="3">
        <v>295</v>
      </c>
      <c r="AT161" s="3" t="str">
        <f>IFERROR(MID(VLOOKUP($B161,Seqs!$A:$B,2,0),AU161,1),"")</f>
        <v>L</v>
      </c>
      <c r="AU161" s="3">
        <v>326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639"/>
        <v>1</v>
      </c>
      <c r="BC161" s="23">
        <f t="shared" si="612"/>
        <v>243</v>
      </c>
      <c r="BD161" s="4" t="s">
        <v>23</v>
      </c>
      <c r="BE161" s="3" t="s">
        <v>1381</v>
      </c>
      <c r="BF161" s="124">
        <v>2.2000000000000002</v>
      </c>
      <c r="BG161" s="50" t="s">
        <v>1384</v>
      </c>
      <c r="BH161" s="50" t="s">
        <v>1384</v>
      </c>
      <c r="BI161" s="3" t="s">
        <v>1169</v>
      </c>
      <c r="BJ161" s="72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58" t="s">
        <v>1293</v>
      </c>
      <c r="BV161" s="72">
        <f t="shared" si="613"/>
        <v>49</v>
      </c>
      <c r="BW161" s="73" t="str">
        <f t="shared" si="614"/>
        <v>-</v>
      </c>
      <c r="BX161" s="74">
        <f t="shared" si="615"/>
        <v>84</v>
      </c>
      <c r="BY161" s="73">
        <f t="shared" si="616"/>
        <v>116</v>
      </c>
      <c r="BZ161" s="74">
        <f t="shared" si="617"/>
        <v>120</v>
      </c>
      <c r="CA161" s="73" t="str">
        <f t="shared" si="618"/>
        <v>-</v>
      </c>
      <c r="CB161" s="74">
        <f t="shared" si="619"/>
        <v>161</v>
      </c>
      <c r="CC161" s="73">
        <f t="shared" si="620"/>
        <v>202</v>
      </c>
      <c r="CD161" s="74">
        <f t="shared" si="621"/>
        <v>211</v>
      </c>
      <c r="CE161" s="73">
        <f t="shared" si="622"/>
        <v>253</v>
      </c>
      <c r="CF161" s="74">
        <f t="shared" si="623"/>
        <v>295</v>
      </c>
      <c r="CG161" s="73" t="str">
        <f t="shared" si="624"/>
        <v>-</v>
      </c>
      <c r="CH161" s="72">
        <f t="shared" si="625"/>
        <v>79</v>
      </c>
      <c r="CI161" s="73" t="str">
        <f t="shared" si="626"/>
        <v>-</v>
      </c>
      <c r="CJ161" s="74">
        <f t="shared" si="627"/>
        <v>113</v>
      </c>
      <c r="CK161" s="74">
        <f t="shared" si="628"/>
        <v>119</v>
      </c>
      <c r="CL161" s="74">
        <f t="shared" si="629"/>
        <v>155</v>
      </c>
      <c r="CM161" s="74" t="str">
        <f t="shared" si="630"/>
        <v>-</v>
      </c>
      <c r="CN161" s="74">
        <f t="shared" si="631"/>
        <v>190</v>
      </c>
      <c r="CO161" s="74">
        <f t="shared" si="632"/>
        <v>204</v>
      </c>
      <c r="CP161" s="74">
        <f t="shared" si="633"/>
        <v>247</v>
      </c>
      <c r="CQ161" s="74">
        <f t="shared" si="634"/>
        <v>289</v>
      </c>
      <c r="CR161" s="74">
        <f t="shared" si="635"/>
        <v>326</v>
      </c>
      <c r="CS161" s="74" t="str">
        <f t="shared" si="636"/>
        <v>-</v>
      </c>
      <c r="CT161" s="23" t="e">
        <f t="shared" si="637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 t="shared" si="638"/>
        <v>p2ry1_human_4XNW</v>
      </c>
      <c r="B162" s="3" t="s">
        <v>345</v>
      </c>
      <c r="C162" s="3" t="s">
        <v>1056</v>
      </c>
      <c r="D162" s="3" t="str">
        <f>IFERROR(MID(VLOOKUP($B162,Seqs!$A:$B,2,0),E162,1),"")</f>
        <v>F</v>
      </c>
      <c r="E162" s="3">
        <v>49</v>
      </c>
      <c r="F162" s="3" t="str">
        <f>IFERROR(MID(VLOOKUP($B162,Seqs!$A:$B,2,0),G162,1),"")</f>
        <v>H</v>
      </c>
      <c r="G162" s="3">
        <v>79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84</v>
      </c>
      <c r="N162" s="3" t="str">
        <f>IFERROR(MID(VLOOKUP($B162,Seqs!$A:$B,2,0),O162,1),"")</f>
        <v>N</v>
      </c>
      <c r="O162" s="3">
        <v>113</v>
      </c>
      <c r="P162" s="3" t="str">
        <f>IFERROR(MID(VLOOKUP($B162,Seqs!$A:$B,2,0),Q162,1),"")</f>
        <v>D</v>
      </c>
      <c r="Q162" s="3">
        <v>116</v>
      </c>
      <c r="R162" s="3" t="str">
        <f>IFERROR(MID(VLOOKUP($B162,Seqs!$A:$B,2,0),S162,1),"")</f>
        <v>F</v>
      </c>
      <c r="S162" s="3">
        <v>119</v>
      </c>
      <c r="T162" s="3" t="str">
        <f>IFERROR(MID(VLOOKUP($B162,Seqs!$A:$B,2,0),U162,1),"")</f>
        <v>G</v>
      </c>
      <c r="U162" s="3">
        <v>120</v>
      </c>
      <c r="V162" s="3" t="str">
        <f>IFERROR(MID(VLOOKUP($B162,Seqs!$A:$B,2,0),W162,1),"")</f>
        <v>Y</v>
      </c>
      <c r="W162" s="3">
        <v>155</v>
      </c>
      <c r="X162" s="3" t="str">
        <f>IFERROR(MID(VLOOKUP($B162,Seqs!$A:$B,2,0),Y162,1),"")</f>
        <v>P</v>
      </c>
      <c r="Y162" s="3">
        <v>156</v>
      </c>
      <c r="Z162" s="3" t="str">
        <f>IFERROR(MID(VLOOKUP($B162,Seqs!$A:$B,2,0),AA162,1),"")</f>
        <v>L</v>
      </c>
      <c r="AA162" s="3">
        <v>163</v>
      </c>
      <c r="AB162" s="3" t="str">
        <f>IFERROR(MID(VLOOKUP($B162,Seqs!$A:$B,2,0),AC162,1),"")</f>
        <v>K</v>
      </c>
      <c r="AC162" s="9">
        <v>164</v>
      </c>
      <c r="AD162" s="3" t="str">
        <f>IFERROR(MID(VLOOKUP($B162,Seqs!$A:$B,2,0),AE162,1),"")</f>
        <v>S</v>
      </c>
      <c r="AE162" s="3">
        <v>190</v>
      </c>
      <c r="AF162" s="3" t="str">
        <f>IFERROR(MID(VLOOKUP($B162,Seqs!$A:$B,2,0),AG162,1),"")</f>
        <v>C</v>
      </c>
      <c r="AG162" s="3">
        <v>202</v>
      </c>
      <c r="AH162" s="3" t="str">
        <f>IFERROR(MID(VLOOKUP($B162,Seqs!$A:$B,2,0),AI162,1),"")</f>
        <v>D</v>
      </c>
      <c r="AI162" s="3">
        <v>204</v>
      </c>
      <c r="AJ162" s="3" t="str">
        <f>IFERROR(MID(VLOOKUP($B162,Seqs!$A:$B,2,0),AK162,1),"")</f>
        <v>L</v>
      </c>
      <c r="AK162" s="3">
        <v>211</v>
      </c>
      <c r="AL162" s="3" t="str">
        <f>IFERROR(MID(VLOOKUP($B162,Seqs!$A:$B,2,0),AM162,1),"")</f>
        <v>K</v>
      </c>
      <c r="AM162" s="3">
        <v>247</v>
      </c>
      <c r="AN162" s="3" t="str">
        <f>IFERROR(MID(VLOOKUP($B162,Seqs!$A:$B,2,0),AO162,1),"")</f>
        <v>P</v>
      </c>
      <c r="AO162" s="3">
        <v>253</v>
      </c>
      <c r="AP162" s="3" t="str">
        <f>IFERROR(MID(VLOOKUP($B162,Seqs!$A:$B,2,0),AQ162,1),"")</f>
        <v>D</v>
      </c>
      <c r="AQ162" s="3">
        <v>289</v>
      </c>
      <c r="AR162" s="3" t="str">
        <f>IFERROR(MID(VLOOKUP($B162,Seqs!$A:$B,2,0),AS162,1),"")</f>
        <v>M</v>
      </c>
      <c r="AS162" s="3">
        <v>295</v>
      </c>
      <c r="AT162" s="3" t="str">
        <f>IFERROR(MID(VLOOKUP($B162,Seqs!$A:$B,2,0),AU162,1),"")</f>
        <v>L</v>
      </c>
      <c r="AU162" s="3">
        <v>326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639"/>
        <v>1</v>
      </c>
      <c r="BC162" s="23">
        <f t="shared" si="612"/>
        <v>247</v>
      </c>
      <c r="BD162" s="2" t="s">
        <v>1383</v>
      </c>
      <c r="BE162" s="3" t="s">
        <v>1381</v>
      </c>
      <c r="BF162" s="124">
        <v>2.7</v>
      </c>
      <c r="BG162" s="50" t="s">
        <v>1384</v>
      </c>
      <c r="BH162" s="50" t="s">
        <v>1384</v>
      </c>
      <c r="BI162" s="1"/>
      <c r="BJ162" s="72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58" t="s">
        <v>1293</v>
      </c>
      <c r="BV162" s="72">
        <f t="shared" si="613"/>
        <v>49</v>
      </c>
      <c r="BW162" s="73" t="str">
        <f t="shared" si="614"/>
        <v>-</v>
      </c>
      <c r="BX162" s="74">
        <f t="shared" si="615"/>
        <v>84</v>
      </c>
      <c r="BY162" s="73">
        <f t="shared" si="616"/>
        <v>116</v>
      </c>
      <c r="BZ162" s="74">
        <f t="shared" si="617"/>
        <v>120</v>
      </c>
      <c r="CA162" s="73">
        <f t="shared" si="618"/>
        <v>156</v>
      </c>
      <c r="CB162" s="74">
        <f t="shared" si="619"/>
        <v>164</v>
      </c>
      <c r="CC162" s="73">
        <f t="shared" si="620"/>
        <v>202</v>
      </c>
      <c r="CD162" s="74">
        <f t="shared" si="621"/>
        <v>211</v>
      </c>
      <c r="CE162" s="73">
        <f t="shared" si="622"/>
        <v>253</v>
      </c>
      <c r="CF162" s="74">
        <f t="shared" si="623"/>
        <v>295</v>
      </c>
      <c r="CG162" s="73" t="str">
        <f t="shared" si="624"/>
        <v>-</v>
      </c>
      <c r="CH162" s="72">
        <f t="shared" si="625"/>
        <v>79</v>
      </c>
      <c r="CI162" s="73" t="str">
        <f t="shared" si="626"/>
        <v>-</v>
      </c>
      <c r="CJ162" s="74">
        <f t="shared" si="627"/>
        <v>113</v>
      </c>
      <c r="CK162" s="74">
        <f t="shared" si="628"/>
        <v>119</v>
      </c>
      <c r="CL162" s="74">
        <f t="shared" si="629"/>
        <v>155</v>
      </c>
      <c r="CM162" s="74">
        <f t="shared" si="630"/>
        <v>163</v>
      </c>
      <c r="CN162" s="74">
        <f t="shared" si="631"/>
        <v>190</v>
      </c>
      <c r="CO162" s="74">
        <f t="shared" si="632"/>
        <v>204</v>
      </c>
      <c r="CP162" s="74">
        <f t="shared" si="633"/>
        <v>247</v>
      </c>
      <c r="CQ162" s="74">
        <f t="shared" si="634"/>
        <v>289</v>
      </c>
      <c r="CR162" s="74">
        <f t="shared" si="635"/>
        <v>326</v>
      </c>
      <c r="CS162" s="74" t="str">
        <f t="shared" si="636"/>
        <v>-</v>
      </c>
      <c r="CT162" s="23" t="e">
        <f t="shared" si="637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38"/>
        <v>p2y12_human__wt</v>
      </c>
      <c r="B163" s="3" t="s">
        <v>352</v>
      </c>
      <c r="C163" s="3" t="s">
        <v>100</v>
      </c>
      <c r="D163" s="3" t="str">
        <f>IFERROR(MID(VLOOKUP($B163,Seqs!$A:$B,2,0),E163,1),"")</f>
        <v>Y</v>
      </c>
      <c r="E163" s="3">
        <v>21</v>
      </c>
      <c r="F163" s="3" t="str">
        <f>IFERROR(MID(VLOOKUP($B163,Seqs!$A:$B,2,0),G163,1),"")</f>
        <v>I</v>
      </c>
      <c r="G163" s="3">
        <v>53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57</v>
      </c>
      <c r="N163" s="3" t="str">
        <f>IFERROR(MID(VLOOKUP($B163,Seqs!$A:$B,2,0),O163,1),"")</f>
        <v>K</v>
      </c>
      <c r="O163" s="3">
        <v>86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90</v>
      </c>
      <c r="V163" s="3" t="str">
        <f>IFERROR(MID(VLOOKUP($B163,Seqs!$A:$B,2,0),W163,1),"")</f>
        <v>R</v>
      </c>
      <c r="W163" s="3">
        <v>128</v>
      </c>
      <c r="X163" s="3" t="str">
        <f>IFERROR(MID(VLOOKUP($B163,Seqs!$A:$B,2,0),Y163,1),"")</f>
        <v>P</v>
      </c>
      <c r="Y163" s="3">
        <v>129</v>
      </c>
      <c r="Z163" s="3" t="str">
        <f>IFERROR(MID(VLOOKUP($B163,Seqs!$A:$B,2,0),AA163,1),"")</f>
        <v>K</v>
      </c>
      <c r="AA163" s="75">
        <v>136</v>
      </c>
      <c r="AB163" s="3" t="str">
        <f>IFERROR(MID(VLOOKUP($B163,Seqs!$A:$B,2,0),AC163,1),"")</f>
        <v>N</v>
      </c>
      <c r="AC163" s="9">
        <v>137</v>
      </c>
      <c r="AD163" s="3" t="str">
        <f>IFERROR(MID(VLOOKUP($B163,Seqs!$A:$B,2,0),AE163,1),"")</f>
        <v>T</v>
      </c>
      <c r="AE163" s="3">
        <v>163</v>
      </c>
      <c r="AF163" s="3" t="str">
        <f>IFERROR(MID(VLOOKUP($B163,Seqs!$A:$B,2,0),AG163,1),"")</f>
        <v>C</v>
      </c>
      <c r="AG163" s="3">
        <v>175</v>
      </c>
      <c r="AH163" s="3" t="str">
        <f>IFERROR(MID(VLOOKUP($B163,Seqs!$A:$B,2,0),AI163,1),"")</f>
        <v>F</v>
      </c>
      <c r="AI163" s="3">
        <v>177</v>
      </c>
      <c r="AJ163" s="3" t="str">
        <f>IFERROR(MID(VLOOKUP($B163,Seqs!$A:$B,2,0),AK163,1),"")</f>
        <v>E</v>
      </c>
      <c r="AK163" s="3">
        <v>181</v>
      </c>
      <c r="AL163" s="3" t="str">
        <f>IFERROR(MID(VLOOKUP($B163,Seqs!$A:$B,2,0),AM163,1),"")</f>
        <v>T</v>
      </c>
      <c r="AM163" s="3">
        <v>223</v>
      </c>
      <c r="AN163" s="3" t="str">
        <f>IFERROR(MID(VLOOKUP($B163,Seqs!$A:$B,2,0),AO163,1),"")</f>
        <v>P</v>
      </c>
      <c r="AO163" s="3">
        <v>230</v>
      </c>
      <c r="AP163" s="3" t="str">
        <f>IFERROR(MID(VLOOKUP($B163,Seqs!$A:$B,2,0),AQ163,1),"")</f>
        <v>R</v>
      </c>
      <c r="AQ163" s="3">
        <v>265</v>
      </c>
      <c r="AR163" s="3" t="str">
        <f>IFERROR(MID(VLOOKUP($B163,Seqs!$A:$B,2,0),AS163,1),"")</f>
        <v>D</v>
      </c>
      <c r="AS163" s="3">
        <v>269</v>
      </c>
      <c r="AT163" s="3" t="str">
        <f>IFERROR(MID(VLOOKUP($B163,Seqs!$A:$B,2,0),AU163,1),"")</f>
        <v>L</v>
      </c>
      <c r="AU163" s="3">
        <v>301</v>
      </c>
      <c r="AV163" s="3" t="str">
        <f>IFERROR(MID(VLOOKUP($B163,Seqs!$A:$B,2,0),AW163,1),"")</f>
        <v>C</v>
      </c>
      <c r="AW163" s="3">
        <v>302</v>
      </c>
      <c r="AX163" s="3" t="str">
        <f>IFERROR(MID(VLOOKUP($B163,Seqs!$A:$B,2,0),AY163,1),"")</f>
        <v>M</v>
      </c>
      <c r="AY163" s="3">
        <v>312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639"/>
        <v>1</v>
      </c>
      <c r="BC163" s="23">
        <f t="shared" si="612"/>
        <v>265</v>
      </c>
      <c r="BD163" s="57" t="s">
        <v>1379</v>
      </c>
      <c r="BE163" s="3" t="s">
        <v>1381</v>
      </c>
      <c r="BF163" s="124" t="s">
        <v>23</v>
      </c>
      <c r="BG163" s="50" t="s">
        <v>1379</v>
      </c>
      <c r="BH163" s="50" t="s">
        <v>1384</v>
      </c>
      <c r="BI163" s="1"/>
      <c r="BJ163" s="72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58" t="s">
        <v>1293</v>
      </c>
      <c r="BV163" s="72">
        <f t="shared" si="613"/>
        <v>21</v>
      </c>
      <c r="BW163" s="73" t="str">
        <f t="shared" si="614"/>
        <v>-</v>
      </c>
      <c r="BX163" s="74">
        <f t="shared" si="615"/>
        <v>57</v>
      </c>
      <c r="BY163" s="73" t="str">
        <f t="shared" si="616"/>
        <v>-</v>
      </c>
      <c r="BZ163" s="74">
        <f t="shared" si="617"/>
        <v>90</v>
      </c>
      <c r="CA163" s="73">
        <f t="shared" si="618"/>
        <v>129</v>
      </c>
      <c r="CB163" s="74">
        <f t="shared" si="619"/>
        <v>137</v>
      </c>
      <c r="CC163" s="73">
        <f t="shared" si="620"/>
        <v>175</v>
      </c>
      <c r="CD163" s="74">
        <f t="shared" si="621"/>
        <v>181</v>
      </c>
      <c r="CE163" s="73">
        <f t="shared" si="622"/>
        <v>230</v>
      </c>
      <c r="CF163" s="74">
        <f t="shared" si="623"/>
        <v>269</v>
      </c>
      <c r="CG163" s="73">
        <f t="shared" si="624"/>
        <v>302</v>
      </c>
      <c r="CH163" s="72">
        <f t="shared" si="625"/>
        <v>53</v>
      </c>
      <c r="CI163" s="73" t="str">
        <f t="shared" si="626"/>
        <v>-</v>
      </c>
      <c r="CJ163" s="74">
        <f t="shared" si="627"/>
        <v>86</v>
      </c>
      <c r="CK163" s="74" t="str">
        <f t="shared" si="628"/>
        <v>-</v>
      </c>
      <c r="CL163" s="74">
        <f t="shared" si="629"/>
        <v>128</v>
      </c>
      <c r="CM163" s="74">
        <f t="shared" si="630"/>
        <v>136</v>
      </c>
      <c r="CN163" s="74">
        <f t="shared" si="631"/>
        <v>163</v>
      </c>
      <c r="CO163" s="74">
        <f t="shared" si="632"/>
        <v>177</v>
      </c>
      <c r="CP163" s="74">
        <f t="shared" si="633"/>
        <v>223</v>
      </c>
      <c r="CQ163" s="74">
        <f t="shared" si="634"/>
        <v>265</v>
      </c>
      <c r="CR163" s="74">
        <f t="shared" si="635"/>
        <v>301</v>
      </c>
      <c r="CS163" s="74">
        <f t="shared" si="636"/>
        <v>312</v>
      </c>
      <c r="CT163" s="23" t="e">
        <f t="shared" si="637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38"/>
        <v>p2y12_human_4NTJ</v>
      </c>
      <c r="B164" s="3" t="s">
        <v>352</v>
      </c>
      <c r="C164" s="3" t="s">
        <v>1049</v>
      </c>
      <c r="D164" s="3" t="str">
        <f>IFERROR(MID(VLOOKUP($B164,Seqs!$A:$B,2,0),E164,1),"")</f>
        <v>Y</v>
      </c>
      <c r="E164" s="3">
        <v>21</v>
      </c>
      <c r="F164" s="3" t="str">
        <f>IFERROR(MID(VLOOKUP($B164,Seqs!$A:$B,2,0),G164,1),"")</f>
        <v>I</v>
      </c>
      <c r="G164" s="3">
        <v>53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57</v>
      </c>
      <c r="N164" s="3" t="str">
        <f>IFERROR(MID(VLOOKUP($B164,Seqs!$A:$B,2,0),O164,1),"")</f>
        <v>K</v>
      </c>
      <c r="O164" s="3">
        <v>86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L</v>
      </c>
      <c r="U164" s="3">
        <v>92</v>
      </c>
      <c r="V164" s="3" t="str">
        <f>IFERROR(MID(VLOOKUP($B164,Seqs!$A:$B,2,0),W164,1),"")</f>
        <v>R</v>
      </c>
      <c r="W164" s="3">
        <v>128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N</v>
      </c>
      <c r="AC164" s="9">
        <v>137</v>
      </c>
      <c r="AD164" s="3" t="str">
        <f>IFERROR(MID(VLOOKUP($B164,Seqs!$A:$B,2,0),AE164,1),"")</f>
        <v>L</v>
      </c>
      <c r="AE164" s="3">
        <v>162</v>
      </c>
      <c r="AF164" s="3" t="str">
        <f>IFERROR(MID(VLOOKUP($B164,Seqs!$A:$B,2,0),AG164,1),"")</f>
        <v>C</v>
      </c>
      <c r="AG164" s="3">
        <v>175</v>
      </c>
      <c r="AH164" s="3" t="str">
        <f>IFERROR(MID(VLOOKUP($B164,Seqs!$A:$B,2,0),AI164,1),"")</f>
        <v>F</v>
      </c>
      <c r="AI164" s="3">
        <v>177</v>
      </c>
      <c r="AJ164" s="3" t="str">
        <f>IFERROR(MID(VLOOKUP($B164,Seqs!$A:$B,2,0),AK164,1),"")</f>
        <v>E</v>
      </c>
      <c r="AK164" s="3">
        <v>181</v>
      </c>
      <c r="AL164" s="3" t="str">
        <f>IFERROR(MID(VLOOKUP($B164,Seqs!$A:$B,2,0),AM164,1),"")</f>
        <v>T</v>
      </c>
      <c r="AM164" s="3">
        <v>223</v>
      </c>
      <c r="AN164" s="3" t="str">
        <f>IFERROR(MID(VLOOKUP($B164,Seqs!$A:$B,2,0),AO164,1),"")</f>
        <v>I</v>
      </c>
      <c r="AO164" s="3">
        <v>240</v>
      </c>
      <c r="AP164" s="3" t="str">
        <f>IFERROR(MID(VLOOKUP($B164,Seqs!$A:$B,2,0),AQ164,1),"")</f>
        <v>L</v>
      </c>
      <c r="AQ164" s="3">
        <v>261</v>
      </c>
      <c r="AR164" s="3" t="str">
        <f>IFERROR(MID(VLOOKUP($B164,Seqs!$A:$B,2,0),AS164,1),"")</f>
        <v>D</v>
      </c>
      <c r="AS164" s="3">
        <v>269</v>
      </c>
      <c r="AT164" s="3" t="str">
        <f>IFERROR(MID(VLOOKUP($B164,Seqs!$A:$B,2,0),AU164,1),"")</f>
        <v>L</v>
      </c>
      <c r="AU164" s="3">
        <v>301</v>
      </c>
      <c r="AV164" s="3" t="str">
        <f>IFERROR(MID(VLOOKUP($B164,Seqs!$A:$B,2,0),AW164,1),"")</f>
        <v>C</v>
      </c>
      <c r="AW164" s="3">
        <v>302</v>
      </c>
      <c r="AX164" s="3" t="str">
        <f>IFERROR(MID(VLOOKUP($B164,Seqs!$A:$B,2,0),AY164,1),"")</f>
        <v>M</v>
      </c>
      <c r="AY164" s="3">
        <v>312</v>
      </c>
      <c r="AZ164" s="79" t="str">
        <f>VLOOKUP(B164,Classification!A:D,2,0)</f>
        <v>A</v>
      </c>
      <c r="BA164" s="97" t="str">
        <f>VLOOKUP(B164,Classification!A:D,4,0)</f>
        <v>P2Y</v>
      </c>
      <c r="BB164" s="27" t="b">
        <f t="shared" si="639"/>
        <v>1</v>
      </c>
      <c r="BC164" s="23">
        <f t="shared" si="612"/>
        <v>241</v>
      </c>
      <c r="BD164" s="2" t="s">
        <v>1383</v>
      </c>
      <c r="BE164" s="3" t="s">
        <v>1381</v>
      </c>
      <c r="BF164" s="124">
        <v>2.62</v>
      </c>
      <c r="BG164" s="50" t="s">
        <v>1384</v>
      </c>
      <c r="BH164" s="50" t="s">
        <v>1384</v>
      </c>
      <c r="BI164" s="3" t="s">
        <v>1171</v>
      </c>
      <c r="BJ164" s="72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58" t="s">
        <v>1293</v>
      </c>
      <c r="BV164" s="72">
        <f t="shared" si="613"/>
        <v>21</v>
      </c>
      <c r="BW164" s="73" t="str">
        <f t="shared" si="614"/>
        <v>-</v>
      </c>
      <c r="BX164" s="74">
        <f t="shared" si="615"/>
        <v>57</v>
      </c>
      <c r="BY164" s="73" t="str">
        <f t="shared" si="616"/>
        <v>-</v>
      </c>
      <c r="BZ164" s="74">
        <f t="shared" si="617"/>
        <v>92</v>
      </c>
      <c r="CA164" s="73" t="str">
        <f t="shared" si="618"/>
        <v>-</v>
      </c>
      <c r="CB164" s="74">
        <f t="shared" si="619"/>
        <v>137</v>
      </c>
      <c r="CC164" s="73">
        <f t="shared" si="620"/>
        <v>175</v>
      </c>
      <c r="CD164" s="74">
        <f t="shared" si="621"/>
        <v>181</v>
      </c>
      <c r="CE164" s="73">
        <f t="shared" si="622"/>
        <v>240</v>
      </c>
      <c r="CF164" s="74">
        <f t="shared" si="623"/>
        <v>269</v>
      </c>
      <c r="CG164" s="73">
        <f t="shared" si="624"/>
        <v>302</v>
      </c>
      <c r="CH164" s="72">
        <f t="shared" si="625"/>
        <v>53</v>
      </c>
      <c r="CI164" s="73" t="str">
        <f t="shared" si="626"/>
        <v>-</v>
      </c>
      <c r="CJ164" s="74">
        <f t="shared" si="627"/>
        <v>86</v>
      </c>
      <c r="CK164" s="74" t="str">
        <f t="shared" si="628"/>
        <v>-</v>
      </c>
      <c r="CL164" s="74">
        <f t="shared" si="629"/>
        <v>128</v>
      </c>
      <c r="CM164" s="74" t="str">
        <f t="shared" si="630"/>
        <v>-</v>
      </c>
      <c r="CN164" s="74">
        <f t="shared" si="631"/>
        <v>162</v>
      </c>
      <c r="CO164" s="74">
        <f t="shared" si="632"/>
        <v>177</v>
      </c>
      <c r="CP164" s="74">
        <f t="shared" si="633"/>
        <v>223</v>
      </c>
      <c r="CQ164" s="74">
        <f t="shared" si="634"/>
        <v>261</v>
      </c>
      <c r="CR164" s="74">
        <f t="shared" si="635"/>
        <v>301</v>
      </c>
      <c r="CS164" s="74">
        <f t="shared" si="636"/>
        <v>312</v>
      </c>
      <c r="CT164" s="23" t="e">
        <f t="shared" si="637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38"/>
        <v>p2y12_human_4PXZ</v>
      </c>
      <c r="B165" s="3" t="s">
        <v>352</v>
      </c>
      <c r="C165" s="3" t="s">
        <v>1153</v>
      </c>
      <c r="D165" s="3" t="str">
        <f>IFERROR(MID(VLOOKUP($B165,Seqs!$A:$B,2,0),E165,1),"")</f>
        <v>I</v>
      </c>
      <c r="E165" s="3">
        <v>23</v>
      </c>
      <c r="F165" s="3" t="str">
        <f>IFERROR(MID(VLOOKUP($B165,Seqs!$A:$B,2,0),G165,1),"")</f>
        <v>I</v>
      </c>
      <c r="G165" s="3">
        <v>53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57</v>
      </c>
      <c r="N165" s="3" t="str">
        <f>IFERROR(MID(VLOOKUP($B165,Seqs!$A:$B,2,0),O165,1),"")</f>
        <v>K</v>
      </c>
      <c r="O165" s="3">
        <v>86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G</v>
      </c>
      <c r="U165" s="3">
        <v>90</v>
      </c>
      <c r="V165" s="3" t="str">
        <f>IFERROR(MID(VLOOKUP($B165,Seqs!$A:$B,2,0),W165,1),"")</f>
        <v>R</v>
      </c>
      <c r="W165" s="3">
        <v>128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9">
        <v>137</v>
      </c>
      <c r="AD165" s="3" t="str">
        <f>IFERROR(MID(VLOOKUP($B165,Seqs!$A:$B,2,0),AE165,1),"")</f>
        <v>T</v>
      </c>
      <c r="AE165" s="3">
        <v>163</v>
      </c>
      <c r="AF165" s="3" t="str">
        <f>IFERROR(MID(VLOOKUP($B165,Seqs!$A:$B,2,0),AG165,1),"")</f>
        <v>C</v>
      </c>
      <c r="AG165" s="3">
        <v>175</v>
      </c>
      <c r="AH165" s="3" t="str">
        <f>IFERROR(MID(VLOOKUP($B165,Seqs!$A:$B,2,0),AI165,1),"")</f>
        <v>F</v>
      </c>
      <c r="AI165" s="3">
        <v>177</v>
      </c>
      <c r="AJ165" s="3" t="str">
        <f>IFERROR(MID(VLOOKUP($B165,Seqs!$A:$B,2,0),AK165,1),"")</f>
        <v>E</v>
      </c>
      <c r="AK165" s="3">
        <v>181</v>
      </c>
      <c r="AL165" s="3" t="str">
        <f>IFERROR(MID(VLOOKUP($B165,Seqs!$A:$B,2,0),AM165,1),"")</f>
        <v>S</v>
      </c>
      <c r="AM165" s="3">
        <v>219</v>
      </c>
      <c r="AN165" s="3" t="str">
        <f>IFERROR(MID(VLOOKUP($B165,Seqs!$A:$B,2,0),AO165,1),"")</f>
        <v>V</v>
      </c>
      <c r="AO165" s="3">
        <v>236</v>
      </c>
      <c r="AP165" s="3" t="str">
        <f>IFERROR(MID(VLOOKUP($B165,Seqs!$A:$B,2,0),AQ165,1),"")</f>
        <v>R</v>
      </c>
      <c r="AQ165" s="3">
        <v>265</v>
      </c>
      <c r="AR165" s="3" t="str">
        <f>IFERROR(MID(VLOOKUP($B165,Seqs!$A:$B,2,0),AS165,1),"")</f>
        <v>D</v>
      </c>
      <c r="AS165" s="3">
        <v>269</v>
      </c>
      <c r="AT165" s="3" t="str">
        <f>IFERROR(MID(VLOOKUP($B165,Seqs!$A:$B,2,0),AU165,1),"")</f>
        <v>C</v>
      </c>
      <c r="AU165" s="3">
        <v>292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9" t="str">
        <f>VLOOKUP(B165,Classification!A:D,2,0)</f>
        <v>A</v>
      </c>
      <c r="BA165" s="97" t="str">
        <f>VLOOKUP(B165,Classification!A:D,4,0)</f>
        <v>P2Y</v>
      </c>
      <c r="BB165" s="27" t="b">
        <f t="shared" si="639"/>
        <v>1</v>
      </c>
      <c r="BC165" s="23">
        <f t="shared" si="612"/>
        <v>227</v>
      </c>
      <c r="BD165" s="4" t="s">
        <v>23</v>
      </c>
      <c r="BE165" s="3" t="s">
        <v>1381</v>
      </c>
      <c r="BF165" s="124">
        <v>2.5</v>
      </c>
      <c r="BG165" s="50" t="s">
        <v>1384</v>
      </c>
      <c r="BH165" s="50" t="s">
        <v>1384</v>
      </c>
      <c r="BI165" s="1"/>
      <c r="BJ165" s="72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58" t="s">
        <v>1293</v>
      </c>
      <c r="BV165" s="72">
        <f t="shared" si="613"/>
        <v>23</v>
      </c>
      <c r="BW165" s="73" t="str">
        <f t="shared" si="614"/>
        <v>-</v>
      </c>
      <c r="BX165" s="74">
        <f t="shared" si="615"/>
        <v>57</v>
      </c>
      <c r="BY165" s="73" t="str">
        <f t="shared" si="616"/>
        <v>-</v>
      </c>
      <c r="BZ165" s="74">
        <f t="shared" si="617"/>
        <v>90</v>
      </c>
      <c r="CA165" s="73" t="str">
        <f t="shared" si="618"/>
        <v>-</v>
      </c>
      <c r="CB165" s="74">
        <f t="shared" si="619"/>
        <v>137</v>
      </c>
      <c r="CC165" s="73">
        <f t="shared" si="620"/>
        <v>175</v>
      </c>
      <c r="CD165" s="74">
        <f t="shared" si="621"/>
        <v>181</v>
      </c>
      <c r="CE165" s="73">
        <f t="shared" si="622"/>
        <v>236</v>
      </c>
      <c r="CF165" s="74">
        <f t="shared" si="623"/>
        <v>269</v>
      </c>
      <c r="CG165" s="73" t="str">
        <f t="shared" si="624"/>
        <v>-</v>
      </c>
      <c r="CH165" s="72">
        <f t="shared" si="625"/>
        <v>53</v>
      </c>
      <c r="CI165" s="73" t="str">
        <f t="shared" si="626"/>
        <v>-</v>
      </c>
      <c r="CJ165" s="74">
        <f t="shared" si="627"/>
        <v>86</v>
      </c>
      <c r="CK165" s="74" t="str">
        <f t="shared" si="628"/>
        <v>-</v>
      </c>
      <c r="CL165" s="74">
        <f t="shared" si="629"/>
        <v>128</v>
      </c>
      <c r="CM165" s="74" t="str">
        <f t="shared" si="630"/>
        <v>-</v>
      </c>
      <c r="CN165" s="74">
        <f t="shared" si="631"/>
        <v>163</v>
      </c>
      <c r="CO165" s="74">
        <f t="shared" si="632"/>
        <v>177</v>
      </c>
      <c r="CP165" s="74">
        <f t="shared" si="633"/>
        <v>219</v>
      </c>
      <c r="CQ165" s="74">
        <f t="shared" si="634"/>
        <v>265</v>
      </c>
      <c r="CR165" s="74">
        <f t="shared" si="635"/>
        <v>292</v>
      </c>
      <c r="CS165" s="74" t="str">
        <f t="shared" si="636"/>
        <v>-</v>
      </c>
      <c r="CT165" s="23" t="e">
        <f t="shared" si="637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si="638"/>
        <v>p2y12_human_4PY0</v>
      </c>
      <c r="B166" s="3" t="s">
        <v>352</v>
      </c>
      <c r="C166" s="3" t="s">
        <v>1051</v>
      </c>
      <c r="D166" s="3" t="str">
        <f>IFERROR(MID(VLOOKUP($B166,Seqs!$A:$B,2,0),E166,1),"")</f>
        <v>I</v>
      </c>
      <c r="E166" s="3">
        <v>23</v>
      </c>
      <c r="F166" s="3" t="str">
        <f>IFERROR(MID(VLOOKUP($B166,Seqs!$A:$B,2,0),G166,1),"")</f>
        <v>I</v>
      </c>
      <c r="G166" s="3">
        <v>53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57</v>
      </c>
      <c r="N166" s="3" t="str">
        <f>IFERROR(MID(VLOOKUP($B166,Seqs!$A:$B,2,0),O166,1),"")</f>
        <v>K</v>
      </c>
      <c r="O166" s="3">
        <v>86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G</v>
      </c>
      <c r="U166" s="3">
        <v>90</v>
      </c>
      <c r="V166" s="3" t="str">
        <f>IFERROR(MID(VLOOKUP($B166,Seqs!$A:$B,2,0),W166,1),"")</f>
        <v>R</v>
      </c>
      <c r="W166" s="3">
        <v>128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N</v>
      </c>
      <c r="AC166" s="9">
        <v>137</v>
      </c>
      <c r="AD166" s="3" t="str">
        <f>IFERROR(MID(VLOOKUP($B166,Seqs!$A:$B,2,0),AE166,1),"")</f>
        <v>T</v>
      </c>
      <c r="AE166" s="3">
        <v>163</v>
      </c>
      <c r="AF166" s="3" t="str">
        <f>IFERROR(MID(VLOOKUP($B166,Seqs!$A:$B,2,0),AG166,1),"")</f>
        <v>C</v>
      </c>
      <c r="AG166" s="3">
        <v>175</v>
      </c>
      <c r="AH166" s="3" t="str">
        <f>IFERROR(MID(VLOOKUP($B166,Seqs!$A:$B,2,0),AI166,1),"")</f>
        <v>F</v>
      </c>
      <c r="AI166" s="3">
        <v>177</v>
      </c>
      <c r="AJ166" s="3" t="str">
        <f>IFERROR(MID(VLOOKUP($B166,Seqs!$A:$B,2,0),AK166,1),"")</f>
        <v>E</v>
      </c>
      <c r="AK166" s="3">
        <v>181</v>
      </c>
      <c r="AL166" s="3" t="str">
        <f>IFERROR(MID(VLOOKUP($B166,Seqs!$A:$B,2,0),AM166,1),"")</f>
        <v>S</v>
      </c>
      <c r="AM166" s="3">
        <v>219</v>
      </c>
      <c r="AN166" s="3" t="str">
        <f>IFERROR(MID(VLOOKUP($B166,Seqs!$A:$B,2,0),AO166,1),"")</f>
        <v>V</v>
      </c>
      <c r="AO166" s="3">
        <v>236</v>
      </c>
      <c r="AP166" s="3" t="str">
        <f>IFERROR(MID(VLOOKUP($B166,Seqs!$A:$B,2,0),AQ166,1),"")</f>
        <v>R</v>
      </c>
      <c r="AQ166" s="3">
        <v>265</v>
      </c>
      <c r="AR166" s="3" t="str">
        <f>IFERROR(MID(VLOOKUP($B166,Seqs!$A:$B,2,0),AS166,1),"")</f>
        <v>D</v>
      </c>
      <c r="AS166" s="3">
        <v>269</v>
      </c>
      <c r="AT166" s="3" t="str">
        <f>IFERROR(MID(VLOOKUP($B166,Seqs!$A:$B,2,0),AU166,1),"")</f>
        <v>C</v>
      </c>
      <c r="AU166" s="3">
        <v>292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9" t="str">
        <f>VLOOKUP(B166,Classification!A:D,2,0)</f>
        <v>A</v>
      </c>
      <c r="BA166" s="97" t="str">
        <f>VLOOKUP(B166,Classification!A:D,4,0)</f>
        <v>P2Y</v>
      </c>
      <c r="BB166" s="27" t="b">
        <f t="shared" si="639"/>
        <v>1</v>
      </c>
      <c r="BC166" s="23">
        <f t="shared" si="612"/>
        <v>227</v>
      </c>
      <c r="BD166" s="4" t="s">
        <v>23</v>
      </c>
      <c r="BE166" s="3" t="s">
        <v>1381</v>
      </c>
      <c r="BF166" s="124">
        <v>3.1</v>
      </c>
      <c r="BG166" s="50" t="s">
        <v>1384</v>
      </c>
      <c r="BH166" s="50" t="s">
        <v>1384</v>
      </c>
      <c r="BI166" s="1"/>
      <c r="BJ166" s="72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58" t="s">
        <v>1293</v>
      </c>
      <c r="BV166" s="72">
        <f t="shared" si="613"/>
        <v>23</v>
      </c>
      <c r="BW166" s="73" t="str">
        <f t="shared" si="614"/>
        <v>-</v>
      </c>
      <c r="BX166" s="74">
        <f t="shared" si="615"/>
        <v>57</v>
      </c>
      <c r="BY166" s="73" t="str">
        <f t="shared" si="616"/>
        <v>-</v>
      </c>
      <c r="BZ166" s="74">
        <f t="shared" si="617"/>
        <v>90</v>
      </c>
      <c r="CA166" s="73" t="str">
        <f t="shared" si="618"/>
        <v>-</v>
      </c>
      <c r="CB166" s="74">
        <f t="shared" si="619"/>
        <v>137</v>
      </c>
      <c r="CC166" s="73">
        <f t="shared" si="620"/>
        <v>175</v>
      </c>
      <c r="CD166" s="74">
        <f t="shared" si="621"/>
        <v>181</v>
      </c>
      <c r="CE166" s="73">
        <f t="shared" si="622"/>
        <v>236</v>
      </c>
      <c r="CF166" s="74">
        <f t="shared" si="623"/>
        <v>269</v>
      </c>
      <c r="CG166" s="73" t="str">
        <f t="shared" si="624"/>
        <v>-</v>
      </c>
      <c r="CH166" s="72">
        <f t="shared" si="625"/>
        <v>53</v>
      </c>
      <c r="CI166" s="73" t="str">
        <f t="shared" si="626"/>
        <v>-</v>
      </c>
      <c r="CJ166" s="74">
        <f t="shared" si="627"/>
        <v>86</v>
      </c>
      <c r="CK166" s="74" t="str">
        <f t="shared" si="628"/>
        <v>-</v>
      </c>
      <c r="CL166" s="74">
        <f t="shared" si="629"/>
        <v>128</v>
      </c>
      <c r="CM166" s="74" t="str">
        <f t="shared" si="630"/>
        <v>-</v>
      </c>
      <c r="CN166" s="74">
        <f t="shared" si="631"/>
        <v>163</v>
      </c>
      <c r="CO166" s="74">
        <f t="shared" si="632"/>
        <v>177</v>
      </c>
      <c r="CP166" s="74">
        <f t="shared" si="633"/>
        <v>219</v>
      </c>
      <c r="CQ166" s="74">
        <f t="shared" si="634"/>
        <v>265</v>
      </c>
      <c r="CR166" s="74">
        <f t="shared" si="635"/>
        <v>292</v>
      </c>
      <c r="CS166" s="74" t="str">
        <f t="shared" si="636"/>
        <v>-</v>
      </c>
      <c r="CT166" s="23" t="e">
        <f t="shared" si="637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 t="shared" si="638"/>
        <v>par1_human__wt</v>
      </c>
      <c r="B167" s="3" t="s">
        <v>355</v>
      </c>
      <c r="C167" s="3" t="s">
        <v>100</v>
      </c>
      <c r="D167" s="3" t="str">
        <f>IFERROR(MID(VLOOKUP($B167,Seqs!$A:$B,2,0),E167,1),"")</f>
        <v>S</v>
      </c>
      <c r="E167" s="3">
        <v>99</v>
      </c>
      <c r="F167" s="3" t="str">
        <f>IFERROR(MID(VLOOKUP($B167,Seqs!$A:$B,2,0),G167,1),"")</f>
        <v>K</v>
      </c>
      <c r="G167" s="3">
        <v>130</v>
      </c>
      <c r="H167" s="3" t="str">
        <f>IFERROR(MID(VLOOKUP($B167,Seqs!$A:$B,2,0),I167,1),"")</f>
        <v>M</v>
      </c>
      <c r="I167" s="23">
        <v>131</v>
      </c>
      <c r="J167" s="3" t="str">
        <f>IFERROR(MID(VLOOKUP($B167,Seqs!$A:$B,2,0),K167,1),"")</f>
        <v>K</v>
      </c>
      <c r="K167" s="23">
        <v>134</v>
      </c>
      <c r="L167" s="3" t="str">
        <f>IFERROR(MID(VLOOKUP($B167,Seqs!$A:$B,2,0),M167,1),"")</f>
        <v>K</v>
      </c>
      <c r="M167" s="3">
        <v>135</v>
      </c>
      <c r="N167" s="3" t="str">
        <f>IFERROR(MID(VLOOKUP($B167,Seqs!$A:$B,2,0),O167,1),"")</f>
        <v>S</v>
      </c>
      <c r="O167" s="3">
        <v>164</v>
      </c>
      <c r="P167" s="3" t="str">
        <f>IFERROR(MID(VLOOKUP($B167,Seqs!$A:$B,2,0),Q167,1),"")</f>
        <v>D</v>
      </c>
      <c r="Q167" s="3">
        <v>167</v>
      </c>
      <c r="R167" s="3" t="str">
        <f>IFERROR(MID(VLOOKUP($B167,Seqs!$A:$B,2,0),S167,1),"")</f>
        <v>F</v>
      </c>
      <c r="S167" s="3">
        <v>170</v>
      </c>
      <c r="T167" s="3" t="str">
        <f>IFERROR(MID(VLOOKUP($B167,Seqs!$A:$B,2,0),U167,1),"")</f>
        <v>G</v>
      </c>
      <c r="U167" s="3">
        <v>171</v>
      </c>
      <c r="V167" s="3" t="str">
        <f>IFERROR(MID(VLOOKUP($B167,Seqs!$A:$B,2,0),W167,1),"")</f>
        <v>Y</v>
      </c>
      <c r="W167" s="3">
        <v>206</v>
      </c>
      <c r="X167" s="3" t="str">
        <f>IFERROR(MID(VLOOKUP($B167,Seqs!$A:$B,2,0),Y167,1),"")</f>
        <v>P</v>
      </c>
      <c r="Y167" s="3">
        <v>207</v>
      </c>
      <c r="Z167" s="3" t="str">
        <f>IFERROR(MID(VLOOKUP($B167,Seqs!$A:$B,2,0),AA167,1),"")</f>
        <v>R</v>
      </c>
      <c r="AA167" s="3">
        <v>214</v>
      </c>
      <c r="AB167" s="3" t="str">
        <f>IFERROR(MID(VLOOKUP($B167,Seqs!$A:$B,2,0),AC167,1),"")</f>
        <v>T</v>
      </c>
      <c r="AC167" s="9">
        <v>215</v>
      </c>
      <c r="AD167" s="3" t="str">
        <f>IFERROR(MID(VLOOKUP($B167,Seqs!$A:$B,2,0),AE167,1),"")</f>
        <v>K</v>
      </c>
      <c r="AE167" s="3">
        <v>240</v>
      </c>
      <c r="AF167" s="3" t="str">
        <f>IFERROR(MID(VLOOKUP($B167,Seqs!$A:$B,2,0),AG167,1),"")</f>
        <v>C</v>
      </c>
      <c r="AG167" s="3">
        <v>254</v>
      </c>
      <c r="AH167" s="3" t="str">
        <f>IFERROR(MID(VLOOKUP($B167,Seqs!$A:$B,2,0),AI167,1),"")</f>
        <v>D</v>
      </c>
      <c r="AI167" s="3">
        <v>256</v>
      </c>
      <c r="AJ167" s="3" t="str">
        <f>IFERROR(MID(VLOOKUP($B167,Seqs!$A:$B,2,0),AK167,1),"")</f>
        <v>E</v>
      </c>
      <c r="AK167" s="3">
        <v>264</v>
      </c>
      <c r="AL167" s="3" t="str">
        <f>IFERROR(MID(VLOOKUP($B167,Seqs!$A:$B,2,0),AM167,1),"")</f>
        <v>S</v>
      </c>
      <c r="AM167" s="3">
        <v>299</v>
      </c>
      <c r="AN167" s="3" t="str">
        <f>IFERROR(MID(VLOOKUP($B167,Seqs!$A:$B,2,0),AO167,1),"")</f>
        <v>N</v>
      </c>
      <c r="AO167" s="3">
        <v>304</v>
      </c>
      <c r="AP167" s="3" t="str">
        <f>IFERROR(MID(VLOOKUP($B167,Seqs!$A:$B,2,0),AQ167,1),"")</f>
        <v>L</v>
      </c>
      <c r="AQ167" s="3">
        <v>340</v>
      </c>
      <c r="AR167" s="3" t="str">
        <f>IFERROR(MID(VLOOKUP($B167,Seqs!$A:$B,2,0),AS167,1),"")</f>
        <v>T</v>
      </c>
      <c r="AS167" s="3">
        <v>346</v>
      </c>
      <c r="AT167" s="3" t="str">
        <f>IFERROR(MID(VLOOKUP($B167,Seqs!$A:$B,2,0),AU167,1),"")</f>
        <v>A</v>
      </c>
      <c r="AU167" s="3">
        <v>374</v>
      </c>
      <c r="AV167" s="3" t="str">
        <f>IFERROR(MID(VLOOKUP($B167,Seqs!$A:$B,2,0),AW167,1),"")</f>
        <v>S</v>
      </c>
      <c r="AW167" s="3">
        <v>375</v>
      </c>
      <c r="AX167" s="3" t="str">
        <f>IFERROR(MID(VLOOKUP($B167,Seqs!$A:$B,2,0),AY167,1),"")</f>
        <v>K</v>
      </c>
      <c r="AY167" s="3">
        <v>389</v>
      </c>
      <c r="AZ167" s="79" t="str">
        <f>VLOOKUP(B167,Classification!A:D,2,0)</f>
        <v>A</v>
      </c>
      <c r="BA167" s="97" t="str">
        <f>VLOOKUP(B167,Classification!A:D,4,0)</f>
        <v>Proteinase-activated</v>
      </c>
      <c r="BB167" s="27" t="b">
        <f t="shared" si="639"/>
        <v>1</v>
      </c>
      <c r="BC167" s="23">
        <f t="shared" si="612"/>
        <v>260</v>
      </c>
      <c r="BD167" s="57" t="s">
        <v>1379</v>
      </c>
      <c r="BE167" s="3" t="s">
        <v>1381</v>
      </c>
      <c r="BF167" s="124" t="s">
        <v>23</v>
      </c>
      <c r="BG167" s="50" t="s">
        <v>1379</v>
      </c>
      <c r="BH167" s="50" t="s">
        <v>1384</v>
      </c>
      <c r="BI167" s="1"/>
      <c r="BJ167" s="72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58" t="s">
        <v>1293</v>
      </c>
      <c r="BV167" s="72">
        <f t="shared" si="613"/>
        <v>99</v>
      </c>
      <c r="BW167" s="73">
        <f t="shared" si="614"/>
        <v>131</v>
      </c>
      <c r="BX167" s="74">
        <f t="shared" si="615"/>
        <v>135</v>
      </c>
      <c r="BY167" s="73">
        <f t="shared" si="616"/>
        <v>167</v>
      </c>
      <c r="BZ167" s="74">
        <f t="shared" si="617"/>
        <v>171</v>
      </c>
      <c r="CA167" s="73">
        <f t="shared" si="618"/>
        <v>207</v>
      </c>
      <c r="CB167" s="74">
        <f t="shared" si="619"/>
        <v>215</v>
      </c>
      <c r="CC167" s="73">
        <f t="shared" si="620"/>
        <v>254</v>
      </c>
      <c r="CD167" s="74">
        <f t="shared" si="621"/>
        <v>264</v>
      </c>
      <c r="CE167" s="73">
        <f t="shared" si="622"/>
        <v>304</v>
      </c>
      <c r="CF167" s="74">
        <f t="shared" si="623"/>
        <v>346</v>
      </c>
      <c r="CG167" s="73">
        <f t="shared" si="624"/>
        <v>375</v>
      </c>
      <c r="CH167" s="72">
        <f t="shared" si="625"/>
        <v>130</v>
      </c>
      <c r="CI167" s="73">
        <f t="shared" si="626"/>
        <v>134</v>
      </c>
      <c r="CJ167" s="74">
        <f t="shared" si="627"/>
        <v>164</v>
      </c>
      <c r="CK167" s="74">
        <f t="shared" si="628"/>
        <v>170</v>
      </c>
      <c r="CL167" s="74">
        <f t="shared" si="629"/>
        <v>206</v>
      </c>
      <c r="CM167" s="74">
        <f t="shared" si="630"/>
        <v>214</v>
      </c>
      <c r="CN167" s="74">
        <f t="shared" si="631"/>
        <v>240</v>
      </c>
      <c r="CO167" s="74">
        <f t="shared" si="632"/>
        <v>256</v>
      </c>
      <c r="CP167" s="74">
        <f t="shared" si="633"/>
        <v>299</v>
      </c>
      <c r="CQ167" s="74">
        <f t="shared" si="634"/>
        <v>340</v>
      </c>
      <c r="CR167" s="74">
        <f t="shared" si="635"/>
        <v>374</v>
      </c>
      <c r="CS167" s="74">
        <f t="shared" si="636"/>
        <v>389</v>
      </c>
      <c r="CT167" s="23">
        <f t="shared" si="637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38"/>
        <v>par1_human_3VW7</v>
      </c>
      <c r="B168" s="3" t="s">
        <v>355</v>
      </c>
      <c r="C168" s="3" t="s">
        <v>93</v>
      </c>
      <c r="D168" s="3" t="str">
        <f>IFERROR(MID(VLOOKUP($B168,Seqs!$A:$B,2,0),E168,1),"")</f>
        <v>S</v>
      </c>
      <c r="E168" s="3">
        <v>99</v>
      </c>
      <c r="F168" s="3" t="str">
        <f>IFERROR(MID(VLOOKUP($B168,Seqs!$A:$B,2,0),G168,1),"")</f>
        <v>K</v>
      </c>
      <c r="G168" s="3">
        <v>130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K</v>
      </c>
      <c r="M168" s="3">
        <v>135</v>
      </c>
      <c r="N168" s="3" t="str">
        <f>IFERROR(MID(VLOOKUP($B168,Seqs!$A:$B,2,0),O168,1),"")</f>
        <v>S</v>
      </c>
      <c r="O168" s="3">
        <v>164</v>
      </c>
      <c r="P168" s="3" t="str">
        <f>IFERROR(MID(VLOOKUP($B168,Seqs!$A:$B,2,0),Q168,1),"")</f>
        <v>D</v>
      </c>
      <c r="Q168" s="3">
        <v>167</v>
      </c>
      <c r="R168" s="3" t="str">
        <f>IFERROR(MID(VLOOKUP($B168,Seqs!$A:$B,2,0),S168,1),"")</f>
        <v>F</v>
      </c>
      <c r="S168" s="3">
        <v>170</v>
      </c>
      <c r="T168" s="3" t="str">
        <f>IFERROR(MID(VLOOKUP($B168,Seqs!$A:$B,2,0),U168,1),"")</f>
        <v>G</v>
      </c>
      <c r="U168" s="3">
        <v>171</v>
      </c>
      <c r="V168" s="3" t="str">
        <f>IFERROR(MID(VLOOKUP($B168,Seqs!$A:$B,2,0),W168,1),"")</f>
        <v>Y</v>
      </c>
      <c r="W168" s="3">
        <v>206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215</v>
      </c>
      <c r="AD168" s="3" t="str">
        <f>IFERROR(MID(VLOOKUP($B168,Seqs!$A:$B,2,0),AE168,1),"")</f>
        <v>K</v>
      </c>
      <c r="AE168" s="3">
        <v>240</v>
      </c>
      <c r="AF168" s="3" t="str">
        <f>IFERROR(MID(VLOOKUP($B168,Seqs!$A:$B,2,0),AG168,1),"")</f>
        <v>C</v>
      </c>
      <c r="AG168" s="3">
        <v>254</v>
      </c>
      <c r="AH168" s="3" t="str">
        <f>IFERROR(MID(VLOOKUP($B168,Seqs!$A:$B,2,0),AI168,1),"")</f>
        <v>D</v>
      </c>
      <c r="AI168" s="3">
        <v>256</v>
      </c>
      <c r="AJ168" s="3" t="str">
        <f>IFERROR(MID(VLOOKUP($B168,Seqs!$A:$B,2,0),AK168,1),"")</f>
        <v>E</v>
      </c>
      <c r="AK168" s="3">
        <v>264</v>
      </c>
      <c r="AL168" s="3" t="str">
        <f>IFERROR(MID(VLOOKUP($B168,Seqs!$A:$B,2,0),AM168,1),"")</f>
        <v>S</v>
      </c>
      <c r="AM168" s="3">
        <v>300</v>
      </c>
      <c r="AN168" s="3" t="str">
        <f>IFERROR(MID(VLOOKUP($B168,Seqs!$A:$B,2,0),AO168,1),"")</f>
        <v>N</v>
      </c>
      <c r="AO168" s="3">
        <v>304</v>
      </c>
      <c r="AP168" s="3" t="str">
        <f>IFERROR(MID(VLOOKUP($B168,Seqs!$A:$B,2,0),AQ168,1),"")</f>
        <v>L</v>
      </c>
      <c r="AQ168" s="3">
        <v>340</v>
      </c>
      <c r="AR168" s="3" t="str">
        <f>IFERROR(MID(VLOOKUP($B168,Seqs!$A:$B,2,0),AS168,1),"")</f>
        <v>T</v>
      </c>
      <c r="AS168" s="3">
        <v>346</v>
      </c>
      <c r="AT168" s="3" t="str">
        <f>IFERROR(MID(VLOOKUP($B168,Seqs!$A:$B,2,0),AU168,1),"")</f>
        <v>Y</v>
      </c>
      <c r="AU168" s="3">
        <v>372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7" t="str">
        <f>VLOOKUP(B168,Classification!A:D,4,0)</f>
        <v>Proteinase-activated</v>
      </c>
      <c r="BB168" s="27" t="b">
        <f t="shared" si="639"/>
        <v>1</v>
      </c>
      <c r="BC168" s="23">
        <f t="shared" si="612"/>
        <v>235</v>
      </c>
      <c r="BD168" s="2" t="s">
        <v>1383</v>
      </c>
      <c r="BE168" s="3" t="s">
        <v>1381</v>
      </c>
      <c r="BF168" s="124">
        <v>2.2000000000000002</v>
      </c>
      <c r="BG168" s="50" t="s">
        <v>1384</v>
      </c>
      <c r="BH168" s="50" t="s">
        <v>1384</v>
      </c>
      <c r="BI168" s="1"/>
      <c r="BJ168" s="72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58" t="s">
        <v>1293</v>
      </c>
      <c r="BV168" s="72">
        <f t="shared" si="613"/>
        <v>99</v>
      </c>
      <c r="BW168" s="73" t="str">
        <f t="shared" si="614"/>
        <v>-</v>
      </c>
      <c r="BX168" s="74">
        <f t="shared" si="615"/>
        <v>135</v>
      </c>
      <c r="BY168" s="73">
        <f t="shared" si="616"/>
        <v>167</v>
      </c>
      <c r="BZ168" s="74">
        <f t="shared" si="617"/>
        <v>171</v>
      </c>
      <c r="CA168" s="73" t="str">
        <f t="shared" si="618"/>
        <v>-</v>
      </c>
      <c r="CB168" s="74">
        <f t="shared" si="619"/>
        <v>215</v>
      </c>
      <c r="CC168" s="73">
        <f t="shared" si="620"/>
        <v>254</v>
      </c>
      <c r="CD168" s="74">
        <f t="shared" si="621"/>
        <v>264</v>
      </c>
      <c r="CE168" s="73">
        <f t="shared" si="622"/>
        <v>304</v>
      </c>
      <c r="CF168" s="74">
        <f t="shared" si="623"/>
        <v>346</v>
      </c>
      <c r="CG168" s="73" t="str">
        <f t="shared" si="624"/>
        <v>-</v>
      </c>
      <c r="CH168" s="72">
        <f t="shared" si="625"/>
        <v>130</v>
      </c>
      <c r="CI168" s="73" t="str">
        <f t="shared" si="626"/>
        <v>-</v>
      </c>
      <c r="CJ168" s="74">
        <f t="shared" si="627"/>
        <v>164</v>
      </c>
      <c r="CK168" s="74">
        <f t="shared" si="628"/>
        <v>170</v>
      </c>
      <c r="CL168" s="74">
        <f t="shared" si="629"/>
        <v>206</v>
      </c>
      <c r="CM168" s="74" t="str">
        <f t="shared" si="630"/>
        <v>-</v>
      </c>
      <c r="CN168" s="74">
        <f t="shared" si="631"/>
        <v>240</v>
      </c>
      <c r="CO168" s="74">
        <f t="shared" si="632"/>
        <v>256</v>
      </c>
      <c r="CP168" s="74">
        <f t="shared" si="633"/>
        <v>300</v>
      </c>
      <c r="CQ168" s="74">
        <f t="shared" si="634"/>
        <v>340</v>
      </c>
      <c r="CR168" s="74">
        <f t="shared" si="635"/>
        <v>372</v>
      </c>
      <c r="CS168" s="74" t="str">
        <f t="shared" si="636"/>
        <v>-</v>
      </c>
      <c r="CT168" s="23" t="e">
        <f t="shared" si="637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s="12" customFormat="1" x14ac:dyDescent="0.2">
      <c r="A169" s="9" t="str">
        <f t="shared" ref="A169:A170" si="696">CONCATENATE(B169,"_",C169)</f>
        <v>par2_human__wt</v>
      </c>
      <c r="B169" s="9" t="s">
        <v>356</v>
      </c>
      <c r="C169" s="9" t="s">
        <v>100</v>
      </c>
      <c r="D169" s="9" t="str">
        <f>IFERROR(MID(VLOOKUP($B169,Seqs!$A:$B,2,0),E169,1),"")</f>
        <v>G</v>
      </c>
      <c r="E169" s="9">
        <v>71</v>
      </c>
      <c r="F169" s="9" t="str">
        <f>IFERROR(MID(VLOOKUP($B169,Seqs!$A:$B,2,0),G169,1),"")</f>
        <v>R</v>
      </c>
      <c r="G169" s="9">
        <v>103</v>
      </c>
      <c r="H169" s="9" t="str">
        <f>IFERROR(MID(VLOOKUP($B169,Seqs!$A:$B,2,0),I169,1),"")</f>
        <v/>
      </c>
      <c r="I169" s="112" t="s">
        <v>23</v>
      </c>
      <c r="J169" s="9" t="str">
        <f>IFERROR(MID(VLOOKUP($B169,Seqs!$A:$B,2,0),K169,1),"")</f>
        <v/>
      </c>
      <c r="K169" s="112" t="s">
        <v>23</v>
      </c>
      <c r="L169" s="9" t="str">
        <f>IFERROR(MID(VLOOKUP($B169,Seqs!$A:$B,2,0),M169,1),"")</f>
        <v>H</v>
      </c>
      <c r="M169" s="9">
        <v>108</v>
      </c>
      <c r="N169" s="9" t="str">
        <f>IFERROR(MID(VLOOKUP($B169,Seqs!$A:$B,2,0),O169,1),"")</f>
        <v>H</v>
      </c>
      <c r="O169" s="9">
        <v>137</v>
      </c>
      <c r="P169" s="9" t="str">
        <f>IFERROR(MID(VLOOKUP($B169,Seqs!$A:$B,2,0),Q169,1),"")</f>
        <v>G</v>
      </c>
      <c r="Q169" s="9">
        <v>138</v>
      </c>
      <c r="R169" s="9" t="str">
        <f>IFERROR(MID(VLOOKUP($B169,Seqs!$A:$B,2,0),S169,1),"")</f>
        <v>Y</v>
      </c>
      <c r="S169" s="9">
        <v>143</v>
      </c>
      <c r="T169" s="9" t="str">
        <f>IFERROR(MID(VLOOKUP($B169,Seqs!$A:$B,2,0),U169,1),"")</f>
        <v>G</v>
      </c>
      <c r="U169" s="9">
        <v>144</v>
      </c>
      <c r="V169" s="9" t="str">
        <f>IFERROR(MID(VLOOKUP($B169,Seqs!$A:$B,2,0),W169,1),"")</f>
        <v>N</v>
      </c>
      <c r="W169" s="9">
        <v>179</v>
      </c>
      <c r="X169" s="9" t="str">
        <f>IFERROR(MID(VLOOKUP($B169,Seqs!$A:$B,2,0),Y169,1),"")</f>
        <v>P</v>
      </c>
      <c r="Y169" s="9">
        <v>180</v>
      </c>
      <c r="Z169" s="9" t="str">
        <f>IFERROR(MID(VLOOKUP($B169,Seqs!$A:$B,2,0),AA169,1),"")</f>
        <v>K</v>
      </c>
      <c r="AA169" s="9">
        <v>186</v>
      </c>
      <c r="AB169" s="9" t="str">
        <f>IFERROR(MID(VLOOKUP($B169,Seqs!$A:$B,2,0),AC169,1),"")</f>
        <v>K</v>
      </c>
      <c r="AC169" s="9">
        <v>187</v>
      </c>
      <c r="AD169" s="9" t="str">
        <f>IFERROR(MID(VLOOKUP($B169,Seqs!$A:$B,2,0),AE169,1),"")</f>
        <v>V</v>
      </c>
      <c r="AE169" s="9">
        <v>211</v>
      </c>
      <c r="AF169" s="9" t="str">
        <f>IFERROR(MID(VLOOKUP($B169,Seqs!$A:$B,2,0),AG169,1),"")</f>
        <v>C</v>
      </c>
      <c r="AG169" s="9">
        <v>226</v>
      </c>
      <c r="AH169" s="9" t="str">
        <f>IFERROR(MID(VLOOKUP($B169,Seqs!$A:$B,2,0),AI169,1),"")</f>
        <v>D</v>
      </c>
      <c r="AI169" s="9">
        <v>228</v>
      </c>
      <c r="AJ169" s="9" t="str">
        <f>IFERROR(MID(VLOOKUP($B169,Seqs!$A:$B,2,0),AK169,1),"")</f>
        <v>L</v>
      </c>
      <c r="AK169" s="9">
        <v>235</v>
      </c>
      <c r="AL169" s="9" t="str">
        <f>IFERROR(MID(VLOOKUP($B169,Seqs!$A:$B,2,0),AM169,1),"")</f>
        <v>S</v>
      </c>
      <c r="AM169" s="9">
        <v>272</v>
      </c>
      <c r="AN169" s="9" t="str">
        <f>IFERROR(MID(VLOOKUP($B169,Seqs!$A:$B,2,0),AO169,1),"")</f>
        <v>S</v>
      </c>
      <c r="AO169" s="9">
        <v>278</v>
      </c>
      <c r="AP169" s="9" t="str">
        <f>IFERROR(MID(VLOOKUP($B169,Seqs!$A:$B,2,0),AQ169,1),"")</f>
        <v>Q</v>
      </c>
      <c r="AQ169" s="9">
        <v>317</v>
      </c>
      <c r="AR169" s="9" t="str">
        <f>IFERROR(MID(VLOOKUP($B169,Seqs!$A:$B,2,0),AS169,1),"")</f>
        <v>V</v>
      </c>
      <c r="AS169" s="9">
        <v>322</v>
      </c>
      <c r="AT169" s="9" t="str">
        <f>IFERROR(MID(VLOOKUP($B169,Seqs!$A:$B,2,0),AU169,1),"")</f>
        <v>V</v>
      </c>
      <c r="AU169" s="9">
        <v>347</v>
      </c>
      <c r="AV169" s="9" t="str">
        <f>IFERROR(MID(VLOOKUP($B169,Seqs!$A:$B,2,0),AW169,1),"")</f>
        <v>S</v>
      </c>
      <c r="AW169" s="9">
        <v>348</v>
      </c>
      <c r="AX169" s="9" t="str">
        <f>IFERROR(MID(VLOOKUP($B169,Seqs!$A:$B,2,0),AY169,1),"")</f>
        <v>R</v>
      </c>
      <c r="AY169" s="9">
        <v>362</v>
      </c>
      <c r="AZ169" s="113" t="str">
        <f>VLOOKUP(B169,Classification!A:D,2,0)</f>
        <v>A</v>
      </c>
      <c r="BA169" s="101" t="str">
        <f>VLOOKUP(B169,Classification!A:D,4,0)</f>
        <v>Proteinase-activated</v>
      </c>
      <c r="BB169" s="37" t="b">
        <f t="shared" ref="BB169:BB170" si="697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2">
        <f t="shared" ref="BC169:BC170" si="698">_xlfn.AGGREGATE(9,6,CH169:CS169)-_xlfn.AGGREGATE(9,6,BV169:CG169)+12</f>
        <v>260</v>
      </c>
      <c r="BD169" s="41" t="s">
        <v>23</v>
      </c>
      <c r="BE169" s="9" t="s">
        <v>1381</v>
      </c>
      <c r="BF169" s="125" t="s">
        <v>23</v>
      </c>
      <c r="BG169" s="52" t="s">
        <v>1384</v>
      </c>
      <c r="BH169" s="52" t="s">
        <v>1384</v>
      </c>
      <c r="BJ169" s="114" t="s">
        <v>1293</v>
      </c>
      <c r="BK169" s="115" t="s">
        <v>1293</v>
      </c>
      <c r="BL169" s="115" t="s">
        <v>1293</v>
      </c>
      <c r="BM169" s="115" t="s">
        <v>1293</v>
      </c>
      <c r="BN169" s="115" t="s">
        <v>1293</v>
      </c>
      <c r="BO169" s="115" t="s">
        <v>1293</v>
      </c>
      <c r="BP169" s="115" t="s">
        <v>1293</v>
      </c>
      <c r="BQ169" s="115" t="s">
        <v>1293</v>
      </c>
      <c r="BR169" s="115" t="s">
        <v>1293</v>
      </c>
      <c r="BS169" s="115" t="s">
        <v>1293</v>
      </c>
      <c r="BT169" s="115" t="s">
        <v>1293</v>
      </c>
      <c r="BU169" s="115" t="s">
        <v>1293</v>
      </c>
      <c r="BV169" s="114">
        <f t="shared" ref="BV169:BV170" si="699">E169</f>
        <v>71</v>
      </c>
      <c r="BW169" s="116" t="str">
        <f t="shared" ref="BW169:BW170" si="700">I169</f>
        <v>-</v>
      </c>
      <c r="BX169" s="117">
        <f t="shared" ref="BX169:BX170" si="701">M169</f>
        <v>108</v>
      </c>
      <c r="BY169" s="116">
        <f t="shared" ref="BY169:BY170" si="702">Q169</f>
        <v>138</v>
      </c>
      <c r="BZ169" s="117">
        <f t="shared" ref="BZ169:BZ170" si="703">U169</f>
        <v>144</v>
      </c>
      <c r="CA169" s="116">
        <f t="shared" ref="CA169:CA170" si="704">Y169</f>
        <v>180</v>
      </c>
      <c r="CB169" s="117">
        <f t="shared" ref="CB169:CB170" si="705">AC169</f>
        <v>187</v>
      </c>
      <c r="CC169" s="116">
        <f t="shared" ref="CC169:CC170" si="706">AG169</f>
        <v>226</v>
      </c>
      <c r="CD169" s="117">
        <f t="shared" ref="CD169:CD170" si="707">AK169</f>
        <v>235</v>
      </c>
      <c r="CE169" s="116">
        <f t="shared" ref="CE169:CE170" si="708">AO169</f>
        <v>278</v>
      </c>
      <c r="CF169" s="117">
        <f t="shared" ref="CF169:CF170" si="709">AS169</f>
        <v>322</v>
      </c>
      <c r="CG169" s="116">
        <f t="shared" ref="CG169:CG170" si="710">AW169</f>
        <v>348</v>
      </c>
      <c r="CH169" s="114">
        <f t="shared" ref="CH169:CH170" si="711">G169</f>
        <v>103</v>
      </c>
      <c r="CI169" s="116" t="str">
        <f t="shared" ref="CI169:CI170" si="712">K169</f>
        <v>-</v>
      </c>
      <c r="CJ169" s="117">
        <f t="shared" ref="CJ169:CJ170" si="713">O169</f>
        <v>137</v>
      </c>
      <c r="CK169" s="117">
        <f t="shared" ref="CK169:CK170" si="714">S169</f>
        <v>143</v>
      </c>
      <c r="CL169" s="117">
        <f t="shared" ref="CL169:CL170" si="715">W169</f>
        <v>179</v>
      </c>
      <c r="CM169" s="117">
        <f t="shared" ref="CM169:CM170" si="716">AA169</f>
        <v>186</v>
      </c>
      <c r="CN169" s="117">
        <f t="shared" ref="CN169:CN170" si="717">AE169</f>
        <v>211</v>
      </c>
      <c r="CO169" s="117">
        <f t="shared" ref="CO169:CO170" si="718">AI169</f>
        <v>228</v>
      </c>
      <c r="CP169" s="117">
        <f t="shared" ref="CP169:CP170" si="719">AM169</f>
        <v>272</v>
      </c>
      <c r="CQ169" s="117">
        <f t="shared" ref="CQ169:CQ170" si="720">AQ169</f>
        <v>317</v>
      </c>
      <c r="CR169" s="117">
        <f t="shared" ref="CR169:CR170" si="721">AU169</f>
        <v>347</v>
      </c>
      <c r="CS169" s="117">
        <f t="shared" ref="CS169:CS170" si="722">AY169</f>
        <v>362</v>
      </c>
      <c r="CT169" s="112" t="e">
        <f t="shared" ref="CT169:CT170" si="723">M169-K169</f>
        <v>#VALUE!</v>
      </c>
    </row>
    <row r="170" spans="1:1029" s="12" customFormat="1" x14ac:dyDescent="0.2">
      <c r="A170" s="9" t="str">
        <f t="shared" si="696"/>
        <v>par2_human_5NDD</v>
      </c>
      <c r="B170" s="9" t="s">
        <v>356</v>
      </c>
      <c r="C170" s="9" t="s">
        <v>1403</v>
      </c>
      <c r="D170" s="9" t="str">
        <f>IFERROR(MID(VLOOKUP($B170,Seqs!$A:$B,2,0),E170,1),"")</f>
        <v>G</v>
      </c>
      <c r="E170" s="9">
        <v>71</v>
      </c>
      <c r="F170" s="9" t="str">
        <f>IFERROR(MID(VLOOKUP($B170,Seqs!$A:$B,2,0),G170,1),"")</f>
        <v>R</v>
      </c>
      <c r="G170" s="9">
        <v>103</v>
      </c>
      <c r="H170" s="9" t="str">
        <f>IFERROR(MID(VLOOKUP($B170,Seqs!$A:$B,2,0),I170,1),"")</f>
        <v/>
      </c>
      <c r="I170" s="112" t="s">
        <v>23</v>
      </c>
      <c r="J170" s="9" t="str">
        <f>IFERROR(MID(VLOOKUP($B170,Seqs!$A:$B,2,0),K170,1),"")</f>
        <v/>
      </c>
      <c r="K170" s="112" t="s">
        <v>23</v>
      </c>
      <c r="L170" s="9" t="str">
        <f>IFERROR(MID(VLOOKUP($B170,Seqs!$A:$B,2,0),M170,1),"")</f>
        <v>H</v>
      </c>
      <c r="M170" s="9">
        <v>108</v>
      </c>
      <c r="N170" s="9" t="str">
        <f>IFERROR(MID(VLOOKUP($B170,Seqs!$A:$B,2,0),O170,1),"")</f>
        <v>H</v>
      </c>
      <c r="O170" s="9">
        <v>137</v>
      </c>
      <c r="P170" s="9" t="str">
        <f>IFERROR(MID(VLOOKUP($B170,Seqs!$A:$B,2,0),Q170,1),"")</f>
        <v>G</v>
      </c>
      <c r="Q170" s="9">
        <v>138</v>
      </c>
      <c r="R170" s="9" t="str">
        <f>IFERROR(MID(VLOOKUP($B170,Seqs!$A:$B,2,0),S170,1),"")</f>
        <v>Y</v>
      </c>
      <c r="S170" s="9">
        <v>143</v>
      </c>
      <c r="T170" s="9" t="str">
        <f>IFERROR(MID(VLOOKUP($B170,Seqs!$A:$B,2,0),U170,1),"")</f>
        <v>G</v>
      </c>
      <c r="U170" s="9">
        <v>144</v>
      </c>
      <c r="V170" s="9" t="str">
        <f>IFERROR(MID(VLOOKUP($B170,Seqs!$A:$B,2,0),W170,1),"")</f>
        <v>N</v>
      </c>
      <c r="W170" s="9">
        <v>179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H</v>
      </c>
      <c r="AC170" s="9">
        <v>183</v>
      </c>
      <c r="AD170" s="9" t="str">
        <f>IFERROR(MID(VLOOKUP($B170,Seqs!$A:$B,2,0),AE170,1),"")</f>
        <v>V</v>
      </c>
      <c r="AE170" s="9">
        <v>211</v>
      </c>
      <c r="AF170" s="9" t="str">
        <f>IFERROR(MID(VLOOKUP($B170,Seqs!$A:$B,2,0),AG170,1),"")</f>
        <v>C</v>
      </c>
      <c r="AG170" s="9">
        <v>226</v>
      </c>
      <c r="AH170" s="9" t="str">
        <f>IFERROR(MID(VLOOKUP($B170,Seqs!$A:$B,2,0),AI170,1),"")</f>
        <v>D</v>
      </c>
      <c r="AI170" s="9">
        <v>228</v>
      </c>
      <c r="AJ170" s="9" t="str">
        <f>IFERROR(MID(VLOOKUP($B170,Seqs!$A:$B,2,0),AK170,1),"")</f>
        <v>L</v>
      </c>
      <c r="AK170" s="9">
        <v>235</v>
      </c>
      <c r="AL170" s="9" t="str">
        <f>IFERROR(MID(VLOOKUP($B170,Seqs!$A:$B,2,0),AM170,1),"")</f>
        <v>L</v>
      </c>
      <c r="AM170" s="9">
        <v>269</v>
      </c>
      <c r="AN170" s="9" t="str">
        <f>IFERROR(MID(VLOOKUP($B170,Seqs!$A:$B,2,0),AO170,1),"")</f>
        <v>S</v>
      </c>
      <c r="AO170" s="9">
        <v>278</v>
      </c>
      <c r="AP170" s="9" t="str">
        <f>IFERROR(MID(VLOOKUP($B170,Seqs!$A:$B,2,0),AQ170,1),"")</f>
        <v>Q</v>
      </c>
      <c r="AQ170" s="9">
        <v>317</v>
      </c>
      <c r="AR170" s="9" t="str">
        <f>IFERROR(MID(VLOOKUP($B170,Seqs!$A:$B,2,0),AS170,1),"")</f>
        <v>V</v>
      </c>
      <c r="AS170" s="9">
        <v>322</v>
      </c>
      <c r="AT170" s="9" t="str">
        <f>IFERROR(MID(VLOOKUP($B170,Seqs!$A:$B,2,0),AU170,1),"")</f>
        <v>V</v>
      </c>
      <c r="AU170" s="9">
        <v>347</v>
      </c>
      <c r="AV170" s="9" t="str">
        <f>IFERROR(MID(VLOOKUP($B170,Seqs!$A:$B,2,0),AW170,1),"")</f>
        <v>S</v>
      </c>
      <c r="AW170" s="9">
        <v>348</v>
      </c>
      <c r="AX170" s="9" t="str">
        <f>IFERROR(MID(VLOOKUP($B170,Seqs!$A:$B,2,0),AY170,1),"")</f>
        <v>L</v>
      </c>
      <c r="AY170" s="9">
        <v>359</v>
      </c>
      <c r="AZ170" s="113" t="str">
        <f>VLOOKUP(B170,Classification!A:D,2,0)</f>
        <v>A</v>
      </c>
      <c r="BA170" s="101" t="str">
        <f>VLOOKUP(B170,Classification!A:D,4,0)</f>
        <v>Proteinase-activated</v>
      </c>
      <c r="BB170" s="37" t="b">
        <f t="shared" si="697"/>
        <v>1</v>
      </c>
      <c r="BC170" s="112">
        <f t="shared" si="698"/>
        <v>252</v>
      </c>
      <c r="BD170" s="41" t="s">
        <v>1383</v>
      </c>
      <c r="BE170" s="9" t="s">
        <v>1381</v>
      </c>
      <c r="BF170" s="125">
        <v>2.8</v>
      </c>
      <c r="BG170" s="52" t="s">
        <v>1</v>
      </c>
      <c r="BH170" s="52" t="s">
        <v>1384</v>
      </c>
      <c r="BJ170" s="114" t="s">
        <v>1293</v>
      </c>
      <c r="BK170" s="115" t="s">
        <v>1293</v>
      </c>
      <c r="BL170" s="115" t="s">
        <v>1293</v>
      </c>
      <c r="BM170" s="115" t="s">
        <v>1293</v>
      </c>
      <c r="BN170" s="115" t="s">
        <v>1293</v>
      </c>
      <c r="BO170" s="115" t="s">
        <v>1293</v>
      </c>
      <c r="BP170" s="115" t="s">
        <v>1293</v>
      </c>
      <c r="BQ170" s="115" t="s">
        <v>1293</v>
      </c>
      <c r="BR170" s="115" t="s">
        <v>1293</v>
      </c>
      <c r="BS170" s="115" t="s">
        <v>1293</v>
      </c>
      <c r="BT170" s="115" t="s">
        <v>1293</v>
      </c>
      <c r="BU170" s="115" t="s">
        <v>1293</v>
      </c>
      <c r="BV170" s="114">
        <f t="shared" si="699"/>
        <v>71</v>
      </c>
      <c r="BW170" s="116" t="str">
        <f t="shared" si="700"/>
        <v>-</v>
      </c>
      <c r="BX170" s="117">
        <f t="shared" si="701"/>
        <v>108</v>
      </c>
      <c r="BY170" s="116">
        <f t="shared" si="702"/>
        <v>138</v>
      </c>
      <c r="BZ170" s="117">
        <f t="shared" si="703"/>
        <v>144</v>
      </c>
      <c r="CA170" s="116" t="str">
        <f t="shared" si="704"/>
        <v>-</v>
      </c>
      <c r="CB170" s="117">
        <f t="shared" si="705"/>
        <v>183</v>
      </c>
      <c r="CC170" s="116">
        <f t="shared" si="706"/>
        <v>226</v>
      </c>
      <c r="CD170" s="117">
        <f t="shared" si="707"/>
        <v>235</v>
      </c>
      <c r="CE170" s="116">
        <f t="shared" si="708"/>
        <v>278</v>
      </c>
      <c r="CF170" s="117">
        <f t="shared" si="709"/>
        <v>322</v>
      </c>
      <c r="CG170" s="116">
        <f t="shared" si="710"/>
        <v>348</v>
      </c>
      <c r="CH170" s="114">
        <f t="shared" si="711"/>
        <v>103</v>
      </c>
      <c r="CI170" s="116" t="str">
        <f t="shared" si="712"/>
        <v>-</v>
      </c>
      <c r="CJ170" s="117">
        <f t="shared" si="713"/>
        <v>137</v>
      </c>
      <c r="CK170" s="117">
        <f t="shared" si="714"/>
        <v>143</v>
      </c>
      <c r="CL170" s="117">
        <f t="shared" si="715"/>
        <v>179</v>
      </c>
      <c r="CM170" s="117" t="str">
        <f t="shared" si="716"/>
        <v>-</v>
      </c>
      <c r="CN170" s="117">
        <f t="shared" si="717"/>
        <v>211</v>
      </c>
      <c r="CO170" s="117">
        <f t="shared" si="718"/>
        <v>228</v>
      </c>
      <c r="CP170" s="117">
        <f t="shared" si="719"/>
        <v>269</v>
      </c>
      <c r="CQ170" s="117">
        <f t="shared" si="720"/>
        <v>317</v>
      </c>
      <c r="CR170" s="117">
        <f t="shared" si="721"/>
        <v>347</v>
      </c>
      <c r="CS170" s="117">
        <f t="shared" si="722"/>
        <v>359</v>
      </c>
      <c r="CT170" s="112" t="e">
        <f t="shared" si="723"/>
        <v>#VALUE!</v>
      </c>
    </row>
    <row r="171" spans="1:1029" s="12" customFormat="1" x14ac:dyDescent="0.2">
      <c r="A171" s="9" t="str">
        <f t="shared" ref="A171" si="724">CONCATENATE(B171,"_",C171)</f>
        <v>par2_human_5NDZ</v>
      </c>
      <c r="B171" s="9" t="s">
        <v>356</v>
      </c>
      <c r="C171" s="9" t="s">
        <v>1404</v>
      </c>
      <c r="D171" s="9" t="str">
        <f>IFERROR(MID(VLOOKUP($B171,Seqs!$A:$B,2,0),E171,1),"")</f>
        <v>G</v>
      </c>
      <c r="E171" s="9">
        <v>71</v>
      </c>
      <c r="F171" s="9" t="str">
        <f>IFERROR(MID(VLOOKUP($B171,Seqs!$A:$B,2,0),G171,1),"")</f>
        <v>R</v>
      </c>
      <c r="G171" s="9">
        <v>103</v>
      </c>
      <c r="H171" s="9" t="str">
        <f>IFERROR(MID(VLOOKUP($B171,Seqs!$A:$B,2,0),I171,1),"")</f>
        <v/>
      </c>
      <c r="I171" s="112" t="s">
        <v>23</v>
      </c>
      <c r="J171" s="9" t="str">
        <f>IFERROR(MID(VLOOKUP($B171,Seqs!$A:$B,2,0),K171,1),"")</f>
        <v/>
      </c>
      <c r="K171" s="112" t="s">
        <v>23</v>
      </c>
      <c r="L171" s="9" t="str">
        <f>IFERROR(MID(VLOOKUP($B171,Seqs!$A:$B,2,0),M171,1),"")</f>
        <v>H</v>
      </c>
      <c r="M171" s="9">
        <v>108</v>
      </c>
      <c r="N171" s="9" t="str">
        <f>IFERROR(MID(VLOOKUP($B171,Seqs!$A:$B,2,0),O171,1),"")</f>
        <v>H</v>
      </c>
      <c r="O171" s="9">
        <v>137</v>
      </c>
      <c r="P171" s="9" t="str">
        <f>IFERROR(MID(VLOOKUP($B171,Seqs!$A:$B,2,0),Q171,1),"")</f>
        <v>G</v>
      </c>
      <c r="Q171" s="9">
        <v>138</v>
      </c>
      <c r="R171" s="9" t="str">
        <f>IFERROR(MID(VLOOKUP($B171,Seqs!$A:$B,2,0),S171,1),"")</f>
        <v>Y</v>
      </c>
      <c r="S171" s="9">
        <v>143</v>
      </c>
      <c r="T171" s="9" t="str">
        <f>IFERROR(MID(VLOOKUP($B171,Seqs!$A:$B,2,0),U171,1),"")</f>
        <v>G</v>
      </c>
      <c r="U171" s="9">
        <v>144</v>
      </c>
      <c r="V171" s="9" t="str">
        <f>IFERROR(MID(VLOOKUP($B171,Seqs!$A:$B,2,0),W171,1),"")</f>
        <v>N</v>
      </c>
      <c r="W171" s="9">
        <v>179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H</v>
      </c>
      <c r="AC171" s="9">
        <v>183</v>
      </c>
      <c r="AD171" s="9" t="str">
        <f>IFERROR(MID(VLOOKUP($B171,Seqs!$A:$B,2,0),AE171,1),"")</f>
        <v>V</v>
      </c>
      <c r="AE171" s="9">
        <v>211</v>
      </c>
      <c r="AF171" s="9" t="str">
        <f>IFERROR(MID(VLOOKUP($B171,Seqs!$A:$B,2,0),AG171,1),"")</f>
        <v>C</v>
      </c>
      <c r="AG171" s="9">
        <v>226</v>
      </c>
      <c r="AH171" s="9" t="str">
        <f>IFERROR(MID(VLOOKUP($B171,Seqs!$A:$B,2,0),AI171,1),"")</f>
        <v>D</v>
      </c>
      <c r="AI171" s="9">
        <v>228</v>
      </c>
      <c r="AJ171" s="9" t="str">
        <f>IFERROR(MID(VLOOKUP($B171,Seqs!$A:$B,2,0),AK171,1),"")</f>
        <v>L</v>
      </c>
      <c r="AK171" s="9">
        <v>235</v>
      </c>
      <c r="AL171" s="9" t="str">
        <f>IFERROR(MID(VLOOKUP($B171,Seqs!$A:$B,2,0),AM171,1),"")</f>
        <v>L</v>
      </c>
      <c r="AM171" s="9">
        <v>269</v>
      </c>
      <c r="AN171" s="9" t="str">
        <f>IFERROR(MID(VLOOKUP($B171,Seqs!$A:$B,2,0),AO171,1),"")</f>
        <v>S</v>
      </c>
      <c r="AO171" s="9">
        <v>278</v>
      </c>
      <c r="AP171" s="9" t="str">
        <f>IFERROR(MID(VLOOKUP($B171,Seqs!$A:$B,2,0),AQ171,1),"")</f>
        <v>Q</v>
      </c>
      <c r="AQ171" s="9">
        <v>317</v>
      </c>
      <c r="AR171" s="9" t="str">
        <f>IFERROR(MID(VLOOKUP($B171,Seqs!$A:$B,2,0),AS171,1),"")</f>
        <v>V</v>
      </c>
      <c r="AS171" s="9">
        <v>322</v>
      </c>
      <c r="AT171" s="9" t="str">
        <f>IFERROR(MID(VLOOKUP($B171,Seqs!$A:$B,2,0),AU171,1),"")</f>
        <v>S</v>
      </c>
      <c r="AU171" s="9">
        <v>348</v>
      </c>
      <c r="AV171" s="9" t="str">
        <f>IFERROR(MID(VLOOKUP($B171,Seqs!$A:$B,2,0),AW171,1),"")</f>
        <v>H</v>
      </c>
      <c r="AW171" s="9">
        <v>349</v>
      </c>
      <c r="AX171" s="9" t="str">
        <f>IFERROR(MID(VLOOKUP($B171,Seqs!$A:$B,2,0),AY171,1),"")</f>
        <v>L</v>
      </c>
      <c r="AY171" s="9">
        <v>359</v>
      </c>
      <c r="AZ171" s="113" t="str">
        <f>VLOOKUP(B171,Classification!A:D,2,0)</f>
        <v>A</v>
      </c>
      <c r="BA171" s="101" t="str">
        <f>VLOOKUP(B171,Classification!A:D,4,0)</f>
        <v>Proteinase-activated</v>
      </c>
      <c r="BB171" s="37" t="b">
        <f t="shared" ref="BB171" si="725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112">
        <f t="shared" ref="BC171" si="726">_xlfn.AGGREGATE(9,6,CH171:CS171)-_xlfn.AGGREGATE(9,6,BV171:CG171)+12</f>
        <v>252</v>
      </c>
      <c r="BD171" s="41" t="s">
        <v>23</v>
      </c>
      <c r="BE171" s="9" t="s">
        <v>1381</v>
      </c>
      <c r="BF171" s="125">
        <v>3.6</v>
      </c>
      <c r="BG171" s="52" t="s">
        <v>1</v>
      </c>
      <c r="BH171" s="52" t="s">
        <v>1384</v>
      </c>
      <c r="BJ171" s="114" t="s">
        <v>1293</v>
      </c>
      <c r="BK171" s="115" t="s">
        <v>1293</v>
      </c>
      <c r="BL171" s="115" t="s">
        <v>1293</v>
      </c>
      <c r="BM171" s="115" t="s">
        <v>1293</v>
      </c>
      <c r="BN171" s="115" t="s">
        <v>1293</v>
      </c>
      <c r="BO171" s="115" t="s">
        <v>1293</v>
      </c>
      <c r="BP171" s="115" t="s">
        <v>1293</v>
      </c>
      <c r="BQ171" s="115" t="s">
        <v>1293</v>
      </c>
      <c r="BR171" s="115" t="s">
        <v>1293</v>
      </c>
      <c r="BS171" s="115" t="s">
        <v>1293</v>
      </c>
      <c r="BT171" s="115" t="s">
        <v>1293</v>
      </c>
      <c r="BU171" s="115" t="s">
        <v>1293</v>
      </c>
      <c r="BV171" s="114">
        <f t="shared" ref="BV171" si="727">E171</f>
        <v>71</v>
      </c>
      <c r="BW171" s="116" t="str">
        <f t="shared" ref="BW171" si="728">I171</f>
        <v>-</v>
      </c>
      <c r="BX171" s="117">
        <f t="shared" ref="BX171" si="729">M171</f>
        <v>108</v>
      </c>
      <c r="BY171" s="116">
        <f t="shared" ref="BY171" si="730">Q171</f>
        <v>138</v>
      </c>
      <c r="BZ171" s="117">
        <f t="shared" ref="BZ171" si="731">U171</f>
        <v>144</v>
      </c>
      <c r="CA171" s="116" t="str">
        <f t="shared" ref="CA171" si="732">Y171</f>
        <v>-</v>
      </c>
      <c r="CB171" s="117">
        <f t="shared" ref="CB171" si="733">AC171</f>
        <v>183</v>
      </c>
      <c r="CC171" s="116">
        <f t="shared" ref="CC171" si="734">AG171</f>
        <v>226</v>
      </c>
      <c r="CD171" s="117">
        <f t="shared" ref="CD171" si="735">AK171</f>
        <v>235</v>
      </c>
      <c r="CE171" s="116">
        <f t="shared" ref="CE171" si="736">AO171</f>
        <v>278</v>
      </c>
      <c r="CF171" s="117">
        <f t="shared" ref="CF171" si="737">AS171</f>
        <v>322</v>
      </c>
      <c r="CG171" s="116">
        <f t="shared" ref="CG171" si="738">AW171</f>
        <v>349</v>
      </c>
      <c r="CH171" s="114">
        <f t="shared" ref="CH171" si="739">G171</f>
        <v>103</v>
      </c>
      <c r="CI171" s="116" t="str">
        <f t="shared" ref="CI171" si="740">K171</f>
        <v>-</v>
      </c>
      <c r="CJ171" s="117">
        <f t="shared" ref="CJ171" si="741">O171</f>
        <v>137</v>
      </c>
      <c r="CK171" s="117">
        <f t="shared" ref="CK171" si="742">S171</f>
        <v>143</v>
      </c>
      <c r="CL171" s="117">
        <f t="shared" ref="CL171" si="743">W171</f>
        <v>179</v>
      </c>
      <c r="CM171" s="117" t="str">
        <f t="shared" ref="CM171" si="744">AA171</f>
        <v>-</v>
      </c>
      <c r="CN171" s="117">
        <f t="shared" ref="CN171" si="745">AE171</f>
        <v>211</v>
      </c>
      <c r="CO171" s="117">
        <f t="shared" ref="CO171" si="746">AI171</f>
        <v>228</v>
      </c>
      <c r="CP171" s="117">
        <f t="shared" ref="CP171" si="747">AM171</f>
        <v>269</v>
      </c>
      <c r="CQ171" s="117">
        <f t="shared" ref="CQ171" si="748">AQ171</f>
        <v>317</v>
      </c>
      <c r="CR171" s="117">
        <f t="shared" ref="CR171" si="749">AU171</f>
        <v>348</v>
      </c>
      <c r="CS171" s="117">
        <f t="shared" ref="CS171" si="750">AY171</f>
        <v>359</v>
      </c>
      <c r="CT171" s="112" t="e">
        <f t="shared" ref="CT171" si="751">M171-K171</f>
        <v>#VALUE!</v>
      </c>
    </row>
    <row r="172" spans="1:1029" s="12" customFormat="1" x14ac:dyDescent="0.2">
      <c r="A172" s="9" t="str">
        <f t="shared" ref="A172" si="752">CONCATENATE(B172,"_",C172)</f>
        <v>par2_human_5NJ6</v>
      </c>
      <c r="B172" s="9" t="s">
        <v>356</v>
      </c>
      <c r="C172" s="9" t="s">
        <v>1406</v>
      </c>
      <c r="D172" s="9" t="str">
        <f>IFERROR(MID(VLOOKUP($B172,Seqs!$A:$B,2,0),E172,1),"")</f>
        <v>G</v>
      </c>
      <c r="E172" s="9">
        <v>71</v>
      </c>
      <c r="F172" s="9" t="str">
        <f>IFERROR(MID(VLOOKUP($B172,Seqs!$A:$B,2,0),G172,1),"")</f>
        <v>R</v>
      </c>
      <c r="G172" s="9">
        <v>103</v>
      </c>
      <c r="H172" s="9" t="str">
        <f>IFERROR(MID(VLOOKUP($B172,Seqs!$A:$B,2,0),I172,1),"")</f>
        <v/>
      </c>
      <c r="I172" s="112" t="s">
        <v>23</v>
      </c>
      <c r="J172" s="9" t="str">
        <f>IFERROR(MID(VLOOKUP($B172,Seqs!$A:$B,2,0),K172,1),"")</f>
        <v/>
      </c>
      <c r="K172" s="112" t="s">
        <v>23</v>
      </c>
      <c r="L172" s="9" t="str">
        <f>IFERROR(MID(VLOOKUP($B172,Seqs!$A:$B,2,0),M172,1),"")</f>
        <v>H</v>
      </c>
      <c r="M172" s="9">
        <v>108</v>
      </c>
      <c r="N172" s="9" t="str">
        <f>IFERROR(MID(VLOOKUP($B172,Seqs!$A:$B,2,0),O172,1),"")</f>
        <v>H</v>
      </c>
      <c r="O172" s="9">
        <v>137</v>
      </c>
      <c r="P172" s="9" t="str">
        <f>IFERROR(MID(VLOOKUP($B172,Seqs!$A:$B,2,0),Q172,1),"")</f>
        <v>G</v>
      </c>
      <c r="Q172" s="9">
        <v>138</v>
      </c>
      <c r="R172" s="9" t="str">
        <f>IFERROR(MID(VLOOKUP($B172,Seqs!$A:$B,2,0),S172,1),"")</f>
        <v>Y</v>
      </c>
      <c r="S172" s="9">
        <v>143</v>
      </c>
      <c r="T172" s="9" t="str">
        <f>IFERROR(MID(VLOOKUP($B172,Seqs!$A:$B,2,0),U172,1),"")</f>
        <v>G</v>
      </c>
      <c r="U172" s="9">
        <v>144</v>
      </c>
      <c r="V172" s="9" t="str">
        <f>IFERROR(MID(VLOOKUP($B172,Seqs!$A:$B,2,0),W172,1),"")</f>
        <v>N</v>
      </c>
      <c r="W172" s="9">
        <v>179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H</v>
      </c>
      <c r="AC172" s="9">
        <v>183</v>
      </c>
      <c r="AD172" s="9" t="str">
        <f>IFERROR(MID(VLOOKUP($B172,Seqs!$A:$B,2,0),AE172,1),"")</f>
        <v>V</v>
      </c>
      <c r="AE172" s="9">
        <v>211</v>
      </c>
      <c r="AF172" s="9" t="str">
        <f>IFERROR(MID(VLOOKUP($B172,Seqs!$A:$B,2,0),AG172,1),"")</f>
        <v>C</v>
      </c>
      <c r="AG172" s="9">
        <v>226</v>
      </c>
      <c r="AH172" s="9" t="str">
        <f>IFERROR(MID(VLOOKUP($B172,Seqs!$A:$B,2,0),AI172,1),"")</f>
        <v>D</v>
      </c>
      <c r="AI172" s="9">
        <v>228</v>
      </c>
      <c r="AJ172" s="9" t="str">
        <f>IFERROR(MID(VLOOKUP($B172,Seqs!$A:$B,2,0),AK172,1),"")</f>
        <v>L</v>
      </c>
      <c r="AK172" s="9">
        <v>235</v>
      </c>
      <c r="AL172" s="9" t="str">
        <f>IFERROR(MID(VLOOKUP($B172,Seqs!$A:$B,2,0),AM172,1),"")</f>
        <v>L</v>
      </c>
      <c r="AM172" s="9">
        <v>269</v>
      </c>
      <c r="AN172" s="9" t="str">
        <f>IFERROR(MID(VLOOKUP($B172,Seqs!$A:$B,2,0),AO172,1),"")</f>
        <v>S</v>
      </c>
      <c r="AO172" s="9">
        <v>278</v>
      </c>
      <c r="AP172" s="9" t="str">
        <f>IFERROR(MID(VLOOKUP($B172,Seqs!$A:$B,2,0),AQ172,1),"")</f>
        <v>Q</v>
      </c>
      <c r="AQ172" s="9">
        <v>317</v>
      </c>
      <c r="AR172" s="9" t="str">
        <f>IFERROR(MID(VLOOKUP($B172,Seqs!$A:$B,2,0),AS172,1),"")</f>
        <v>V</v>
      </c>
      <c r="AS172" s="9">
        <v>322</v>
      </c>
      <c r="AT172" s="9" t="str">
        <f>IFERROR(MID(VLOOKUP($B172,Seqs!$A:$B,2,0),AU172,1),"")</f>
        <v>S</v>
      </c>
      <c r="AU172" s="9">
        <v>348</v>
      </c>
      <c r="AV172" s="9" t="str">
        <f>IFERROR(MID(VLOOKUP($B172,Seqs!$A:$B,2,0),AW172,1),"")</f>
        <v>H</v>
      </c>
      <c r="AW172" s="9">
        <v>349</v>
      </c>
      <c r="AX172" s="9" t="str">
        <f>IFERROR(MID(VLOOKUP($B172,Seqs!$A:$B,2,0),AY172,1),"")</f>
        <v>L</v>
      </c>
      <c r="AY172" s="9">
        <v>359</v>
      </c>
      <c r="AZ172" s="113" t="str">
        <f>VLOOKUP(B172,Classification!A:D,2,0)</f>
        <v>A</v>
      </c>
      <c r="BA172" s="101" t="str">
        <f>VLOOKUP(B172,Classification!A:D,4,0)</f>
        <v>Proteinase-activated</v>
      </c>
      <c r="BB172" s="37" t="b">
        <f t="shared" ref="BB172" si="753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12">
        <f t="shared" ref="BC172" si="754">_xlfn.AGGREGATE(9,6,CH172:CS172)-_xlfn.AGGREGATE(9,6,BV172:CG172)+12</f>
        <v>252</v>
      </c>
      <c r="BD172" s="41" t="s">
        <v>23</v>
      </c>
      <c r="BE172" s="9" t="s">
        <v>1381</v>
      </c>
      <c r="BF172" s="125">
        <v>4</v>
      </c>
      <c r="BG172" s="52" t="s">
        <v>1</v>
      </c>
      <c r="BH172" s="52" t="s">
        <v>1384</v>
      </c>
      <c r="BJ172" s="114" t="s">
        <v>1293</v>
      </c>
      <c r="BK172" s="115" t="s">
        <v>1293</v>
      </c>
      <c r="BL172" s="115" t="s">
        <v>1293</v>
      </c>
      <c r="BM172" s="115" t="s">
        <v>1293</v>
      </c>
      <c r="BN172" s="115" t="s">
        <v>1293</v>
      </c>
      <c r="BO172" s="115" t="s">
        <v>1293</v>
      </c>
      <c r="BP172" s="115" t="s">
        <v>1293</v>
      </c>
      <c r="BQ172" s="115" t="s">
        <v>1293</v>
      </c>
      <c r="BR172" s="115" t="s">
        <v>1293</v>
      </c>
      <c r="BS172" s="115" t="s">
        <v>1293</v>
      </c>
      <c r="BT172" s="115" t="s">
        <v>1293</v>
      </c>
      <c r="BU172" s="115" t="s">
        <v>1293</v>
      </c>
      <c r="BV172" s="114">
        <f t="shared" ref="BV172" si="755">E172</f>
        <v>71</v>
      </c>
      <c r="BW172" s="116" t="str">
        <f t="shared" ref="BW172" si="756">I172</f>
        <v>-</v>
      </c>
      <c r="BX172" s="117">
        <f t="shared" ref="BX172" si="757">M172</f>
        <v>108</v>
      </c>
      <c r="BY172" s="116">
        <f t="shared" ref="BY172" si="758">Q172</f>
        <v>138</v>
      </c>
      <c r="BZ172" s="117">
        <f t="shared" ref="BZ172" si="759">U172</f>
        <v>144</v>
      </c>
      <c r="CA172" s="116" t="str">
        <f t="shared" ref="CA172" si="760">Y172</f>
        <v>-</v>
      </c>
      <c r="CB172" s="117">
        <f t="shared" ref="CB172" si="761">AC172</f>
        <v>183</v>
      </c>
      <c r="CC172" s="116">
        <f t="shared" ref="CC172" si="762">AG172</f>
        <v>226</v>
      </c>
      <c r="CD172" s="117">
        <f t="shared" ref="CD172" si="763">AK172</f>
        <v>235</v>
      </c>
      <c r="CE172" s="116">
        <f t="shared" ref="CE172" si="764">AO172</f>
        <v>278</v>
      </c>
      <c r="CF172" s="117">
        <f t="shared" ref="CF172" si="765">AS172</f>
        <v>322</v>
      </c>
      <c r="CG172" s="116">
        <f t="shared" ref="CG172" si="766">AW172</f>
        <v>349</v>
      </c>
      <c r="CH172" s="114">
        <f t="shared" ref="CH172" si="767">G172</f>
        <v>103</v>
      </c>
      <c r="CI172" s="116" t="str">
        <f t="shared" ref="CI172" si="768">K172</f>
        <v>-</v>
      </c>
      <c r="CJ172" s="117">
        <f t="shared" ref="CJ172" si="769">O172</f>
        <v>137</v>
      </c>
      <c r="CK172" s="117">
        <f t="shared" ref="CK172" si="770">S172</f>
        <v>143</v>
      </c>
      <c r="CL172" s="117">
        <f t="shared" ref="CL172" si="771">W172</f>
        <v>179</v>
      </c>
      <c r="CM172" s="117" t="str">
        <f t="shared" ref="CM172" si="772">AA172</f>
        <v>-</v>
      </c>
      <c r="CN172" s="117">
        <f t="shared" ref="CN172" si="773">AE172</f>
        <v>211</v>
      </c>
      <c r="CO172" s="117">
        <f t="shared" ref="CO172" si="774">AI172</f>
        <v>228</v>
      </c>
      <c r="CP172" s="117">
        <f t="shared" ref="CP172" si="775">AM172</f>
        <v>269</v>
      </c>
      <c r="CQ172" s="117">
        <f t="shared" ref="CQ172" si="776">AQ172</f>
        <v>317</v>
      </c>
      <c r="CR172" s="117">
        <f t="shared" ref="CR172" si="777">AU172</f>
        <v>348</v>
      </c>
      <c r="CS172" s="117">
        <f t="shared" ref="CS172" si="778">AY172</f>
        <v>359</v>
      </c>
      <c r="CT172" s="112" t="e">
        <f t="shared" ref="CT172" si="779">M172-K172</f>
        <v>#VALUE!</v>
      </c>
    </row>
    <row r="173" spans="1:1029" x14ac:dyDescent="0.2">
      <c r="A173" s="3" t="str">
        <f t="shared" si="638"/>
        <v>s1pr1_human__wt</v>
      </c>
      <c r="B173" s="3" t="s">
        <v>104</v>
      </c>
      <c r="C173" s="3" t="s">
        <v>100</v>
      </c>
      <c r="D173" s="3" t="str">
        <f>IFERROR(MID(VLOOKUP($B173,Seqs!$A:$B,2,0),E173,1),"")</f>
        <v>E</v>
      </c>
      <c r="E173" s="3">
        <v>42</v>
      </c>
      <c r="F173" s="3" t="str">
        <f>IFERROR(MID(VLOOKUP($B173,Seqs!$A:$B,2,0),G173,1),"")</f>
        <v>T</v>
      </c>
      <c r="G173" s="3">
        <v>73</v>
      </c>
      <c r="H173" s="3" t="str">
        <f>IFERROR(MID(VLOOKUP($B173,Seqs!$A:$B,2,0),I173,1),"")</f>
        <v>K</v>
      </c>
      <c r="I173" s="23">
        <v>74</v>
      </c>
      <c r="J173" s="3" t="str">
        <f>IFERROR(MID(VLOOKUP($B173,Seqs!$A:$B,2,0),K173,1),"")</f>
        <v>H</v>
      </c>
      <c r="K173" s="23">
        <v>77</v>
      </c>
      <c r="L173" s="3" t="str">
        <f>IFERROR(MID(VLOOKUP($B173,Seqs!$A:$B,2,0),M173,1),"")</f>
        <v>R</v>
      </c>
      <c r="M173" s="3">
        <v>78</v>
      </c>
      <c r="N173" s="3" t="str">
        <f>IFERROR(MID(VLOOKUP($B173,Seqs!$A:$B,2,0),O173,1),"")</f>
        <v>L</v>
      </c>
      <c r="O173" s="3">
        <v>104</v>
      </c>
      <c r="P173" s="3" t="str">
        <f>IFERROR(MID(VLOOKUP($B173,Seqs!$A:$B,2,0),Q173,1),"")</f>
        <v>G</v>
      </c>
      <c r="Q173" s="3">
        <v>106</v>
      </c>
      <c r="R173" s="3" t="str">
        <f>IFERROR(MID(VLOOKUP($B173,Seqs!$A:$B,2,0),S173,1),"")</f>
        <v>L</v>
      </c>
      <c r="S173" s="3">
        <v>112</v>
      </c>
      <c r="T173" s="3" t="str">
        <f>IFERROR(MID(VLOOKUP($B173,Seqs!$A:$B,2,0),U173,1),"")</f>
        <v>T</v>
      </c>
      <c r="U173" s="3">
        <v>113</v>
      </c>
      <c r="V173" s="3" t="str">
        <f>IFERROR(MID(VLOOKUP($B173,Seqs!$A:$B,2,0),W173,1),"")</f>
        <v>K</v>
      </c>
      <c r="W173" s="108">
        <v>148</v>
      </c>
      <c r="X173" s="3" t="str">
        <f>IFERROR(MID(VLOOKUP($B173,Seqs!$A:$B,2,0),Y173,1),"")</f>
        <v>M</v>
      </c>
      <c r="Y173" s="108">
        <v>149</v>
      </c>
      <c r="Z173" s="3" t="str">
        <f>IFERROR(MID(VLOOKUP($B173,Seqs!$A:$B,2,0),AA173,1),"")</f>
        <v>S</v>
      </c>
      <c r="AA173" s="108">
        <v>155</v>
      </c>
      <c r="AB173" s="3" t="str">
        <f>IFERROR(MID(VLOOKUP($B173,Seqs!$A:$B,2,0),AC173,1),"")</f>
        <v>N</v>
      </c>
      <c r="AC173" s="108">
        <v>156</v>
      </c>
      <c r="AD173" s="3" t="str">
        <f>IFERROR(MID(VLOOKUP($B173,Seqs!$A:$B,2,0),AE173,1),"")</f>
        <v>G</v>
      </c>
      <c r="AE173" s="3">
        <v>181</v>
      </c>
      <c r="AF173" s="3" t="str">
        <f>IFERROR(MID(VLOOKUP($B173,Seqs!$A:$B,2,0),AG173,1),"")</f>
        <v/>
      </c>
      <c r="AG173" s="3" t="s">
        <v>23</v>
      </c>
      <c r="AH173" s="3" t="str">
        <f>IFERROR(MID(VLOOKUP($B173,Seqs!$A:$B,2,0),AI173,1),"")</f>
        <v/>
      </c>
      <c r="AI173" s="3" t="s">
        <v>23</v>
      </c>
      <c r="AJ173" s="3" t="str">
        <f>IFERROR(MID(VLOOKUP($B173,Seqs!$A:$B,2,0),AK173,1),"")</f>
        <v>H</v>
      </c>
      <c r="AK173" s="3">
        <v>199</v>
      </c>
      <c r="AL173" s="3" t="str">
        <f>IFERROR(MID(VLOOKUP($B173,Seqs!$A:$B,2,0),AM173,1),"")</f>
        <v>T</v>
      </c>
      <c r="AM173" s="3">
        <v>236</v>
      </c>
      <c r="AN173" s="3" t="str">
        <f>IFERROR(MID(VLOOKUP($B173,Seqs!$A:$B,2,0),AO173,1),"")</f>
        <v>S</v>
      </c>
      <c r="AO173" s="3">
        <v>245</v>
      </c>
      <c r="AP173" s="3" t="str">
        <f>IFERROR(MID(VLOOKUP($B173,Seqs!$A:$B,2,0),AQ173,1),"")</f>
        <v>C</v>
      </c>
      <c r="AQ173" s="3">
        <v>282</v>
      </c>
      <c r="AR173" s="3" t="str">
        <f>IFERROR(MID(VLOOKUP($B173,Seqs!$A:$B,2,0),AS173,1),"")</f>
        <v>D</v>
      </c>
      <c r="AS173" s="3">
        <v>288</v>
      </c>
      <c r="AT173" s="3" t="str">
        <f>IFERROR(MID(VLOOKUP($B173,Seqs!$A:$B,2,0),AU173,1),"")</f>
        <v>T</v>
      </c>
      <c r="AU173" s="3">
        <v>314</v>
      </c>
      <c r="AV173" s="3" t="str">
        <f>IFERROR(MID(VLOOKUP($B173,Seqs!$A:$B,2,0),AW173,1),"")</f>
        <v>N</v>
      </c>
      <c r="AW173" s="3">
        <v>315</v>
      </c>
      <c r="AX173" s="3" t="str">
        <f>IFERROR(MID(VLOOKUP($B173,Seqs!$A:$B,2,0),AY173,1),"")</f>
        <v>S</v>
      </c>
      <c r="AY173" s="3">
        <v>327</v>
      </c>
      <c r="AZ173" s="79" t="str">
        <f>VLOOKUP(B173,Classification!A:D,2,0)</f>
        <v>A</v>
      </c>
      <c r="BA173" s="97" t="str">
        <f>VLOOKUP(B173,Classification!A:D,4,0)</f>
        <v>Lysophospholipid(S1P)</v>
      </c>
      <c r="BB173" s="27" t="b">
        <f t="shared" si="639"/>
        <v>1</v>
      </c>
      <c r="BC173" s="23">
        <f t="shared" si="612"/>
        <v>256</v>
      </c>
      <c r="BD173" s="57" t="s">
        <v>1379</v>
      </c>
      <c r="BE173" s="3" t="s">
        <v>1381</v>
      </c>
      <c r="BF173" s="124" t="s">
        <v>23</v>
      </c>
      <c r="BG173" s="50" t="s">
        <v>1379</v>
      </c>
      <c r="BH173" s="50" t="s">
        <v>1384</v>
      </c>
      <c r="BI173" s="1"/>
      <c r="BJ173" s="72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58" t="s">
        <v>1293</v>
      </c>
      <c r="BV173" s="72">
        <f t="shared" si="613"/>
        <v>42</v>
      </c>
      <c r="BW173" s="73">
        <f t="shared" si="614"/>
        <v>74</v>
      </c>
      <c r="BX173" s="74">
        <f t="shared" si="615"/>
        <v>78</v>
      </c>
      <c r="BY173" s="73">
        <f t="shared" si="616"/>
        <v>106</v>
      </c>
      <c r="BZ173" s="74">
        <f t="shared" si="617"/>
        <v>113</v>
      </c>
      <c r="CA173" s="73">
        <f t="shared" si="618"/>
        <v>149</v>
      </c>
      <c r="CB173" s="74">
        <f t="shared" si="619"/>
        <v>156</v>
      </c>
      <c r="CC173" s="73" t="str">
        <f t="shared" si="620"/>
        <v>-</v>
      </c>
      <c r="CD173" s="74">
        <f t="shared" si="621"/>
        <v>199</v>
      </c>
      <c r="CE173" s="73">
        <f t="shared" si="622"/>
        <v>245</v>
      </c>
      <c r="CF173" s="74">
        <f t="shared" si="623"/>
        <v>288</v>
      </c>
      <c r="CG173" s="73">
        <f t="shared" si="624"/>
        <v>315</v>
      </c>
      <c r="CH173" s="72">
        <f t="shared" si="625"/>
        <v>73</v>
      </c>
      <c r="CI173" s="73">
        <f t="shared" si="626"/>
        <v>77</v>
      </c>
      <c r="CJ173" s="74">
        <f t="shared" si="627"/>
        <v>104</v>
      </c>
      <c r="CK173" s="74">
        <f t="shared" si="628"/>
        <v>112</v>
      </c>
      <c r="CL173" s="74">
        <f t="shared" si="629"/>
        <v>148</v>
      </c>
      <c r="CM173" s="74">
        <f t="shared" si="630"/>
        <v>155</v>
      </c>
      <c r="CN173" s="74">
        <f t="shared" si="631"/>
        <v>181</v>
      </c>
      <c r="CO173" s="74" t="str">
        <f t="shared" si="632"/>
        <v>-</v>
      </c>
      <c r="CP173" s="74">
        <f t="shared" si="633"/>
        <v>236</v>
      </c>
      <c r="CQ173" s="74">
        <f t="shared" si="634"/>
        <v>282</v>
      </c>
      <c r="CR173" s="74">
        <f t="shared" si="635"/>
        <v>314</v>
      </c>
      <c r="CS173" s="74">
        <f t="shared" si="636"/>
        <v>327</v>
      </c>
      <c r="CT173" s="23">
        <f t="shared" si="637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638"/>
        <v>s1pr1_human_3V2Y</v>
      </c>
      <c r="B174" s="3" t="s">
        <v>104</v>
      </c>
      <c r="C174" s="3" t="s">
        <v>94</v>
      </c>
      <c r="D174" s="3" t="str">
        <f>IFERROR(MID(VLOOKUP($B174,Seqs!$A:$B,2,0),E174,1),"")</f>
        <v>E</v>
      </c>
      <c r="E174" s="3">
        <v>42</v>
      </c>
      <c r="F174" s="3" t="str">
        <f>IFERROR(MID(VLOOKUP($B174,Seqs!$A:$B,2,0),G174,1),"")</f>
        <v>T</v>
      </c>
      <c r="G174" s="3">
        <v>73</v>
      </c>
      <c r="H174" s="3" t="str">
        <f>IFERROR(MID(VLOOKUP($B174,Seqs!$A:$B,2,0),I174,1),"")</f>
        <v>K</v>
      </c>
      <c r="I174" s="23">
        <v>74</v>
      </c>
      <c r="J174" s="3" t="str">
        <f>IFERROR(MID(VLOOKUP($B174,Seqs!$A:$B,2,0),K174,1),"")</f>
        <v>H</v>
      </c>
      <c r="K174" s="23">
        <v>77</v>
      </c>
      <c r="L174" s="3" t="str">
        <f>IFERROR(MID(VLOOKUP($B174,Seqs!$A:$B,2,0),M174,1),"")</f>
        <v>R</v>
      </c>
      <c r="M174" s="3">
        <v>78</v>
      </c>
      <c r="N174" s="3" t="str">
        <f>IFERROR(MID(VLOOKUP($B174,Seqs!$A:$B,2,0),O174,1),"")</f>
        <v>L</v>
      </c>
      <c r="O174" s="3">
        <v>104</v>
      </c>
      <c r="P174" s="3" t="str">
        <f>IFERROR(MID(VLOOKUP($B174,Seqs!$A:$B,2,0),Q174,1),"")</f>
        <v>G</v>
      </c>
      <c r="Q174" s="3">
        <v>106</v>
      </c>
      <c r="R174" s="3" t="str">
        <f>IFERROR(MID(VLOOKUP($B174,Seqs!$A:$B,2,0),S174,1),"")</f>
        <v>L</v>
      </c>
      <c r="S174" s="3">
        <v>112</v>
      </c>
      <c r="T174" s="3" t="str">
        <f>IFERROR(MID(VLOOKUP($B174,Seqs!$A:$B,2,0),U174,1),"")</f>
        <v>T</v>
      </c>
      <c r="U174" s="3">
        <v>113</v>
      </c>
      <c r="V174" s="3" t="str">
        <f>IFERROR(MID(VLOOKUP($B174,Seqs!$A:$B,2,0),W174,1),"")</f>
        <v>T</v>
      </c>
      <c r="W174" s="108">
        <v>145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108">
        <v>156</v>
      </c>
      <c r="AD174" s="3" t="str">
        <f>IFERROR(MID(VLOOKUP($B174,Seqs!$A:$B,2,0),AE174,1),"")</f>
        <v>G</v>
      </c>
      <c r="AE174" s="3">
        <v>181</v>
      </c>
      <c r="AF174" s="3" t="str">
        <f>IFERROR(MID(VLOOKUP($B174,Seqs!$A:$B,2,0),AG174,1),"")</f>
        <v/>
      </c>
      <c r="AG174" s="3" t="s">
        <v>23</v>
      </c>
      <c r="AH174" s="3" t="str">
        <f>IFERROR(MID(VLOOKUP($B174,Seqs!$A:$B,2,0),AI174,1),"")</f>
        <v/>
      </c>
      <c r="AI174" s="3" t="s">
        <v>23</v>
      </c>
      <c r="AJ174" s="3" t="str">
        <f>IFERROR(MID(VLOOKUP($B174,Seqs!$A:$B,2,0),AK174,1),"")</f>
        <v>H</v>
      </c>
      <c r="AK174" s="3">
        <v>199</v>
      </c>
      <c r="AL174" s="3" t="str">
        <f>IFERROR(MID(VLOOKUP($B174,Seqs!$A:$B,2,0),AM174,1),"")</f>
        <v>R</v>
      </c>
      <c r="AM174" s="3">
        <v>231</v>
      </c>
      <c r="AN174" s="3" t="str">
        <f>IFERROR(MID(VLOOKUP($B174,Seqs!$A:$B,2,0),AO174,1),"")</f>
        <v>S</v>
      </c>
      <c r="AO174" s="3">
        <v>251</v>
      </c>
      <c r="AP174" s="3" t="str">
        <f>IFERROR(MID(VLOOKUP($B174,Seqs!$A:$B,2,0),AQ174,1),"")</f>
        <v>C</v>
      </c>
      <c r="AQ174" s="3">
        <v>282</v>
      </c>
      <c r="AR174" s="3" t="str">
        <f>IFERROR(MID(VLOOKUP($B174,Seqs!$A:$B,2,0),AS174,1),"")</f>
        <v>D</v>
      </c>
      <c r="AS174" s="3">
        <v>288</v>
      </c>
      <c r="AT174" s="3" t="str">
        <f>IFERROR(MID(VLOOKUP($B174,Seqs!$A:$B,2,0),AU174,1),"")</f>
        <v>T</v>
      </c>
      <c r="AU174" s="3">
        <v>314</v>
      </c>
      <c r="AV174" s="3" t="str">
        <f>IFERROR(MID(VLOOKUP($B174,Seqs!$A:$B,2,0),AW174,1),"")</f>
        <v>N</v>
      </c>
      <c r="AW174" s="3">
        <v>315</v>
      </c>
      <c r="AX174" s="3" t="str">
        <f>IFERROR(MID(VLOOKUP($B174,Seqs!$A:$B,2,0),AY174,1),"")</f>
        <v>I</v>
      </c>
      <c r="AY174" s="3">
        <v>323</v>
      </c>
      <c r="AZ174" s="79" t="str">
        <f>VLOOKUP(B174,Classification!A:D,2,0)</f>
        <v>A</v>
      </c>
      <c r="BA174" s="97" t="str">
        <f>VLOOKUP(B174,Classification!A:D,4,0)</f>
        <v>Lysophospholipid(S1P)</v>
      </c>
      <c r="BB174" s="27" t="b">
        <f t="shared" si="639"/>
        <v>1</v>
      </c>
      <c r="BC174" s="23">
        <f t="shared" si="612"/>
        <v>232</v>
      </c>
      <c r="BD174" s="2" t="s">
        <v>1383</v>
      </c>
      <c r="BE174" s="3" t="s">
        <v>1381</v>
      </c>
      <c r="BF174" s="124">
        <v>2.8</v>
      </c>
      <c r="BG174" s="50" t="s">
        <v>1384</v>
      </c>
      <c r="BH174" s="50" t="s">
        <v>1384</v>
      </c>
      <c r="BI174" s="1"/>
      <c r="BJ174" s="72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58" t="s">
        <v>1293</v>
      </c>
      <c r="BV174" s="72">
        <f t="shared" si="613"/>
        <v>42</v>
      </c>
      <c r="BW174" s="73">
        <f t="shared" si="614"/>
        <v>74</v>
      </c>
      <c r="BX174" s="74">
        <f t="shared" si="615"/>
        <v>78</v>
      </c>
      <c r="BY174" s="73">
        <f t="shared" si="616"/>
        <v>106</v>
      </c>
      <c r="BZ174" s="74">
        <f t="shared" si="617"/>
        <v>113</v>
      </c>
      <c r="CA174" s="73" t="str">
        <f t="shared" si="618"/>
        <v>-</v>
      </c>
      <c r="CB174" s="74">
        <f t="shared" si="619"/>
        <v>156</v>
      </c>
      <c r="CC174" s="73" t="str">
        <f t="shared" si="620"/>
        <v>-</v>
      </c>
      <c r="CD174" s="74">
        <f t="shared" si="621"/>
        <v>199</v>
      </c>
      <c r="CE174" s="73">
        <f t="shared" si="622"/>
        <v>251</v>
      </c>
      <c r="CF174" s="74">
        <f t="shared" si="623"/>
        <v>288</v>
      </c>
      <c r="CG174" s="73">
        <f t="shared" si="624"/>
        <v>315</v>
      </c>
      <c r="CH174" s="72">
        <f t="shared" si="625"/>
        <v>73</v>
      </c>
      <c r="CI174" s="73">
        <f t="shared" si="626"/>
        <v>77</v>
      </c>
      <c r="CJ174" s="74">
        <f t="shared" si="627"/>
        <v>104</v>
      </c>
      <c r="CK174" s="74">
        <f t="shared" si="628"/>
        <v>112</v>
      </c>
      <c r="CL174" s="74">
        <f t="shared" si="629"/>
        <v>145</v>
      </c>
      <c r="CM174" s="74" t="str">
        <f t="shared" si="630"/>
        <v>-</v>
      </c>
      <c r="CN174" s="74">
        <f t="shared" si="631"/>
        <v>181</v>
      </c>
      <c r="CO174" s="74" t="str">
        <f t="shared" si="632"/>
        <v>-</v>
      </c>
      <c r="CP174" s="74">
        <f t="shared" si="633"/>
        <v>231</v>
      </c>
      <c r="CQ174" s="74">
        <f t="shared" si="634"/>
        <v>282</v>
      </c>
      <c r="CR174" s="74">
        <f t="shared" si="635"/>
        <v>314</v>
      </c>
      <c r="CS174" s="74">
        <f t="shared" si="636"/>
        <v>323</v>
      </c>
      <c r="CT174" s="23">
        <f t="shared" si="637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38"/>
        <v>us28_hcmva__wt</v>
      </c>
      <c r="B175" s="3" t="s">
        <v>924</v>
      </c>
      <c r="C175" s="3" t="s">
        <v>100</v>
      </c>
      <c r="D175" s="3" t="str">
        <f>IFERROR(MID(VLOOKUP($B175,Seqs!$A:$B,2,0),E175,1),"")</f>
        <v>T</v>
      </c>
      <c r="E175" s="3">
        <v>26</v>
      </c>
      <c r="F175" s="3" t="str">
        <f>IFERROR(MID(VLOOKUP($B175,Seqs!$A:$B,2,0),G175,1),"")</f>
        <v>R</v>
      </c>
      <c r="G175" s="3">
        <v>61</v>
      </c>
      <c r="H175" s="3" t="str">
        <f>IFERROR(MID(VLOOKUP($B175,Seqs!$A:$B,2,0),I175,1),"")</f>
        <v>R</v>
      </c>
      <c r="I175" s="23">
        <v>62</v>
      </c>
      <c r="J175" s="3" t="str">
        <f>IFERROR(MID(VLOOKUP($B175,Seqs!$A:$B,2,0),K175,1),"")</f>
        <v>Q</v>
      </c>
      <c r="K175" s="23">
        <v>65</v>
      </c>
      <c r="L175" s="3" t="str">
        <f>IFERROR(MID(VLOOKUP($B175,Seqs!$A:$B,2,0),M175,1),"")</f>
        <v>C</v>
      </c>
      <c r="M175" s="3">
        <v>66</v>
      </c>
      <c r="N175" s="3" t="str">
        <f>IFERROR(MID(VLOOKUP($B175,Seqs!$A:$B,2,0),O175,1),"")</f>
        <v>D</v>
      </c>
      <c r="O175" s="3">
        <v>95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P</v>
      </c>
      <c r="U175" s="3">
        <v>103</v>
      </c>
      <c r="V175" s="3" t="str">
        <f>IFERROR(MID(VLOOKUP($B175,Seqs!$A:$B,2,0),W175,1),"")</f>
        <v>Y</v>
      </c>
      <c r="W175" s="3">
        <v>135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P</v>
      </c>
      <c r="AC175" s="9">
        <v>140</v>
      </c>
      <c r="AD175" s="3" t="str">
        <f>IFERROR(MID(VLOOKUP($B175,Seqs!$A:$B,2,0),AE175,1),"")</f>
        <v>V</v>
      </c>
      <c r="AE175" s="3">
        <v>165</v>
      </c>
      <c r="AF175" s="3" t="str">
        <f>IFERROR(MID(VLOOKUP($B175,Seqs!$A:$B,2,0),AG175,1),"")</f>
        <v>C</v>
      </c>
      <c r="AG175" s="3">
        <v>173</v>
      </c>
      <c r="AH175" s="3" t="str">
        <f>IFERROR(MID(VLOOKUP($B175,Seqs!$A:$B,2,0),AI175,1),"")</f>
        <v>T</v>
      </c>
      <c r="AI175" s="3">
        <v>175</v>
      </c>
      <c r="AJ175" s="3" t="str">
        <f>IFERROR(MID(VLOOKUP($B175,Seqs!$A:$B,2,0),AK175,1),"")</f>
        <v>V</v>
      </c>
      <c r="AK175" s="3">
        <v>182</v>
      </c>
      <c r="AL175" s="3" t="str">
        <f>IFERROR(MID(VLOOKUP($B175,Seqs!$A:$B,2,0),AM175,1),"")</f>
        <v>S</v>
      </c>
      <c r="AM175" s="3">
        <v>218</v>
      </c>
      <c r="AN175" s="3" t="str">
        <f>IFERROR(MID(VLOOKUP($B175,Seqs!$A:$B,2,0),AO175,1),"")</f>
        <v>H</v>
      </c>
      <c r="AO175" s="3">
        <v>222</v>
      </c>
      <c r="AP175" s="3" t="str">
        <f>IFERROR(MID(VLOOKUP($B175,Seqs!$A:$B,2,0),AQ175,1),"")</f>
        <v>K</v>
      </c>
      <c r="AQ175" s="3">
        <v>257</v>
      </c>
      <c r="AR175" s="3" t="str">
        <f>IFERROR(MID(VLOOKUP($B175,Seqs!$A:$B,2,0),AS175,1),"")</f>
        <v>S</v>
      </c>
      <c r="AS175" s="3">
        <v>262</v>
      </c>
      <c r="AT175" s="3" t="str">
        <f>IFERROR(MID(VLOOKUP($B175,Seqs!$A:$B,2,0),AU175,1),"")</f>
        <v>V</v>
      </c>
      <c r="AU175" s="3">
        <v>294</v>
      </c>
      <c r="AV175" s="3" t="str">
        <f>IFERROR(MID(VLOOKUP($B175,Seqs!$A:$B,2,0),AW175,1),"")</f>
        <v>G</v>
      </c>
      <c r="AW175" s="3">
        <v>295</v>
      </c>
      <c r="AX175" s="3" t="str">
        <f>IFERROR(MID(VLOOKUP($B175,Seqs!$A:$B,2,0),AY175,1),"")</f>
        <v>R</v>
      </c>
      <c r="AY175" s="3">
        <v>310</v>
      </c>
      <c r="AZ175" s="79" t="str">
        <f>VLOOKUP(B175,Classification!A:D,2,0)</f>
        <v>A</v>
      </c>
      <c r="BA175" s="97" t="str">
        <f>VLOOKUP(B175,Classification!A:D,4,0)</f>
        <v>Chemokine</v>
      </c>
      <c r="BB175" s="27" t="b">
        <f t="shared" si="639"/>
        <v>1</v>
      </c>
      <c r="BC175" s="23">
        <f t="shared" si="612"/>
        <v>256</v>
      </c>
      <c r="BD175" s="57" t="s">
        <v>1379</v>
      </c>
      <c r="BE175" s="3" t="s">
        <v>1381</v>
      </c>
      <c r="BF175" s="124" t="s">
        <v>23</v>
      </c>
      <c r="BG175" s="50" t="s">
        <v>1379</v>
      </c>
      <c r="BH175" s="50" t="s">
        <v>1384</v>
      </c>
      <c r="BI175" s="1"/>
      <c r="BJ175" s="72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58" t="s">
        <v>1293</v>
      </c>
      <c r="BV175" s="72">
        <f t="shared" si="613"/>
        <v>26</v>
      </c>
      <c r="BW175" s="73">
        <f t="shared" si="614"/>
        <v>62</v>
      </c>
      <c r="BX175" s="74">
        <f t="shared" si="615"/>
        <v>66</v>
      </c>
      <c r="BY175" s="73" t="str">
        <f t="shared" si="616"/>
        <v>-</v>
      </c>
      <c r="BZ175" s="74">
        <f t="shared" si="617"/>
        <v>103</v>
      </c>
      <c r="CA175" s="73" t="str">
        <f t="shared" si="618"/>
        <v>-</v>
      </c>
      <c r="CB175" s="74">
        <f t="shared" si="619"/>
        <v>140</v>
      </c>
      <c r="CC175" s="73">
        <f t="shared" si="620"/>
        <v>173</v>
      </c>
      <c r="CD175" s="74">
        <f t="shared" si="621"/>
        <v>182</v>
      </c>
      <c r="CE175" s="73">
        <f t="shared" si="622"/>
        <v>222</v>
      </c>
      <c r="CF175" s="74">
        <f t="shared" si="623"/>
        <v>262</v>
      </c>
      <c r="CG175" s="73">
        <f t="shared" si="624"/>
        <v>295</v>
      </c>
      <c r="CH175" s="72">
        <f t="shared" si="625"/>
        <v>61</v>
      </c>
      <c r="CI175" s="73">
        <f t="shared" si="626"/>
        <v>65</v>
      </c>
      <c r="CJ175" s="74">
        <f t="shared" si="627"/>
        <v>95</v>
      </c>
      <c r="CK175" s="74" t="str">
        <f t="shared" si="628"/>
        <v>-</v>
      </c>
      <c r="CL175" s="74">
        <f t="shared" si="629"/>
        <v>135</v>
      </c>
      <c r="CM175" s="74" t="str">
        <f t="shared" si="630"/>
        <v>-</v>
      </c>
      <c r="CN175" s="74">
        <f t="shared" si="631"/>
        <v>165</v>
      </c>
      <c r="CO175" s="74">
        <f t="shared" si="632"/>
        <v>175</v>
      </c>
      <c r="CP175" s="74">
        <f t="shared" si="633"/>
        <v>218</v>
      </c>
      <c r="CQ175" s="74">
        <f t="shared" si="634"/>
        <v>257</v>
      </c>
      <c r="CR175" s="74">
        <f t="shared" si="635"/>
        <v>294</v>
      </c>
      <c r="CS175" s="74">
        <f t="shared" si="636"/>
        <v>310</v>
      </c>
      <c r="CT175" s="23">
        <f t="shared" si="637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638"/>
        <v>us28_hcmva_4XT1</v>
      </c>
      <c r="B176" s="3" t="s">
        <v>924</v>
      </c>
      <c r="C176" s="3" t="s">
        <v>1124</v>
      </c>
      <c r="D176" s="3" t="str">
        <f>IFERROR(MID(VLOOKUP($B176,Seqs!$A:$B,2,0),E176,1),"")</f>
        <v>T</v>
      </c>
      <c r="E176" s="3">
        <v>26</v>
      </c>
      <c r="F176" s="3" t="str">
        <f>IFERROR(MID(VLOOKUP($B176,Seqs!$A:$B,2,0),G176,1),"")</f>
        <v>R</v>
      </c>
      <c r="G176" s="3">
        <v>61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C</v>
      </c>
      <c r="M176" s="3">
        <v>66</v>
      </c>
      <c r="N176" s="3" t="str">
        <f>IFERROR(MID(VLOOKUP($B176,Seqs!$A:$B,2,0),O176,1),"")</f>
        <v>D</v>
      </c>
      <c r="O176" s="3">
        <v>95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P</v>
      </c>
      <c r="U176" s="3">
        <v>103</v>
      </c>
      <c r="V176" s="3" t="str">
        <f>IFERROR(MID(VLOOKUP($B176,Seqs!$A:$B,2,0),W176,1),"")</f>
        <v>Y</v>
      </c>
      <c r="W176" s="3">
        <v>135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P</v>
      </c>
      <c r="AC176" s="9">
        <v>140</v>
      </c>
      <c r="AD176" s="3" t="str">
        <f>IFERROR(MID(VLOOKUP($B176,Seqs!$A:$B,2,0),AE176,1),"")</f>
        <v>V</v>
      </c>
      <c r="AE176" s="3">
        <v>165</v>
      </c>
      <c r="AF176" s="3" t="str">
        <f>IFERROR(MID(VLOOKUP($B176,Seqs!$A:$B,2,0),AG176,1),"")</f>
        <v>C</v>
      </c>
      <c r="AG176" s="3">
        <v>173</v>
      </c>
      <c r="AH176" s="3" t="str">
        <f>IFERROR(MID(VLOOKUP($B176,Seqs!$A:$B,2,0),AI176,1),"")</f>
        <v>T</v>
      </c>
      <c r="AI176" s="3">
        <v>175</v>
      </c>
      <c r="AJ176" s="3" t="str">
        <f>IFERROR(MID(VLOOKUP($B176,Seqs!$A:$B,2,0),AK176,1),"")</f>
        <v>V</v>
      </c>
      <c r="AK176" s="3">
        <v>182</v>
      </c>
      <c r="AL176" s="3" t="str">
        <f>IFERROR(MID(VLOOKUP($B176,Seqs!$A:$B,2,0),AM176,1),"")</f>
        <v>S</v>
      </c>
      <c r="AM176" s="3">
        <v>218</v>
      </c>
      <c r="AN176" s="3" t="str">
        <f>IFERROR(MID(VLOOKUP($B176,Seqs!$A:$B,2,0),AO176,1),"")</f>
        <v>H</v>
      </c>
      <c r="AO176" s="3">
        <v>222</v>
      </c>
      <c r="AP176" s="3" t="str">
        <f>IFERROR(MID(VLOOKUP($B176,Seqs!$A:$B,2,0),AQ176,1),"")</f>
        <v>K</v>
      </c>
      <c r="AQ176" s="3">
        <v>257</v>
      </c>
      <c r="AR176" s="3" t="str">
        <f>IFERROR(MID(VLOOKUP($B176,Seqs!$A:$B,2,0),AS176,1),"")</f>
        <v>C</v>
      </c>
      <c r="AS176" s="3">
        <v>263</v>
      </c>
      <c r="AT176" s="3" t="str">
        <f>IFERROR(MID(VLOOKUP($B176,Seqs!$A:$B,2,0),AU176,1),"")</f>
        <v>V</v>
      </c>
      <c r="AU176" s="3">
        <v>294</v>
      </c>
      <c r="AV176" s="3" t="str">
        <f>IFERROR(MID(VLOOKUP($B176,Seqs!$A:$B,2,0),AW176,1),"")</f>
        <v>G</v>
      </c>
      <c r="AW176" s="3">
        <v>295</v>
      </c>
      <c r="AX176" s="3" t="str">
        <f>IFERROR(MID(VLOOKUP($B176,Seqs!$A:$B,2,0),AY176,1),"")</f>
        <v>R</v>
      </c>
      <c r="AY176" s="3">
        <v>310</v>
      </c>
      <c r="AZ176" s="79" t="str">
        <f>VLOOKUP(B176,Classification!A:D,2,0)</f>
        <v>A</v>
      </c>
      <c r="BA176" s="97" t="str">
        <f>VLOOKUP(B176,Classification!A:D,4,0)</f>
        <v>Chemokine</v>
      </c>
      <c r="BB176" s="27" t="b">
        <f t="shared" si="639"/>
        <v>1</v>
      </c>
      <c r="BC176" s="23">
        <f t="shared" si="612"/>
        <v>252</v>
      </c>
      <c r="BD176" s="4" t="s">
        <v>1382</v>
      </c>
      <c r="BE176" s="3" t="s">
        <v>1297</v>
      </c>
      <c r="BF176" s="124">
        <v>2.89</v>
      </c>
      <c r="BG176" s="50" t="s">
        <v>1384</v>
      </c>
      <c r="BH176" s="50" t="s">
        <v>1384</v>
      </c>
      <c r="BI176" s="1"/>
      <c r="BJ176" s="72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58" t="s">
        <v>1293</v>
      </c>
      <c r="BV176" s="72">
        <f t="shared" si="613"/>
        <v>26</v>
      </c>
      <c r="BW176" s="73" t="str">
        <f t="shared" si="614"/>
        <v>-</v>
      </c>
      <c r="BX176" s="74">
        <f t="shared" si="615"/>
        <v>66</v>
      </c>
      <c r="BY176" s="73" t="str">
        <f t="shared" si="616"/>
        <v>-</v>
      </c>
      <c r="BZ176" s="74">
        <f t="shared" si="617"/>
        <v>103</v>
      </c>
      <c r="CA176" s="73" t="str">
        <f t="shared" si="618"/>
        <v>-</v>
      </c>
      <c r="CB176" s="74">
        <f t="shared" si="619"/>
        <v>140</v>
      </c>
      <c r="CC176" s="73">
        <f t="shared" si="620"/>
        <v>173</v>
      </c>
      <c r="CD176" s="74">
        <f t="shared" si="621"/>
        <v>182</v>
      </c>
      <c r="CE176" s="73">
        <f t="shared" si="622"/>
        <v>222</v>
      </c>
      <c r="CF176" s="74">
        <f t="shared" si="623"/>
        <v>263</v>
      </c>
      <c r="CG176" s="73">
        <f t="shared" si="624"/>
        <v>295</v>
      </c>
      <c r="CH176" s="72">
        <f t="shared" si="625"/>
        <v>61</v>
      </c>
      <c r="CI176" s="73" t="str">
        <f t="shared" si="626"/>
        <v>-</v>
      </c>
      <c r="CJ176" s="74">
        <f t="shared" si="627"/>
        <v>95</v>
      </c>
      <c r="CK176" s="74" t="str">
        <f t="shared" si="628"/>
        <v>-</v>
      </c>
      <c r="CL176" s="74">
        <f t="shared" si="629"/>
        <v>135</v>
      </c>
      <c r="CM176" s="74" t="str">
        <f t="shared" si="630"/>
        <v>-</v>
      </c>
      <c r="CN176" s="74">
        <f t="shared" si="631"/>
        <v>165</v>
      </c>
      <c r="CO176" s="74">
        <f t="shared" si="632"/>
        <v>175</v>
      </c>
      <c r="CP176" s="74">
        <f t="shared" si="633"/>
        <v>218</v>
      </c>
      <c r="CQ176" s="74">
        <f t="shared" si="634"/>
        <v>257</v>
      </c>
      <c r="CR176" s="74">
        <f t="shared" si="635"/>
        <v>294</v>
      </c>
      <c r="CS176" s="74">
        <f t="shared" si="636"/>
        <v>310</v>
      </c>
      <c r="CT176" s="23" t="e">
        <f t="shared" si="637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638"/>
        <v>us28_hcmva_4XT3</v>
      </c>
      <c r="B177" s="2" t="s">
        <v>924</v>
      </c>
      <c r="C177" s="3" t="s">
        <v>1378</v>
      </c>
      <c r="D177" s="3" t="str">
        <f>IFERROR(MID(VLOOKUP($B177,Seqs!$A:$B,2,0),E177,1),"")</f>
        <v>T</v>
      </c>
      <c r="E177" s="3">
        <v>26</v>
      </c>
      <c r="F177" s="3" t="str">
        <f>IFERROR(MID(VLOOKUP($B177,Seqs!$A:$B,2,0),G177,1),"")</f>
        <v>R</v>
      </c>
      <c r="G177" s="108">
        <v>62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C</v>
      </c>
      <c r="M177" s="3">
        <v>66</v>
      </c>
      <c r="N177" s="3" t="str">
        <f>IFERROR(MID(VLOOKUP($B177,Seqs!$A:$B,2,0),O177,1),"")</f>
        <v>D</v>
      </c>
      <c r="O177" s="3">
        <v>95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P</v>
      </c>
      <c r="U177" s="3">
        <v>103</v>
      </c>
      <c r="V177" s="3" t="str">
        <f>IFERROR(MID(VLOOKUP($B177,Seqs!$A:$B,2,0),W177,1),"")</f>
        <v>Y</v>
      </c>
      <c r="W177" s="3">
        <v>135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P</v>
      </c>
      <c r="AC177" s="9">
        <v>140</v>
      </c>
      <c r="AD177" s="3" t="str">
        <f>IFERROR(MID(VLOOKUP($B177,Seqs!$A:$B,2,0),AE177,1),"")</f>
        <v>V</v>
      </c>
      <c r="AE177" s="3">
        <v>165</v>
      </c>
      <c r="AF177" s="3" t="str">
        <f>IFERROR(MID(VLOOKUP($B177,Seqs!$A:$B,2,0),AG177,1),"")</f>
        <v>C</v>
      </c>
      <c r="AG177" s="3">
        <v>173</v>
      </c>
      <c r="AH177" s="3" t="str">
        <f>IFERROR(MID(VLOOKUP($B177,Seqs!$A:$B,2,0),AI177,1),"")</f>
        <v>T</v>
      </c>
      <c r="AI177" s="3">
        <v>175</v>
      </c>
      <c r="AJ177" s="3" t="str">
        <f>IFERROR(MID(VLOOKUP($B177,Seqs!$A:$B,2,0),AK177,1),"")</f>
        <v>V</v>
      </c>
      <c r="AK177" s="3">
        <v>182</v>
      </c>
      <c r="AL177" s="3" t="str">
        <f>IFERROR(MID(VLOOKUP($B177,Seqs!$A:$B,2,0),AM177,1),"")</f>
        <v>S</v>
      </c>
      <c r="AM177" s="3">
        <v>218</v>
      </c>
      <c r="AN177" s="3" t="str">
        <f>IFERROR(MID(VLOOKUP($B177,Seqs!$A:$B,2,0),AO177,1),"")</f>
        <v>H</v>
      </c>
      <c r="AO177" s="3">
        <v>222</v>
      </c>
      <c r="AP177" s="3" t="str">
        <f>IFERROR(MID(VLOOKUP($B177,Seqs!$A:$B,2,0),AQ177,1),"")</f>
        <v>K</v>
      </c>
      <c r="AQ177" s="3">
        <v>257</v>
      </c>
      <c r="AR177" s="3" t="str">
        <f>IFERROR(MID(VLOOKUP($B177,Seqs!$A:$B,2,0),AS177,1),"")</f>
        <v>C</v>
      </c>
      <c r="AS177" s="3">
        <v>263</v>
      </c>
      <c r="AT177" s="3" t="str">
        <f>IFERROR(MID(VLOOKUP($B177,Seqs!$A:$B,2,0),AU177,1),"")</f>
        <v>V</v>
      </c>
      <c r="AU177" s="3">
        <v>294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9" t="str">
        <f>VLOOKUP(B177,Classification!A:D,2,0)</f>
        <v>A</v>
      </c>
      <c r="BA177" s="97" t="str">
        <f>VLOOKUP(B177,Classification!A:D,4,0)</f>
        <v>Chemokine</v>
      </c>
      <c r="BB177" s="27" t="b">
        <f t="shared" ref="BB177" si="7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781">_xlfn.AGGREGATE(9,6,CH177:CS177)-_xlfn.AGGREGATE(9,6,BV177:CG177)+12</f>
        <v>238</v>
      </c>
      <c r="BD177" s="4" t="s">
        <v>1382</v>
      </c>
      <c r="BE177" s="3" t="s">
        <v>1297</v>
      </c>
      <c r="BF177" s="124">
        <v>3.8</v>
      </c>
      <c r="BG177" s="50" t="s">
        <v>1384</v>
      </c>
      <c r="BH177" s="50" t="s">
        <v>1384</v>
      </c>
      <c r="BI177" s="1"/>
      <c r="BJ177" s="72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58" t="s">
        <v>1293</v>
      </c>
      <c r="BV177" s="72">
        <f t="shared" ref="BV177" si="782">E177</f>
        <v>26</v>
      </c>
      <c r="BW177" s="73" t="str">
        <f t="shared" ref="BW177" si="783">I177</f>
        <v>-</v>
      </c>
      <c r="BX177" s="74">
        <f t="shared" ref="BX177" si="784">M177</f>
        <v>66</v>
      </c>
      <c r="BY177" s="73" t="str">
        <f t="shared" ref="BY177" si="785">Q177</f>
        <v>-</v>
      </c>
      <c r="BZ177" s="74">
        <f t="shared" ref="BZ177" si="786">U177</f>
        <v>103</v>
      </c>
      <c r="CA177" s="73" t="str">
        <f t="shared" ref="CA177" si="787">Y177</f>
        <v>-</v>
      </c>
      <c r="CB177" s="74">
        <f t="shared" ref="CB177" si="788">AC177</f>
        <v>140</v>
      </c>
      <c r="CC177" s="73">
        <f t="shared" ref="CC177" si="789">AG177</f>
        <v>173</v>
      </c>
      <c r="CD177" s="74">
        <f t="shared" ref="CD177" si="790">AK177</f>
        <v>182</v>
      </c>
      <c r="CE177" s="73">
        <f t="shared" ref="CE177" si="791">AO177</f>
        <v>222</v>
      </c>
      <c r="CF177" s="74">
        <f t="shared" ref="CF177" si="792">AS177</f>
        <v>263</v>
      </c>
      <c r="CG177" s="73" t="str">
        <f t="shared" ref="CG177" si="793">AW177</f>
        <v>-</v>
      </c>
      <c r="CH177" s="72">
        <f t="shared" ref="CH177" si="794">G177</f>
        <v>62</v>
      </c>
      <c r="CI177" s="73" t="str">
        <f t="shared" ref="CI177" si="795">K177</f>
        <v>-</v>
      </c>
      <c r="CJ177" s="74">
        <f t="shared" ref="CJ177" si="796">O177</f>
        <v>95</v>
      </c>
      <c r="CK177" s="74" t="str">
        <f t="shared" ref="CK177" si="797">S177</f>
        <v>-</v>
      </c>
      <c r="CL177" s="74">
        <f t="shared" ref="CL177" si="798">W177</f>
        <v>135</v>
      </c>
      <c r="CM177" s="74" t="str">
        <f t="shared" ref="CM177" si="799">AA177</f>
        <v>-</v>
      </c>
      <c r="CN177" s="74">
        <f t="shared" ref="CN177" si="800">AE177</f>
        <v>165</v>
      </c>
      <c r="CO177" s="74">
        <f t="shared" ref="CO177" si="801">AI177</f>
        <v>175</v>
      </c>
      <c r="CP177" s="74">
        <f t="shared" ref="CP177" si="802">AM177</f>
        <v>218</v>
      </c>
      <c r="CQ177" s="74">
        <f t="shared" ref="CQ177" si="803">AQ177</f>
        <v>257</v>
      </c>
      <c r="CR177" s="74">
        <f t="shared" ref="CR177" si="804">AU177</f>
        <v>294</v>
      </c>
      <c r="CS177" s="74" t="str">
        <f t="shared" ref="CS177" si="805">AY177</f>
        <v>-</v>
      </c>
      <c r="CT177" s="23" t="e">
        <f t="shared" ref="CT177" si="806">M177-K177</f>
        <v>#VALUE!</v>
      </c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  <c r="AMP177" s="6"/>
    </row>
    <row r="178" spans="1:1030" s="12" customFormat="1" x14ac:dyDescent="0.2">
      <c r="A178" s="9" t="str">
        <f t="shared" ref="A178:A179" si="807">CONCATENATE(B178,"_",C178)</f>
        <v>calcr_human__wt</v>
      </c>
      <c r="B178" s="41" t="s">
        <v>401</v>
      </c>
      <c r="C178" s="9" t="s">
        <v>100</v>
      </c>
      <c r="D178" s="9" t="str">
        <f>IFERROR(MID(VLOOKUP($B178,Seqs!$A:$B,2,0),E178,1),"")</f>
        <v>T</v>
      </c>
      <c r="E178" s="9">
        <v>132</v>
      </c>
      <c r="F178" s="9" t="str">
        <f>IFERROR(MID(VLOOKUP($B178,Seqs!$A:$B,2,0),G178,1),"")</f>
        <v>F</v>
      </c>
      <c r="G178" s="9">
        <v>173</v>
      </c>
      <c r="H178" s="9" t="str">
        <f>IFERROR(MID(VLOOKUP($B178,Seqs!$A:$B,2,0),I178,1),"")</f>
        <v>R</v>
      </c>
      <c r="I178" s="112">
        <v>174</v>
      </c>
      <c r="J178" s="9" t="str">
        <f>IFERROR(MID(VLOOKUP($B178,Seqs!$A:$B,2,0),K178,1),"")</f>
        <v>G</v>
      </c>
      <c r="K178" s="112">
        <v>177</v>
      </c>
      <c r="L178" s="9" t="str">
        <f>IFERROR(MID(VLOOKUP($B178,Seqs!$A:$B,2,0),M178,1),"")</f>
        <v>C</v>
      </c>
      <c r="M178" s="9">
        <v>178</v>
      </c>
      <c r="N178" s="9" t="str">
        <f>IFERROR(MID(VLOOKUP($B178,Seqs!$A:$B,2,0),O178,1),"")</f>
        <v>V</v>
      </c>
      <c r="O178" s="9">
        <v>205</v>
      </c>
      <c r="P178" s="9" t="str">
        <f>IFERROR(MID(VLOOKUP($B178,Seqs!$A:$B,2,0),Q178,1),"")</f>
        <v/>
      </c>
      <c r="Q178" s="9" t="s">
        <v>23</v>
      </c>
      <c r="R178" s="9" t="str">
        <f>IFERROR(MID(VLOOKUP($B178,Seqs!$A:$B,2,0),S178,1),"")</f>
        <v/>
      </c>
      <c r="S178" s="9" t="s">
        <v>23</v>
      </c>
      <c r="T178" s="9" t="str">
        <f>IFERROR(MID(VLOOKUP($B178,Seqs!$A:$B,2,0),U178,1),"")</f>
        <v>D</v>
      </c>
      <c r="U178" s="9">
        <v>215</v>
      </c>
      <c r="V178" s="9" t="str">
        <f>IFERROR(MID(VLOOKUP($B178,Seqs!$A:$B,2,0),W178,1),"")</f>
        <v>V</v>
      </c>
      <c r="W178" s="9">
        <v>250</v>
      </c>
      <c r="X178" s="9" t="str">
        <f>IFERROR(MID(VLOOKUP($B178,Seqs!$A:$B,2,0),Y178,1),"")</f>
        <v/>
      </c>
      <c r="Y178" s="9" t="s">
        <v>23</v>
      </c>
      <c r="Z178" s="9" t="str">
        <f>IFERROR(MID(VLOOKUP($B178,Seqs!$A:$B,2,0),AA178,1),"")</f>
        <v/>
      </c>
      <c r="AA178" s="9" t="s">
        <v>23</v>
      </c>
      <c r="AB178" s="9" t="str">
        <f>IFERROR(MID(VLOOKUP($B178,Seqs!$A:$B,2,0),AC178,1),"")</f>
        <v>R</v>
      </c>
      <c r="AC178" s="9">
        <v>258</v>
      </c>
      <c r="AD178" s="9" t="str">
        <f>IFERROR(MID(VLOOKUP($B178,Seqs!$A:$B,2,0),AE178,1),"")</f>
        <v>F</v>
      </c>
      <c r="AE178" s="9">
        <v>285</v>
      </c>
      <c r="AF178" s="9" t="str">
        <f>IFERROR(MID(VLOOKUP($B178,Seqs!$A:$B,2,0),AG178,1),"")</f>
        <v>C</v>
      </c>
      <c r="AG178" s="9">
        <v>289</v>
      </c>
      <c r="AH178" s="9" t="str">
        <f>IFERROR(MID(VLOOKUP($B178,Seqs!$A:$B,2,0),AI178,1),"")</f>
        <v>L</v>
      </c>
      <c r="AI178" s="9">
        <v>291</v>
      </c>
      <c r="AJ178" s="9" t="str">
        <f>IFERROR(MID(VLOOKUP($B178,Seqs!$A:$B,2,0),AK178,1),"")</f>
        <v>L</v>
      </c>
      <c r="AK178" s="9">
        <v>298</v>
      </c>
      <c r="AL178" s="9" t="str">
        <f>IFERROR(MID(VLOOKUP($B178,Seqs!$A:$B,2,0),AM178,1),"")</f>
        <v>R</v>
      </c>
      <c r="AM178" s="9">
        <v>328</v>
      </c>
      <c r="AN178" s="9" t="str">
        <f>IFERROR(MID(VLOOKUP($B178,Seqs!$A:$B,2,0),AO178,1),"")</f>
        <v>Y</v>
      </c>
      <c r="AO178" s="9">
        <v>338</v>
      </c>
      <c r="AP178" s="9" t="str">
        <f>IFERROR(MID(VLOOKUP($B178,Seqs!$A:$B,2,0),AQ178,1),"")</f>
        <v>W</v>
      </c>
      <c r="AQ178" s="9">
        <v>361</v>
      </c>
      <c r="AR178" s="9" t="str">
        <f>IFERROR(MID(VLOOKUP($B178,Seqs!$A:$B,2,0),AS178,1),"")</f>
        <v>K</v>
      </c>
      <c r="AS178" s="9">
        <v>366</v>
      </c>
      <c r="AT178" s="9" t="str">
        <f>IFERROR(MID(VLOOKUP($B178,Seqs!$A:$B,2,0),AU178,1),"")</f>
        <v>C</v>
      </c>
      <c r="AU178" s="9">
        <v>394</v>
      </c>
      <c r="AV178" s="9" t="str">
        <f>IFERROR(MID(VLOOKUP($B178,Seqs!$A:$B,2,0),AW178,1),"")</f>
        <v>N</v>
      </c>
      <c r="AW178" s="9">
        <v>395</v>
      </c>
      <c r="AX178" s="9" t="str">
        <f>IFERROR(MID(VLOOKUP($B178,Seqs!$A:$B,2,0),AY178,1),"")</f>
        <v>R</v>
      </c>
      <c r="AY178" s="9">
        <v>420</v>
      </c>
      <c r="AZ178" s="113" t="str">
        <f>VLOOKUP(B178,Classification!A:D,2,0)</f>
        <v>B1</v>
      </c>
      <c r="BA178" s="101" t="str">
        <f>VLOOKUP(B178,Classification!A:D,4,0)</f>
        <v>Calcitonin</v>
      </c>
      <c r="BB178" s="37" t="b">
        <f t="shared" ref="BB178:BB179" si="808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12">
        <f t="shared" ref="BC178:BC179" si="809">_xlfn.AGGREGATE(9,6,CH178:CS178)-_xlfn.AGGREGATE(9,6,BV178:CG178)+12</f>
        <v>253</v>
      </c>
      <c r="BD178" s="11" t="s">
        <v>23</v>
      </c>
      <c r="BE178" s="9" t="s">
        <v>1297</v>
      </c>
      <c r="BF178" s="125" t="s">
        <v>23</v>
      </c>
      <c r="BG178" s="52" t="s">
        <v>1384</v>
      </c>
      <c r="BH178" s="52" t="s">
        <v>1384</v>
      </c>
      <c r="BJ178" s="114" t="s">
        <v>1293</v>
      </c>
      <c r="BK178" s="115" t="s">
        <v>1293</v>
      </c>
      <c r="BL178" s="115" t="s">
        <v>1293</v>
      </c>
      <c r="BM178" s="115" t="s">
        <v>1293</v>
      </c>
      <c r="BN178" s="115" t="s">
        <v>1293</v>
      </c>
      <c r="BO178" s="115" t="s">
        <v>1293</v>
      </c>
      <c r="BP178" s="115" t="s">
        <v>1293</v>
      </c>
      <c r="BQ178" s="115" t="s">
        <v>1293</v>
      </c>
      <c r="BR178" s="115" t="s">
        <v>1293</v>
      </c>
      <c r="BS178" s="115" t="s">
        <v>1293</v>
      </c>
      <c r="BT178" s="115" t="s">
        <v>1293</v>
      </c>
      <c r="BU178" s="115" t="s">
        <v>1293</v>
      </c>
      <c r="BV178" s="114">
        <f t="shared" ref="BV178:BV179" si="810">E178</f>
        <v>132</v>
      </c>
      <c r="BW178" s="116">
        <f t="shared" ref="BW178:BW179" si="811">I178</f>
        <v>174</v>
      </c>
      <c r="BX178" s="117">
        <f t="shared" ref="BX178:BX179" si="812">M178</f>
        <v>178</v>
      </c>
      <c r="BY178" s="116" t="str">
        <f t="shared" ref="BY178:BY179" si="813">Q178</f>
        <v>-</v>
      </c>
      <c r="BZ178" s="117">
        <f t="shared" ref="BZ178:BZ179" si="814">U178</f>
        <v>215</v>
      </c>
      <c r="CA178" s="116" t="str">
        <f t="shared" ref="CA178:CA179" si="815">Y178</f>
        <v>-</v>
      </c>
      <c r="CB178" s="117">
        <f t="shared" ref="CB178:CB179" si="816">AC178</f>
        <v>258</v>
      </c>
      <c r="CC178" s="116">
        <f t="shared" ref="CC178:CC179" si="817">AG178</f>
        <v>289</v>
      </c>
      <c r="CD178" s="117">
        <f t="shared" ref="CD178:CD179" si="818">AK178</f>
        <v>298</v>
      </c>
      <c r="CE178" s="116">
        <f t="shared" ref="CE178:CE179" si="819">AO178</f>
        <v>338</v>
      </c>
      <c r="CF178" s="117">
        <f t="shared" ref="CF178:CF179" si="820">AS178</f>
        <v>366</v>
      </c>
      <c r="CG178" s="116">
        <f t="shared" ref="CG178:CG179" si="821">AW178</f>
        <v>395</v>
      </c>
      <c r="CH178" s="114">
        <f t="shared" ref="CH178:CH179" si="822">G178</f>
        <v>173</v>
      </c>
      <c r="CI178" s="116">
        <f t="shared" ref="CI178:CI179" si="823">K178</f>
        <v>177</v>
      </c>
      <c r="CJ178" s="117">
        <f t="shared" ref="CJ178:CJ179" si="824">O178</f>
        <v>205</v>
      </c>
      <c r="CK178" s="117" t="str">
        <f t="shared" ref="CK178:CK179" si="825">S178</f>
        <v>-</v>
      </c>
      <c r="CL178" s="117">
        <f t="shared" ref="CL178:CL179" si="826">W178</f>
        <v>250</v>
      </c>
      <c r="CM178" s="117" t="str">
        <f t="shared" ref="CM178:CM179" si="827">AA178</f>
        <v>-</v>
      </c>
      <c r="CN178" s="117">
        <f t="shared" ref="CN178:CN179" si="828">AE178</f>
        <v>285</v>
      </c>
      <c r="CO178" s="117">
        <f t="shared" ref="CO178:CO179" si="829">AI178</f>
        <v>291</v>
      </c>
      <c r="CP178" s="117">
        <f t="shared" ref="CP178:CP179" si="830">AM178</f>
        <v>328</v>
      </c>
      <c r="CQ178" s="117">
        <f t="shared" ref="CQ178:CQ179" si="831">AQ178</f>
        <v>361</v>
      </c>
      <c r="CR178" s="117">
        <f t="shared" ref="CR178:CR179" si="832">AU178</f>
        <v>394</v>
      </c>
      <c r="CS178" s="117">
        <f t="shared" ref="CS178:CS179" si="833">AY178</f>
        <v>420</v>
      </c>
      <c r="CT178" s="112">
        <f t="shared" ref="CT178:CT179" si="834">M178-K178</f>
        <v>1</v>
      </c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/>
      <c r="FA178" s="118"/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/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/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/>
      <c r="KM178" s="118"/>
      <c r="KN178" s="118"/>
      <c r="KO178" s="118"/>
      <c r="KP178" s="118"/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/>
      <c r="LM178" s="118"/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/>
      <c r="ME178" s="118"/>
      <c r="MF178" s="118"/>
      <c r="MG178" s="118"/>
      <c r="MH178" s="118"/>
      <c r="MI178" s="118"/>
      <c r="MJ178" s="118"/>
      <c r="MK178" s="118"/>
      <c r="ML178" s="118"/>
      <c r="MM178" s="118"/>
      <c r="MN178" s="118"/>
      <c r="MO178" s="118"/>
      <c r="MP178" s="118"/>
      <c r="MQ178" s="118"/>
      <c r="MR178" s="118"/>
      <c r="MS178" s="118"/>
      <c r="MT178" s="118"/>
      <c r="MU178" s="118"/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/>
      <c r="NR178" s="118"/>
      <c r="NS178" s="118"/>
      <c r="NT178" s="118"/>
      <c r="NU178" s="118"/>
      <c r="NV178" s="118"/>
      <c r="NW178" s="118"/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/>
      <c r="OI178" s="118"/>
      <c r="OJ178" s="118"/>
      <c r="OK178" s="118"/>
      <c r="OL178" s="118"/>
      <c r="OM178" s="118"/>
      <c r="ON178" s="118"/>
      <c r="OO178" s="118"/>
      <c r="OP178" s="118"/>
      <c r="OQ178" s="118"/>
      <c r="OR178" s="118"/>
      <c r="OS178" s="118"/>
      <c r="OT178" s="118"/>
      <c r="OU178" s="118"/>
      <c r="OV178" s="118"/>
      <c r="OW178" s="118"/>
      <c r="OX178" s="118"/>
      <c r="OY178" s="118"/>
      <c r="OZ178" s="118"/>
      <c r="PA178" s="118"/>
      <c r="PB178" s="118"/>
      <c r="PC178" s="118"/>
      <c r="PD178" s="118"/>
      <c r="PE178" s="118"/>
      <c r="PF178" s="118"/>
      <c r="PG178" s="118"/>
      <c r="PH178" s="118"/>
      <c r="PI178" s="118"/>
      <c r="PJ178" s="118"/>
      <c r="PK178" s="118"/>
      <c r="PL178" s="118"/>
      <c r="PM178" s="118"/>
      <c r="PN178" s="118"/>
      <c r="PO178" s="118"/>
      <c r="PP178" s="118"/>
      <c r="PQ178" s="118"/>
      <c r="PR178" s="118"/>
      <c r="PS178" s="118"/>
      <c r="PT178" s="118"/>
      <c r="PU178" s="118"/>
      <c r="PV178" s="118"/>
      <c r="PW178" s="118"/>
      <c r="PX178" s="118"/>
      <c r="PY178" s="118"/>
      <c r="PZ178" s="118"/>
      <c r="QA178" s="118"/>
      <c r="QB178" s="118"/>
      <c r="QC178" s="118"/>
      <c r="QD178" s="118"/>
      <c r="QE178" s="118"/>
      <c r="QF178" s="118"/>
      <c r="QG178" s="118"/>
      <c r="QH178" s="118"/>
      <c r="QI178" s="118"/>
      <c r="QJ178" s="118"/>
      <c r="QK178" s="118"/>
      <c r="QL178" s="118"/>
      <c r="QM178" s="118"/>
      <c r="QN178" s="118"/>
      <c r="QO178" s="118"/>
      <c r="QP178" s="118"/>
      <c r="QQ178" s="118"/>
      <c r="QR178" s="118"/>
      <c r="QS178" s="118"/>
      <c r="QT178" s="118"/>
      <c r="QU178" s="118"/>
      <c r="QV178" s="118"/>
      <c r="QW178" s="118"/>
      <c r="QX178" s="118"/>
      <c r="QY178" s="118"/>
      <c r="QZ178" s="118"/>
      <c r="RA178" s="118"/>
      <c r="RB178" s="118"/>
      <c r="RC178" s="118"/>
      <c r="RD178" s="118"/>
      <c r="RE178" s="118"/>
      <c r="RF178" s="118"/>
      <c r="RG178" s="118"/>
      <c r="RH178" s="118"/>
      <c r="RI178" s="118"/>
      <c r="RJ178" s="118"/>
      <c r="RK178" s="118"/>
      <c r="RL178" s="118"/>
      <c r="RM178" s="118"/>
      <c r="RN178" s="118"/>
      <c r="RO178" s="118"/>
      <c r="RP178" s="118"/>
      <c r="RQ178" s="118"/>
      <c r="RR178" s="118"/>
      <c r="RS178" s="118"/>
      <c r="RT178" s="118"/>
      <c r="RU178" s="118"/>
      <c r="RV178" s="118"/>
      <c r="RW178" s="118"/>
      <c r="RX178" s="118"/>
      <c r="RY178" s="118"/>
      <c r="RZ178" s="118"/>
      <c r="SA178" s="118"/>
      <c r="SB178" s="118"/>
      <c r="SC178" s="118"/>
      <c r="SD178" s="118"/>
      <c r="SE178" s="118"/>
      <c r="SF178" s="118"/>
      <c r="SG178" s="118"/>
      <c r="SH178" s="118"/>
      <c r="SI178" s="118"/>
      <c r="SJ178" s="118"/>
      <c r="SK178" s="118"/>
      <c r="SL178" s="118"/>
      <c r="SM178" s="118"/>
      <c r="SN178" s="118"/>
      <c r="SO178" s="118"/>
      <c r="SP178" s="118"/>
      <c r="SQ178" s="118"/>
      <c r="SR178" s="118"/>
      <c r="SS178" s="118"/>
      <c r="ST178" s="118"/>
      <c r="SU178" s="118"/>
      <c r="SV178" s="118"/>
      <c r="SW178" s="118"/>
      <c r="SX178" s="118"/>
      <c r="SY178" s="118"/>
      <c r="SZ178" s="118"/>
      <c r="TA178" s="118"/>
      <c r="TB178" s="118"/>
      <c r="TC178" s="118"/>
      <c r="TD178" s="118"/>
      <c r="TE178" s="118"/>
      <c r="TF178" s="118"/>
      <c r="TG178" s="118"/>
      <c r="TH178" s="118"/>
      <c r="TI178" s="118"/>
      <c r="TJ178" s="118"/>
      <c r="TK178" s="118"/>
      <c r="TL178" s="118"/>
      <c r="TM178" s="118"/>
      <c r="TN178" s="118"/>
      <c r="TO178" s="118"/>
      <c r="TP178" s="118"/>
      <c r="TQ178" s="118"/>
      <c r="TR178" s="118"/>
      <c r="TS178" s="118"/>
      <c r="TT178" s="118"/>
      <c r="TU178" s="118"/>
      <c r="TV178" s="118"/>
      <c r="TW178" s="118"/>
      <c r="TX178" s="118"/>
      <c r="TY178" s="118"/>
      <c r="TZ178" s="118"/>
      <c r="UA178" s="118"/>
      <c r="UB178" s="118"/>
      <c r="UC178" s="118"/>
      <c r="UD178" s="118"/>
      <c r="UE178" s="118"/>
      <c r="UF178" s="118"/>
      <c r="UG178" s="118"/>
      <c r="UH178" s="118"/>
      <c r="UI178" s="118"/>
      <c r="UJ178" s="118"/>
      <c r="UK178" s="118"/>
      <c r="UL178" s="118"/>
      <c r="UM178" s="118"/>
      <c r="UN178" s="118"/>
      <c r="UO178" s="118"/>
      <c r="UP178" s="118"/>
      <c r="UQ178" s="118"/>
      <c r="UR178" s="118"/>
      <c r="US178" s="118"/>
      <c r="UT178" s="118"/>
      <c r="UU178" s="118"/>
      <c r="UV178" s="118"/>
      <c r="UW178" s="118"/>
      <c r="UX178" s="118"/>
      <c r="UY178" s="118"/>
      <c r="UZ178" s="118"/>
      <c r="VA178" s="118"/>
      <c r="VB178" s="118"/>
      <c r="VC178" s="118"/>
      <c r="VD178" s="118"/>
      <c r="VE178" s="118"/>
      <c r="VF178" s="118"/>
      <c r="VG178" s="118"/>
      <c r="VH178" s="118"/>
      <c r="VI178" s="118"/>
      <c r="VJ178" s="118"/>
      <c r="VK178" s="118"/>
      <c r="VL178" s="118"/>
      <c r="VM178" s="118"/>
      <c r="VN178" s="118"/>
      <c r="VO178" s="118"/>
      <c r="VP178" s="118"/>
      <c r="VQ178" s="118"/>
      <c r="VR178" s="118"/>
      <c r="VS178" s="118"/>
      <c r="VT178" s="118"/>
      <c r="VU178" s="118"/>
      <c r="VV178" s="118"/>
      <c r="VW178" s="118"/>
      <c r="VX178" s="118"/>
      <c r="VY178" s="118"/>
      <c r="VZ178" s="118"/>
      <c r="WA178" s="118"/>
      <c r="WB178" s="118"/>
      <c r="WC178" s="118"/>
      <c r="WD178" s="118"/>
      <c r="WE178" s="118"/>
      <c r="WF178" s="118"/>
      <c r="WG178" s="118"/>
      <c r="WH178" s="118"/>
      <c r="WI178" s="118"/>
      <c r="WJ178" s="118"/>
      <c r="WK178" s="118"/>
      <c r="WL178" s="118"/>
      <c r="WM178" s="118"/>
      <c r="WN178" s="118"/>
      <c r="WO178" s="118"/>
      <c r="WP178" s="118"/>
      <c r="WQ178" s="118"/>
      <c r="WR178" s="118"/>
      <c r="WS178" s="118"/>
      <c r="WT178" s="118"/>
      <c r="WU178" s="118"/>
      <c r="WV178" s="118"/>
      <c r="WW178" s="118"/>
      <c r="WX178" s="118"/>
      <c r="WY178" s="118"/>
      <c r="WZ178" s="118"/>
      <c r="XA178" s="118"/>
      <c r="XB178" s="118"/>
      <c r="XC178" s="118"/>
      <c r="XD178" s="118"/>
      <c r="XE178" s="118"/>
      <c r="XF178" s="118"/>
      <c r="XG178" s="118"/>
      <c r="XH178" s="118"/>
      <c r="XI178" s="118"/>
      <c r="XJ178" s="118"/>
      <c r="XK178" s="118"/>
      <c r="XL178" s="118"/>
      <c r="XM178" s="118"/>
      <c r="XN178" s="118"/>
      <c r="XO178" s="118"/>
      <c r="XP178" s="118"/>
      <c r="XQ178" s="118"/>
      <c r="XR178" s="118"/>
      <c r="XS178" s="118"/>
      <c r="XT178" s="118"/>
      <c r="XU178" s="118"/>
      <c r="XV178" s="118"/>
      <c r="XW178" s="118"/>
      <c r="XX178" s="118"/>
      <c r="XY178" s="118"/>
      <c r="XZ178" s="118"/>
      <c r="YA178" s="118"/>
      <c r="YB178" s="118"/>
      <c r="YC178" s="118"/>
      <c r="YD178" s="118"/>
      <c r="YE178" s="118"/>
      <c r="YF178" s="118"/>
      <c r="YG178" s="118"/>
      <c r="YH178" s="118"/>
      <c r="YI178" s="118"/>
      <c r="YJ178" s="118"/>
      <c r="YK178" s="118"/>
      <c r="YL178" s="118"/>
      <c r="YM178" s="118"/>
      <c r="YN178" s="118"/>
      <c r="YO178" s="118"/>
      <c r="YP178" s="118"/>
      <c r="YQ178" s="118"/>
      <c r="YR178" s="118"/>
      <c r="YS178" s="118"/>
      <c r="YT178" s="118"/>
      <c r="YU178" s="118"/>
      <c r="YV178" s="118"/>
      <c r="YW178" s="118"/>
      <c r="YX178" s="118"/>
      <c r="YY178" s="118"/>
      <c r="YZ178" s="118"/>
      <c r="ZA178" s="118"/>
      <c r="ZB178" s="118"/>
      <c r="ZC178" s="118"/>
      <c r="ZD178" s="118"/>
      <c r="ZE178" s="118"/>
      <c r="ZF178" s="118"/>
      <c r="ZG178" s="118"/>
      <c r="ZH178" s="118"/>
      <c r="ZI178" s="118"/>
      <c r="ZJ178" s="118"/>
      <c r="ZK178" s="118"/>
      <c r="ZL178" s="118"/>
      <c r="ZM178" s="118"/>
      <c r="ZN178" s="118"/>
      <c r="ZO178" s="118"/>
      <c r="ZP178" s="118"/>
      <c r="ZQ178" s="118"/>
      <c r="ZR178" s="118"/>
      <c r="ZS178" s="118"/>
      <c r="ZT178" s="118"/>
      <c r="ZU178" s="118"/>
      <c r="ZV178" s="118"/>
      <c r="ZW178" s="118"/>
      <c r="ZX178" s="118"/>
      <c r="ZY178" s="118"/>
      <c r="ZZ178" s="118"/>
      <c r="AAA178" s="118"/>
      <c r="AAB178" s="118"/>
      <c r="AAC178" s="118"/>
      <c r="AAD178" s="118"/>
      <c r="AAE178" s="118"/>
      <c r="AAF178" s="118"/>
      <c r="AAG178" s="118"/>
      <c r="AAH178" s="118"/>
      <c r="AAI178" s="118"/>
      <c r="AAJ178" s="118"/>
      <c r="AAK178" s="118"/>
      <c r="AAL178" s="118"/>
      <c r="AAM178" s="118"/>
      <c r="AAN178" s="118"/>
      <c r="AAO178" s="118"/>
      <c r="AAP178" s="118"/>
      <c r="AAQ178" s="118"/>
      <c r="AAR178" s="118"/>
      <c r="AAS178" s="118"/>
      <c r="AAT178" s="118"/>
      <c r="AAU178" s="118"/>
      <c r="AAV178" s="118"/>
      <c r="AAW178" s="118"/>
      <c r="AAX178" s="118"/>
      <c r="AAY178" s="118"/>
      <c r="AAZ178" s="118"/>
      <c r="ABA178" s="118"/>
      <c r="ABB178" s="118"/>
      <c r="ABC178" s="118"/>
      <c r="ABD178" s="118"/>
      <c r="ABE178" s="118"/>
      <c r="ABF178" s="118"/>
      <c r="ABG178" s="118"/>
      <c r="ABH178" s="118"/>
      <c r="ABI178" s="118"/>
      <c r="ABJ178" s="118"/>
      <c r="ABK178" s="118"/>
      <c r="ABL178" s="118"/>
      <c r="ABM178" s="118"/>
      <c r="ABN178" s="118"/>
      <c r="ABO178" s="118"/>
      <c r="ABP178" s="118"/>
      <c r="ABQ178" s="118"/>
      <c r="ABR178" s="118"/>
      <c r="ABS178" s="118"/>
      <c r="ABT178" s="118"/>
      <c r="ABU178" s="118"/>
      <c r="ABV178" s="118"/>
      <c r="ABW178" s="118"/>
      <c r="ABX178" s="118"/>
      <c r="ABY178" s="118"/>
      <c r="ABZ178" s="118"/>
      <c r="ACA178" s="118"/>
      <c r="ACB178" s="118"/>
      <c r="ACC178" s="118"/>
      <c r="ACD178" s="118"/>
      <c r="ACE178" s="118"/>
      <c r="ACF178" s="118"/>
      <c r="ACG178" s="118"/>
      <c r="ACH178" s="118"/>
      <c r="ACI178" s="118"/>
      <c r="ACJ178" s="118"/>
      <c r="ACK178" s="118"/>
      <c r="ACL178" s="118"/>
      <c r="ACM178" s="118"/>
      <c r="ACN178" s="118"/>
      <c r="ACO178" s="118"/>
      <c r="ACP178" s="118"/>
      <c r="ACQ178" s="118"/>
      <c r="ACR178" s="118"/>
      <c r="ACS178" s="118"/>
      <c r="ACT178" s="118"/>
      <c r="ACU178" s="118"/>
      <c r="ACV178" s="118"/>
      <c r="ACW178" s="118"/>
      <c r="ACX178" s="118"/>
      <c r="ACY178" s="118"/>
      <c r="ACZ178" s="118"/>
      <c r="ADA178" s="118"/>
      <c r="ADB178" s="118"/>
      <c r="ADC178" s="118"/>
      <c r="ADD178" s="118"/>
      <c r="ADE178" s="118"/>
      <c r="ADF178" s="118"/>
      <c r="ADG178" s="118"/>
      <c r="ADH178" s="118"/>
      <c r="ADI178" s="118"/>
      <c r="ADJ178" s="118"/>
      <c r="ADK178" s="118"/>
      <c r="ADL178" s="118"/>
      <c r="ADM178" s="118"/>
      <c r="ADN178" s="118"/>
      <c r="ADO178" s="118"/>
      <c r="ADP178" s="118"/>
      <c r="ADQ178" s="118"/>
      <c r="ADR178" s="118"/>
      <c r="ADS178" s="118"/>
      <c r="ADT178" s="118"/>
      <c r="ADU178" s="118"/>
      <c r="ADV178" s="118"/>
      <c r="ADW178" s="118"/>
      <c r="ADX178" s="118"/>
      <c r="ADY178" s="118"/>
      <c r="ADZ178" s="118"/>
      <c r="AEA178" s="118"/>
      <c r="AEB178" s="118"/>
      <c r="AEC178" s="118"/>
      <c r="AED178" s="118"/>
      <c r="AEE178" s="118"/>
      <c r="AEF178" s="118"/>
      <c r="AEG178" s="118"/>
      <c r="AEH178" s="118"/>
      <c r="AEI178" s="118"/>
      <c r="AEJ178" s="118"/>
      <c r="AEK178" s="118"/>
      <c r="AEL178" s="118"/>
      <c r="AEM178" s="118"/>
      <c r="AEN178" s="118"/>
      <c r="AEO178" s="118"/>
      <c r="AEP178" s="118"/>
      <c r="AEQ178" s="118"/>
      <c r="AER178" s="118"/>
      <c r="AES178" s="118"/>
      <c r="AET178" s="118"/>
      <c r="AEU178" s="118"/>
      <c r="AEV178" s="118"/>
      <c r="AEW178" s="118"/>
      <c r="AEX178" s="118"/>
      <c r="AEY178" s="118"/>
      <c r="AEZ178" s="118"/>
      <c r="AFA178" s="118"/>
      <c r="AFB178" s="118"/>
      <c r="AFC178" s="118"/>
      <c r="AFD178" s="118"/>
      <c r="AFE178" s="118"/>
      <c r="AFF178" s="118"/>
      <c r="AFG178" s="118"/>
      <c r="AFH178" s="118"/>
      <c r="AFI178" s="118"/>
      <c r="AFJ178" s="118"/>
      <c r="AFK178" s="118"/>
      <c r="AFL178" s="118"/>
      <c r="AFM178" s="118"/>
      <c r="AFN178" s="118"/>
      <c r="AFO178" s="118"/>
      <c r="AFP178" s="118"/>
      <c r="AFQ178" s="118"/>
      <c r="AFR178" s="118"/>
      <c r="AFS178" s="118"/>
      <c r="AFT178" s="118"/>
      <c r="AFU178" s="118"/>
      <c r="AFV178" s="118"/>
      <c r="AFW178" s="118"/>
      <c r="AFX178" s="118"/>
      <c r="AFY178" s="118"/>
      <c r="AFZ178" s="118"/>
      <c r="AGA178" s="118"/>
      <c r="AGB178" s="118"/>
      <c r="AGC178" s="118"/>
      <c r="AGD178" s="118"/>
      <c r="AGE178" s="118"/>
      <c r="AGF178" s="118"/>
      <c r="AGG178" s="118"/>
      <c r="AGH178" s="118"/>
      <c r="AGI178" s="118"/>
      <c r="AGJ178" s="118"/>
      <c r="AGK178" s="118"/>
      <c r="AGL178" s="118"/>
      <c r="AGM178" s="118"/>
      <c r="AGN178" s="118"/>
      <c r="AGO178" s="118"/>
      <c r="AGP178" s="118"/>
      <c r="AGQ178" s="118"/>
      <c r="AGR178" s="118"/>
      <c r="AGS178" s="118"/>
      <c r="AGT178" s="118"/>
      <c r="AGU178" s="118"/>
      <c r="AGV178" s="118"/>
      <c r="AGW178" s="118"/>
      <c r="AGX178" s="118"/>
      <c r="AGY178" s="118"/>
      <c r="AGZ178" s="118"/>
      <c r="AHA178" s="118"/>
      <c r="AHB178" s="118"/>
      <c r="AHC178" s="118"/>
      <c r="AHD178" s="118"/>
      <c r="AHE178" s="118"/>
      <c r="AHF178" s="118"/>
      <c r="AHG178" s="118"/>
      <c r="AHH178" s="118"/>
      <c r="AHI178" s="118"/>
      <c r="AHJ178" s="118"/>
      <c r="AHK178" s="118"/>
      <c r="AHL178" s="118"/>
      <c r="AHM178" s="118"/>
      <c r="AHN178" s="118"/>
      <c r="AHO178" s="118"/>
      <c r="AHP178" s="118"/>
      <c r="AHQ178" s="118"/>
      <c r="AHR178" s="118"/>
      <c r="AHS178" s="118"/>
      <c r="AHT178" s="118"/>
      <c r="AHU178" s="118"/>
      <c r="AHV178" s="118"/>
      <c r="AHW178" s="118"/>
      <c r="AHX178" s="118"/>
      <c r="AHY178" s="118"/>
      <c r="AHZ178" s="118"/>
      <c r="AIA178" s="118"/>
      <c r="AIB178" s="118"/>
      <c r="AIC178" s="118"/>
      <c r="AID178" s="118"/>
      <c r="AIE178" s="118"/>
      <c r="AIF178" s="118"/>
      <c r="AIG178" s="118"/>
      <c r="AIH178" s="118"/>
      <c r="AII178" s="118"/>
      <c r="AIJ178" s="118"/>
      <c r="AIK178" s="118"/>
      <c r="AIL178" s="118"/>
      <c r="AIM178" s="118"/>
      <c r="AIN178" s="118"/>
      <c r="AIO178" s="118"/>
      <c r="AIP178" s="118"/>
      <c r="AIQ178" s="118"/>
      <c r="AIR178" s="118"/>
      <c r="AIS178" s="118"/>
      <c r="AIT178" s="118"/>
      <c r="AIU178" s="118"/>
      <c r="AIV178" s="118"/>
      <c r="AIW178" s="118"/>
      <c r="AIX178" s="118"/>
      <c r="AIY178" s="118"/>
      <c r="AIZ178" s="118"/>
      <c r="AJA178" s="118"/>
      <c r="AJB178" s="118"/>
      <c r="AJC178" s="118"/>
      <c r="AJD178" s="118"/>
      <c r="AJE178" s="118"/>
      <c r="AJF178" s="118"/>
      <c r="AJG178" s="118"/>
      <c r="AJH178" s="118"/>
      <c r="AJI178" s="118"/>
      <c r="AJJ178" s="118"/>
      <c r="AJK178" s="118"/>
      <c r="AJL178" s="118"/>
      <c r="AJM178" s="118"/>
      <c r="AJN178" s="118"/>
      <c r="AJO178" s="118"/>
      <c r="AJP178" s="118"/>
      <c r="AJQ178" s="118"/>
      <c r="AJR178" s="118"/>
      <c r="AJS178" s="118"/>
      <c r="AJT178" s="118"/>
      <c r="AJU178" s="118"/>
      <c r="AJV178" s="118"/>
      <c r="AJW178" s="118"/>
      <c r="AJX178" s="118"/>
      <c r="AJY178" s="118"/>
      <c r="AJZ178" s="118"/>
      <c r="AKA178" s="118"/>
      <c r="AKB178" s="118"/>
      <c r="AKC178" s="118"/>
      <c r="AKD178" s="118"/>
      <c r="AKE178" s="118"/>
      <c r="AKF178" s="118"/>
      <c r="AKG178" s="118"/>
      <c r="AKH178" s="118"/>
      <c r="AKI178" s="118"/>
      <c r="AKJ178" s="118"/>
      <c r="AKK178" s="118"/>
      <c r="AKL178" s="118"/>
      <c r="AKM178" s="118"/>
      <c r="AKN178" s="118"/>
      <c r="AKO178" s="118"/>
      <c r="AKP178" s="118"/>
      <c r="AKQ178" s="118"/>
      <c r="AKR178" s="118"/>
      <c r="AKS178" s="118"/>
      <c r="AKT178" s="118"/>
      <c r="AKU178" s="118"/>
      <c r="AKV178" s="118"/>
      <c r="AKW178" s="118"/>
      <c r="AKX178" s="118"/>
      <c r="AKY178" s="118"/>
      <c r="AKZ178" s="118"/>
      <c r="ALA178" s="118"/>
      <c r="ALB178" s="118"/>
      <c r="ALC178" s="118"/>
      <c r="ALD178" s="118"/>
      <c r="ALE178" s="118"/>
      <c r="ALF178" s="118"/>
      <c r="ALG178" s="118"/>
      <c r="ALH178" s="118"/>
      <c r="ALI178" s="118"/>
      <c r="ALJ178" s="118"/>
      <c r="ALK178" s="118"/>
      <c r="ALL178" s="118"/>
      <c r="ALM178" s="118"/>
      <c r="ALN178" s="118"/>
      <c r="ALO178" s="118"/>
      <c r="ALP178" s="118"/>
      <c r="ALQ178" s="118"/>
      <c r="ALR178" s="118"/>
      <c r="ALS178" s="118"/>
      <c r="ALT178" s="118"/>
      <c r="ALU178" s="118"/>
      <c r="ALV178" s="118"/>
      <c r="ALW178" s="118"/>
      <c r="ALX178" s="118"/>
      <c r="ALY178" s="118"/>
      <c r="ALZ178" s="118"/>
      <c r="AMA178" s="118"/>
      <c r="AMB178" s="118"/>
      <c r="AMC178" s="118"/>
      <c r="AMD178" s="118"/>
      <c r="AME178" s="118"/>
      <c r="AMF178" s="118"/>
      <c r="AMG178" s="118"/>
      <c r="AMH178" s="118"/>
      <c r="AMI178" s="118"/>
      <c r="AMJ178" s="118"/>
      <c r="AMK178" s="118"/>
      <c r="AML178" s="118"/>
      <c r="AMM178" s="118"/>
      <c r="AMN178" s="118"/>
      <c r="AMO178" s="118"/>
      <c r="AMP178" s="118"/>
    </row>
    <row r="179" spans="1:1030" s="12" customFormat="1" x14ac:dyDescent="0.2">
      <c r="A179" s="9" t="str">
        <f t="shared" si="807"/>
        <v>calcr_human_5UZ7</v>
      </c>
      <c r="B179" s="41" t="s">
        <v>401</v>
      </c>
      <c r="C179" s="9" t="s">
        <v>1409</v>
      </c>
      <c r="D179" s="9" t="str">
        <f>IFERROR(MID(VLOOKUP($B179,Seqs!$A:$B,2,0),E179,1),"")</f>
        <v>A</v>
      </c>
      <c r="E179" s="9">
        <v>136</v>
      </c>
      <c r="F179" s="9" t="str">
        <f>IFERROR(MID(VLOOKUP($B179,Seqs!$A:$B,2,0),G179,1),"")</f>
        <v>F</v>
      </c>
      <c r="G179" s="9">
        <v>173</v>
      </c>
      <c r="H179" s="9" t="str">
        <f>IFERROR(MID(VLOOKUP($B179,Seqs!$A:$B,2,0),I179,1),"")</f>
        <v>R</v>
      </c>
      <c r="I179" s="112">
        <v>174</v>
      </c>
      <c r="J179" s="9" t="str">
        <f>IFERROR(MID(VLOOKUP($B179,Seqs!$A:$B,2,0),K179,1),"")</f>
        <v>G</v>
      </c>
      <c r="K179" s="112">
        <v>177</v>
      </c>
      <c r="L179" s="9" t="str">
        <f>IFERROR(MID(VLOOKUP($B179,Seqs!$A:$B,2,0),M179,1),"")</f>
        <v>C</v>
      </c>
      <c r="M179" s="9">
        <v>178</v>
      </c>
      <c r="N179" s="9" t="str">
        <f>IFERROR(MID(VLOOKUP($B179,Seqs!$A:$B,2,0),O179,1),"")</f>
        <v>V</v>
      </c>
      <c r="O179" s="9">
        <v>205</v>
      </c>
      <c r="P179" s="9" t="str">
        <f>IFERROR(MID(VLOOKUP($B179,Seqs!$A:$B,2,0),Q179,1),"")</f>
        <v/>
      </c>
      <c r="Q179" s="9" t="s">
        <v>23</v>
      </c>
      <c r="R179" s="9" t="str">
        <f>IFERROR(MID(VLOOKUP($B179,Seqs!$A:$B,2,0),S179,1),"")</f>
        <v/>
      </c>
      <c r="S179" s="9" t="s">
        <v>23</v>
      </c>
      <c r="T179" s="9" t="str">
        <f>IFERROR(MID(VLOOKUP($B179,Seqs!$A:$B,2,0),U179,1),"")</f>
        <v>D</v>
      </c>
      <c r="U179" s="9">
        <v>215</v>
      </c>
      <c r="V179" s="9" t="str">
        <f>IFERROR(MID(VLOOKUP($B179,Seqs!$A:$B,2,0),W179,1),"")</f>
        <v>V</v>
      </c>
      <c r="W179" s="9">
        <v>250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R</v>
      </c>
      <c r="AC179" s="9">
        <v>258</v>
      </c>
      <c r="AD179" s="9" t="str">
        <f>IFERROR(MID(VLOOKUP($B179,Seqs!$A:$B,2,0),AE179,1),"")</f>
        <v>F</v>
      </c>
      <c r="AE179" s="9">
        <v>285</v>
      </c>
      <c r="AF179" s="9" t="str">
        <f>IFERROR(MID(VLOOKUP($B179,Seqs!$A:$B,2,0),AG179,1),"")</f>
        <v>C</v>
      </c>
      <c r="AG179" s="9">
        <v>289</v>
      </c>
      <c r="AH179" s="9" t="str">
        <f>IFERROR(MID(VLOOKUP($B179,Seqs!$A:$B,2,0),AI179,1),"")</f>
        <v>L</v>
      </c>
      <c r="AI179" s="9">
        <v>291</v>
      </c>
      <c r="AJ179" s="9" t="str">
        <f>IFERROR(MID(VLOOKUP($B179,Seqs!$A:$B,2,0),AK179,1),"")</f>
        <v>L</v>
      </c>
      <c r="AK179" s="9">
        <v>298</v>
      </c>
      <c r="AL179" s="9" t="str">
        <f>IFERROR(MID(VLOOKUP($B179,Seqs!$A:$B,2,0),AM179,1),"")</f>
        <v>R</v>
      </c>
      <c r="AM179" s="9">
        <v>328</v>
      </c>
      <c r="AN179" s="9" t="str">
        <f>IFERROR(MID(VLOOKUP($B179,Seqs!$A:$B,2,0),AO179,1),"")</f>
        <v>Y</v>
      </c>
      <c r="AO179" s="9">
        <v>338</v>
      </c>
      <c r="AP179" s="9" t="str">
        <f>IFERROR(MID(VLOOKUP($B179,Seqs!$A:$B,2,0),AQ179,1),"")</f>
        <v>P</v>
      </c>
      <c r="AQ179" s="9">
        <v>360</v>
      </c>
      <c r="AR179" s="9" t="str">
        <f>IFERROR(MID(VLOOKUP($B179,Seqs!$A:$B,2,0),AS179,1),"")</f>
        <v>K</v>
      </c>
      <c r="AS179" s="9">
        <v>366</v>
      </c>
      <c r="AT179" s="9" t="str">
        <f>IFERROR(MID(VLOOKUP($B179,Seqs!$A:$B,2,0),AU179,1),"")</f>
        <v>C</v>
      </c>
      <c r="AU179" s="9">
        <v>394</v>
      </c>
      <c r="AV179" s="9" t="str">
        <f>IFERROR(MID(VLOOKUP($B179,Seqs!$A:$B,2,0),AW179,1),"")</f>
        <v>N</v>
      </c>
      <c r="AW179" s="9">
        <v>395</v>
      </c>
      <c r="AX179" s="9" t="str">
        <f>IFERROR(MID(VLOOKUP($B179,Seqs!$A:$B,2,0),AY179,1),"")</f>
        <v>G</v>
      </c>
      <c r="AY179" s="9">
        <v>418</v>
      </c>
      <c r="AZ179" s="113" t="str">
        <f>VLOOKUP(B179,Classification!A:D,2,0)</f>
        <v>B1</v>
      </c>
      <c r="BA179" s="101" t="str">
        <f>VLOOKUP(B179,Classification!A:D,4,0)</f>
        <v>Calcitonin</v>
      </c>
      <c r="BB179" s="37" t="b">
        <f t="shared" si="808"/>
        <v>1</v>
      </c>
      <c r="BC179" s="112">
        <f t="shared" si="809"/>
        <v>246</v>
      </c>
      <c r="BD179" s="11" t="s">
        <v>1382</v>
      </c>
      <c r="BE179" s="9" t="s">
        <v>1297</v>
      </c>
      <c r="BF179" s="125">
        <v>4.0999999999999996</v>
      </c>
      <c r="BG179" s="52" t="s">
        <v>1384</v>
      </c>
      <c r="BH179" s="52" t="s">
        <v>1384</v>
      </c>
      <c r="BJ179" s="114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5" t="s">
        <v>1293</v>
      </c>
      <c r="BV179" s="114">
        <f t="shared" si="810"/>
        <v>136</v>
      </c>
      <c r="BW179" s="116">
        <f t="shared" si="811"/>
        <v>174</v>
      </c>
      <c r="BX179" s="117">
        <f t="shared" si="812"/>
        <v>178</v>
      </c>
      <c r="BY179" s="116" t="str">
        <f t="shared" si="813"/>
        <v>-</v>
      </c>
      <c r="BZ179" s="117">
        <f t="shared" si="814"/>
        <v>215</v>
      </c>
      <c r="CA179" s="116" t="str">
        <f t="shared" si="815"/>
        <v>-</v>
      </c>
      <c r="CB179" s="117">
        <f t="shared" si="816"/>
        <v>258</v>
      </c>
      <c r="CC179" s="116">
        <f t="shared" si="817"/>
        <v>289</v>
      </c>
      <c r="CD179" s="117">
        <f t="shared" si="818"/>
        <v>298</v>
      </c>
      <c r="CE179" s="116">
        <f t="shared" si="819"/>
        <v>338</v>
      </c>
      <c r="CF179" s="117">
        <f t="shared" si="820"/>
        <v>366</v>
      </c>
      <c r="CG179" s="116">
        <f t="shared" si="821"/>
        <v>395</v>
      </c>
      <c r="CH179" s="114">
        <f t="shared" si="822"/>
        <v>173</v>
      </c>
      <c r="CI179" s="116">
        <f t="shared" si="823"/>
        <v>177</v>
      </c>
      <c r="CJ179" s="117">
        <f t="shared" si="824"/>
        <v>205</v>
      </c>
      <c r="CK179" s="117" t="str">
        <f t="shared" si="825"/>
        <v>-</v>
      </c>
      <c r="CL179" s="117">
        <f t="shared" si="826"/>
        <v>250</v>
      </c>
      <c r="CM179" s="117" t="str">
        <f t="shared" si="827"/>
        <v>-</v>
      </c>
      <c r="CN179" s="117">
        <f t="shared" si="828"/>
        <v>285</v>
      </c>
      <c r="CO179" s="117">
        <f t="shared" si="829"/>
        <v>291</v>
      </c>
      <c r="CP179" s="117">
        <f t="shared" si="830"/>
        <v>328</v>
      </c>
      <c r="CQ179" s="117">
        <f t="shared" si="831"/>
        <v>360</v>
      </c>
      <c r="CR179" s="117">
        <f t="shared" si="832"/>
        <v>394</v>
      </c>
      <c r="CS179" s="117">
        <f t="shared" si="833"/>
        <v>418</v>
      </c>
      <c r="CT179" s="112">
        <f t="shared" si="834"/>
        <v>1</v>
      </c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/>
      <c r="DM179" s="118"/>
      <c r="DN179" s="118"/>
      <c r="DO179" s="118"/>
      <c r="DP179" s="118"/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/>
      <c r="FF179" s="118"/>
      <c r="FG179" s="118"/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/>
      <c r="FU179" s="118"/>
      <c r="FV179" s="118"/>
      <c r="FW179" s="118"/>
      <c r="FX179" s="118"/>
      <c r="FY179" s="118"/>
      <c r="FZ179" s="118"/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/>
      <c r="JL179" s="118"/>
      <c r="JM179" s="118"/>
      <c r="JN179" s="118"/>
      <c r="JO179" s="118"/>
      <c r="JP179" s="118"/>
      <c r="JQ179" s="118"/>
      <c r="JR179" s="118"/>
      <c r="JS179" s="118"/>
      <c r="JT179" s="118"/>
      <c r="JU179" s="118"/>
      <c r="JV179" s="118"/>
      <c r="JW179" s="118"/>
      <c r="JX179" s="118"/>
      <c r="JY179" s="118"/>
      <c r="JZ179" s="118"/>
      <c r="KA179" s="118"/>
      <c r="KB179" s="118"/>
      <c r="KC179" s="118"/>
      <c r="KD179" s="118"/>
      <c r="KE179" s="118"/>
      <c r="KF179" s="118"/>
      <c r="KG179" s="118"/>
      <c r="KH179" s="118"/>
      <c r="KI179" s="118"/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/>
      <c r="LB179" s="118"/>
      <c r="LC179" s="118"/>
      <c r="LD179" s="118"/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/>
      <c r="LP179" s="118"/>
      <c r="LQ179" s="118"/>
      <c r="LR179" s="118"/>
      <c r="LS179" s="118"/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/>
      <c r="ME179" s="118"/>
      <c r="MF179" s="118"/>
      <c r="MG179" s="118"/>
      <c r="MH179" s="118"/>
      <c r="MI179" s="118"/>
      <c r="MJ179" s="118"/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/>
      <c r="MV179" s="118"/>
      <c r="MW179" s="118"/>
      <c r="MX179" s="118"/>
      <c r="MY179" s="118"/>
      <c r="MZ179" s="118"/>
      <c r="NA179" s="118"/>
      <c r="NB179" s="118"/>
      <c r="NC179" s="118"/>
      <c r="ND179" s="118"/>
      <c r="NE179" s="118"/>
      <c r="NF179" s="118"/>
      <c r="NG179" s="118"/>
      <c r="NH179" s="118"/>
      <c r="NI179" s="118"/>
      <c r="NJ179" s="118"/>
      <c r="NK179" s="118"/>
      <c r="NL179" s="118"/>
      <c r="NM179" s="118"/>
      <c r="NN179" s="118"/>
      <c r="NO179" s="118"/>
      <c r="NP179" s="118"/>
      <c r="NQ179" s="118"/>
      <c r="NR179" s="118"/>
      <c r="NS179" s="118"/>
      <c r="NT179" s="118"/>
      <c r="NU179" s="118"/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/>
      <c r="OG179" s="118"/>
      <c r="OH179" s="118"/>
      <c r="OI179" s="118"/>
      <c r="OJ179" s="118"/>
      <c r="OK179" s="118"/>
      <c r="OL179" s="118"/>
      <c r="OM179" s="118"/>
      <c r="ON179" s="118"/>
      <c r="OO179" s="118"/>
      <c r="OP179" s="118"/>
      <c r="OQ179" s="118"/>
      <c r="OR179" s="118"/>
      <c r="OS179" s="118"/>
      <c r="OT179" s="118"/>
      <c r="OU179" s="118"/>
      <c r="OV179" s="118"/>
      <c r="OW179" s="118"/>
      <c r="OX179" s="118"/>
      <c r="OY179" s="118"/>
      <c r="OZ179" s="118"/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8"/>
      <c r="PM179" s="118"/>
      <c r="PN179" s="118"/>
      <c r="PO179" s="118"/>
      <c r="PP179" s="118"/>
      <c r="PQ179" s="118"/>
      <c r="PR179" s="118"/>
      <c r="PS179" s="118"/>
      <c r="PT179" s="118"/>
      <c r="PU179" s="118"/>
      <c r="PV179" s="118"/>
      <c r="PW179" s="118"/>
      <c r="PX179" s="118"/>
      <c r="PY179" s="118"/>
      <c r="PZ179" s="118"/>
      <c r="QA179" s="118"/>
      <c r="QB179" s="118"/>
      <c r="QC179" s="118"/>
      <c r="QD179" s="118"/>
      <c r="QE179" s="118"/>
      <c r="QF179" s="118"/>
      <c r="QG179" s="118"/>
      <c r="QH179" s="118"/>
      <c r="QI179" s="118"/>
      <c r="QJ179" s="118"/>
      <c r="QK179" s="118"/>
      <c r="QL179" s="118"/>
      <c r="QM179" s="118"/>
      <c r="QN179" s="118"/>
      <c r="QO179" s="118"/>
      <c r="QP179" s="118"/>
      <c r="QQ179" s="118"/>
      <c r="QR179" s="118"/>
      <c r="QS179" s="118"/>
      <c r="QT179" s="118"/>
      <c r="QU179" s="118"/>
      <c r="QV179" s="118"/>
      <c r="QW179" s="118"/>
      <c r="QX179" s="118"/>
      <c r="QY179" s="118"/>
      <c r="QZ179" s="118"/>
      <c r="RA179" s="118"/>
      <c r="RB179" s="118"/>
      <c r="RC179" s="118"/>
      <c r="RD179" s="118"/>
      <c r="RE179" s="118"/>
      <c r="RF179" s="118"/>
      <c r="RG179" s="118"/>
      <c r="RH179" s="118"/>
      <c r="RI179" s="118"/>
      <c r="RJ179" s="118"/>
      <c r="RK179" s="118"/>
      <c r="RL179" s="118"/>
      <c r="RM179" s="118"/>
      <c r="RN179" s="118"/>
      <c r="RO179" s="118"/>
      <c r="RP179" s="118"/>
      <c r="RQ179" s="118"/>
      <c r="RR179" s="118"/>
      <c r="RS179" s="118"/>
      <c r="RT179" s="118"/>
      <c r="RU179" s="118"/>
      <c r="RV179" s="118"/>
      <c r="RW179" s="118"/>
      <c r="RX179" s="118"/>
      <c r="RY179" s="118"/>
      <c r="RZ179" s="118"/>
      <c r="SA179" s="118"/>
      <c r="SB179" s="118"/>
      <c r="SC179" s="118"/>
      <c r="SD179" s="118"/>
      <c r="SE179" s="118"/>
      <c r="SF179" s="118"/>
      <c r="SG179" s="118"/>
      <c r="SH179" s="118"/>
      <c r="SI179" s="118"/>
      <c r="SJ179" s="118"/>
      <c r="SK179" s="118"/>
      <c r="SL179" s="118"/>
      <c r="SM179" s="118"/>
      <c r="SN179" s="118"/>
      <c r="SO179" s="118"/>
      <c r="SP179" s="118"/>
      <c r="SQ179" s="118"/>
      <c r="SR179" s="118"/>
      <c r="SS179" s="118"/>
      <c r="ST179" s="118"/>
      <c r="SU179" s="118"/>
      <c r="SV179" s="118"/>
      <c r="SW179" s="118"/>
      <c r="SX179" s="118"/>
      <c r="SY179" s="118"/>
      <c r="SZ179" s="118"/>
      <c r="TA179" s="118"/>
      <c r="TB179" s="118"/>
      <c r="TC179" s="118"/>
      <c r="TD179" s="118"/>
      <c r="TE179" s="118"/>
      <c r="TF179" s="118"/>
      <c r="TG179" s="118"/>
      <c r="TH179" s="118"/>
      <c r="TI179" s="118"/>
      <c r="TJ179" s="118"/>
      <c r="TK179" s="118"/>
      <c r="TL179" s="118"/>
      <c r="TM179" s="118"/>
      <c r="TN179" s="118"/>
      <c r="TO179" s="118"/>
      <c r="TP179" s="118"/>
      <c r="TQ179" s="118"/>
      <c r="TR179" s="118"/>
      <c r="TS179" s="118"/>
      <c r="TT179" s="118"/>
      <c r="TU179" s="118"/>
      <c r="TV179" s="118"/>
      <c r="TW179" s="118"/>
      <c r="TX179" s="118"/>
      <c r="TY179" s="118"/>
      <c r="TZ179" s="118"/>
      <c r="UA179" s="118"/>
      <c r="UB179" s="118"/>
      <c r="UC179" s="118"/>
      <c r="UD179" s="118"/>
      <c r="UE179" s="118"/>
      <c r="UF179" s="118"/>
      <c r="UG179" s="118"/>
      <c r="UH179" s="118"/>
      <c r="UI179" s="118"/>
      <c r="UJ179" s="118"/>
      <c r="UK179" s="118"/>
      <c r="UL179" s="118"/>
      <c r="UM179" s="118"/>
      <c r="UN179" s="118"/>
      <c r="UO179" s="118"/>
      <c r="UP179" s="118"/>
      <c r="UQ179" s="118"/>
      <c r="UR179" s="118"/>
      <c r="US179" s="118"/>
      <c r="UT179" s="118"/>
      <c r="UU179" s="118"/>
      <c r="UV179" s="118"/>
      <c r="UW179" s="118"/>
      <c r="UX179" s="118"/>
      <c r="UY179" s="118"/>
      <c r="UZ179" s="118"/>
      <c r="VA179" s="118"/>
      <c r="VB179" s="118"/>
      <c r="VC179" s="118"/>
      <c r="VD179" s="118"/>
      <c r="VE179" s="118"/>
      <c r="VF179" s="118"/>
      <c r="VG179" s="118"/>
      <c r="VH179" s="118"/>
      <c r="VI179" s="118"/>
      <c r="VJ179" s="118"/>
      <c r="VK179" s="118"/>
      <c r="VL179" s="118"/>
      <c r="VM179" s="118"/>
      <c r="VN179" s="118"/>
      <c r="VO179" s="118"/>
      <c r="VP179" s="118"/>
      <c r="VQ179" s="118"/>
      <c r="VR179" s="118"/>
      <c r="VS179" s="118"/>
      <c r="VT179" s="118"/>
      <c r="VU179" s="118"/>
      <c r="VV179" s="118"/>
      <c r="VW179" s="118"/>
      <c r="VX179" s="118"/>
      <c r="VY179" s="118"/>
      <c r="VZ179" s="118"/>
      <c r="WA179" s="118"/>
      <c r="WB179" s="118"/>
      <c r="WC179" s="118"/>
      <c r="WD179" s="118"/>
      <c r="WE179" s="118"/>
      <c r="WF179" s="118"/>
      <c r="WG179" s="118"/>
      <c r="WH179" s="118"/>
      <c r="WI179" s="118"/>
      <c r="WJ179" s="118"/>
      <c r="WK179" s="118"/>
      <c r="WL179" s="118"/>
      <c r="WM179" s="118"/>
      <c r="WN179" s="118"/>
      <c r="WO179" s="118"/>
      <c r="WP179" s="118"/>
      <c r="WQ179" s="118"/>
      <c r="WR179" s="118"/>
      <c r="WS179" s="118"/>
      <c r="WT179" s="118"/>
      <c r="WU179" s="118"/>
      <c r="WV179" s="118"/>
      <c r="WW179" s="118"/>
      <c r="WX179" s="118"/>
      <c r="WY179" s="118"/>
      <c r="WZ179" s="118"/>
      <c r="XA179" s="118"/>
      <c r="XB179" s="118"/>
      <c r="XC179" s="118"/>
      <c r="XD179" s="118"/>
      <c r="XE179" s="118"/>
      <c r="XF179" s="118"/>
      <c r="XG179" s="118"/>
      <c r="XH179" s="118"/>
      <c r="XI179" s="118"/>
      <c r="XJ179" s="118"/>
      <c r="XK179" s="118"/>
      <c r="XL179" s="118"/>
      <c r="XM179" s="118"/>
      <c r="XN179" s="118"/>
      <c r="XO179" s="118"/>
      <c r="XP179" s="118"/>
      <c r="XQ179" s="118"/>
      <c r="XR179" s="118"/>
      <c r="XS179" s="118"/>
      <c r="XT179" s="118"/>
      <c r="XU179" s="118"/>
      <c r="XV179" s="118"/>
      <c r="XW179" s="118"/>
      <c r="XX179" s="118"/>
      <c r="XY179" s="118"/>
      <c r="XZ179" s="118"/>
      <c r="YA179" s="118"/>
      <c r="YB179" s="118"/>
      <c r="YC179" s="118"/>
      <c r="YD179" s="118"/>
      <c r="YE179" s="118"/>
      <c r="YF179" s="118"/>
      <c r="YG179" s="118"/>
      <c r="YH179" s="118"/>
      <c r="YI179" s="118"/>
      <c r="YJ179" s="118"/>
      <c r="YK179" s="118"/>
      <c r="YL179" s="118"/>
      <c r="YM179" s="118"/>
      <c r="YN179" s="118"/>
      <c r="YO179" s="118"/>
      <c r="YP179" s="118"/>
      <c r="YQ179" s="118"/>
      <c r="YR179" s="118"/>
      <c r="YS179" s="118"/>
      <c r="YT179" s="118"/>
      <c r="YU179" s="118"/>
      <c r="YV179" s="118"/>
      <c r="YW179" s="118"/>
      <c r="YX179" s="118"/>
      <c r="YY179" s="118"/>
      <c r="YZ179" s="118"/>
      <c r="ZA179" s="118"/>
      <c r="ZB179" s="118"/>
      <c r="ZC179" s="118"/>
      <c r="ZD179" s="118"/>
      <c r="ZE179" s="118"/>
      <c r="ZF179" s="118"/>
      <c r="ZG179" s="118"/>
      <c r="ZH179" s="118"/>
      <c r="ZI179" s="118"/>
      <c r="ZJ179" s="118"/>
      <c r="ZK179" s="118"/>
      <c r="ZL179" s="118"/>
      <c r="ZM179" s="118"/>
      <c r="ZN179" s="118"/>
      <c r="ZO179" s="118"/>
      <c r="ZP179" s="118"/>
      <c r="ZQ179" s="118"/>
      <c r="ZR179" s="118"/>
      <c r="ZS179" s="118"/>
      <c r="ZT179" s="118"/>
      <c r="ZU179" s="118"/>
      <c r="ZV179" s="118"/>
      <c r="ZW179" s="118"/>
      <c r="ZX179" s="118"/>
      <c r="ZY179" s="118"/>
      <c r="ZZ179" s="118"/>
      <c r="AAA179" s="118"/>
      <c r="AAB179" s="118"/>
      <c r="AAC179" s="118"/>
      <c r="AAD179" s="118"/>
      <c r="AAE179" s="118"/>
      <c r="AAF179" s="118"/>
      <c r="AAG179" s="118"/>
      <c r="AAH179" s="118"/>
      <c r="AAI179" s="118"/>
      <c r="AAJ179" s="118"/>
      <c r="AAK179" s="118"/>
      <c r="AAL179" s="118"/>
      <c r="AAM179" s="118"/>
      <c r="AAN179" s="118"/>
      <c r="AAO179" s="118"/>
      <c r="AAP179" s="118"/>
      <c r="AAQ179" s="118"/>
      <c r="AAR179" s="118"/>
      <c r="AAS179" s="118"/>
      <c r="AAT179" s="118"/>
      <c r="AAU179" s="118"/>
      <c r="AAV179" s="118"/>
      <c r="AAW179" s="118"/>
      <c r="AAX179" s="118"/>
      <c r="AAY179" s="118"/>
      <c r="AAZ179" s="118"/>
      <c r="ABA179" s="118"/>
      <c r="ABB179" s="118"/>
      <c r="ABC179" s="118"/>
      <c r="ABD179" s="118"/>
      <c r="ABE179" s="118"/>
      <c r="ABF179" s="118"/>
      <c r="ABG179" s="118"/>
      <c r="ABH179" s="118"/>
      <c r="ABI179" s="118"/>
      <c r="ABJ179" s="118"/>
      <c r="ABK179" s="118"/>
      <c r="ABL179" s="118"/>
      <c r="ABM179" s="118"/>
      <c r="ABN179" s="118"/>
      <c r="ABO179" s="118"/>
      <c r="ABP179" s="118"/>
      <c r="ABQ179" s="118"/>
      <c r="ABR179" s="118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8"/>
      <c r="AIP179" s="118"/>
      <c r="AIQ179" s="118"/>
      <c r="AIR179" s="118"/>
      <c r="AIS179" s="118"/>
      <c r="AIT179" s="118"/>
      <c r="AIU179" s="118"/>
      <c r="AIV179" s="118"/>
      <c r="AIW179" s="118"/>
      <c r="AIX179" s="118"/>
      <c r="AIY179" s="118"/>
      <c r="AIZ179" s="118"/>
      <c r="AJA179" s="118"/>
      <c r="AJB179" s="118"/>
      <c r="AJC179" s="118"/>
      <c r="AJD179" s="118"/>
      <c r="AJE179" s="118"/>
      <c r="AJF179" s="118"/>
      <c r="AJG179" s="118"/>
      <c r="AJH179" s="118"/>
      <c r="AJI179" s="118"/>
      <c r="AJJ179" s="118"/>
      <c r="AJK179" s="118"/>
      <c r="AJL179" s="118"/>
      <c r="AJM179" s="118"/>
      <c r="AJN179" s="118"/>
      <c r="AJO179" s="118"/>
      <c r="AJP179" s="118"/>
      <c r="AJQ179" s="118"/>
      <c r="AJR179" s="118"/>
      <c r="AJS179" s="118"/>
      <c r="AJT179" s="118"/>
      <c r="AJU179" s="118"/>
      <c r="AJV179" s="118"/>
      <c r="AJW179" s="118"/>
      <c r="AJX179" s="118"/>
      <c r="AJY179" s="118"/>
      <c r="AJZ179" s="118"/>
      <c r="AKA179" s="118"/>
      <c r="AKB179" s="118"/>
      <c r="AKC179" s="118"/>
      <c r="AKD179" s="118"/>
      <c r="AKE179" s="118"/>
      <c r="AKF179" s="118"/>
      <c r="AKG179" s="118"/>
      <c r="AKH179" s="118"/>
      <c r="AKI179" s="118"/>
      <c r="AKJ179" s="118"/>
      <c r="AKK179" s="118"/>
      <c r="AKL179" s="118"/>
      <c r="AKM179" s="118"/>
      <c r="AKN179" s="118"/>
      <c r="AKO179" s="118"/>
      <c r="AKP179" s="118"/>
      <c r="AKQ179" s="118"/>
      <c r="AKR179" s="118"/>
      <c r="AKS179" s="118"/>
      <c r="AKT179" s="118"/>
      <c r="AKU179" s="118"/>
      <c r="AKV179" s="118"/>
      <c r="AKW179" s="118"/>
      <c r="AKX179" s="118"/>
      <c r="AKY179" s="118"/>
      <c r="AKZ179" s="118"/>
      <c r="ALA179" s="118"/>
      <c r="ALB179" s="118"/>
      <c r="ALC179" s="118"/>
      <c r="ALD179" s="118"/>
      <c r="ALE179" s="118"/>
      <c r="ALF179" s="118"/>
      <c r="ALG179" s="118"/>
      <c r="ALH179" s="118"/>
      <c r="ALI179" s="118"/>
      <c r="ALJ179" s="118"/>
      <c r="ALK179" s="118"/>
      <c r="ALL179" s="118"/>
      <c r="ALM179" s="118"/>
      <c r="ALN179" s="118"/>
      <c r="ALO179" s="118"/>
      <c r="ALP179" s="118"/>
      <c r="ALQ179" s="118"/>
      <c r="ALR179" s="118"/>
      <c r="ALS179" s="118"/>
      <c r="ALT179" s="118"/>
      <c r="ALU179" s="118"/>
      <c r="ALV179" s="118"/>
      <c r="ALW179" s="118"/>
      <c r="ALX179" s="118"/>
      <c r="ALY179" s="118"/>
      <c r="ALZ179" s="118"/>
      <c r="AMA179" s="118"/>
      <c r="AMB179" s="118"/>
      <c r="AMC179" s="118"/>
      <c r="AMD179" s="118"/>
      <c r="AME179" s="118"/>
      <c r="AMF179" s="118"/>
      <c r="AMG179" s="118"/>
      <c r="AMH179" s="118"/>
      <c r="AMI179" s="118"/>
      <c r="AMJ179" s="118"/>
      <c r="AMK179" s="118"/>
      <c r="AML179" s="118"/>
      <c r="AMM179" s="118"/>
      <c r="AMN179" s="118"/>
      <c r="AMO179" s="118"/>
      <c r="AMP179" s="118"/>
    </row>
    <row r="180" spans="1:1030" x14ac:dyDescent="0.2">
      <c r="A180" s="3" t="str">
        <f t="shared" si="638"/>
        <v>crfr1_human__wt</v>
      </c>
      <c r="B180" s="3" t="s">
        <v>38</v>
      </c>
      <c r="C180" s="3" t="s">
        <v>100</v>
      </c>
      <c r="D180" s="3" t="str">
        <f>IFERROR(MID(VLOOKUP($B180,Seqs!$A:$B,2,0),E180,1),"")</f>
        <v>Q</v>
      </c>
      <c r="E180" s="3">
        <v>103</v>
      </c>
      <c r="F180" s="3" t="str">
        <f>IFERROR(MID(VLOOKUP($B180,Seqs!$A:$B,2,0),G180,1),"")</f>
        <v>L</v>
      </c>
      <c r="G180" s="3">
        <v>144</v>
      </c>
      <c r="H180" s="3" t="str">
        <f>IFERROR(MID(VLOOKUP($B180,Seqs!$A:$B,2,0),I180,1),"")</f>
        <v>R</v>
      </c>
      <c r="I180" s="23">
        <v>145</v>
      </c>
      <c r="J180" s="3" t="str">
        <f>IFERROR(MID(VLOOKUP($B180,Seqs!$A:$B,2,0),K180,1),"")</f>
        <v>R</v>
      </c>
      <c r="K180" s="23">
        <v>148</v>
      </c>
      <c r="L180" s="3" t="str">
        <f>IFERROR(MID(VLOOKUP($B180,Seqs!$A:$B,2,0),M180,1),"")</f>
        <v>C</v>
      </c>
      <c r="M180" s="23">
        <v>149</v>
      </c>
      <c r="N180" s="3" t="str">
        <f>IFERROR(MID(VLOOKUP($B180,Seqs!$A:$B,2,0),O180,1),"")</f>
        <v>T</v>
      </c>
      <c r="O180" s="3">
        <v>175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V</v>
      </c>
      <c r="U180" s="3">
        <v>185</v>
      </c>
      <c r="V180" s="3" t="str">
        <f>IFERROR(MID(VLOOKUP($B180,Seqs!$A:$B,2,0),W180,1),"")</f>
        <v>L</v>
      </c>
      <c r="W180" s="3">
        <v>219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226</v>
      </c>
      <c r="AD180" s="3" t="str">
        <f>IFERROR(MID(VLOOKUP($B180,Seqs!$A:$B,2,0),AE180,1),"")</f>
        <v>D</v>
      </c>
      <c r="AE180" s="3">
        <v>254</v>
      </c>
      <c r="AF180" s="3" t="str">
        <f>IFERROR(MID(VLOOKUP($B180,Seqs!$A:$B,2,0),AG180,1),"")</f>
        <v>C</v>
      </c>
      <c r="AG180" s="3">
        <v>258</v>
      </c>
      <c r="AH180" s="3" t="str">
        <f>IFERROR(MID(VLOOKUP($B180,Seqs!$A:$B,2,0),AI180,1),"")</f>
        <v>F</v>
      </c>
      <c r="AI180" s="3">
        <v>260</v>
      </c>
      <c r="AJ180" s="3" t="str">
        <f>IFERROR(MID(VLOOKUP($B180,Seqs!$A:$B,2,0),AK180,1),"")</f>
        <v>T</v>
      </c>
      <c r="AK180" s="3">
        <v>268</v>
      </c>
      <c r="AL180" s="3" t="str">
        <f>IFERROR(MID(VLOOKUP($B180,Seqs!$A:$B,2,0),AM180,1),"")</f>
        <v>L</v>
      </c>
      <c r="AM180" s="3">
        <v>298</v>
      </c>
      <c r="AN180" s="3" t="str">
        <f>IFERROR(MID(VLOOKUP($B180,Seqs!$A:$B,2,0),AO180,1),"")</f>
        <v>S</v>
      </c>
      <c r="AO180" s="3">
        <v>304</v>
      </c>
      <c r="AP180" s="3" t="str">
        <f>IFERROR(MID(VLOOKUP($B180,Seqs!$A:$B,2,0),AQ180,1),"")</f>
        <v>V</v>
      </c>
      <c r="AQ180" s="3">
        <v>332</v>
      </c>
      <c r="AR180" s="3" t="str">
        <f>IFERROR(MID(VLOOKUP($B180,Seqs!$A:$B,2,0),AS180,1),"")</f>
        <v>V</v>
      </c>
      <c r="AS180" s="3">
        <v>339</v>
      </c>
      <c r="AT180" s="3" t="str">
        <f>IFERROR(MID(VLOOKUP($B180,Seqs!$A:$B,2,0),AU180,1),"")</f>
        <v>L</v>
      </c>
      <c r="AU180" s="3">
        <v>366</v>
      </c>
      <c r="AV180" s="3" t="str">
        <f>IFERROR(MID(VLOOKUP($B180,Seqs!$A:$B,2,0),AW180,1),"")</f>
        <v>N</v>
      </c>
      <c r="AW180" s="3">
        <v>367</v>
      </c>
      <c r="AX180" s="3" t="str">
        <f>IFERROR(MID(VLOOKUP($B180,Seqs!$A:$B,2,0),AY180,1),"")</f>
        <v>A</v>
      </c>
      <c r="AY180" s="3">
        <v>392</v>
      </c>
      <c r="AZ180" s="79" t="str">
        <f>VLOOKUP(B180,Classification!A:D,2,0)</f>
        <v>B1</v>
      </c>
      <c r="BA180" s="97" t="str">
        <f>VLOOKUP(B180,Classification!A:D,4,0)</f>
        <v>Corticotropin-releasingfact</v>
      </c>
      <c r="BB180" s="27" t="b">
        <f t="shared" si="639"/>
        <v>1</v>
      </c>
      <c r="BC180" s="23">
        <f t="shared" ref="BC180:BC210" si="835">_xlfn.AGGREGATE(9,6,CH180:CS180)-_xlfn.AGGREGATE(9,6,BV180:CG180)+12</f>
        <v>256</v>
      </c>
      <c r="BD180" s="57" t="s">
        <v>1379</v>
      </c>
      <c r="BE180" s="3" t="s">
        <v>1381</v>
      </c>
      <c r="BF180" s="124" t="s">
        <v>23</v>
      </c>
      <c r="BG180" s="50" t="s">
        <v>1379</v>
      </c>
      <c r="BH180" s="50" t="s">
        <v>1384</v>
      </c>
      <c r="BI180" s="1"/>
      <c r="BJ180" s="72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58" t="s">
        <v>1293</v>
      </c>
      <c r="BV180" s="72">
        <f t="shared" ref="BV180:BV210" si="836">E180</f>
        <v>103</v>
      </c>
      <c r="BW180" s="73">
        <f t="shared" ref="BW180:BW210" si="837">I180</f>
        <v>145</v>
      </c>
      <c r="BX180" s="74">
        <f t="shared" ref="BX180:BX210" si="838">M180</f>
        <v>149</v>
      </c>
      <c r="BY180" s="73" t="str">
        <f t="shared" ref="BY180:BY210" si="839">Q180</f>
        <v>-</v>
      </c>
      <c r="BZ180" s="74">
        <f t="shared" ref="BZ180:BZ210" si="840">U180</f>
        <v>185</v>
      </c>
      <c r="CA180" s="73" t="str">
        <f t="shared" ref="CA180:CA210" si="841">Y180</f>
        <v>-</v>
      </c>
      <c r="CB180" s="74">
        <f t="shared" ref="CB180:CB210" si="842">AC180</f>
        <v>226</v>
      </c>
      <c r="CC180" s="73">
        <f t="shared" ref="CC180:CC210" si="843">AG180</f>
        <v>258</v>
      </c>
      <c r="CD180" s="74">
        <f t="shared" ref="CD180:CD210" si="844">AK180</f>
        <v>268</v>
      </c>
      <c r="CE180" s="73">
        <f t="shared" ref="CE180:CE210" si="845">AO180</f>
        <v>304</v>
      </c>
      <c r="CF180" s="74">
        <f t="shared" ref="CF180:CF210" si="846">AS180</f>
        <v>339</v>
      </c>
      <c r="CG180" s="73">
        <f t="shared" ref="CG180:CG210" si="847">AW180</f>
        <v>367</v>
      </c>
      <c r="CH180" s="72">
        <f t="shared" ref="CH180:CH210" si="848">G180</f>
        <v>144</v>
      </c>
      <c r="CI180" s="73">
        <f t="shared" ref="CI180:CI210" si="849">K180</f>
        <v>148</v>
      </c>
      <c r="CJ180" s="74">
        <f t="shared" ref="CJ180:CJ210" si="850">O180</f>
        <v>175</v>
      </c>
      <c r="CK180" s="74" t="str">
        <f t="shared" ref="CK180:CK210" si="851">S180</f>
        <v>-</v>
      </c>
      <c r="CL180" s="74">
        <f t="shared" ref="CL180:CL210" si="852">W180</f>
        <v>219</v>
      </c>
      <c r="CM180" s="74" t="str">
        <f t="shared" ref="CM180:CM210" si="853">AA180</f>
        <v>-</v>
      </c>
      <c r="CN180" s="74">
        <f t="shared" ref="CN180:CN210" si="854">AE180</f>
        <v>254</v>
      </c>
      <c r="CO180" s="74">
        <f t="shared" ref="CO180:CO210" si="855">AI180</f>
        <v>260</v>
      </c>
      <c r="CP180" s="74">
        <f t="shared" ref="CP180:CP210" si="856">AM180</f>
        <v>298</v>
      </c>
      <c r="CQ180" s="74">
        <f t="shared" ref="CQ180:CQ210" si="857">AQ180</f>
        <v>332</v>
      </c>
      <c r="CR180" s="74">
        <f t="shared" ref="CR180:CR210" si="858">AU180</f>
        <v>366</v>
      </c>
      <c r="CS180" s="74">
        <f t="shared" ref="CS180:CS210" si="859">AY180</f>
        <v>392</v>
      </c>
      <c r="CT180" s="23">
        <f t="shared" ref="CT180:CT210" si="860">M180-K180</f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638"/>
        <v>crfr1_human_4K5Y</v>
      </c>
      <c r="B181" s="3" t="s">
        <v>38</v>
      </c>
      <c r="C181" s="3" t="s">
        <v>95</v>
      </c>
      <c r="D181" s="3" t="str">
        <f>IFERROR(MID(VLOOKUP($B181,Seqs!$A:$B,2,0),E181,1),"")</f>
        <v>H</v>
      </c>
      <c r="E181" s="3">
        <v>117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F</v>
      </c>
      <c r="AU181" s="3">
        <v>362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639"/>
        <v>1</v>
      </c>
      <c r="BC181" s="23">
        <f t="shared" si="835"/>
        <v>213</v>
      </c>
      <c r="BD181" s="4" t="s">
        <v>23</v>
      </c>
      <c r="BE181" s="3" t="s">
        <v>1381</v>
      </c>
      <c r="BF181" s="124">
        <v>2.98</v>
      </c>
      <c r="BG181" s="50" t="s">
        <v>1384</v>
      </c>
      <c r="BH181" s="50" t="s">
        <v>1384</v>
      </c>
      <c r="BI181" s="1"/>
      <c r="BJ181" s="72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58" t="s">
        <v>1293</v>
      </c>
      <c r="BV181" s="72">
        <f t="shared" si="836"/>
        <v>117</v>
      </c>
      <c r="BW181" s="73">
        <f t="shared" si="837"/>
        <v>145</v>
      </c>
      <c r="BX181" s="74">
        <f t="shared" si="838"/>
        <v>149</v>
      </c>
      <c r="BY181" s="73" t="str">
        <f t="shared" si="839"/>
        <v>-</v>
      </c>
      <c r="BZ181" s="74">
        <f t="shared" si="840"/>
        <v>185</v>
      </c>
      <c r="CA181" s="73" t="str">
        <f t="shared" si="841"/>
        <v>-</v>
      </c>
      <c r="CB181" s="74">
        <f t="shared" si="842"/>
        <v>226</v>
      </c>
      <c r="CC181" s="73">
        <f t="shared" si="843"/>
        <v>258</v>
      </c>
      <c r="CD181" s="74">
        <f t="shared" si="844"/>
        <v>268</v>
      </c>
      <c r="CE181" s="73">
        <f t="shared" si="845"/>
        <v>304</v>
      </c>
      <c r="CF181" s="74">
        <f t="shared" si="846"/>
        <v>339</v>
      </c>
      <c r="CG181" s="73" t="str">
        <f t="shared" si="847"/>
        <v>-</v>
      </c>
      <c r="CH181" s="72">
        <f t="shared" si="848"/>
        <v>144</v>
      </c>
      <c r="CI181" s="73">
        <f t="shared" si="849"/>
        <v>148</v>
      </c>
      <c r="CJ181" s="74">
        <f t="shared" si="850"/>
        <v>175</v>
      </c>
      <c r="CK181" s="74" t="str">
        <f t="shared" si="851"/>
        <v>-</v>
      </c>
      <c r="CL181" s="74">
        <f t="shared" si="852"/>
        <v>219</v>
      </c>
      <c r="CM181" s="74" t="str">
        <f t="shared" si="853"/>
        <v>-</v>
      </c>
      <c r="CN181" s="74">
        <f t="shared" si="854"/>
        <v>254</v>
      </c>
      <c r="CO181" s="74">
        <f t="shared" si="855"/>
        <v>260</v>
      </c>
      <c r="CP181" s="74">
        <f t="shared" si="856"/>
        <v>298</v>
      </c>
      <c r="CQ181" s="74">
        <f t="shared" si="857"/>
        <v>332</v>
      </c>
      <c r="CR181" s="74">
        <f t="shared" si="858"/>
        <v>362</v>
      </c>
      <c r="CS181" s="74" t="str">
        <f t="shared" si="859"/>
        <v>-</v>
      </c>
      <c r="CT181" s="23">
        <f t="shared" si="860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638"/>
        <v>crfr1_human_4K5Y_dist</v>
      </c>
      <c r="B182" s="3" t="s">
        <v>38</v>
      </c>
      <c r="C182" s="3" t="s">
        <v>1161</v>
      </c>
      <c r="D182" s="3" t="str">
        <f>IFERROR(MID(VLOOKUP($B182,Seqs!$A:$B,2,0),E182,1),"")</f>
        <v>H</v>
      </c>
      <c r="E182" s="3">
        <v>117</v>
      </c>
      <c r="F182" s="3" t="str">
        <f>IFERROR(MID(VLOOKUP($B182,Seqs!$A:$B,2,0),G182,1),"")</f>
        <v>L</v>
      </c>
      <c r="G182" s="3">
        <v>144</v>
      </c>
      <c r="H182" s="3" t="str">
        <f>IFERROR(MID(VLOOKUP($B182,Seqs!$A:$B,2,0),I182,1),"")</f>
        <v>R</v>
      </c>
      <c r="I182" s="23">
        <v>145</v>
      </c>
      <c r="J182" s="3" t="str">
        <f>IFERROR(MID(VLOOKUP($B182,Seqs!$A:$B,2,0),K182,1),"")</f>
        <v>R</v>
      </c>
      <c r="K182" s="23">
        <v>148</v>
      </c>
      <c r="L182" s="3" t="str">
        <f>IFERROR(MID(VLOOKUP($B182,Seqs!$A:$B,2,0),M182,1),"")</f>
        <v>C</v>
      </c>
      <c r="M182" s="23">
        <v>149</v>
      </c>
      <c r="N182" s="3" t="str">
        <f>IFERROR(MID(VLOOKUP($B182,Seqs!$A:$B,2,0),O182,1),"")</f>
        <v>T</v>
      </c>
      <c r="O182" s="3">
        <v>175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V</v>
      </c>
      <c r="U182" s="3">
        <v>185</v>
      </c>
      <c r="V182" s="3" t="str">
        <f>IFERROR(MID(VLOOKUP($B182,Seqs!$A:$B,2,0),W182,1),"")</f>
        <v>L</v>
      </c>
      <c r="W182" s="3">
        <v>219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L</v>
      </c>
      <c r="AC182" s="9">
        <v>226</v>
      </c>
      <c r="AD182" s="3" t="str">
        <f>IFERROR(MID(VLOOKUP($B182,Seqs!$A:$B,2,0),AE182,1),"")</f>
        <v>D</v>
      </c>
      <c r="AE182" s="3">
        <v>254</v>
      </c>
      <c r="AF182" s="3" t="str">
        <f>IFERROR(MID(VLOOKUP($B182,Seqs!$A:$B,2,0),AG182,1),"")</f>
        <v>C</v>
      </c>
      <c r="AG182" s="3">
        <v>258</v>
      </c>
      <c r="AH182" s="3" t="str">
        <f>IFERROR(MID(VLOOKUP($B182,Seqs!$A:$B,2,0),AI182,1),"")</f>
        <v>F</v>
      </c>
      <c r="AI182" s="3">
        <v>260</v>
      </c>
      <c r="AJ182" s="3" t="str">
        <f>IFERROR(MID(VLOOKUP($B182,Seqs!$A:$B,2,0),AK182,1),"")</f>
        <v>T</v>
      </c>
      <c r="AK182" s="3">
        <v>268</v>
      </c>
      <c r="AL182" s="3" t="str">
        <f>IFERROR(MID(VLOOKUP($B182,Seqs!$A:$B,2,0),AM182,1),"")</f>
        <v>L</v>
      </c>
      <c r="AM182" s="3">
        <v>298</v>
      </c>
      <c r="AN182" s="3" t="str">
        <f>IFERROR(MID(VLOOKUP($B182,Seqs!$A:$B,2,0),AO182,1),"")</f>
        <v>S</v>
      </c>
      <c r="AO182" s="3">
        <v>304</v>
      </c>
      <c r="AP182" s="3" t="str">
        <f>IFERROR(MID(VLOOKUP($B182,Seqs!$A:$B,2,0),AQ182,1),"")</f>
        <v>V</v>
      </c>
      <c r="AQ182" s="3">
        <v>332</v>
      </c>
      <c r="AR182" s="3" t="str">
        <f>IFERROR(MID(VLOOKUP($B182,Seqs!$A:$B,2,0),AS182,1),"")</f>
        <v>V</v>
      </c>
      <c r="AS182" s="3">
        <v>339</v>
      </c>
      <c r="AT182" s="3" t="str">
        <f>IFERROR(MID(VLOOKUP($B182,Seqs!$A:$B,2,0),AU182,1),"")</f>
        <v>L</v>
      </c>
      <c r="AU182" s="3">
        <v>366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B1</v>
      </c>
      <c r="BA182" s="97" t="str">
        <f>VLOOKUP(B182,Classification!A:D,4,0)</f>
        <v>Corticotropin-releasingfact</v>
      </c>
      <c r="BB182" s="27" t="b">
        <f t="shared" si="639"/>
        <v>1</v>
      </c>
      <c r="BC182" s="23">
        <f t="shared" si="835"/>
        <v>217</v>
      </c>
      <c r="BD182" s="57" t="s">
        <v>1379</v>
      </c>
      <c r="BE182" s="3" t="s">
        <v>1381</v>
      </c>
      <c r="BF182" s="124">
        <v>2.98</v>
      </c>
      <c r="BG182" s="50" t="s">
        <v>1384</v>
      </c>
      <c r="BH182" s="50" t="s">
        <v>1384</v>
      </c>
      <c r="BI182" s="3" t="s">
        <v>1163</v>
      </c>
      <c r="BJ182" s="72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58" t="s">
        <v>1293</v>
      </c>
      <c r="BV182" s="72">
        <f t="shared" si="836"/>
        <v>117</v>
      </c>
      <c r="BW182" s="73">
        <f t="shared" si="837"/>
        <v>145</v>
      </c>
      <c r="BX182" s="74">
        <f t="shared" si="838"/>
        <v>149</v>
      </c>
      <c r="BY182" s="73" t="str">
        <f t="shared" si="839"/>
        <v>-</v>
      </c>
      <c r="BZ182" s="74">
        <f t="shared" si="840"/>
        <v>185</v>
      </c>
      <c r="CA182" s="73" t="str">
        <f t="shared" si="841"/>
        <v>-</v>
      </c>
      <c r="CB182" s="74">
        <f t="shared" si="842"/>
        <v>226</v>
      </c>
      <c r="CC182" s="73">
        <f t="shared" si="843"/>
        <v>258</v>
      </c>
      <c r="CD182" s="74">
        <f t="shared" si="844"/>
        <v>268</v>
      </c>
      <c r="CE182" s="73">
        <f t="shared" si="845"/>
        <v>304</v>
      </c>
      <c r="CF182" s="74">
        <f t="shared" si="846"/>
        <v>339</v>
      </c>
      <c r="CG182" s="73" t="str">
        <f t="shared" si="847"/>
        <v>-</v>
      </c>
      <c r="CH182" s="72">
        <f t="shared" si="848"/>
        <v>144</v>
      </c>
      <c r="CI182" s="73">
        <f t="shared" si="849"/>
        <v>148</v>
      </c>
      <c r="CJ182" s="74">
        <f t="shared" si="850"/>
        <v>175</v>
      </c>
      <c r="CK182" s="74" t="str">
        <f t="shared" si="851"/>
        <v>-</v>
      </c>
      <c r="CL182" s="74">
        <f t="shared" si="852"/>
        <v>219</v>
      </c>
      <c r="CM182" s="74" t="str">
        <f t="shared" si="853"/>
        <v>-</v>
      </c>
      <c r="CN182" s="74">
        <f t="shared" si="854"/>
        <v>254</v>
      </c>
      <c r="CO182" s="74">
        <f t="shared" si="855"/>
        <v>260</v>
      </c>
      <c r="CP182" s="74">
        <f t="shared" si="856"/>
        <v>298</v>
      </c>
      <c r="CQ182" s="74">
        <f t="shared" si="857"/>
        <v>332</v>
      </c>
      <c r="CR182" s="74">
        <f t="shared" si="858"/>
        <v>366</v>
      </c>
      <c r="CS182" s="74" t="str">
        <f t="shared" si="859"/>
        <v>-</v>
      </c>
      <c r="CT182" s="23">
        <f t="shared" si="860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30" x14ac:dyDescent="0.2">
      <c r="A183" s="3" t="str">
        <f t="shared" si="638"/>
        <v>crfr1_human_4Z9G</v>
      </c>
      <c r="B183" s="3" t="s">
        <v>38</v>
      </c>
      <c r="C183" s="3" t="s">
        <v>1060</v>
      </c>
      <c r="D183" s="3" t="str">
        <f>IFERROR(MID(VLOOKUP($B183,Seqs!$A:$B,2,0),E183,1),"")</f>
        <v>S</v>
      </c>
      <c r="E183" s="3">
        <v>112</v>
      </c>
      <c r="F183" s="3" t="str">
        <f>IFERROR(MID(VLOOKUP($B183,Seqs!$A:$B,2,0),G183,1),"")</f>
        <v>L</v>
      </c>
      <c r="G183" s="3">
        <v>144</v>
      </c>
      <c r="H183" s="3" t="str">
        <f>IFERROR(MID(VLOOKUP($B183,Seqs!$A:$B,2,0),I183,1),"")</f>
        <v>R</v>
      </c>
      <c r="I183" s="23">
        <v>145</v>
      </c>
      <c r="J183" s="3" t="str">
        <f>IFERROR(MID(VLOOKUP($B183,Seqs!$A:$B,2,0),K183,1),"")</f>
        <v>R</v>
      </c>
      <c r="K183" s="23">
        <v>148</v>
      </c>
      <c r="L183" s="3" t="str">
        <f>IFERROR(MID(VLOOKUP($B183,Seqs!$A:$B,2,0),M183,1),"")</f>
        <v>C</v>
      </c>
      <c r="M183" s="23">
        <v>149</v>
      </c>
      <c r="N183" s="3" t="str">
        <f>IFERROR(MID(VLOOKUP($B183,Seqs!$A:$B,2,0),O183,1),"")</f>
        <v>T</v>
      </c>
      <c r="O183" s="3">
        <v>175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V</v>
      </c>
      <c r="U183" s="3">
        <v>185</v>
      </c>
      <c r="V183" s="3" t="str">
        <f>IFERROR(MID(VLOOKUP($B183,Seqs!$A:$B,2,0),W183,1),"")</f>
        <v>L</v>
      </c>
      <c r="W183" s="3">
        <v>219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L</v>
      </c>
      <c r="AC183" s="9">
        <v>226</v>
      </c>
      <c r="AD183" s="3" t="str">
        <f>IFERROR(MID(VLOOKUP($B183,Seqs!$A:$B,2,0),AE183,1),"")</f>
        <v>D</v>
      </c>
      <c r="AE183" s="3">
        <v>254</v>
      </c>
      <c r="AF183" s="3" t="str">
        <f>IFERROR(MID(VLOOKUP($B183,Seqs!$A:$B,2,0),AG183,1),"")</f>
        <v>C</v>
      </c>
      <c r="AG183" s="3">
        <v>258</v>
      </c>
      <c r="AH183" s="3" t="str">
        <f>IFERROR(MID(VLOOKUP($B183,Seqs!$A:$B,2,0),AI183,1),"")</f>
        <v>F</v>
      </c>
      <c r="AI183" s="3">
        <v>260</v>
      </c>
      <c r="AJ183" s="3" t="str">
        <f>IFERROR(MID(VLOOKUP($B183,Seqs!$A:$B,2,0),AK183,1),"")</f>
        <v>T</v>
      </c>
      <c r="AK183" s="3">
        <v>268</v>
      </c>
      <c r="AL183" s="3" t="str">
        <f>IFERROR(MID(VLOOKUP($B183,Seqs!$A:$B,2,0),AM183,1),"")</f>
        <v>L</v>
      </c>
      <c r="AM183" s="3">
        <v>298</v>
      </c>
      <c r="AN183" s="3" t="str">
        <f>IFERROR(MID(VLOOKUP($B183,Seqs!$A:$B,2,0),AO183,1),"")</f>
        <v>S</v>
      </c>
      <c r="AO183" s="3">
        <v>304</v>
      </c>
      <c r="AP183" s="3" t="str">
        <f>IFERROR(MID(VLOOKUP($B183,Seqs!$A:$B,2,0),AQ183,1),"")</f>
        <v>V</v>
      </c>
      <c r="AQ183" s="3">
        <v>332</v>
      </c>
      <c r="AR183" s="3" t="str">
        <f>IFERROR(MID(VLOOKUP($B183,Seqs!$A:$B,2,0),AS183,1),"")</f>
        <v>V</v>
      </c>
      <c r="AS183" s="3">
        <v>339</v>
      </c>
      <c r="AT183" s="3" t="str">
        <f>IFERROR(MID(VLOOKUP($B183,Seqs!$A:$B,2,0),AU183,1),"")</f>
        <v>F</v>
      </c>
      <c r="AU183" s="3">
        <v>362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B1</v>
      </c>
      <c r="BA183" s="97" t="str">
        <f>VLOOKUP(B183,Classification!A:D,4,0)</f>
        <v>Corticotropin-releasingfact</v>
      </c>
      <c r="BB183" s="27" t="b">
        <f t="shared" si="639"/>
        <v>1</v>
      </c>
      <c r="BC183" s="23">
        <f t="shared" si="835"/>
        <v>218</v>
      </c>
      <c r="BD183" s="2" t="s">
        <v>1383</v>
      </c>
      <c r="BE183" s="3" t="s">
        <v>1381</v>
      </c>
      <c r="BF183" s="124">
        <v>3.18</v>
      </c>
      <c r="BG183" s="50" t="s">
        <v>1384</v>
      </c>
      <c r="BH183" s="50" t="s">
        <v>1384</v>
      </c>
      <c r="BI183" s="1"/>
      <c r="BJ183" s="72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58" t="s">
        <v>1293</v>
      </c>
      <c r="BV183" s="72">
        <f t="shared" si="836"/>
        <v>112</v>
      </c>
      <c r="BW183" s="73">
        <f t="shared" si="837"/>
        <v>145</v>
      </c>
      <c r="BX183" s="74">
        <f t="shared" si="838"/>
        <v>149</v>
      </c>
      <c r="BY183" s="73" t="str">
        <f t="shared" si="839"/>
        <v>-</v>
      </c>
      <c r="BZ183" s="74">
        <f t="shared" si="840"/>
        <v>185</v>
      </c>
      <c r="CA183" s="73" t="str">
        <f t="shared" si="841"/>
        <v>-</v>
      </c>
      <c r="CB183" s="74">
        <f t="shared" si="842"/>
        <v>226</v>
      </c>
      <c r="CC183" s="73">
        <f t="shared" si="843"/>
        <v>258</v>
      </c>
      <c r="CD183" s="74">
        <f t="shared" si="844"/>
        <v>268</v>
      </c>
      <c r="CE183" s="73">
        <f t="shared" si="845"/>
        <v>304</v>
      </c>
      <c r="CF183" s="74">
        <f t="shared" si="846"/>
        <v>339</v>
      </c>
      <c r="CG183" s="73" t="str">
        <f t="shared" si="847"/>
        <v>-</v>
      </c>
      <c r="CH183" s="72">
        <f t="shared" si="848"/>
        <v>144</v>
      </c>
      <c r="CI183" s="73">
        <f t="shared" si="849"/>
        <v>148</v>
      </c>
      <c r="CJ183" s="74">
        <f t="shared" si="850"/>
        <v>175</v>
      </c>
      <c r="CK183" s="74" t="str">
        <f t="shared" si="851"/>
        <v>-</v>
      </c>
      <c r="CL183" s="74">
        <f t="shared" si="852"/>
        <v>219</v>
      </c>
      <c r="CM183" s="74" t="str">
        <f t="shared" si="853"/>
        <v>-</v>
      </c>
      <c r="CN183" s="74">
        <f t="shared" si="854"/>
        <v>254</v>
      </c>
      <c r="CO183" s="74">
        <f t="shared" si="855"/>
        <v>260</v>
      </c>
      <c r="CP183" s="74">
        <f t="shared" si="856"/>
        <v>298</v>
      </c>
      <c r="CQ183" s="74">
        <f t="shared" si="857"/>
        <v>332</v>
      </c>
      <c r="CR183" s="74">
        <f t="shared" si="858"/>
        <v>362</v>
      </c>
      <c r="CS183" s="74" t="str">
        <f t="shared" si="859"/>
        <v>-</v>
      </c>
      <c r="CT183" s="23">
        <f t="shared" si="860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638"/>
        <v>crfr1_human_4Z9G_dist</v>
      </c>
      <c r="B184" s="3" t="s">
        <v>38</v>
      </c>
      <c r="C184" s="3" t="s">
        <v>1162</v>
      </c>
      <c r="D184" s="3" t="str">
        <f>IFERROR(MID(VLOOKUP($B184,Seqs!$A:$B,2,0),E184,1),"")</f>
        <v>S</v>
      </c>
      <c r="E184" s="3">
        <v>112</v>
      </c>
      <c r="F184" s="3" t="str">
        <f>IFERROR(MID(VLOOKUP($B184,Seqs!$A:$B,2,0),G184,1),"")</f>
        <v>L</v>
      </c>
      <c r="G184" s="3">
        <v>144</v>
      </c>
      <c r="H184" s="3" t="str">
        <f>IFERROR(MID(VLOOKUP($B184,Seqs!$A:$B,2,0),I184,1),"")</f>
        <v>R</v>
      </c>
      <c r="I184" s="23">
        <v>145</v>
      </c>
      <c r="J184" s="3" t="str">
        <f>IFERROR(MID(VLOOKUP($B184,Seqs!$A:$B,2,0),K184,1),"")</f>
        <v>R</v>
      </c>
      <c r="K184" s="23">
        <v>148</v>
      </c>
      <c r="L184" s="3" t="str">
        <f>IFERROR(MID(VLOOKUP($B184,Seqs!$A:$B,2,0),M184,1),"")</f>
        <v>C</v>
      </c>
      <c r="M184" s="23">
        <v>149</v>
      </c>
      <c r="N184" s="3" t="str">
        <f>IFERROR(MID(VLOOKUP($B184,Seqs!$A:$B,2,0),O184,1),"")</f>
        <v>T</v>
      </c>
      <c r="O184" s="3">
        <v>175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V</v>
      </c>
      <c r="U184" s="3">
        <v>185</v>
      </c>
      <c r="V184" s="3" t="str">
        <f>IFERROR(MID(VLOOKUP($B184,Seqs!$A:$B,2,0),W184,1),"")</f>
        <v>L</v>
      </c>
      <c r="W184" s="3">
        <v>219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L</v>
      </c>
      <c r="AC184" s="9">
        <v>226</v>
      </c>
      <c r="AD184" s="3" t="str">
        <f>IFERROR(MID(VLOOKUP($B184,Seqs!$A:$B,2,0),AE184,1),"")</f>
        <v>D</v>
      </c>
      <c r="AE184" s="3">
        <v>254</v>
      </c>
      <c r="AF184" s="3" t="str">
        <f>IFERROR(MID(VLOOKUP($B184,Seqs!$A:$B,2,0),AG184,1),"")</f>
        <v>C</v>
      </c>
      <c r="AG184" s="3">
        <v>258</v>
      </c>
      <c r="AH184" s="3" t="str">
        <f>IFERROR(MID(VLOOKUP($B184,Seqs!$A:$B,2,0),AI184,1),"")</f>
        <v>F</v>
      </c>
      <c r="AI184" s="3">
        <v>260</v>
      </c>
      <c r="AJ184" s="3" t="str">
        <f>IFERROR(MID(VLOOKUP($B184,Seqs!$A:$B,2,0),AK184,1),"")</f>
        <v>T</v>
      </c>
      <c r="AK184" s="3">
        <v>268</v>
      </c>
      <c r="AL184" s="3" t="str">
        <f>IFERROR(MID(VLOOKUP($B184,Seqs!$A:$B,2,0),AM184,1),"")</f>
        <v>L</v>
      </c>
      <c r="AM184" s="3">
        <v>298</v>
      </c>
      <c r="AN184" s="3" t="str">
        <f>IFERROR(MID(VLOOKUP($B184,Seqs!$A:$B,2,0),AO184,1),"")</f>
        <v>S</v>
      </c>
      <c r="AO184" s="3">
        <v>304</v>
      </c>
      <c r="AP184" s="3" t="str">
        <f>IFERROR(MID(VLOOKUP($B184,Seqs!$A:$B,2,0),AQ184,1),"")</f>
        <v>V</v>
      </c>
      <c r="AQ184" s="3">
        <v>332</v>
      </c>
      <c r="AR184" s="3" t="str">
        <f>IFERROR(MID(VLOOKUP($B184,Seqs!$A:$B,2,0),AS184,1),"")</f>
        <v>V</v>
      </c>
      <c r="AS184" s="3">
        <v>339</v>
      </c>
      <c r="AT184" s="3" t="str">
        <f>IFERROR(MID(VLOOKUP($B184,Seqs!$A:$B,2,0),AU184,1),"")</f>
        <v>E</v>
      </c>
      <c r="AU184" s="3">
        <v>369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B1</v>
      </c>
      <c r="BA184" s="97" t="str">
        <f>VLOOKUP(B184,Classification!A:D,4,0)</f>
        <v>Corticotropin-releasingfact</v>
      </c>
      <c r="BB184" s="27" t="b">
        <f t="shared" si="639"/>
        <v>1</v>
      </c>
      <c r="BC184" s="23">
        <f t="shared" si="835"/>
        <v>225</v>
      </c>
      <c r="BD184" s="57" t="s">
        <v>1379</v>
      </c>
      <c r="BE184" s="3" t="s">
        <v>1381</v>
      </c>
      <c r="BF184" s="124">
        <v>3.18</v>
      </c>
      <c r="BG184" s="50" t="s">
        <v>1384</v>
      </c>
      <c r="BH184" s="50" t="s">
        <v>1384</v>
      </c>
      <c r="BI184" s="3" t="s">
        <v>1163</v>
      </c>
      <c r="BJ184" s="72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58" t="s">
        <v>1293</v>
      </c>
      <c r="BV184" s="72">
        <f t="shared" si="836"/>
        <v>112</v>
      </c>
      <c r="BW184" s="73">
        <f t="shared" si="837"/>
        <v>145</v>
      </c>
      <c r="BX184" s="74">
        <f t="shared" si="838"/>
        <v>149</v>
      </c>
      <c r="BY184" s="73" t="str">
        <f t="shared" si="839"/>
        <v>-</v>
      </c>
      <c r="BZ184" s="74">
        <f t="shared" si="840"/>
        <v>185</v>
      </c>
      <c r="CA184" s="73" t="str">
        <f t="shared" si="841"/>
        <v>-</v>
      </c>
      <c r="CB184" s="74">
        <f t="shared" si="842"/>
        <v>226</v>
      </c>
      <c r="CC184" s="73">
        <f t="shared" si="843"/>
        <v>258</v>
      </c>
      <c r="CD184" s="74">
        <f t="shared" si="844"/>
        <v>268</v>
      </c>
      <c r="CE184" s="73">
        <f t="shared" si="845"/>
        <v>304</v>
      </c>
      <c r="CF184" s="74">
        <f t="shared" si="846"/>
        <v>339</v>
      </c>
      <c r="CG184" s="73" t="str">
        <f t="shared" si="847"/>
        <v>-</v>
      </c>
      <c r="CH184" s="72">
        <f t="shared" si="848"/>
        <v>144</v>
      </c>
      <c r="CI184" s="73">
        <f t="shared" si="849"/>
        <v>148</v>
      </c>
      <c r="CJ184" s="74">
        <f t="shared" si="850"/>
        <v>175</v>
      </c>
      <c r="CK184" s="74" t="str">
        <f t="shared" si="851"/>
        <v>-</v>
      </c>
      <c r="CL184" s="74">
        <f t="shared" si="852"/>
        <v>219</v>
      </c>
      <c r="CM184" s="74" t="str">
        <f t="shared" si="853"/>
        <v>-</v>
      </c>
      <c r="CN184" s="74">
        <f t="shared" si="854"/>
        <v>254</v>
      </c>
      <c r="CO184" s="74">
        <f t="shared" si="855"/>
        <v>260</v>
      </c>
      <c r="CP184" s="74">
        <f t="shared" si="856"/>
        <v>298</v>
      </c>
      <c r="CQ184" s="74">
        <f t="shared" si="857"/>
        <v>332</v>
      </c>
      <c r="CR184" s="74">
        <f t="shared" si="858"/>
        <v>369</v>
      </c>
      <c r="CS184" s="74" t="str">
        <f t="shared" si="859"/>
        <v>-</v>
      </c>
      <c r="CT184" s="23">
        <f t="shared" si="860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638"/>
        <v>glr_human__wt</v>
      </c>
      <c r="B185" s="3" t="s">
        <v>32</v>
      </c>
      <c r="C185" s="3" t="s">
        <v>100</v>
      </c>
      <c r="D185" s="3" t="str">
        <f>IFERROR(MID(VLOOKUP($B185,Seqs!$A:$B,2,0),E185,1),"")</f>
        <v>Q</v>
      </c>
      <c r="E185" s="108">
        <v>131</v>
      </c>
      <c r="F185" s="3" t="str">
        <f>IFERROR(MID(VLOOKUP($B185,Seqs!$A:$B,2,0),G185,1),"")</f>
        <v>L</v>
      </c>
      <c r="G185" s="3">
        <v>166</v>
      </c>
      <c r="H185" s="3" t="str">
        <f>IFERROR(MID(VLOOKUP($B185,Seqs!$A:$B,2,0),I185,1),"")</f>
        <v>S</v>
      </c>
      <c r="I185" s="23">
        <v>167</v>
      </c>
      <c r="J185" s="3" t="str">
        <f>IFERROR(MID(VLOOKUP($B185,Seqs!$A:$B,2,0),K185,1),"")</f>
        <v>H</v>
      </c>
      <c r="K185" s="23">
        <v>170</v>
      </c>
      <c r="L185" s="3" t="str">
        <f>IFERROR(MID(VLOOKUP($B185,Seqs!$A:$B,2,0),M185,1),"")</f>
        <v>C</v>
      </c>
      <c r="M185" s="23">
        <v>171</v>
      </c>
      <c r="N185" s="3" t="str">
        <f>IFERROR(MID(VLOOKUP($B185,Seqs!$A:$B,2,0),O185,1),"")</f>
        <v>R</v>
      </c>
      <c r="O185" s="108">
        <v>201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S</v>
      </c>
      <c r="U185" s="3">
        <v>217</v>
      </c>
      <c r="V185" s="3" t="str">
        <f>IFERROR(MID(VLOOKUP($B185,Seqs!$A:$B,2,0),W185,1),"")</f>
        <v>L</v>
      </c>
      <c r="W185" s="3">
        <v>255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262</v>
      </c>
      <c r="AD185" s="3" t="str">
        <f>IFERROR(MID(VLOOKUP($B185,Seqs!$A:$B,2,0),AE185,1),"")</f>
        <v>E</v>
      </c>
      <c r="AE185" s="3">
        <v>290</v>
      </c>
      <c r="AF185" s="3" t="str">
        <f>IFERROR(MID(VLOOKUP($B185,Seqs!$A:$B,2,0),AG185,1),"")</f>
        <v>C</v>
      </c>
      <c r="AG185" s="3">
        <v>294</v>
      </c>
      <c r="AH185" s="3" t="str">
        <f>IFERROR(MID(VLOOKUP($B185,Seqs!$A:$B,2,0),AI185,1),"")</f>
        <v>T</v>
      </c>
      <c r="AI185" s="3">
        <v>296</v>
      </c>
      <c r="AJ185" s="3" t="str">
        <f>IFERROR(MID(VLOOKUP($B185,Seqs!$A:$B,2,0),AK185,1),"")</f>
        <v>N</v>
      </c>
      <c r="AK185" s="3">
        <v>300</v>
      </c>
      <c r="AL185" s="3" t="str">
        <f>IFERROR(MID(VLOOKUP($B185,Seqs!$A:$B,2,0),AM185,1),"")</f>
        <v>A</v>
      </c>
      <c r="AM185" s="3">
        <v>335</v>
      </c>
      <c r="AN185" s="3" t="str">
        <f>IFERROR(MID(VLOOKUP($B185,Seqs!$A:$B,2,0),AO185,1),"")</f>
        <v>Y</v>
      </c>
      <c r="AO185" s="3">
        <v>343</v>
      </c>
      <c r="AP185" s="3" t="str">
        <f>IFERROR(MID(VLOOKUP($B185,Seqs!$A:$B,2,0),AQ185,1),"")</f>
        <v>F</v>
      </c>
      <c r="AQ185" s="3">
        <v>367</v>
      </c>
      <c r="AR185" s="3" t="str">
        <f>IFERROR(MID(VLOOKUP($B185,Seqs!$A:$B,2,0),AS185,1),"")</f>
        <v>Q</v>
      </c>
      <c r="AS185" s="3">
        <v>374</v>
      </c>
      <c r="AT185" s="3" t="str">
        <f>IFERROR(MID(VLOOKUP($B185,Seqs!$A:$B,2,0),AU185,1),"")</f>
        <v>L</v>
      </c>
      <c r="AU185" s="3">
        <v>403</v>
      </c>
      <c r="AV185" s="3" t="str">
        <f>IFERROR(MID(VLOOKUP($B185,Seqs!$A:$B,2,0),AW185,1),"")</f>
        <v>N</v>
      </c>
      <c r="AW185" s="3">
        <v>404</v>
      </c>
      <c r="AX185" s="3" t="str">
        <f>IFERROR(MID(VLOOKUP($B185,Seqs!$A:$B,2,0),AY185,1),"")</f>
        <v>N</v>
      </c>
      <c r="AY185" s="3">
        <v>429</v>
      </c>
      <c r="AZ185" s="79" t="str">
        <f>VLOOKUP(B185,Classification!A:D,2,0)</f>
        <v>B1</v>
      </c>
      <c r="BA185" s="97" t="str">
        <f>VLOOKUP(B185,Classification!A:D,4,0)</f>
        <v>Glucagonreceptorfamily</v>
      </c>
      <c r="BB185" s="27" t="b">
        <f t="shared" si="639"/>
        <v>1</v>
      </c>
      <c r="BC185" s="23">
        <f t="shared" si="835"/>
        <v>261</v>
      </c>
      <c r="BD185" s="57" t="s">
        <v>1379</v>
      </c>
      <c r="BE185" s="3" t="s">
        <v>1381</v>
      </c>
      <c r="BF185" s="124" t="s">
        <v>23</v>
      </c>
      <c r="BG185" s="50" t="s">
        <v>1379</v>
      </c>
      <c r="BH185" s="50" t="s">
        <v>1384</v>
      </c>
      <c r="BI185" s="1"/>
      <c r="BJ185" s="72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58" t="s">
        <v>1293</v>
      </c>
      <c r="BV185" s="72">
        <f t="shared" si="836"/>
        <v>131</v>
      </c>
      <c r="BW185" s="73">
        <f t="shared" si="837"/>
        <v>167</v>
      </c>
      <c r="BX185" s="74">
        <f t="shared" si="838"/>
        <v>171</v>
      </c>
      <c r="BY185" s="73" t="str">
        <f t="shared" si="839"/>
        <v>-</v>
      </c>
      <c r="BZ185" s="74">
        <f t="shared" si="840"/>
        <v>217</v>
      </c>
      <c r="CA185" s="73" t="str">
        <f t="shared" si="841"/>
        <v>-</v>
      </c>
      <c r="CB185" s="74">
        <f t="shared" si="842"/>
        <v>262</v>
      </c>
      <c r="CC185" s="73">
        <f t="shared" si="843"/>
        <v>294</v>
      </c>
      <c r="CD185" s="74">
        <f t="shared" si="844"/>
        <v>300</v>
      </c>
      <c r="CE185" s="73">
        <f t="shared" si="845"/>
        <v>343</v>
      </c>
      <c r="CF185" s="74">
        <f t="shared" si="846"/>
        <v>374</v>
      </c>
      <c r="CG185" s="73">
        <f t="shared" si="847"/>
        <v>404</v>
      </c>
      <c r="CH185" s="72">
        <f t="shared" si="848"/>
        <v>166</v>
      </c>
      <c r="CI185" s="73">
        <f t="shared" si="849"/>
        <v>170</v>
      </c>
      <c r="CJ185" s="74">
        <f t="shared" si="850"/>
        <v>201</v>
      </c>
      <c r="CK185" s="74" t="str">
        <f t="shared" si="851"/>
        <v>-</v>
      </c>
      <c r="CL185" s="74">
        <f t="shared" si="852"/>
        <v>255</v>
      </c>
      <c r="CM185" s="74" t="str">
        <f t="shared" si="853"/>
        <v>-</v>
      </c>
      <c r="CN185" s="74">
        <f t="shared" si="854"/>
        <v>290</v>
      </c>
      <c r="CO185" s="74">
        <f t="shared" si="855"/>
        <v>296</v>
      </c>
      <c r="CP185" s="74">
        <f t="shared" si="856"/>
        <v>335</v>
      </c>
      <c r="CQ185" s="74">
        <f t="shared" si="857"/>
        <v>367</v>
      </c>
      <c r="CR185" s="74">
        <f t="shared" si="858"/>
        <v>403</v>
      </c>
      <c r="CS185" s="74">
        <f t="shared" si="859"/>
        <v>429</v>
      </c>
      <c r="CT185" s="23">
        <f t="shared" si="860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30" x14ac:dyDescent="0.2">
      <c r="A186" s="3" t="str">
        <f t="shared" si="638"/>
        <v>glr_human_4L6R</v>
      </c>
      <c r="B186" s="3" t="s">
        <v>32</v>
      </c>
      <c r="C186" s="3" t="s">
        <v>51</v>
      </c>
      <c r="D186" s="3" t="str">
        <f>IFERROR(MID(VLOOKUP($B186,Seqs!$A:$B,2,0),E186,1),"")</f>
        <v>G</v>
      </c>
      <c r="E186" s="3">
        <v>125</v>
      </c>
      <c r="F186" s="3" t="str">
        <f>IFERROR(MID(VLOOKUP($B186,Seqs!$A:$B,2,0),G186,1),"")</f>
        <v>G</v>
      </c>
      <c r="G186" s="3">
        <v>164</v>
      </c>
      <c r="H186" s="3" t="str">
        <f>IFERROR(MID(VLOOKUP($B186,Seqs!$A:$B,2,0),I186,1),"")</f>
        <v>S</v>
      </c>
      <c r="I186" s="23">
        <v>167</v>
      </c>
      <c r="J186" s="3" t="str">
        <f>IFERROR(MID(VLOOKUP($B186,Seqs!$A:$B,2,0),K186,1),"")</f>
        <v>H</v>
      </c>
      <c r="K186" s="23">
        <v>170</v>
      </c>
      <c r="L186" s="3" t="str">
        <f>IFERROR(MID(VLOOKUP($B186,Seqs!$A:$B,2,0),M186,1),"")</f>
        <v>C</v>
      </c>
      <c r="M186" s="23">
        <v>171</v>
      </c>
      <c r="N186" s="3" t="str">
        <f>IFERROR(MID(VLOOKUP($B186,Seqs!$A:$B,2,0),O186,1),"")</f>
        <v>R</v>
      </c>
      <c r="O186" s="3">
        <v>199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217</v>
      </c>
      <c r="V186" s="3" t="str">
        <f>IFERROR(MID(VLOOKUP($B186,Seqs!$A:$B,2,0),W186,1),"")</f>
        <v>L</v>
      </c>
      <c r="W186" s="3">
        <v>255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A</v>
      </c>
      <c r="AC186" s="9">
        <v>274</v>
      </c>
      <c r="AD186" s="3" t="str">
        <f>IFERROR(MID(VLOOKUP($B186,Seqs!$A:$B,2,0),AE186,1),"")</f>
        <v>E</v>
      </c>
      <c r="AE186" s="3">
        <v>290</v>
      </c>
      <c r="AF186" s="3" t="str">
        <f>IFERROR(MID(VLOOKUP($B186,Seqs!$A:$B,2,0),AG186,1),"")</f>
        <v>C</v>
      </c>
      <c r="AG186" s="3">
        <v>294</v>
      </c>
      <c r="AH186" s="3" t="str">
        <f>IFERROR(MID(VLOOKUP($B186,Seqs!$A:$B,2,0),AI186,1),"")</f>
        <v>T</v>
      </c>
      <c r="AI186" s="3">
        <v>296</v>
      </c>
      <c r="AJ186" s="3" t="str">
        <f>IFERROR(MID(VLOOKUP($B186,Seqs!$A:$B,2,0),AK186,1),"")</f>
        <v>N</v>
      </c>
      <c r="AK186" s="3">
        <v>300</v>
      </c>
      <c r="AL186" s="3" t="str">
        <f>IFERROR(MID(VLOOKUP($B186,Seqs!$A:$B,2,0),AM186,1),"")</f>
        <v>A</v>
      </c>
      <c r="AM186" s="3">
        <v>335</v>
      </c>
      <c r="AN186" s="3" t="str">
        <f>IFERROR(MID(VLOOKUP($B186,Seqs!$A:$B,2,0),AO186,1),"")</f>
        <v>Y</v>
      </c>
      <c r="AO186" s="3">
        <v>343</v>
      </c>
      <c r="AP186" s="3" t="str">
        <f>IFERROR(MID(VLOOKUP($B186,Seqs!$A:$B,2,0),AQ186,1),"")</f>
        <v>F</v>
      </c>
      <c r="AQ186" s="3">
        <v>367</v>
      </c>
      <c r="AR186" s="3" t="str">
        <f>IFERROR(MID(VLOOKUP($B186,Seqs!$A:$B,2,0),AS186,1),"")</f>
        <v>Q</v>
      </c>
      <c r="AS186" s="3">
        <v>374</v>
      </c>
      <c r="AT186" s="3" t="str">
        <f>IFERROR(MID(VLOOKUP($B186,Seqs!$A:$B,2,0),AU186,1),"")</f>
        <v>L</v>
      </c>
      <c r="AU186" s="3">
        <v>403</v>
      </c>
      <c r="AV186" s="3" t="str">
        <f>IFERROR(MID(VLOOKUP($B186,Seqs!$A:$B,2,0),AW186,1),"")</f>
        <v>N</v>
      </c>
      <c r="AW186" s="3">
        <v>404</v>
      </c>
      <c r="AX186" s="3" t="str">
        <f>IFERROR(MID(VLOOKUP($B186,Seqs!$A:$B,2,0),AY186,1),"")</f>
        <v>N</v>
      </c>
      <c r="AY186" s="3">
        <v>429</v>
      </c>
      <c r="AZ186" s="79" t="str">
        <f>VLOOKUP(B186,Classification!A:D,2,0)</f>
        <v>B1</v>
      </c>
      <c r="BA186" s="97" t="str">
        <f>VLOOKUP(B186,Classification!A:D,4,0)</f>
        <v>Glucagonreceptorfamily</v>
      </c>
      <c r="BB186" s="27" t="b">
        <f t="shared" si="639"/>
        <v>1</v>
      </c>
      <c r="BC186" s="23">
        <f t="shared" si="835"/>
        <v>251</v>
      </c>
      <c r="BD186" s="2" t="s">
        <v>23</v>
      </c>
      <c r="BE186" s="3" t="s">
        <v>1381</v>
      </c>
      <c r="BF186" s="124">
        <v>3.3</v>
      </c>
      <c r="BG186" s="50" t="s">
        <v>1384</v>
      </c>
      <c r="BH186" s="50" t="s">
        <v>1384</v>
      </c>
      <c r="BI186" s="1"/>
      <c r="BJ186" s="72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58" t="s">
        <v>1293</v>
      </c>
      <c r="BV186" s="72">
        <f t="shared" si="836"/>
        <v>125</v>
      </c>
      <c r="BW186" s="73">
        <f t="shared" si="837"/>
        <v>167</v>
      </c>
      <c r="BX186" s="74">
        <f t="shared" si="838"/>
        <v>171</v>
      </c>
      <c r="BY186" s="73" t="str">
        <f t="shared" si="839"/>
        <v>-</v>
      </c>
      <c r="BZ186" s="74">
        <f t="shared" si="840"/>
        <v>217</v>
      </c>
      <c r="CA186" s="73" t="str">
        <f t="shared" si="841"/>
        <v>-</v>
      </c>
      <c r="CB186" s="74">
        <f t="shared" si="842"/>
        <v>274</v>
      </c>
      <c r="CC186" s="73">
        <f t="shared" si="843"/>
        <v>294</v>
      </c>
      <c r="CD186" s="74">
        <f t="shared" si="844"/>
        <v>300</v>
      </c>
      <c r="CE186" s="73">
        <f t="shared" si="845"/>
        <v>343</v>
      </c>
      <c r="CF186" s="74">
        <f t="shared" si="846"/>
        <v>374</v>
      </c>
      <c r="CG186" s="73">
        <f t="shared" si="847"/>
        <v>404</v>
      </c>
      <c r="CH186" s="72">
        <f t="shared" si="848"/>
        <v>164</v>
      </c>
      <c r="CI186" s="73">
        <f t="shared" si="849"/>
        <v>170</v>
      </c>
      <c r="CJ186" s="74">
        <f t="shared" si="850"/>
        <v>199</v>
      </c>
      <c r="CK186" s="74" t="str">
        <f t="shared" si="851"/>
        <v>-</v>
      </c>
      <c r="CL186" s="74">
        <f t="shared" si="852"/>
        <v>255</v>
      </c>
      <c r="CM186" s="74" t="str">
        <f t="shared" si="853"/>
        <v>-</v>
      </c>
      <c r="CN186" s="74">
        <f t="shared" si="854"/>
        <v>290</v>
      </c>
      <c r="CO186" s="74">
        <f t="shared" si="855"/>
        <v>296</v>
      </c>
      <c r="CP186" s="74">
        <f t="shared" si="856"/>
        <v>335</v>
      </c>
      <c r="CQ186" s="74">
        <f t="shared" si="857"/>
        <v>367</v>
      </c>
      <c r="CR186" s="74">
        <f t="shared" si="858"/>
        <v>403</v>
      </c>
      <c r="CS186" s="74">
        <f t="shared" si="859"/>
        <v>429</v>
      </c>
      <c r="CT186" s="23">
        <f t="shared" si="860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638"/>
        <v>glr_human_4L6R_dist</v>
      </c>
      <c r="B187" s="3" t="s">
        <v>32</v>
      </c>
      <c r="C187" s="3" t="s">
        <v>1282</v>
      </c>
      <c r="D187" s="3" t="str">
        <f>IFERROR(MID(VLOOKUP($B187,Seqs!$A:$B,2,0),E187,1),"")</f>
        <v>G</v>
      </c>
      <c r="E187" s="3">
        <v>125</v>
      </c>
      <c r="F187" s="3" t="str">
        <f>IFERROR(MID(VLOOKUP($B187,Seqs!$A:$B,2,0),G187,1),"")</f>
        <v>G</v>
      </c>
      <c r="G187" s="3">
        <v>164</v>
      </c>
      <c r="H187" s="3" t="str">
        <f>IFERROR(MID(VLOOKUP($B187,Seqs!$A:$B,2,0),I187,1),"")</f>
        <v>S</v>
      </c>
      <c r="I187" s="23">
        <v>167</v>
      </c>
      <c r="J187" s="3" t="str">
        <f>IFERROR(MID(VLOOKUP($B187,Seqs!$A:$B,2,0),K187,1),"")</f>
        <v>H</v>
      </c>
      <c r="K187" s="23">
        <v>170</v>
      </c>
      <c r="L187" s="3" t="str">
        <f>IFERROR(MID(VLOOKUP($B187,Seqs!$A:$B,2,0),M187,1),"")</f>
        <v>C</v>
      </c>
      <c r="M187" s="23">
        <v>171</v>
      </c>
      <c r="N187" s="3" t="str">
        <f>IFERROR(MID(VLOOKUP($B187,Seqs!$A:$B,2,0),O187,1),"")</f>
        <v>R</v>
      </c>
      <c r="O187" s="3">
        <v>199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217</v>
      </c>
      <c r="V187" s="3" t="str">
        <f>IFERROR(MID(VLOOKUP($B187,Seqs!$A:$B,2,0),W187,1),"")</f>
        <v>L</v>
      </c>
      <c r="W187" s="3">
        <v>255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262</v>
      </c>
      <c r="AD187" s="3" t="str">
        <f>IFERROR(MID(VLOOKUP($B187,Seqs!$A:$B,2,0),AE187,1),"")</f>
        <v>E</v>
      </c>
      <c r="AE187" s="3">
        <v>290</v>
      </c>
      <c r="AF187" s="3" t="str">
        <f>IFERROR(MID(VLOOKUP($B187,Seqs!$A:$B,2,0),AG187,1),"")</f>
        <v>C</v>
      </c>
      <c r="AG187" s="3">
        <v>294</v>
      </c>
      <c r="AH187" s="3" t="str">
        <f>IFERROR(MID(VLOOKUP($B187,Seqs!$A:$B,2,0),AI187,1),"")</f>
        <v>T</v>
      </c>
      <c r="AI187" s="3">
        <v>296</v>
      </c>
      <c r="AJ187" s="3" t="str">
        <f>IFERROR(MID(VLOOKUP($B187,Seqs!$A:$B,2,0),AK187,1),"")</f>
        <v>N</v>
      </c>
      <c r="AK187" s="3">
        <v>300</v>
      </c>
      <c r="AL187" s="3" t="str">
        <f>IFERROR(MID(VLOOKUP($B187,Seqs!$A:$B,2,0),AM187,1),"")</f>
        <v>A</v>
      </c>
      <c r="AM187" s="3">
        <v>335</v>
      </c>
      <c r="AN187" s="3" t="str">
        <f>IFERROR(MID(VLOOKUP($B187,Seqs!$A:$B,2,0),AO187,1),"")</f>
        <v>Y</v>
      </c>
      <c r="AO187" s="3">
        <v>343</v>
      </c>
      <c r="AP187" s="3" t="str">
        <f>IFERROR(MID(VLOOKUP($B187,Seqs!$A:$B,2,0),AQ187,1),"")</f>
        <v>F</v>
      </c>
      <c r="AQ187" s="3">
        <v>367</v>
      </c>
      <c r="AR187" s="3" t="str">
        <f>IFERROR(MID(VLOOKUP($B187,Seqs!$A:$B,2,0),AS187,1),"")</f>
        <v>Q</v>
      </c>
      <c r="AS187" s="3">
        <v>374</v>
      </c>
      <c r="AT187" s="3" t="str">
        <f>IFERROR(MID(VLOOKUP($B187,Seqs!$A:$B,2,0),AU187,1),"")</f>
        <v>L</v>
      </c>
      <c r="AU187" s="3">
        <v>403</v>
      </c>
      <c r="AV187" s="3" t="str">
        <f>IFERROR(MID(VLOOKUP($B187,Seqs!$A:$B,2,0),AW187,1),"")</f>
        <v>N</v>
      </c>
      <c r="AW187" s="3">
        <v>404</v>
      </c>
      <c r="AX187" s="3" t="str">
        <f>IFERROR(MID(VLOOKUP($B187,Seqs!$A:$B,2,0),AY187,1),"")</f>
        <v>N</v>
      </c>
      <c r="AY187" s="3">
        <v>429</v>
      </c>
      <c r="AZ187" s="79" t="str">
        <f>VLOOKUP(B187,Classification!A:D,2,0)</f>
        <v>B1</v>
      </c>
      <c r="BA187" s="97" t="str">
        <f>VLOOKUP(B187,Classification!A:D,4,0)</f>
        <v>Glucagonreceptorfamily</v>
      </c>
      <c r="BB187" s="27" t="b">
        <f t="shared" si="639"/>
        <v>1</v>
      </c>
      <c r="BC187" s="23">
        <f t="shared" si="835"/>
        <v>263</v>
      </c>
      <c r="BD187" s="57" t="s">
        <v>1379</v>
      </c>
      <c r="BE187" s="3" t="s">
        <v>1381</v>
      </c>
      <c r="BF187" s="124">
        <v>3.3</v>
      </c>
      <c r="BG187" s="50" t="s">
        <v>1384</v>
      </c>
      <c r="BH187" s="50" t="s">
        <v>1384</v>
      </c>
      <c r="BI187" s="1"/>
      <c r="BJ187" s="72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58" t="s">
        <v>1293</v>
      </c>
      <c r="BV187" s="72">
        <f t="shared" si="836"/>
        <v>125</v>
      </c>
      <c r="BW187" s="73">
        <f t="shared" si="837"/>
        <v>167</v>
      </c>
      <c r="BX187" s="74">
        <f t="shared" si="838"/>
        <v>171</v>
      </c>
      <c r="BY187" s="73" t="str">
        <f t="shared" si="839"/>
        <v>-</v>
      </c>
      <c r="BZ187" s="74">
        <f t="shared" si="840"/>
        <v>217</v>
      </c>
      <c r="CA187" s="73" t="str">
        <f t="shared" si="841"/>
        <v>-</v>
      </c>
      <c r="CB187" s="74">
        <f t="shared" si="842"/>
        <v>262</v>
      </c>
      <c r="CC187" s="73">
        <f t="shared" si="843"/>
        <v>294</v>
      </c>
      <c r="CD187" s="74">
        <f t="shared" si="844"/>
        <v>300</v>
      </c>
      <c r="CE187" s="73">
        <f t="shared" si="845"/>
        <v>343</v>
      </c>
      <c r="CF187" s="74">
        <f t="shared" si="846"/>
        <v>374</v>
      </c>
      <c r="CG187" s="73">
        <f t="shared" si="847"/>
        <v>404</v>
      </c>
      <c r="CH187" s="72">
        <f t="shared" si="848"/>
        <v>164</v>
      </c>
      <c r="CI187" s="73">
        <f t="shared" si="849"/>
        <v>170</v>
      </c>
      <c r="CJ187" s="74">
        <f t="shared" si="850"/>
        <v>199</v>
      </c>
      <c r="CK187" s="74" t="str">
        <f t="shared" si="851"/>
        <v>-</v>
      </c>
      <c r="CL187" s="74">
        <f t="shared" si="852"/>
        <v>255</v>
      </c>
      <c r="CM187" s="74" t="str">
        <f t="shared" si="853"/>
        <v>-</v>
      </c>
      <c r="CN187" s="74">
        <f t="shared" si="854"/>
        <v>290</v>
      </c>
      <c r="CO187" s="74">
        <f t="shared" si="855"/>
        <v>296</v>
      </c>
      <c r="CP187" s="74">
        <f t="shared" si="856"/>
        <v>335</v>
      </c>
      <c r="CQ187" s="74">
        <f t="shared" si="857"/>
        <v>367</v>
      </c>
      <c r="CR187" s="74">
        <f t="shared" si="858"/>
        <v>403</v>
      </c>
      <c r="CS187" s="74">
        <f t="shared" si="859"/>
        <v>429</v>
      </c>
      <c r="CT187" s="23">
        <f t="shared" si="860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ref="A188:A210" si="861">CONCATENATE(B188,"_",C188)</f>
        <v>glr_human_5EE7</v>
      </c>
      <c r="B188" s="3" t="s">
        <v>32</v>
      </c>
      <c r="C188" s="3" t="s">
        <v>49</v>
      </c>
      <c r="D188" s="3" t="str">
        <f>IFERROR(MID(VLOOKUP($B188,Seqs!$A:$B,2,0),E188,1),"")</f>
        <v>Y</v>
      </c>
      <c r="E188" s="3">
        <v>138</v>
      </c>
      <c r="F188" s="3" t="str">
        <f>IFERROR(MID(VLOOKUP($B188,Seqs!$A:$B,2,0),G188,1),"")</f>
        <v>L</v>
      </c>
      <c r="G188" s="3">
        <v>166</v>
      </c>
      <c r="H188" s="3" t="str">
        <f>IFERROR(MID(VLOOKUP($B188,Seqs!$A:$B,2,0),I188,1),"")</f>
        <v>S</v>
      </c>
      <c r="I188" s="23">
        <v>167</v>
      </c>
      <c r="J188" s="3" t="str">
        <f>IFERROR(MID(VLOOKUP($B188,Seqs!$A:$B,2,0),K188,1),"")</f>
        <v>H</v>
      </c>
      <c r="K188" s="23">
        <v>170</v>
      </c>
      <c r="L188" s="3" t="str">
        <f>IFERROR(MID(VLOOKUP($B188,Seqs!$A:$B,2,0),M188,1),"")</f>
        <v>C</v>
      </c>
      <c r="M188" s="23">
        <v>171</v>
      </c>
      <c r="N188" s="3" t="str">
        <f>IFERROR(MID(VLOOKUP($B188,Seqs!$A:$B,2,0),O188,1),"")</f>
        <v>R</v>
      </c>
      <c r="O188" s="3">
        <v>199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D</v>
      </c>
      <c r="U188" s="3">
        <v>218</v>
      </c>
      <c r="V188" s="3" t="str">
        <f>IFERROR(MID(VLOOKUP($B188,Seqs!$A:$B,2,0),W188,1),"")</f>
        <v>G</v>
      </c>
      <c r="W188" s="3">
        <v>254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262</v>
      </c>
      <c r="AD188" s="3" t="str">
        <f>IFERROR(MID(VLOOKUP($B188,Seqs!$A:$B,2,0),AE188,1),"")</f>
        <v>E</v>
      </c>
      <c r="AE188" s="3">
        <v>290</v>
      </c>
      <c r="AF188" s="3" t="str">
        <f>IFERROR(MID(VLOOKUP($B188,Seqs!$A:$B,2,0),AG188,1),"")</f>
        <v>C</v>
      </c>
      <c r="AG188" s="3">
        <v>294</v>
      </c>
      <c r="AH188" s="3" t="str">
        <f>IFERROR(MID(VLOOKUP($B188,Seqs!$A:$B,2,0),AI188,1),"")</f>
        <v>T</v>
      </c>
      <c r="AI188" s="3">
        <v>296</v>
      </c>
      <c r="AJ188" s="3" t="str">
        <f>IFERROR(MID(VLOOKUP($B188,Seqs!$A:$B,2,0),AK188,1),"")</f>
        <v>R</v>
      </c>
      <c r="AK188" s="108">
        <v>308</v>
      </c>
      <c r="AL188" s="3" t="str">
        <f>IFERROR(MID(VLOOKUP($B188,Seqs!$A:$B,2,0),AM188,1),"")</f>
        <v>A</v>
      </c>
      <c r="AM188" s="3">
        <v>335</v>
      </c>
      <c r="AN188" s="3" t="str">
        <f>IFERROR(MID(VLOOKUP($B188,Seqs!$A:$B,2,0),AO188,1),"")</f>
        <v>Y</v>
      </c>
      <c r="AO188" s="3">
        <v>343</v>
      </c>
      <c r="AP188" s="3" t="str">
        <f>IFERROR(MID(VLOOKUP($B188,Seqs!$A:$B,2,0),AQ188,1),"")</f>
        <v>D</v>
      </c>
      <c r="AQ188" s="3">
        <v>370</v>
      </c>
      <c r="AR188" s="3" t="str">
        <f>IFERROR(MID(VLOOKUP($B188,Seqs!$A:$B,2,0),AS188,1),"")</f>
        <v>S</v>
      </c>
      <c r="AS188" s="3">
        <v>379</v>
      </c>
      <c r="AT188" s="3" t="str">
        <f>IFERROR(MID(VLOOKUP($B188,Seqs!$A:$B,2,0),AU188,1),"")</f>
        <v>F</v>
      </c>
      <c r="AU188" s="3">
        <v>402</v>
      </c>
      <c r="AV188" s="3" t="str">
        <f>IFERROR(MID(VLOOKUP($B188,Seqs!$A:$B,2,0),AW188,1),"")</f>
        <v>N</v>
      </c>
      <c r="AW188" s="3">
        <v>404</v>
      </c>
      <c r="AX188" s="3" t="str">
        <f>IFERROR(MID(VLOOKUP($B188,Seqs!$A:$B,2,0),AY188,1),"")</f>
        <v>R</v>
      </c>
      <c r="AY188" s="3">
        <v>417</v>
      </c>
      <c r="AZ188" s="79" t="str">
        <f>VLOOKUP(B188,Classification!A:D,2,0)</f>
        <v>B1</v>
      </c>
      <c r="BA188" s="97" t="str">
        <f>VLOOKUP(B188,Classification!A:D,4,0)</f>
        <v>Glucagonreceptorfamily</v>
      </c>
      <c r="BB188" s="27" t="b">
        <f t="shared" ref="BB188:BB210" si="862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 t="shared" si="835"/>
        <v>227</v>
      </c>
      <c r="BD188" s="4" t="s">
        <v>23</v>
      </c>
      <c r="BE188" s="3" t="s">
        <v>1381</v>
      </c>
      <c r="BF188" s="124">
        <v>2.5</v>
      </c>
      <c r="BG188" s="50" t="s">
        <v>1384</v>
      </c>
      <c r="BH188" s="50" t="s">
        <v>1384</v>
      </c>
      <c r="BI188" s="1"/>
      <c r="BJ188" s="72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58" t="s">
        <v>1293</v>
      </c>
      <c r="BV188" s="72">
        <f t="shared" si="836"/>
        <v>138</v>
      </c>
      <c r="BW188" s="73">
        <f t="shared" si="837"/>
        <v>167</v>
      </c>
      <c r="BX188" s="74">
        <f t="shared" si="838"/>
        <v>171</v>
      </c>
      <c r="BY188" s="73" t="str">
        <f t="shared" si="839"/>
        <v>-</v>
      </c>
      <c r="BZ188" s="74">
        <f t="shared" si="840"/>
        <v>218</v>
      </c>
      <c r="CA188" s="73" t="str">
        <f t="shared" si="841"/>
        <v>-</v>
      </c>
      <c r="CB188" s="74">
        <f t="shared" si="842"/>
        <v>262</v>
      </c>
      <c r="CC188" s="73">
        <f t="shared" si="843"/>
        <v>294</v>
      </c>
      <c r="CD188" s="74">
        <f t="shared" si="844"/>
        <v>308</v>
      </c>
      <c r="CE188" s="73">
        <f t="shared" si="845"/>
        <v>343</v>
      </c>
      <c r="CF188" s="74">
        <f t="shared" si="846"/>
        <v>379</v>
      </c>
      <c r="CG188" s="73">
        <f t="shared" si="847"/>
        <v>404</v>
      </c>
      <c r="CH188" s="72">
        <f t="shared" si="848"/>
        <v>166</v>
      </c>
      <c r="CI188" s="73">
        <f t="shared" si="849"/>
        <v>170</v>
      </c>
      <c r="CJ188" s="74">
        <f t="shared" si="850"/>
        <v>199</v>
      </c>
      <c r="CK188" s="74" t="str">
        <f t="shared" si="851"/>
        <v>-</v>
      </c>
      <c r="CL188" s="74">
        <f t="shared" si="852"/>
        <v>254</v>
      </c>
      <c r="CM188" s="74" t="str">
        <f t="shared" si="853"/>
        <v>-</v>
      </c>
      <c r="CN188" s="74">
        <f t="shared" si="854"/>
        <v>290</v>
      </c>
      <c r="CO188" s="74">
        <f t="shared" si="855"/>
        <v>296</v>
      </c>
      <c r="CP188" s="74">
        <f t="shared" si="856"/>
        <v>335</v>
      </c>
      <c r="CQ188" s="74">
        <f t="shared" si="857"/>
        <v>370</v>
      </c>
      <c r="CR188" s="74">
        <f t="shared" si="858"/>
        <v>402</v>
      </c>
      <c r="CS188" s="74">
        <f t="shared" si="859"/>
        <v>417</v>
      </c>
      <c r="CT188" s="23">
        <f t="shared" si="860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s="12" customFormat="1" x14ac:dyDescent="0.2">
      <c r="A189" s="9" t="str">
        <f t="shared" ref="A189" si="863">CONCATENATE(B189,"_",C189)</f>
        <v>glr_human_5XEZ</v>
      </c>
      <c r="B189" s="9" t="s">
        <v>32</v>
      </c>
      <c r="C189" s="9" t="s">
        <v>1419</v>
      </c>
      <c r="D189" s="9" t="str">
        <f>IFERROR(MID(VLOOKUP($B189,Seqs!$A:$B,2,0),E189,1),"")</f>
        <v>Q</v>
      </c>
      <c r="E189" s="9">
        <v>131</v>
      </c>
      <c r="F189" s="9" t="str">
        <f>IFERROR(MID(VLOOKUP($B189,Seqs!$A:$B,2,0),G189,1),"")</f>
        <v>G</v>
      </c>
      <c r="G189" s="9">
        <v>164</v>
      </c>
      <c r="H189" s="9" t="str">
        <f>IFERROR(MID(VLOOKUP($B189,Seqs!$A:$B,2,0),I189,1),"")</f>
        <v>S</v>
      </c>
      <c r="I189" s="112">
        <v>167</v>
      </c>
      <c r="J189" s="9" t="str">
        <f>IFERROR(MID(VLOOKUP($B189,Seqs!$A:$B,2,0),K189,1),"")</f>
        <v>H</v>
      </c>
      <c r="K189" s="112">
        <v>170</v>
      </c>
      <c r="L189" s="9" t="str">
        <f>IFERROR(MID(VLOOKUP($B189,Seqs!$A:$B,2,0),M189,1),"")</f>
        <v>C</v>
      </c>
      <c r="M189" s="112">
        <v>171</v>
      </c>
      <c r="N189" s="9" t="str">
        <f>IFERROR(MID(VLOOKUP($B189,Seqs!$A:$B,2,0),O189,1),"")</f>
        <v>R</v>
      </c>
      <c r="O189" s="9">
        <v>201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S</v>
      </c>
      <c r="U189" s="9">
        <v>217</v>
      </c>
      <c r="V189" s="9" t="str">
        <f>IFERROR(MID(VLOOKUP($B189,Seqs!$A:$B,2,0),W189,1),"")</f>
        <v>L</v>
      </c>
      <c r="W189" s="9">
        <v>255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E</v>
      </c>
      <c r="AC189" s="9">
        <v>260</v>
      </c>
      <c r="AD189" s="9" t="str">
        <f>IFERROR(MID(VLOOKUP($B189,Seqs!$A:$B,2,0),AE189,1),"")</f>
        <v>E</v>
      </c>
      <c r="AE189" s="9">
        <v>290</v>
      </c>
      <c r="AF189" s="9" t="str">
        <f>IFERROR(MID(VLOOKUP($B189,Seqs!$A:$B,2,0),AG189,1),"")</f>
        <v>C</v>
      </c>
      <c r="AG189" s="9">
        <v>294</v>
      </c>
      <c r="AH189" s="9" t="str">
        <f>IFERROR(MID(VLOOKUP($B189,Seqs!$A:$B,2,0),AI189,1),"")</f>
        <v>T</v>
      </c>
      <c r="AI189" s="9">
        <v>296</v>
      </c>
      <c r="AJ189" s="9" t="str">
        <f>IFERROR(MID(VLOOKUP($B189,Seqs!$A:$B,2,0),AK189,1),"")</f>
        <v>G</v>
      </c>
      <c r="AK189" s="9">
        <v>302</v>
      </c>
      <c r="AL189" s="9" t="str">
        <f>IFERROR(MID(VLOOKUP($B189,Seqs!$A:$B,2,0),AM189,1),"")</f>
        <v>R</v>
      </c>
      <c r="AM189" s="9">
        <v>334</v>
      </c>
      <c r="AN189" s="9" t="str">
        <f>IFERROR(MID(VLOOKUP($B189,Seqs!$A:$B,2,0),AO189,1),"")</f>
        <v>D</v>
      </c>
      <c r="AO189" s="9">
        <v>342</v>
      </c>
      <c r="AP189" s="9" t="str">
        <f>IFERROR(MID(VLOOKUP($B189,Seqs!$A:$B,2,0),AQ189,1),"")</f>
        <v>F</v>
      </c>
      <c r="AQ189" s="9">
        <v>367</v>
      </c>
      <c r="AR189" s="9" t="str">
        <f>IFERROR(MID(VLOOKUP($B189,Seqs!$A:$B,2,0),AS189,1),"")</f>
        <v>G</v>
      </c>
      <c r="AS189" s="9">
        <v>375</v>
      </c>
      <c r="AT189" s="9" t="str">
        <f>IFERROR(MID(VLOOKUP($B189,Seqs!$A:$B,2,0),AU189,1),"")</f>
        <v>L</v>
      </c>
      <c r="AU189" s="9">
        <v>403</v>
      </c>
      <c r="AV189" s="9" t="str">
        <f>IFERROR(MID(VLOOKUP($B189,Seqs!$A:$B,2,0),AW189,1),"")</f>
        <v>N</v>
      </c>
      <c r="AW189" s="9">
        <v>404</v>
      </c>
      <c r="AX189" s="9" t="str">
        <f>IFERROR(MID(VLOOKUP($B189,Seqs!$A:$B,2,0),AY189,1),"")</f>
        <v>W</v>
      </c>
      <c r="AY189" s="9">
        <v>415</v>
      </c>
      <c r="AZ189" s="113" t="str">
        <f>VLOOKUP(B189,Classification!A:D,2,0)</f>
        <v>B1</v>
      </c>
      <c r="BA189" s="101" t="str">
        <f>VLOOKUP(B189,Classification!A:D,4,0)</f>
        <v>Glucagonreceptorfamily</v>
      </c>
      <c r="BB189" s="37" t="b">
        <f t="shared" ref="BB189" si="864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2">
        <f t="shared" ref="BC189" si="865">_xlfn.AGGREGATE(9,6,CH189:CS189)-_xlfn.AGGREGATE(9,6,BV189:CG189)+12</f>
        <v>244</v>
      </c>
      <c r="BD189" s="11" t="s">
        <v>1383</v>
      </c>
      <c r="BE189" s="9" t="s">
        <v>1381</v>
      </c>
      <c r="BF189" s="125">
        <v>3</v>
      </c>
      <c r="BG189" s="52" t="s">
        <v>1287</v>
      </c>
      <c r="BH189" s="52" t="s">
        <v>1287</v>
      </c>
      <c r="BJ189" s="114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5" t="s">
        <v>1293</v>
      </c>
      <c r="BV189" s="114">
        <f t="shared" ref="BV189" si="866">E189</f>
        <v>131</v>
      </c>
      <c r="BW189" s="116">
        <f t="shared" ref="BW189" si="867">I189</f>
        <v>167</v>
      </c>
      <c r="BX189" s="117">
        <f t="shared" ref="BX189" si="868">M189</f>
        <v>171</v>
      </c>
      <c r="BY189" s="116" t="str">
        <f t="shared" ref="BY189" si="869">Q189</f>
        <v>-</v>
      </c>
      <c r="BZ189" s="117">
        <f t="shared" ref="BZ189" si="870">U189</f>
        <v>217</v>
      </c>
      <c r="CA189" s="116" t="str">
        <f t="shared" ref="CA189" si="871">Y189</f>
        <v>-</v>
      </c>
      <c r="CB189" s="117">
        <f t="shared" ref="CB189" si="872">AC189</f>
        <v>260</v>
      </c>
      <c r="CC189" s="116">
        <f t="shared" ref="CC189" si="873">AG189</f>
        <v>294</v>
      </c>
      <c r="CD189" s="117">
        <f t="shared" ref="CD189" si="874">AK189</f>
        <v>302</v>
      </c>
      <c r="CE189" s="116">
        <f t="shared" ref="CE189" si="875">AO189</f>
        <v>342</v>
      </c>
      <c r="CF189" s="117">
        <f t="shared" ref="CF189" si="876">AS189</f>
        <v>375</v>
      </c>
      <c r="CG189" s="116">
        <f t="shared" ref="CG189" si="877">AW189</f>
        <v>404</v>
      </c>
      <c r="CH189" s="114">
        <f t="shared" ref="CH189" si="878">G189</f>
        <v>164</v>
      </c>
      <c r="CI189" s="116">
        <f t="shared" ref="CI189" si="879">K189</f>
        <v>170</v>
      </c>
      <c r="CJ189" s="117">
        <f t="shared" ref="CJ189" si="880">O189</f>
        <v>201</v>
      </c>
      <c r="CK189" s="117" t="str">
        <f t="shared" ref="CK189" si="881">S189</f>
        <v>-</v>
      </c>
      <c r="CL189" s="117">
        <f t="shared" ref="CL189" si="882">W189</f>
        <v>255</v>
      </c>
      <c r="CM189" s="117" t="str">
        <f t="shared" ref="CM189" si="883">AA189</f>
        <v>-</v>
      </c>
      <c r="CN189" s="117">
        <f t="shared" ref="CN189" si="884">AE189</f>
        <v>290</v>
      </c>
      <c r="CO189" s="117">
        <f t="shared" ref="CO189" si="885">AI189</f>
        <v>296</v>
      </c>
      <c r="CP189" s="117">
        <f t="shared" ref="CP189" si="886">AM189</f>
        <v>334</v>
      </c>
      <c r="CQ189" s="117">
        <f t="shared" ref="CQ189" si="887">AQ189</f>
        <v>367</v>
      </c>
      <c r="CR189" s="117">
        <f t="shared" ref="CR189" si="888">AU189</f>
        <v>403</v>
      </c>
      <c r="CS189" s="117">
        <f t="shared" ref="CS189" si="889">AY189</f>
        <v>415</v>
      </c>
      <c r="CT189" s="112">
        <f t="shared" ref="CT189" si="890">M189-K189</f>
        <v>1</v>
      </c>
    </row>
    <row r="190" spans="1:1030" s="12" customFormat="1" x14ac:dyDescent="0.2">
      <c r="A190" s="9" t="str">
        <f t="shared" ref="A190" si="891">CONCATENATE(B190,"_",C190)</f>
        <v>glr_human_5XF1</v>
      </c>
      <c r="B190" s="9" t="s">
        <v>32</v>
      </c>
      <c r="C190" s="9" t="s">
        <v>1420</v>
      </c>
      <c r="D190" s="9" t="str">
        <f>IFERROR(MID(VLOOKUP($B190,Seqs!$A:$B,2,0),E190,1),"")</f>
        <v>Q</v>
      </c>
      <c r="E190" s="9">
        <v>131</v>
      </c>
      <c r="F190" s="9" t="str">
        <f>IFERROR(MID(VLOOKUP($B190,Seqs!$A:$B,2,0),G190,1),"")</f>
        <v>L</v>
      </c>
      <c r="G190" s="9">
        <v>166</v>
      </c>
      <c r="H190" s="9" t="str">
        <f>IFERROR(MID(VLOOKUP($B190,Seqs!$A:$B,2,0),I190,1),"")</f>
        <v>S</v>
      </c>
      <c r="I190" s="112">
        <v>167</v>
      </c>
      <c r="J190" s="9" t="str">
        <f>IFERROR(MID(VLOOKUP($B190,Seqs!$A:$B,2,0),K190,1),"")</f>
        <v>H</v>
      </c>
      <c r="K190" s="112">
        <v>170</v>
      </c>
      <c r="L190" s="9" t="str">
        <f>IFERROR(MID(VLOOKUP($B190,Seqs!$A:$B,2,0),M190,1),"")</f>
        <v>N</v>
      </c>
      <c r="M190" s="112">
        <v>174</v>
      </c>
      <c r="N190" s="9" t="str">
        <f>IFERROR(MID(VLOOKUP($B190,Seqs!$A:$B,2,0),O190,1),"")</f>
        <v>R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S</v>
      </c>
      <c r="U190" s="9">
        <v>217</v>
      </c>
      <c r="V190" s="9" t="str">
        <f>IFERROR(MID(VLOOKUP($B190,Seqs!$A:$B,2,0),W190,1),"")</f>
        <v>L</v>
      </c>
      <c r="W190" s="9">
        <v>255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R</v>
      </c>
      <c r="AC190" s="9">
        <v>261</v>
      </c>
      <c r="AD190" s="9" t="str">
        <f>IFERROR(MID(VLOOKUP($B190,Seqs!$A:$B,2,0),AE190,1),"")</f>
        <v>F</v>
      </c>
      <c r="AE190" s="9">
        <v>289</v>
      </c>
      <c r="AF190" s="9" t="str">
        <f>IFERROR(MID(VLOOKUP($B190,Seqs!$A:$B,2,0),AG190,1),"")</f>
        <v>C</v>
      </c>
      <c r="AG190" s="9">
        <v>294</v>
      </c>
      <c r="AH190" s="9" t="str">
        <f>IFERROR(MID(VLOOKUP($B190,Seqs!$A:$B,2,0),AI190,1),"")</f>
        <v>T</v>
      </c>
      <c r="AI190" s="9">
        <v>296</v>
      </c>
      <c r="AJ190" s="9" t="str">
        <f>IFERROR(MID(VLOOKUP($B190,Seqs!$A:$B,2,0),AK190,1),"")</f>
        <v>D</v>
      </c>
      <c r="AK190" s="9">
        <v>299</v>
      </c>
      <c r="AL190" s="9" t="str">
        <f>IFERROR(MID(VLOOKUP($B190,Seqs!$A:$B,2,0),AM190,1),"")</f>
        <v>L</v>
      </c>
      <c r="AM190" s="9">
        <v>333</v>
      </c>
      <c r="AN190" s="9" t="str">
        <f>IFERROR(MID(VLOOKUP($B190,Seqs!$A:$B,2,0),AO190,1),"")</f>
        <v>D</v>
      </c>
      <c r="AO190" s="9">
        <v>342</v>
      </c>
      <c r="AP190" s="9" t="str">
        <f>IFERROR(MID(VLOOKUP($B190,Seqs!$A:$B,2,0),AQ190,1),"")</f>
        <v>V</v>
      </c>
      <c r="AQ190" s="9">
        <v>368</v>
      </c>
      <c r="AR190" s="9" t="str">
        <f>IFERROR(MID(VLOOKUP($B190,Seqs!$A:$B,2,0),AS190,1),"")</f>
        <v>L</v>
      </c>
      <c r="AS190" s="9">
        <v>377</v>
      </c>
      <c r="AT190" s="9" t="str">
        <f>IFERROR(MID(VLOOKUP($B190,Seqs!$A:$B,2,0),AU190,1),"")</f>
        <v>L</v>
      </c>
      <c r="AU190" s="9">
        <v>403</v>
      </c>
      <c r="AV190" s="9" t="str">
        <f>IFERROR(MID(VLOOKUP($B190,Seqs!$A:$B,2,0),AW190,1),"")</f>
        <v>N</v>
      </c>
      <c r="AW190" s="9">
        <v>404</v>
      </c>
      <c r="AX190" s="9" t="str">
        <f>IFERROR(MID(VLOOKUP($B190,Seqs!$A:$B,2,0),AY190,1),"")</f>
        <v>W</v>
      </c>
      <c r="AY190" s="9">
        <v>415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ref="BB190" si="892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2">
        <f t="shared" ref="BC190" si="893">_xlfn.AGGREGATE(9,6,CH190:CS190)-_xlfn.AGGREGATE(9,6,BV190:CG190)+12</f>
        <v>242</v>
      </c>
      <c r="BD190" s="11" t="s">
        <v>23</v>
      </c>
      <c r="BE190" s="9" t="s">
        <v>1381</v>
      </c>
      <c r="BF190" s="125">
        <v>3.19</v>
      </c>
      <c r="BG190" s="52" t="s">
        <v>1287</v>
      </c>
      <c r="BH190" s="52" t="s">
        <v>1287</v>
      </c>
      <c r="BJ190" s="114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5" t="s">
        <v>1293</v>
      </c>
      <c r="BV190" s="114">
        <f t="shared" ref="BV190" si="894">E190</f>
        <v>131</v>
      </c>
      <c r="BW190" s="116">
        <f t="shared" ref="BW190" si="895">I190</f>
        <v>167</v>
      </c>
      <c r="BX190" s="117">
        <f t="shared" ref="BX190" si="896">M190</f>
        <v>174</v>
      </c>
      <c r="BY190" s="116" t="str">
        <f t="shared" ref="BY190" si="897">Q190</f>
        <v>-</v>
      </c>
      <c r="BZ190" s="117">
        <f t="shared" ref="BZ190" si="898">U190</f>
        <v>217</v>
      </c>
      <c r="CA190" s="116" t="str">
        <f t="shared" ref="CA190" si="899">Y190</f>
        <v>-</v>
      </c>
      <c r="CB190" s="117">
        <f t="shared" ref="CB190" si="900">AC190</f>
        <v>261</v>
      </c>
      <c r="CC190" s="116">
        <f t="shared" ref="CC190" si="901">AG190</f>
        <v>294</v>
      </c>
      <c r="CD190" s="117">
        <f t="shared" ref="CD190" si="902">AK190</f>
        <v>299</v>
      </c>
      <c r="CE190" s="116">
        <f t="shared" ref="CE190" si="903">AO190</f>
        <v>342</v>
      </c>
      <c r="CF190" s="117">
        <f t="shared" ref="CF190" si="904">AS190</f>
        <v>377</v>
      </c>
      <c r="CG190" s="116">
        <f t="shared" ref="CG190" si="905">AW190</f>
        <v>404</v>
      </c>
      <c r="CH190" s="114">
        <f t="shared" ref="CH190" si="906">G190</f>
        <v>166</v>
      </c>
      <c r="CI190" s="116">
        <f t="shared" ref="CI190" si="907">K190</f>
        <v>170</v>
      </c>
      <c r="CJ190" s="117">
        <f t="shared" ref="CJ190" si="908">O190</f>
        <v>201</v>
      </c>
      <c r="CK190" s="117" t="str">
        <f t="shared" ref="CK190" si="909">S190</f>
        <v>-</v>
      </c>
      <c r="CL190" s="117">
        <f t="shared" ref="CL190" si="910">W190</f>
        <v>255</v>
      </c>
      <c r="CM190" s="117" t="str">
        <f t="shared" ref="CM190" si="911">AA190</f>
        <v>-</v>
      </c>
      <c r="CN190" s="117">
        <f t="shared" ref="CN190" si="912">AE190</f>
        <v>289</v>
      </c>
      <c r="CO190" s="117">
        <f t="shared" ref="CO190" si="913">AI190</f>
        <v>296</v>
      </c>
      <c r="CP190" s="117">
        <f t="shared" ref="CP190" si="914">AM190</f>
        <v>333</v>
      </c>
      <c r="CQ190" s="117">
        <f t="shared" ref="CQ190" si="915">AQ190</f>
        <v>368</v>
      </c>
      <c r="CR190" s="117">
        <f t="shared" ref="CR190" si="916">AU190</f>
        <v>403</v>
      </c>
      <c r="CS190" s="117">
        <f t="shared" ref="CS190" si="917">AY190</f>
        <v>415</v>
      </c>
      <c r="CT190" s="112">
        <f t="shared" ref="CT190" si="918">M190-K190</f>
        <v>4</v>
      </c>
    </row>
    <row r="191" spans="1:1030" s="12" customFormat="1" x14ac:dyDescent="0.2">
      <c r="A191" s="9" t="str">
        <f t="shared" ref="A191:A193" si="919">CONCATENATE(B191,"_",C191)</f>
        <v>glp1r_human__wt</v>
      </c>
      <c r="B191" s="9" t="s">
        <v>406</v>
      </c>
      <c r="C191" s="9" t="s">
        <v>100</v>
      </c>
      <c r="D191" s="9" t="str">
        <f>IFERROR(MID(VLOOKUP($B191,Seqs!$A:$B,2,0),E191,1),"")</f>
        <v>E</v>
      </c>
      <c r="E191" s="9">
        <v>138</v>
      </c>
      <c r="F191" s="9" t="str">
        <f>IFERROR(MID(VLOOKUP($B191,Seqs!$A:$B,2,0),G191,1),"")</f>
        <v>F</v>
      </c>
      <c r="G191" s="9">
        <v>169</v>
      </c>
      <c r="H191" s="9" t="str">
        <f>IFERROR(MID(VLOOKUP($B191,Seqs!$A:$B,2,0),I191,1),"")</f>
        <v>R</v>
      </c>
      <c r="I191" s="112">
        <v>170</v>
      </c>
      <c r="J191" s="9" t="str">
        <f>IFERROR(MID(VLOOKUP($B191,Seqs!$A:$B,2,0),K191,1),"")</f>
        <v>H</v>
      </c>
      <c r="K191" s="112">
        <v>173</v>
      </c>
      <c r="L191" s="9" t="str">
        <f>IFERROR(MID(VLOOKUP($B191,Seqs!$A:$B,2,0),M191,1),"")</f>
        <v>C</v>
      </c>
      <c r="M191" s="112">
        <v>174</v>
      </c>
      <c r="N191" s="9" t="str">
        <f>IFERROR(MID(VLOOKUP($B191,Seqs!$A:$B,2,0),O191,1),"")</f>
        <v>S</v>
      </c>
      <c r="O191" s="9">
        <v>206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L</v>
      </c>
      <c r="U191" s="9">
        <v>224</v>
      </c>
      <c r="V191" s="9" t="str">
        <f>IFERROR(MID(VLOOKUP($B191,Seqs!$A:$B,2,0),W191,1),"")</f>
        <v>F</v>
      </c>
      <c r="W191" s="9">
        <v>257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E</v>
      </c>
      <c r="AC191" s="9">
        <v>262</v>
      </c>
      <c r="AD191" s="9" t="str">
        <f>IFERROR(MID(VLOOKUP($B191,Seqs!$A:$B,2,0),AE191,1),"")</f>
        <v>E</v>
      </c>
      <c r="AE191" s="9">
        <v>292</v>
      </c>
      <c r="AF191" s="9" t="str">
        <f>IFERROR(MID(VLOOKUP($B191,Seqs!$A:$B,2,0),AG191,1),"")</f>
        <v>C</v>
      </c>
      <c r="AG191" s="9">
        <v>296</v>
      </c>
      <c r="AH191" s="9" t="str">
        <f>IFERROR(MID(VLOOKUP($B191,Seqs!$A:$B,2,0),AI191,1),"")</f>
        <v>T</v>
      </c>
      <c r="AI191" s="9">
        <v>298</v>
      </c>
      <c r="AJ191" s="9" t="str">
        <f>IFERROR(MID(VLOOKUP($B191,Seqs!$A:$B,2,0),AK191,1),"")</f>
        <v>N</v>
      </c>
      <c r="AK191" s="9">
        <v>302</v>
      </c>
      <c r="AL191" s="9" t="str">
        <f>IFERROR(MID(VLOOKUP($B191,Seqs!$A:$B,2,0),AM191,1),"")</f>
        <v>A</v>
      </c>
      <c r="AM191" s="9">
        <v>337</v>
      </c>
      <c r="AN191" s="9" t="str">
        <f>IFERROR(MID(VLOOKUP($B191,Seqs!$A:$B,2,0),AO191,1),"")</f>
        <v>D</v>
      </c>
      <c r="AO191" s="9">
        <v>344</v>
      </c>
      <c r="AP191" s="9" t="str">
        <f>IFERROR(MID(VLOOKUP($B191,Seqs!$A:$B,2,0),AQ191,1),"")</f>
        <v>F</v>
      </c>
      <c r="AQ191" s="9">
        <v>369</v>
      </c>
      <c r="AR191" s="9" t="str">
        <f>IFERROR(MID(VLOOKUP($B191,Seqs!$A:$B,2,0),AS191,1),"")</f>
        <v>G</v>
      </c>
      <c r="AS191" s="9">
        <v>377</v>
      </c>
      <c r="AT191" s="9" t="str">
        <f>IFERROR(MID(VLOOKUP($B191,Seqs!$A:$B,2,0),AU191,1),"")</f>
        <v>V</v>
      </c>
      <c r="AU191" s="9">
        <v>405</v>
      </c>
      <c r="AV191" s="9" t="str">
        <f>IFERROR(MID(VLOOKUP($B191,Seqs!$A:$B,2,0),AW191,1),"")</f>
        <v>N</v>
      </c>
      <c r="AW191" s="9">
        <v>406</v>
      </c>
      <c r="AX191" s="9" t="str">
        <f>IFERROR(MID(VLOOKUP($B191,Seqs!$A:$B,2,0),AY191,1),"")</f>
        <v>S</v>
      </c>
      <c r="AY191" s="9">
        <v>431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:BB193" si="920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:BC193" si="921">_xlfn.AGGREGATE(9,6,CH191:CS191)-_xlfn.AGGREGATE(9,6,BV191:CG191)+12</f>
        <v>256</v>
      </c>
      <c r="BD191" s="11" t="s">
        <v>23</v>
      </c>
      <c r="BE191" s="9" t="s">
        <v>1381</v>
      </c>
      <c r="BF191" s="125" t="s">
        <v>23</v>
      </c>
      <c r="BG191" s="52" t="s">
        <v>1384</v>
      </c>
      <c r="BH191" s="52" t="s">
        <v>1384</v>
      </c>
      <c r="BJ191" s="114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5" t="s">
        <v>1293</v>
      </c>
      <c r="BV191" s="114">
        <f t="shared" ref="BV191:BV193" si="922">E191</f>
        <v>138</v>
      </c>
      <c r="BW191" s="116">
        <f t="shared" ref="BW191:BW193" si="923">I191</f>
        <v>170</v>
      </c>
      <c r="BX191" s="117">
        <f t="shared" ref="BX191:BX193" si="924">M191</f>
        <v>174</v>
      </c>
      <c r="BY191" s="116" t="str">
        <f t="shared" ref="BY191:BY193" si="925">Q191</f>
        <v>-</v>
      </c>
      <c r="BZ191" s="117">
        <f t="shared" ref="BZ191:BZ193" si="926">U191</f>
        <v>224</v>
      </c>
      <c r="CA191" s="116" t="str">
        <f t="shared" ref="CA191:CA193" si="927">Y191</f>
        <v>-</v>
      </c>
      <c r="CB191" s="117">
        <f t="shared" ref="CB191:CB193" si="928">AC191</f>
        <v>262</v>
      </c>
      <c r="CC191" s="116">
        <f t="shared" ref="CC191:CC193" si="929">AG191</f>
        <v>296</v>
      </c>
      <c r="CD191" s="117">
        <f t="shared" ref="CD191:CD193" si="930">AK191</f>
        <v>302</v>
      </c>
      <c r="CE191" s="116">
        <f t="shared" ref="CE191:CE193" si="931">AO191</f>
        <v>344</v>
      </c>
      <c r="CF191" s="117">
        <f t="shared" ref="CF191:CF193" si="932">AS191</f>
        <v>377</v>
      </c>
      <c r="CG191" s="116">
        <f t="shared" ref="CG191:CG193" si="933">AW191</f>
        <v>406</v>
      </c>
      <c r="CH191" s="114">
        <f t="shared" ref="CH191:CH193" si="934">G191</f>
        <v>169</v>
      </c>
      <c r="CI191" s="116">
        <f t="shared" ref="CI191:CI193" si="935">K191</f>
        <v>173</v>
      </c>
      <c r="CJ191" s="117">
        <f t="shared" ref="CJ191:CJ193" si="936">O191</f>
        <v>206</v>
      </c>
      <c r="CK191" s="117" t="str">
        <f t="shared" ref="CK191:CK193" si="937">S191</f>
        <v>-</v>
      </c>
      <c r="CL191" s="117">
        <f t="shared" ref="CL191:CL193" si="938">W191</f>
        <v>257</v>
      </c>
      <c r="CM191" s="117" t="str">
        <f t="shared" ref="CM191:CM193" si="939">AA191</f>
        <v>-</v>
      </c>
      <c r="CN191" s="117">
        <f t="shared" ref="CN191:CN193" si="940">AE191</f>
        <v>292</v>
      </c>
      <c r="CO191" s="117">
        <f t="shared" ref="CO191:CO193" si="941">AI191</f>
        <v>298</v>
      </c>
      <c r="CP191" s="117">
        <f t="shared" ref="CP191:CP193" si="942">AM191</f>
        <v>337</v>
      </c>
      <c r="CQ191" s="117">
        <f t="shared" ref="CQ191:CQ193" si="943">AQ191</f>
        <v>369</v>
      </c>
      <c r="CR191" s="117">
        <f t="shared" ref="CR191:CR193" si="944">AU191</f>
        <v>405</v>
      </c>
      <c r="CS191" s="117">
        <f t="shared" ref="CS191:CS193" si="945">AY191</f>
        <v>431</v>
      </c>
      <c r="CT191" s="112">
        <f t="shared" ref="CT191:CT193" si="946">M191-K191</f>
        <v>1</v>
      </c>
    </row>
    <row r="192" spans="1:1030" s="12" customFormat="1" x14ac:dyDescent="0.2">
      <c r="A192" s="9" t="str">
        <f t="shared" ref="A192" si="947">CONCATENATE(B192,"_",C192)</f>
        <v>glp1r_human_5VEW</v>
      </c>
      <c r="B192" s="9" t="s">
        <v>406</v>
      </c>
      <c r="C192" s="9" t="s">
        <v>1416</v>
      </c>
      <c r="D192" s="9" t="str">
        <f>IFERROR(MID(VLOOKUP($B192,Seqs!$A:$B,2,0),E192,1),"")</f>
        <v>S</v>
      </c>
      <c r="E192" s="9">
        <v>136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L</v>
      </c>
      <c r="O192" s="9">
        <v>201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E</v>
      </c>
      <c r="AC192" s="9">
        <v>262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Y</v>
      </c>
      <c r="AK192" s="9">
        <v>305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D</v>
      </c>
      <c r="AO192" s="9">
        <v>344</v>
      </c>
      <c r="AP192" s="9" t="str">
        <f>IFERROR(MID(VLOOKUP($B192,Seqs!$A:$B,2,0),AQ192,1),"")</f>
        <v>F</v>
      </c>
      <c r="AQ192" s="9">
        <v>367</v>
      </c>
      <c r="AR192" s="9" t="str">
        <f>IFERROR(MID(VLOOKUP($B192,Seqs!$A:$B,2,0),AS192,1),"")</f>
        <v>R</v>
      </c>
      <c r="AS192" s="9">
        <v>380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L</v>
      </c>
      <c r="AY192" s="9">
        <v>422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" si="948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" si="949">_xlfn.AGGREGATE(9,6,CH192:CS192)-_xlfn.AGGREGATE(9,6,BV192:CG192)+12</f>
        <v>236</v>
      </c>
      <c r="BD192" s="11" t="s">
        <v>1383</v>
      </c>
      <c r="BE192" s="9" t="s">
        <v>1381</v>
      </c>
      <c r="BF192" s="125">
        <v>2.7</v>
      </c>
      <c r="BG192" s="52" t="s">
        <v>1287</v>
      </c>
      <c r="BH192" s="52" t="s">
        <v>1287</v>
      </c>
      <c r="BJ192" s="114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5" t="s">
        <v>1293</v>
      </c>
      <c r="BV192" s="114">
        <f t="shared" ref="BV192" si="950">E192</f>
        <v>136</v>
      </c>
      <c r="BW192" s="116">
        <f t="shared" ref="BW192" si="951">I192</f>
        <v>170</v>
      </c>
      <c r="BX192" s="117">
        <f t="shared" ref="BX192" si="952">M192</f>
        <v>174</v>
      </c>
      <c r="BY192" s="116" t="str">
        <f t="shared" ref="BY192" si="953">Q192</f>
        <v>-</v>
      </c>
      <c r="BZ192" s="117">
        <f t="shared" ref="BZ192" si="954">U192</f>
        <v>224</v>
      </c>
      <c r="CA192" s="116" t="str">
        <f t="shared" ref="CA192" si="955">Y192</f>
        <v>-</v>
      </c>
      <c r="CB192" s="117">
        <f t="shared" ref="CB192" si="956">AC192</f>
        <v>262</v>
      </c>
      <c r="CC192" s="116">
        <f t="shared" ref="CC192" si="957">AG192</f>
        <v>296</v>
      </c>
      <c r="CD192" s="117">
        <f t="shared" ref="CD192" si="958">AK192</f>
        <v>305</v>
      </c>
      <c r="CE192" s="116">
        <f t="shared" ref="CE192" si="959">AO192</f>
        <v>344</v>
      </c>
      <c r="CF192" s="117">
        <f t="shared" ref="CF192" si="960">AS192</f>
        <v>380</v>
      </c>
      <c r="CG192" s="116">
        <f t="shared" ref="CG192" si="961">AW192</f>
        <v>406</v>
      </c>
      <c r="CH192" s="114">
        <f t="shared" ref="CH192" si="962">G192</f>
        <v>169</v>
      </c>
      <c r="CI192" s="116">
        <f t="shared" ref="CI192" si="963">K192</f>
        <v>173</v>
      </c>
      <c r="CJ192" s="117">
        <f t="shared" ref="CJ192" si="964">O192</f>
        <v>201</v>
      </c>
      <c r="CK192" s="117" t="str">
        <f t="shared" ref="CK192" si="965">S192</f>
        <v>-</v>
      </c>
      <c r="CL192" s="117">
        <f t="shared" ref="CL192" si="966">W192</f>
        <v>257</v>
      </c>
      <c r="CM192" s="117" t="str">
        <f t="shared" ref="CM192" si="967">AA192</f>
        <v>-</v>
      </c>
      <c r="CN192" s="117">
        <f t="shared" ref="CN192" si="968">AE192</f>
        <v>292</v>
      </c>
      <c r="CO192" s="117">
        <f t="shared" ref="CO192" si="969">AI192</f>
        <v>298</v>
      </c>
      <c r="CP192" s="117">
        <f t="shared" ref="CP192" si="970">AM192</f>
        <v>337</v>
      </c>
      <c r="CQ192" s="117">
        <f t="shared" ref="CQ192" si="971">AQ192</f>
        <v>367</v>
      </c>
      <c r="CR192" s="117">
        <f t="shared" ref="CR192" si="972">AU192</f>
        <v>405</v>
      </c>
      <c r="CS192" s="117">
        <f t="shared" ref="CS192" si="973">AY192</f>
        <v>422</v>
      </c>
      <c r="CT192" s="112">
        <f t="shared" ref="CT192" si="974">M192-K192</f>
        <v>1</v>
      </c>
    </row>
    <row r="193" spans="1:1030" s="12" customFormat="1" x14ac:dyDescent="0.2">
      <c r="A193" s="9" t="str">
        <f t="shared" si="919"/>
        <v>glp1r_human_5VEX</v>
      </c>
      <c r="B193" s="9" t="s">
        <v>406</v>
      </c>
      <c r="C193" s="9" t="s">
        <v>1415</v>
      </c>
      <c r="D193" s="9" t="str">
        <f>IFERROR(MID(VLOOKUP($B193,Seqs!$A:$B,2,0),E193,1),"")</f>
        <v>S</v>
      </c>
      <c r="E193" s="9">
        <v>136</v>
      </c>
      <c r="F193" s="9" t="str">
        <f>IFERROR(MID(VLOOKUP($B193,Seqs!$A:$B,2,0),G193,1),"")</f>
        <v>F</v>
      </c>
      <c r="G193" s="9">
        <v>169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L</v>
      </c>
      <c r="O193" s="9">
        <v>201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E</v>
      </c>
      <c r="AC193" s="9">
        <v>262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D</v>
      </c>
      <c r="AO193" s="9">
        <v>344</v>
      </c>
      <c r="AP193" s="9" t="str">
        <f>IFERROR(MID(VLOOKUP($B193,Seqs!$A:$B,2,0),AQ193,1),"")</f>
        <v>F</v>
      </c>
      <c r="AQ193" s="9">
        <v>367</v>
      </c>
      <c r="AR193" s="9" t="str">
        <f>IFERROR(MID(VLOOKUP($B193,Seqs!$A:$B,2,0),AS193,1),"")</f>
        <v>R</v>
      </c>
      <c r="AS193" s="9">
        <v>380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L</v>
      </c>
      <c r="AY193" s="9">
        <v>422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si="920"/>
        <v>1</v>
      </c>
      <c r="BC193" s="112">
        <f t="shared" si="921"/>
        <v>236</v>
      </c>
      <c r="BD193" s="11" t="s">
        <v>23</v>
      </c>
      <c r="BE193" s="9" t="s">
        <v>1381</v>
      </c>
      <c r="BF193" s="125">
        <v>3</v>
      </c>
      <c r="BG193" s="52" t="s">
        <v>1</v>
      </c>
      <c r="BH193" s="52" t="s">
        <v>1</v>
      </c>
      <c r="BJ193" s="114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5" t="s">
        <v>1293</v>
      </c>
      <c r="BV193" s="114">
        <f t="shared" si="922"/>
        <v>136</v>
      </c>
      <c r="BW193" s="116">
        <f t="shared" si="923"/>
        <v>170</v>
      </c>
      <c r="BX193" s="117">
        <f t="shared" si="924"/>
        <v>174</v>
      </c>
      <c r="BY193" s="116" t="str">
        <f t="shared" si="925"/>
        <v>-</v>
      </c>
      <c r="BZ193" s="117">
        <f t="shared" si="926"/>
        <v>224</v>
      </c>
      <c r="CA193" s="116" t="str">
        <f t="shared" si="927"/>
        <v>-</v>
      </c>
      <c r="CB193" s="117">
        <f t="shared" si="928"/>
        <v>262</v>
      </c>
      <c r="CC193" s="116">
        <f t="shared" si="929"/>
        <v>296</v>
      </c>
      <c r="CD193" s="117">
        <f t="shared" si="930"/>
        <v>305</v>
      </c>
      <c r="CE193" s="116">
        <f t="shared" si="931"/>
        <v>344</v>
      </c>
      <c r="CF193" s="117">
        <f t="shared" si="932"/>
        <v>380</v>
      </c>
      <c r="CG193" s="116">
        <f t="shared" si="933"/>
        <v>406</v>
      </c>
      <c r="CH193" s="114">
        <f t="shared" si="934"/>
        <v>169</v>
      </c>
      <c r="CI193" s="116">
        <f t="shared" si="935"/>
        <v>173</v>
      </c>
      <c r="CJ193" s="117">
        <f t="shared" si="936"/>
        <v>201</v>
      </c>
      <c r="CK193" s="117" t="str">
        <f t="shared" si="937"/>
        <v>-</v>
      </c>
      <c r="CL193" s="117">
        <f t="shared" si="938"/>
        <v>257</v>
      </c>
      <c r="CM193" s="117" t="str">
        <f t="shared" si="939"/>
        <v>-</v>
      </c>
      <c r="CN193" s="117">
        <f t="shared" si="940"/>
        <v>292</v>
      </c>
      <c r="CO193" s="117">
        <f t="shared" si="941"/>
        <v>298</v>
      </c>
      <c r="CP193" s="117">
        <f t="shared" si="942"/>
        <v>337</v>
      </c>
      <c r="CQ193" s="117">
        <f t="shared" si="943"/>
        <v>367</v>
      </c>
      <c r="CR193" s="117">
        <f t="shared" si="944"/>
        <v>405</v>
      </c>
      <c r="CS193" s="117">
        <f t="shared" si="945"/>
        <v>422</v>
      </c>
      <c r="CT193" s="112">
        <f t="shared" si="946"/>
        <v>1</v>
      </c>
    </row>
    <row r="194" spans="1:1030" s="12" customFormat="1" x14ac:dyDescent="0.2">
      <c r="A194" s="9" t="str">
        <f t="shared" ref="A194" si="975">CONCATENATE(B194,"_",C194)</f>
        <v>glp1r_human_5NX2</v>
      </c>
      <c r="B194" s="9" t="s">
        <v>406</v>
      </c>
      <c r="C194" s="9" t="s">
        <v>1428</v>
      </c>
      <c r="D194" s="9" t="str">
        <f>IFERROR(MID(VLOOKUP($B194,Seqs!$A:$B,2,0),E194,1),"")</f>
        <v>E</v>
      </c>
      <c r="E194" s="9">
        <v>138</v>
      </c>
      <c r="F194" s="9" t="str">
        <f>IFERROR(MID(VLOOKUP($B194,Seqs!$A:$B,2,0),G194,1),"")</f>
        <v>F</v>
      </c>
      <c r="G194" s="9">
        <v>169</v>
      </c>
      <c r="H194" s="9" t="str">
        <f>IFERROR(MID(VLOOKUP($B194,Seqs!$A:$B,2,0),I194,1),"")</f>
        <v>R</v>
      </c>
      <c r="I194" s="112">
        <v>170</v>
      </c>
      <c r="J194" s="9" t="str">
        <f>IFERROR(MID(VLOOKUP($B194,Seqs!$A:$B,2,0),K194,1),"")</f>
        <v>H</v>
      </c>
      <c r="K194" s="112">
        <v>173</v>
      </c>
      <c r="L194" s="9" t="str">
        <f>IFERROR(MID(VLOOKUP($B194,Seqs!$A:$B,2,0),M194,1),"")</f>
        <v>C</v>
      </c>
      <c r="M194" s="112">
        <v>174</v>
      </c>
      <c r="N194" s="9" t="str">
        <f>IFERROR(MID(VLOOKUP($B194,Seqs!$A:$B,2,0),O194,1),"")</f>
        <v>S</v>
      </c>
      <c r="O194" s="9">
        <v>206</v>
      </c>
      <c r="P194" s="9" t="str">
        <f>IFERROR(MID(VLOOKUP($B194,Seqs!$A:$B,2,0),Q194,1),"")</f>
        <v/>
      </c>
      <c r="Q194" s="9" t="s">
        <v>23</v>
      </c>
      <c r="R194" s="9" t="str">
        <f>IFERROR(MID(VLOOKUP($B194,Seqs!$A:$B,2,0),S194,1),"")</f>
        <v/>
      </c>
      <c r="S194" s="9" t="s">
        <v>23</v>
      </c>
      <c r="T194" s="9" t="str">
        <f>IFERROR(MID(VLOOKUP($B194,Seqs!$A:$B,2,0),U194,1),"")</f>
        <v>L</v>
      </c>
      <c r="U194" s="9">
        <v>224</v>
      </c>
      <c r="V194" s="9" t="str">
        <f>IFERROR(MID(VLOOKUP($B194,Seqs!$A:$B,2,0),W194,1),"")</f>
        <v>F</v>
      </c>
      <c r="W194" s="9">
        <v>257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E</v>
      </c>
      <c r="AC194" s="9">
        <v>262</v>
      </c>
      <c r="AD194" s="9" t="str">
        <f>IFERROR(MID(VLOOKUP($B194,Seqs!$A:$B,2,0),AE194,1),"")</f>
        <v>Y</v>
      </c>
      <c r="AE194" s="9">
        <v>291</v>
      </c>
      <c r="AF194" s="9" t="str">
        <f>IFERROR(MID(VLOOKUP($B194,Seqs!$A:$B,2,0),AG194,1),"")</f>
        <v>C</v>
      </c>
      <c r="AG194" s="9">
        <v>296</v>
      </c>
      <c r="AH194" s="9" t="str">
        <f>IFERROR(MID(VLOOKUP($B194,Seqs!$A:$B,2,0),AI194,1),"")</f>
        <v>T</v>
      </c>
      <c r="AI194" s="9">
        <v>298</v>
      </c>
      <c r="AJ194" s="9" t="str">
        <f>IFERROR(MID(VLOOKUP($B194,Seqs!$A:$B,2,0),AK194,1),"")</f>
        <v>N</v>
      </c>
      <c r="AK194" s="9">
        <v>302</v>
      </c>
      <c r="AL194" s="9" t="str">
        <f>IFERROR(MID(VLOOKUP($B194,Seqs!$A:$B,2,0),AM194,1),"")</f>
        <v>L</v>
      </c>
      <c r="AM194" s="9">
        <v>335</v>
      </c>
      <c r="AN194" s="9" t="str">
        <f>IFERROR(MID(VLOOKUP($B194,Seqs!$A:$B,2,0),AO194,1),"")</f>
        <v>M</v>
      </c>
      <c r="AO194" s="9">
        <v>340</v>
      </c>
      <c r="AP194" s="9" t="str">
        <f>IFERROR(MID(VLOOKUP($B194,Seqs!$A:$B,2,0),AQ194,1),"")</f>
        <v>F</v>
      </c>
      <c r="AQ194" s="9">
        <v>369</v>
      </c>
      <c r="AR194" s="9" t="str">
        <f>IFERROR(MID(VLOOKUP($B194,Seqs!$A:$B,2,0),AS194,1),"")</f>
        <v>G</v>
      </c>
      <c r="AS194" s="9">
        <v>377</v>
      </c>
      <c r="AT194" s="9" t="str">
        <f>IFERROR(MID(VLOOKUP($B194,Seqs!$A:$B,2,0),AU194,1),"")</f>
        <v>V</v>
      </c>
      <c r="AU194" s="9">
        <v>405</v>
      </c>
      <c r="AV194" s="9" t="str">
        <f>IFERROR(MID(VLOOKUP($B194,Seqs!$A:$B,2,0),AW194,1),"")</f>
        <v>N</v>
      </c>
      <c r="AW194" s="9">
        <v>406</v>
      </c>
      <c r="AX194" s="9" t="str">
        <f>IFERROR(MID(VLOOKUP($B194,Seqs!$A:$B,2,0),AY194,1),"")</f>
        <v>S</v>
      </c>
      <c r="AY194" s="9">
        <v>416</v>
      </c>
      <c r="AZ194" s="113" t="str">
        <f>VLOOKUP(B194,Classification!A:D,2,0)</f>
        <v>B1</v>
      </c>
      <c r="BA194" s="101" t="str">
        <f>VLOOKUP(B194,Classification!A:D,4,0)</f>
        <v>Glucagonreceptorfamily</v>
      </c>
      <c r="BB194" s="37" t="b">
        <f t="shared" ref="BB194" si="976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2">
        <f t="shared" ref="BC194" si="977">_xlfn.AGGREGATE(9,6,CH194:CS194)-_xlfn.AGGREGATE(9,6,BV194:CG194)+12</f>
        <v>242</v>
      </c>
      <c r="BD194" s="11" t="s">
        <v>1382</v>
      </c>
      <c r="BE194" s="9" t="s">
        <v>1297</v>
      </c>
      <c r="BF194" s="125">
        <v>3.7</v>
      </c>
      <c r="BG194" s="52" t="s">
        <v>1</v>
      </c>
      <c r="BH194" s="52" t="s">
        <v>1</v>
      </c>
      <c r="BJ194" s="114" t="s">
        <v>1293</v>
      </c>
      <c r="BK194" s="115" t="s">
        <v>1293</v>
      </c>
      <c r="BL194" s="115" t="s">
        <v>1293</v>
      </c>
      <c r="BM194" s="115" t="s">
        <v>1293</v>
      </c>
      <c r="BN194" s="115" t="s">
        <v>1293</v>
      </c>
      <c r="BO194" s="115" t="s">
        <v>1293</v>
      </c>
      <c r="BP194" s="115" t="s">
        <v>1293</v>
      </c>
      <c r="BQ194" s="115" t="s">
        <v>1293</v>
      </c>
      <c r="BR194" s="115" t="s">
        <v>1293</v>
      </c>
      <c r="BS194" s="115" t="s">
        <v>1293</v>
      </c>
      <c r="BT194" s="115" t="s">
        <v>1293</v>
      </c>
      <c r="BU194" s="115" t="s">
        <v>1293</v>
      </c>
      <c r="BV194" s="114">
        <f t="shared" ref="BV194" si="978">E194</f>
        <v>138</v>
      </c>
      <c r="BW194" s="116">
        <f t="shared" ref="BW194" si="979">I194</f>
        <v>170</v>
      </c>
      <c r="BX194" s="117">
        <f t="shared" ref="BX194" si="980">M194</f>
        <v>174</v>
      </c>
      <c r="BY194" s="116" t="str">
        <f t="shared" ref="BY194" si="981">Q194</f>
        <v>-</v>
      </c>
      <c r="BZ194" s="117">
        <f t="shared" ref="BZ194" si="982">U194</f>
        <v>224</v>
      </c>
      <c r="CA194" s="116" t="str">
        <f t="shared" ref="CA194" si="983">Y194</f>
        <v>-</v>
      </c>
      <c r="CB194" s="117">
        <f t="shared" ref="CB194" si="984">AC194</f>
        <v>262</v>
      </c>
      <c r="CC194" s="116">
        <f t="shared" ref="CC194" si="985">AG194</f>
        <v>296</v>
      </c>
      <c r="CD194" s="117">
        <f t="shared" ref="CD194" si="986">AK194</f>
        <v>302</v>
      </c>
      <c r="CE194" s="116">
        <f t="shared" ref="CE194" si="987">AO194</f>
        <v>340</v>
      </c>
      <c r="CF194" s="117">
        <f t="shared" ref="CF194" si="988">AS194</f>
        <v>377</v>
      </c>
      <c r="CG194" s="116">
        <f t="shared" ref="CG194" si="989">AW194</f>
        <v>406</v>
      </c>
      <c r="CH194" s="114">
        <f t="shared" ref="CH194" si="990">G194</f>
        <v>169</v>
      </c>
      <c r="CI194" s="116">
        <f t="shared" ref="CI194" si="991">K194</f>
        <v>173</v>
      </c>
      <c r="CJ194" s="117">
        <f t="shared" ref="CJ194" si="992">O194</f>
        <v>206</v>
      </c>
      <c r="CK194" s="117" t="str">
        <f t="shared" ref="CK194" si="993">S194</f>
        <v>-</v>
      </c>
      <c r="CL194" s="117">
        <f t="shared" ref="CL194" si="994">W194</f>
        <v>257</v>
      </c>
      <c r="CM194" s="117" t="str">
        <f t="shared" ref="CM194" si="995">AA194</f>
        <v>-</v>
      </c>
      <c r="CN194" s="117">
        <f t="shared" ref="CN194" si="996">AE194</f>
        <v>291</v>
      </c>
      <c r="CO194" s="117">
        <f t="shared" ref="CO194" si="997">AI194</f>
        <v>298</v>
      </c>
      <c r="CP194" s="117">
        <f t="shared" ref="CP194" si="998">AM194</f>
        <v>335</v>
      </c>
      <c r="CQ194" s="117">
        <f t="shared" ref="CQ194" si="999">AQ194</f>
        <v>369</v>
      </c>
      <c r="CR194" s="117">
        <f t="shared" ref="CR194" si="1000">AU194</f>
        <v>405</v>
      </c>
      <c r="CS194" s="117">
        <f t="shared" ref="CS194" si="1001">AY194</f>
        <v>416</v>
      </c>
      <c r="CT194" s="112">
        <f t="shared" ref="CT194" si="1002">M194-K194</f>
        <v>1</v>
      </c>
    </row>
    <row r="195" spans="1:1030" s="12" customFormat="1" x14ac:dyDescent="0.2">
      <c r="A195" s="9" t="str">
        <f t="shared" ref="A195:A196" si="1003">CONCATENATE(B195,"_",C195)</f>
        <v>g1sgd4_rabit__wt</v>
      </c>
      <c r="B195" s="9" t="s">
        <v>1430</v>
      </c>
      <c r="C195" s="9" t="s">
        <v>100</v>
      </c>
      <c r="D195" s="9" t="str">
        <f>IFERROR(MID(VLOOKUP($B195,Seqs!$A:$B,2,0),E195,1),"")</f>
        <v>P</v>
      </c>
      <c r="E195" s="9">
        <v>137</v>
      </c>
      <c r="F195" s="9" t="str">
        <f>IFERROR(MID(VLOOKUP($B195,Seqs!$A:$B,2,0),G195,1),"")</f>
        <v>F</v>
      </c>
      <c r="G195" s="9">
        <v>169</v>
      </c>
      <c r="H195" s="9" t="str">
        <f>IFERROR(MID(VLOOKUP($B195,Seqs!$A:$B,2,0),I195,1),"")</f>
        <v>R</v>
      </c>
      <c r="I195" s="112">
        <v>170</v>
      </c>
      <c r="J195" s="9" t="str">
        <f>IFERROR(MID(VLOOKUP($B195,Seqs!$A:$B,2,0),K195,1),"")</f>
        <v>H</v>
      </c>
      <c r="K195" s="112">
        <v>173</v>
      </c>
      <c r="L195" s="9" t="str">
        <f>IFERROR(MID(VLOOKUP($B195,Seqs!$A:$B,2,0),M195,1),"")</f>
        <v>C</v>
      </c>
      <c r="M195" s="112">
        <v>174</v>
      </c>
      <c r="N195" s="9" t="str">
        <f>IFERROR(MID(VLOOKUP($B195,Seqs!$A:$B,2,0),O195,1),"")</f>
        <v>Q</v>
      </c>
      <c r="O195" s="9">
        <v>211</v>
      </c>
      <c r="P195" s="9" t="str">
        <f>IFERROR(MID(VLOOKUP($B195,Seqs!$A:$B,2,0),Q195,1),"")</f>
        <v/>
      </c>
      <c r="Q195" s="9" t="s">
        <v>23</v>
      </c>
      <c r="R195" s="9" t="str">
        <f>IFERROR(MID(VLOOKUP($B195,Seqs!$A:$B,2,0),S195,1),"")</f>
        <v/>
      </c>
      <c r="S195" s="9" t="s">
        <v>23</v>
      </c>
      <c r="T195" s="9" t="str">
        <f>IFERROR(MID(VLOOKUP($B195,Seqs!$A:$B,2,0),U195,1),"")</f>
        <v>L</v>
      </c>
      <c r="U195" s="9">
        <v>224</v>
      </c>
      <c r="V195" s="9" t="str">
        <f>IFERROR(MID(VLOOKUP($B195,Seqs!$A:$B,2,0),W195,1),"")</f>
        <v>F</v>
      </c>
      <c r="W195" s="9">
        <v>257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261</v>
      </c>
      <c r="AD195" s="9" t="str">
        <f>IFERROR(MID(VLOOKUP($B195,Seqs!$A:$B,2,0),AE195,1),"")</f>
        <v>E</v>
      </c>
      <c r="AE195" s="9">
        <v>292</v>
      </c>
      <c r="AF195" s="9" t="str">
        <f>IFERROR(MID(VLOOKUP($B195,Seqs!$A:$B,2,0),AG195,1),"")</f>
        <v>C</v>
      </c>
      <c r="AG195" s="9">
        <v>296</v>
      </c>
      <c r="AH195" s="9" t="str">
        <f>IFERROR(MID(VLOOKUP($B195,Seqs!$A:$B,2,0),AI195,1),"")</f>
        <v>T</v>
      </c>
      <c r="AI195" s="9">
        <v>298</v>
      </c>
      <c r="AJ195" s="9" t="str">
        <f>IFERROR(MID(VLOOKUP($B195,Seqs!$A:$B,2,0),AK195,1),"")</f>
        <v>Y</v>
      </c>
      <c r="AK195" s="9">
        <v>305</v>
      </c>
      <c r="AL195" s="9" t="str">
        <f>IFERROR(MID(VLOOKUP($B195,Seqs!$A:$B,2,0),AM195,1),"")</f>
        <v>A</v>
      </c>
      <c r="AM195" s="9">
        <v>337</v>
      </c>
      <c r="AN195" s="9" t="str">
        <f>IFERROR(MID(VLOOKUP($B195,Seqs!$A:$B,2,0),AO195,1),"")</f>
        <v>K</v>
      </c>
      <c r="AO195" s="9">
        <v>346</v>
      </c>
      <c r="AP195" s="9" t="str">
        <f>IFERROR(MID(VLOOKUP($B195,Seqs!$A:$B,2,0),AQ195,1),"")</f>
        <v>F</v>
      </c>
      <c r="AQ195" s="9">
        <v>369</v>
      </c>
      <c r="AR195" s="9" t="str">
        <f>IFERROR(MID(VLOOKUP($B195,Seqs!$A:$B,2,0),AS195,1),"")</f>
        <v>L</v>
      </c>
      <c r="AS195" s="9">
        <v>379</v>
      </c>
      <c r="AT195" s="9" t="str">
        <f>IFERROR(MID(VLOOKUP($B195,Seqs!$A:$B,2,0),AU195,1),"")</f>
        <v>V</v>
      </c>
      <c r="AU195" s="9">
        <v>405</v>
      </c>
      <c r="AV195" s="9" t="str">
        <f>IFERROR(MID(VLOOKUP($B195,Seqs!$A:$B,2,0),AW195,1),"")</f>
        <v>N</v>
      </c>
      <c r="AW195" s="9">
        <v>406</v>
      </c>
      <c r="AX195" s="9" t="str">
        <f>IFERROR(MID(VLOOKUP($B195,Seqs!$A:$B,2,0),AY195,1),"")</f>
        <v>S</v>
      </c>
      <c r="AY195" s="9">
        <v>431</v>
      </c>
      <c r="AZ195" s="113" t="str">
        <f>VLOOKUP(B195,Classification!A:D,2,0)</f>
        <v>B1</v>
      </c>
      <c r="BA195" s="101" t="str">
        <f>VLOOKUP(B195,Classification!A:D,4,0)</f>
        <v>Glucagonreceptorfamily</v>
      </c>
      <c r="BB195" s="37" t="b">
        <f t="shared" ref="BB195:BB196" si="1004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2">
        <f t="shared" ref="BC195:BC196" si="1005">_xlfn.AGGREGATE(9,6,CH195:CS195)-_xlfn.AGGREGATE(9,6,BV195:CG195)+12</f>
        <v>256</v>
      </c>
      <c r="BD195" s="11" t="s">
        <v>23</v>
      </c>
      <c r="BE195" s="9" t="s">
        <v>1297</v>
      </c>
      <c r="BF195" s="125" t="s">
        <v>23</v>
      </c>
      <c r="BG195" s="52"/>
      <c r="BH195" s="52"/>
      <c r="BJ195" s="114" t="s">
        <v>1293</v>
      </c>
      <c r="BK195" s="115" t="s">
        <v>1293</v>
      </c>
      <c r="BL195" s="115" t="s">
        <v>1293</v>
      </c>
      <c r="BM195" s="115" t="s">
        <v>1293</v>
      </c>
      <c r="BN195" s="115" t="s">
        <v>1293</v>
      </c>
      <c r="BO195" s="115" t="s">
        <v>1293</v>
      </c>
      <c r="BP195" s="115" t="s">
        <v>1293</v>
      </c>
      <c r="BQ195" s="115" t="s">
        <v>1293</v>
      </c>
      <c r="BR195" s="115" t="s">
        <v>1293</v>
      </c>
      <c r="BS195" s="115" t="s">
        <v>1293</v>
      </c>
      <c r="BT195" s="115" t="s">
        <v>1293</v>
      </c>
      <c r="BU195" s="115" t="s">
        <v>1293</v>
      </c>
      <c r="BV195" s="114">
        <f t="shared" ref="BV195:BV196" si="1006">E195</f>
        <v>137</v>
      </c>
      <c r="BW195" s="116">
        <f t="shared" ref="BW195:BW196" si="1007">I195</f>
        <v>170</v>
      </c>
      <c r="BX195" s="117">
        <f t="shared" ref="BX195:BX196" si="1008">M195</f>
        <v>174</v>
      </c>
      <c r="BY195" s="116" t="str">
        <f t="shared" ref="BY195:BY196" si="1009">Q195</f>
        <v>-</v>
      </c>
      <c r="BZ195" s="117">
        <f t="shared" ref="BZ195:BZ196" si="1010">U195</f>
        <v>224</v>
      </c>
      <c r="CA195" s="116" t="str">
        <f t="shared" ref="CA195:CA196" si="1011">Y195</f>
        <v>-</v>
      </c>
      <c r="CB195" s="117">
        <f t="shared" ref="CB195:CB196" si="1012">AC195</f>
        <v>261</v>
      </c>
      <c r="CC195" s="116">
        <f t="shared" ref="CC195:CC196" si="1013">AG195</f>
        <v>296</v>
      </c>
      <c r="CD195" s="117">
        <f t="shared" ref="CD195:CD196" si="1014">AK195</f>
        <v>305</v>
      </c>
      <c r="CE195" s="116">
        <f t="shared" ref="CE195:CE196" si="1015">AO195</f>
        <v>346</v>
      </c>
      <c r="CF195" s="117">
        <f t="shared" ref="CF195:CF196" si="1016">AS195</f>
        <v>379</v>
      </c>
      <c r="CG195" s="116">
        <f t="shared" ref="CG195:CG196" si="1017">AW195</f>
        <v>406</v>
      </c>
      <c r="CH195" s="114">
        <f t="shared" ref="CH195:CH196" si="1018">G195</f>
        <v>169</v>
      </c>
      <c r="CI195" s="116">
        <f t="shared" ref="CI195:CI196" si="1019">K195</f>
        <v>173</v>
      </c>
      <c r="CJ195" s="117">
        <f t="shared" ref="CJ195:CJ196" si="1020">O195</f>
        <v>211</v>
      </c>
      <c r="CK195" s="117" t="str">
        <f t="shared" ref="CK195:CK196" si="1021">S195</f>
        <v>-</v>
      </c>
      <c r="CL195" s="117">
        <f t="shared" ref="CL195:CL196" si="1022">W195</f>
        <v>257</v>
      </c>
      <c r="CM195" s="117" t="str">
        <f t="shared" ref="CM195:CM196" si="1023">AA195</f>
        <v>-</v>
      </c>
      <c r="CN195" s="117">
        <f t="shared" ref="CN195:CN196" si="1024">AE195</f>
        <v>292</v>
      </c>
      <c r="CO195" s="117">
        <f t="shared" ref="CO195:CO196" si="1025">AI195</f>
        <v>298</v>
      </c>
      <c r="CP195" s="117">
        <f t="shared" ref="CP195:CP196" si="1026">AM195</f>
        <v>337</v>
      </c>
      <c r="CQ195" s="117">
        <f t="shared" ref="CQ195:CQ196" si="1027">AQ195</f>
        <v>369</v>
      </c>
      <c r="CR195" s="117">
        <f t="shared" ref="CR195:CR196" si="1028">AU195</f>
        <v>405</v>
      </c>
      <c r="CS195" s="117">
        <f t="shared" ref="CS195:CS196" si="1029">AY195</f>
        <v>431</v>
      </c>
      <c r="CT195" s="112">
        <f t="shared" ref="CT195:CT196" si="1030">M195-K195</f>
        <v>1</v>
      </c>
    </row>
    <row r="196" spans="1:1030" s="12" customFormat="1" x14ac:dyDescent="0.2">
      <c r="A196" s="9" t="str">
        <f t="shared" si="1003"/>
        <v>g1sgd4_rabit_5VAI</v>
      </c>
      <c r="B196" s="9" t="s">
        <v>1430</v>
      </c>
      <c r="C196" s="9" t="s">
        <v>1432</v>
      </c>
      <c r="D196" s="9" t="str">
        <f>IFERROR(MID(VLOOKUP($B196,Seqs!$A:$B,2,0),E196,1),"")</f>
        <v>P</v>
      </c>
      <c r="E196" s="9">
        <v>137</v>
      </c>
      <c r="F196" s="9" t="str">
        <f>IFERROR(MID(VLOOKUP($B196,Seqs!$A:$B,2,0),G196,1),"")</f>
        <v>G</v>
      </c>
      <c r="G196" s="9">
        <v>168</v>
      </c>
      <c r="H196" s="9" t="str">
        <f>IFERROR(MID(VLOOKUP($B196,Seqs!$A:$B,2,0),I196,1),"")</f>
        <v>R</v>
      </c>
      <c r="I196" s="112">
        <v>170</v>
      </c>
      <c r="J196" s="9" t="str">
        <f>IFERROR(MID(VLOOKUP($B196,Seqs!$A:$B,2,0),K196,1),"")</f>
        <v>H</v>
      </c>
      <c r="K196" s="112">
        <v>173</v>
      </c>
      <c r="L196" s="9" t="str">
        <f>IFERROR(MID(VLOOKUP($B196,Seqs!$A:$B,2,0),M196,1),"")</f>
        <v>C</v>
      </c>
      <c r="M196" s="112">
        <v>174</v>
      </c>
      <c r="N196" s="9" t="str">
        <f>IFERROR(MID(VLOOKUP($B196,Seqs!$A:$B,2,0),O196,1),"")</f>
        <v>Q</v>
      </c>
      <c r="O196" s="9">
        <v>211</v>
      </c>
      <c r="P196" s="9" t="str">
        <f>IFERROR(MID(VLOOKUP($B196,Seqs!$A:$B,2,0),Q196,1),"")</f>
        <v/>
      </c>
      <c r="Q196" s="9" t="s">
        <v>23</v>
      </c>
      <c r="R196" s="9" t="str">
        <f>IFERROR(MID(VLOOKUP($B196,Seqs!$A:$B,2,0),S196,1),"")</f>
        <v/>
      </c>
      <c r="S196" s="9" t="s">
        <v>23</v>
      </c>
      <c r="T196" s="9" t="str">
        <f>IFERROR(MID(VLOOKUP($B196,Seqs!$A:$B,2,0),U196,1),"")</f>
        <v>L</v>
      </c>
      <c r="U196" s="9">
        <v>224</v>
      </c>
      <c r="V196" s="9" t="str">
        <f>IFERROR(MID(VLOOKUP($B196,Seqs!$A:$B,2,0),W196,1),"")</f>
        <v>F</v>
      </c>
      <c r="W196" s="9">
        <v>257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261</v>
      </c>
      <c r="AD196" s="9" t="str">
        <f>IFERROR(MID(VLOOKUP($B196,Seqs!$A:$B,2,0),AE196,1),"")</f>
        <v>E</v>
      </c>
      <c r="AE196" s="9">
        <v>292</v>
      </c>
      <c r="AF196" s="9" t="str">
        <f>IFERROR(MID(VLOOKUP($B196,Seqs!$A:$B,2,0),AG196,1),"")</f>
        <v>C</v>
      </c>
      <c r="AG196" s="9">
        <v>296</v>
      </c>
      <c r="AH196" s="9" t="str">
        <f>IFERROR(MID(VLOOKUP($B196,Seqs!$A:$B,2,0),AI196,1),"")</f>
        <v>T</v>
      </c>
      <c r="AI196" s="9">
        <v>298</v>
      </c>
      <c r="AJ196" s="9" t="str">
        <f>IFERROR(MID(VLOOKUP($B196,Seqs!$A:$B,2,0),AK196,1),"")</f>
        <v>Y</v>
      </c>
      <c r="AK196" s="9">
        <v>305</v>
      </c>
      <c r="AL196" s="9" t="str">
        <f>IFERROR(MID(VLOOKUP($B196,Seqs!$A:$B,2,0),AM196,1),"")</f>
        <v>A</v>
      </c>
      <c r="AM196" s="9">
        <v>337</v>
      </c>
      <c r="AN196" s="9" t="str">
        <f>IFERROR(MID(VLOOKUP($B196,Seqs!$A:$B,2,0),AO196,1),"")</f>
        <v>K</v>
      </c>
      <c r="AO196" s="9">
        <v>346</v>
      </c>
      <c r="AP196" s="9" t="str">
        <f>IFERROR(MID(VLOOKUP($B196,Seqs!$A:$B,2,0),AQ196,1),"")</f>
        <v>F</v>
      </c>
      <c r="AQ196" s="9">
        <v>369</v>
      </c>
      <c r="AR196" s="9" t="str">
        <f>IFERROR(MID(VLOOKUP($B196,Seqs!$A:$B,2,0),AS196,1),"")</f>
        <v>L</v>
      </c>
      <c r="AS196" s="9">
        <v>379</v>
      </c>
      <c r="AT196" s="9" t="str">
        <f>IFERROR(MID(VLOOKUP($B196,Seqs!$A:$B,2,0),AU196,1),"")</f>
        <v>V</v>
      </c>
      <c r="AU196" s="9">
        <v>405</v>
      </c>
      <c r="AV196" s="9" t="str">
        <f>IFERROR(MID(VLOOKUP($B196,Seqs!$A:$B,2,0),AW196,1),"")</f>
        <v>N</v>
      </c>
      <c r="AW196" s="9">
        <v>406</v>
      </c>
      <c r="AX196" s="9" t="str">
        <f>IFERROR(MID(VLOOKUP($B196,Seqs!$A:$B,2,0),AY196,1),"")</f>
        <v>R</v>
      </c>
      <c r="AY196" s="9">
        <v>421</v>
      </c>
      <c r="AZ196" s="113" t="str">
        <f>VLOOKUP(B196,Classification!A:D,2,0)</f>
        <v>B1</v>
      </c>
      <c r="BA196" s="101" t="str">
        <f>VLOOKUP(B196,Classification!A:D,4,0)</f>
        <v>Glucagonreceptorfamily</v>
      </c>
      <c r="BB196" s="37" t="b">
        <f t="shared" si="1004"/>
        <v>1</v>
      </c>
      <c r="BC196" s="112">
        <f t="shared" si="1005"/>
        <v>245</v>
      </c>
      <c r="BD196" s="11" t="s">
        <v>1382</v>
      </c>
      <c r="BE196" s="9" t="s">
        <v>1297</v>
      </c>
      <c r="BF196" s="125">
        <v>4.0999999999999996</v>
      </c>
      <c r="BG196" s="52" t="s">
        <v>1433</v>
      </c>
      <c r="BH196" s="52" t="s">
        <v>1433</v>
      </c>
      <c r="BJ196" s="114" t="s">
        <v>1293</v>
      </c>
      <c r="BK196" s="115" t="s">
        <v>1293</v>
      </c>
      <c r="BL196" s="115" t="s">
        <v>1293</v>
      </c>
      <c r="BM196" s="115" t="s">
        <v>1293</v>
      </c>
      <c r="BN196" s="115" t="s">
        <v>1293</v>
      </c>
      <c r="BO196" s="115" t="s">
        <v>1293</v>
      </c>
      <c r="BP196" s="115" t="s">
        <v>1293</v>
      </c>
      <c r="BQ196" s="115" t="s">
        <v>1293</v>
      </c>
      <c r="BR196" s="115" t="s">
        <v>1293</v>
      </c>
      <c r="BS196" s="115" t="s">
        <v>1293</v>
      </c>
      <c r="BT196" s="115" t="s">
        <v>1293</v>
      </c>
      <c r="BU196" s="115" t="s">
        <v>1293</v>
      </c>
      <c r="BV196" s="114">
        <f t="shared" si="1006"/>
        <v>137</v>
      </c>
      <c r="BW196" s="116">
        <f t="shared" si="1007"/>
        <v>170</v>
      </c>
      <c r="BX196" s="117">
        <f t="shared" si="1008"/>
        <v>174</v>
      </c>
      <c r="BY196" s="116" t="str">
        <f t="shared" si="1009"/>
        <v>-</v>
      </c>
      <c r="BZ196" s="117">
        <f t="shared" si="1010"/>
        <v>224</v>
      </c>
      <c r="CA196" s="116" t="str">
        <f t="shared" si="1011"/>
        <v>-</v>
      </c>
      <c r="CB196" s="117">
        <f t="shared" si="1012"/>
        <v>261</v>
      </c>
      <c r="CC196" s="116">
        <f t="shared" si="1013"/>
        <v>296</v>
      </c>
      <c r="CD196" s="117">
        <f t="shared" si="1014"/>
        <v>305</v>
      </c>
      <c r="CE196" s="116">
        <f t="shared" si="1015"/>
        <v>346</v>
      </c>
      <c r="CF196" s="117">
        <f t="shared" si="1016"/>
        <v>379</v>
      </c>
      <c r="CG196" s="116">
        <f t="shared" si="1017"/>
        <v>406</v>
      </c>
      <c r="CH196" s="114">
        <f t="shared" si="1018"/>
        <v>168</v>
      </c>
      <c r="CI196" s="116">
        <f t="shared" si="1019"/>
        <v>173</v>
      </c>
      <c r="CJ196" s="117">
        <f t="shared" si="1020"/>
        <v>211</v>
      </c>
      <c r="CK196" s="117" t="str">
        <f t="shared" si="1021"/>
        <v>-</v>
      </c>
      <c r="CL196" s="117">
        <f t="shared" si="1022"/>
        <v>257</v>
      </c>
      <c r="CM196" s="117" t="str">
        <f t="shared" si="1023"/>
        <v>-</v>
      </c>
      <c r="CN196" s="117">
        <f t="shared" si="1024"/>
        <v>292</v>
      </c>
      <c r="CO196" s="117">
        <f t="shared" si="1025"/>
        <v>298</v>
      </c>
      <c r="CP196" s="117">
        <f t="shared" si="1026"/>
        <v>337</v>
      </c>
      <c r="CQ196" s="117">
        <f t="shared" si="1027"/>
        <v>369</v>
      </c>
      <c r="CR196" s="117">
        <f t="shared" si="1028"/>
        <v>405</v>
      </c>
      <c r="CS196" s="117">
        <f t="shared" si="1029"/>
        <v>421</v>
      </c>
      <c r="CT196" s="112">
        <f t="shared" si="1030"/>
        <v>1</v>
      </c>
    </row>
    <row r="197" spans="1:1030" x14ac:dyDescent="0.2">
      <c r="A197" s="3" t="str">
        <f t="shared" si="861"/>
        <v>grm1_human__wt</v>
      </c>
      <c r="B197" s="3" t="s">
        <v>40</v>
      </c>
      <c r="C197" s="3" t="s">
        <v>100</v>
      </c>
      <c r="D197" s="3" t="str">
        <f>IFERROR(MID(VLOOKUP($B197,Seqs!$A:$B,2,0),E197,1),"")</f>
        <v>I</v>
      </c>
      <c r="E197" s="3">
        <v>591</v>
      </c>
      <c r="F197" s="3" t="str">
        <f>IFERROR(MID(VLOOKUP($B197,Seqs!$A:$B,2,0),G197,1),"")</f>
        <v>Y</v>
      </c>
      <c r="G197" s="3">
        <v>617</v>
      </c>
      <c r="H197" s="3" t="str">
        <f>IFERROR(MID(VLOOKUP($B197,Seqs!$A:$B,2,0),I197,1),"")</f>
        <v>T</v>
      </c>
      <c r="I197" s="23">
        <v>620</v>
      </c>
      <c r="J197" s="3" t="str">
        <f>IFERROR(MID(VLOOKUP($B197,Seqs!$A:$B,2,0),K197,1),"")</f>
        <v>S</v>
      </c>
      <c r="K197" s="23">
        <v>626</v>
      </c>
      <c r="L197" s="3" t="str">
        <f>IFERROR(MID(VLOOKUP($B197,Seqs!$A:$B,2,0),M197,1),"")</f>
        <v>S</v>
      </c>
      <c r="M197" s="3">
        <v>627</v>
      </c>
      <c r="N197" s="3" t="str">
        <f>IFERROR(MID(VLOOKUP($B197,Seqs!$A:$B,2,0),O197,1),"")</f>
        <v>I</v>
      </c>
      <c r="O197" s="3">
        <v>649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T</v>
      </c>
      <c r="U197" s="3">
        <v>654</v>
      </c>
      <c r="V197" s="3" t="str">
        <f>IFERROR(MID(VLOOKUP($B197,Seqs!$A:$B,2,0),W197,1),"")</f>
        <v>L</v>
      </c>
      <c r="W197" s="3">
        <v>686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702</v>
      </c>
      <c r="AD197" s="3" t="str">
        <f>IFERROR(MID(VLOOKUP($B197,Seqs!$A:$B,2,0),AE197,1),"")</f>
        <v>E</v>
      </c>
      <c r="AE197" s="3">
        <v>728</v>
      </c>
      <c r="AF197" s="3" t="str">
        <f>IFERROR(MID(VLOOKUP($B197,Seqs!$A:$B,2,0),AG197,1),"")</f>
        <v>C</v>
      </c>
      <c r="AG197" s="3">
        <v>746</v>
      </c>
      <c r="AH197" s="3" t="str">
        <f>IFERROR(MID(VLOOKUP($B197,Seqs!$A:$B,2,0),AI197,1),"")</f>
        <v>T</v>
      </c>
      <c r="AI197" s="3">
        <v>748</v>
      </c>
      <c r="AJ197" s="3" t="str">
        <f>IFERROR(MID(VLOOKUP($B197,Seqs!$A:$B,2,0),AK197,1),"")</f>
        <v>N</v>
      </c>
      <c r="AK197" s="3">
        <v>750</v>
      </c>
      <c r="AL197" s="3" t="str">
        <f>IFERROR(MID(VLOOKUP($B197,Seqs!$A:$B,2,0),AM197,1),"")</f>
        <v>T</v>
      </c>
      <c r="AM197" s="3">
        <v>774</v>
      </c>
      <c r="AN197" s="3" t="str">
        <f>IFERROR(MID(VLOOKUP($B197,Seqs!$A:$B,2,0),AO197,1),"")</f>
        <v>E</v>
      </c>
      <c r="AO197" s="3">
        <v>783</v>
      </c>
      <c r="AP197" s="3" t="str">
        <f>IFERROR(MID(VLOOKUP($B197,Seqs!$A:$B,2,0),AQ197,1),"")</f>
        <v>G</v>
      </c>
      <c r="AQ197" s="3">
        <v>807</v>
      </c>
      <c r="AR197" s="3" t="str">
        <f>IFERROR(MID(VLOOKUP($B197,Seqs!$A:$B,2,0),AS197,1),"")</f>
        <v>K</v>
      </c>
      <c r="AS197" s="3">
        <v>811</v>
      </c>
      <c r="AT197" s="3" t="str">
        <f>IFERROR(MID(VLOOKUP($B197,Seqs!$A:$B,2,0),AU197,1),"")</f>
        <v>A</v>
      </c>
      <c r="AU197" s="3">
        <v>840</v>
      </c>
      <c r="AV197" s="3" t="str">
        <f>IFERROR(MID(VLOOKUP($B197,Seqs!$A:$B,2,0),AW197,1),"")</f>
        <v>K</v>
      </c>
      <c r="AW197" s="3">
        <v>841</v>
      </c>
      <c r="AX197" s="3" t="str">
        <f>IFERROR(MID(VLOOKUP($B197,Seqs!$A:$B,2,0),AY197,1),"")</f>
        <v>S</v>
      </c>
      <c r="AY197" s="3">
        <v>853</v>
      </c>
      <c r="AZ197" s="79" t="str">
        <f>VLOOKUP(B197,Classification!A:D,2,0)</f>
        <v>C</v>
      </c>
      <c r="BA197" s="97" t="str">
        <f>VLOOKUP(B197,Classification!A:D,4,0)</f>
        <v>Metabotropicglutamate</v>
      </c>
      <c r="BB197" s="27" t="b">
        <f t="shared" si="862"/>
        <v>1</v>
      </c>
      <c r="BC197" s="23">
        <f t="shared" si="835"/>
        <v>215</v>
      </c>
      <c r="BD197" s="57" t="s">
        <v>1379</v>
      </c>
      <c r="BE197" s="3" t="s">
        <v>1381</v>
      </c>
      <c r="BF197" s="124" t="s">
        <v>23</v>
      </c>
      <c r="BG197" s="50" t="s">
        <v>1379</v>
      </c>
      <c r="BH197" s="50" t="s">
        <v>1384</v>
      </c>
      <c r="BI197" s="3" t="s">
        <v>1164</v>
      </c>
      <c r="BJ197" s="72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58" t="s">
        <v>1293</v>
      </c>
      <c r="BV197" s="72">
        <f t="shared" si="836"/>
        <v>591</v>
      </c>
      <c r="BW197" s="73">
        <f t="shared" si="837"/>
        <v>620</v>
      </c>
      <c r="BX197" s="74">
        <f t="shared" si="838"/>
        <v>627</v>
      </c>
      <c r="BY197" s="73" t="str">
        <f t="shared" si="839"/>
        <v>-</v>
      </c>
      <c r="BZ197" s="74">
        <f t="shared" si="840"/>
        <v>654</v>
      </c>
      <c r="CA197" s="73" t="str">
        <f t="shared" si="841"/>
        <v>-</v>
      </c>
      <c r="CB197" s="74">
        <f t="shared" si="842"/>
        <v>702</v>
      </c>
      <c r="CC197" s="73">
        <f t="shared" si="843"/>
        <v>746</v>
      </c>
      <c r="CD197" s="74">
        <f t="shared" si="844"/>
        <v>750</v>
      </c>
      <c r="CE197" s="73">
        <f t="shared" si="845"/>
        <v>783</v>
      </c>
      <c r="CF197" s="74">
        <f t="shared" si="846"/>
        <v>811</v>
      </c>
      <c r="CG197" s="73">
        <f t="shared" si="847"/>
        <v>841</v>
      </c>
      <c r="CH197" s="72">
        <f t="shared" si="848"/>
        <v>617</v>
      </c>
      <c r="CI197" s="73">
        <f t="shared" si="849"/>
        <v>626</v>
      </c>
      <c r="CJ197" s="74">
        <f t="shared" si="850"/>
        <v>649</v>
      </c>
      <c r="CK197" s="74" t="str">
        <f t="shared" si="851"/>
        <v>-</v>
      </c>
      <c r="CL197" s="74">
        <f t="shared" si="852"/>
        <v>686</v>
      </c>
      <c r="CM197" s="74" t="str">
        <f t="shared" si="853"/>
        <v>-</v>
      </c>
      <c r="CN197" s="74">
        <f t="shared" si="854"/>
        <v>728</v>
      </c>
      <c r="CO197" s="74">
        <f t="shared" si="855"/>
        <v>748</v>
      </c>
      <c r="CP197" s="74">
        <f t="shared" si="856"/>
        <v>774</v>
      </c>
      <c r="CQ197" s="74">
        <f t="shared" si="857"/>
        <v>807</v>
      </c>
      <c r="CR197" s="74">
        <f t="shared" si="858"/>
        <v>840</v>
      </c>
      <c r="CS197" s="74">
        <f t="shared" si="859"/>
        <v>853</v>
      </c>
      <c r="CT197" s="23">
        <f t="shared" si="860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x14ac:dyDescent="0.2">
      <c r="A198" s="3" t="str">
        <f t="shared" si="861"/>
        <v>grm1_human_4OR2</v>
      </c>
      <c r="B198" s="3" t="s">
        <v>40</v>
      </c>
      <c r="C198" s="3" t="s">
        <v>96</v>
      </c>
      <c r="D198" s="3" t="str">
        <f>IFERROR(MID(VLOOKUP($B198,Seqs!$A:$B,2,0),E198,1),"")</f>
        <v>I</v>
      </c>
      <c r="E198" s="3">
        <v>591</v>
      </c>
      <c r="F198" s="3" t="str">
        <f>IFERROR(MID(VLOOKUP($B198,Seqs!$A:$B,2,0),G198,1),"")</f>
        <v>Y</v>
      </c>
      <c r="G198" s="3">
        <v>617</v>
      </c>
      <c r="H198" s="3" t="str">
        <f>IFERROR(MID(VLOOKUP($B198,Seqs!$A:$B,2,0),I198,1),"")</f>
        <v>T</v>
      </c>
      <c r="I198" s="23">
        <v>620</v>
      </c>
      <c r="J198" s="3" t="str">
        <f>IFERROR(MID(VLOOKUP($B198,Seqs!$A:$B,2,0),K198,1),"")</f>
        <v>S</v>
      </c>
      <c r="K198" s="23">
        <v>626</v>
      </c>
      <c r="L198" s="3" t="str">
        <f>IFERROR(MID(VLOOKUP($B198,Seqs!$A:$B,2,0),M198,1),"")</f>
        <v>S</v>
      </c>
      <c r="M198" s="3">
        <v>627</v>
      </c>
      <c r="N198" s="3" t="str">
        <f>IFERROR(MID(VLOOKUP($B198,Seqs!$A:$B,2,0),O198,1),"")</f>
        <v>I</v>
      </c>
      <c r="O198" s="3">
        <v>649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T</v>
      </c>
      <c r="U198" s="3">
        <v>654</v>
      </c>
      <c r="V198" s="3" t="str">
        <f>IFERROR(MID(VLOOKUP($B198,Seqs!$A:$B,2,0),W198,1),"")</f>
        <v>L</v>
      </c>
      <c r="W198" s="3">
        <v>686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702</v>
      </c>
      <c r="AD198" s="3" t="str">
        <f>IFERROR(MID(VLOOKUP($B198,Seqs!$A:$B,2,0),AE198,1),"")</f>
        <v>E</v>
      </c>
      <c r="AE198" s="3">
        <v>728</v>
      </c>
      <c r="AF198" s="3" t="str">
        <f>IFERROR(MID(VLOOKUP($B198,Seqs!$A:$B,2,0),AG198,1),"")</f>
        <v>C</v>
      </c>
      <c r="AG198" s="3">
        <v>746</v>
      </c>
      <c r="AH198" s="3" t="str">
        <f>IFERROR(MID(VLOOKUP($B198,Seqs!$A:$B,2,0),AI198,1),"")</f>
        <v>T</v>
      </c>
      <c r="AI198" s="3">
        <v>748</v>
      </c>
      <c r="AJ198" s="3" t="str">
        <f>IFERROR(MID(VLOOKUP($B198,Seqs!$A:$B,2,0),AK198,1),"")</f>
        <v>N</v>
      </c>
      <c r="AK198" s="3">
        <v>750</v>
      </c>
      <c r="AL198" s="3" t="str">
        <f>IFERROR(MID(VLOOKUP($B198,Seqs!$A:$B,2,0),AM198,1),"")</f>
        <v>T</v>
      </c>
      <c r="AM198" s="3">
        <v>774</v>
      </c>
      <c r="AN198" s="3" t="str">
        <f>IFERROR(MID(VLOOKUP($B198,Seqs!$A:$B,2,0),AO198,1),"")</f>
        <v>E</v>
      </c>
      <c r="AO198" s="3">
        <v>783</v>
      </c>
      <c r="AP198" s="3" t="str">
        <f>IFERROR(MID(VLOOKUP($B198,Seqs!$A:$B,2,0),AQ198,1),"")</f>
        <v>G</v>
      </c>
      <c r="AQ198" s="3">
        <v>807</v>
      </c>
      <c r="AR198" s="3" t="str">
        <f>IFERROR(MID(VLOOKUP($B198,Seqs!$A:$B,2,0),AS198,1),"")</f>
        <v>K</v>
      </c>
      <c r="AS198" s="3">
        <v>811</v>
      </c>
      <c r="AT198" s="3" t="str">
        <f>IFERROR(MID(VLOOKUP($B198,Seqs!$A:$B,2,0),AU198,1),"")</f>
        <v>A</v>
      </c>
      <c r="AU198" s="3">
        <v>840</v>
      </c>
      <c r="AV198" s="3" t="str">
        <f>IFERROR(MID(VLOOKUP($B198,Seqs!$A:$B,2,0),AW198,1),"")</f>
        <v>K</v>
      </c>
      <c r="AW198" s="3">
        <v>841</v>
      </c>
      <c r="AX198" s="3" t="str">
        <f>IFERROR(MID(VLOOKUP($B198,Seqs!$A:$B,2,0),AY198,1),"")</f>
        <v>P</v>
      </c>
      <c r="AY198" s="3">
        <v>842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862"/>
        <v>1</v>
      </c>
      <c r="BC198" s="23">
        <f t="shared" si="835"/>
        <v>204</v>
      </c>
      <c r="BD198" s="2" t="s">
        <v>1383</v>
      </c>
      <c r="BE198" s="3" t="s">
        <v>1381</v>
      </c>
      <c r="BF198" s="124">
        <v>2.8</v>
      </c>
      <c r="BG198" s="50" t="s">
        <v>1384</v>
      </c>
      <c r="BH198" s="50" t="s">
        <v>1384</v>
      </c>
      <c r="BJ198" s="72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58" t="s">
        <v>1293</v>
      </c>
      <c r="BV198" s="72">
        <f t="shared" si="836"/>
        <v>591</v>
      </c>
      <c r="BW198" s="73">
        <f t="shared" si="837"/>
        <v>620</v>
      </c>
      <c r="BX198" s="74">
        <f t="shared" si="838"/>
        <v>627</v>
      </c>
      <c r="BY198" s="73" t="str">
        <f t="shared" si="839"/>
        <v>-</v>
      </c>
      <c r="BZ198" s="74">
        <f t="shared" si="840"/>
        <v>654</v>
      </c>
      <c r="CA198" s="73" t="str">
        <f t="shared" si="841"/>
        <v>-</v>
      </c>
      <c r="CB198" s="74">
        <f t="shared" si="842"/>
        <v>702</v>
      </c>
      <c r="CC198" s="73">
        <f t="shared" si="843"/>
        <v>746</v>
      </c>
      <c r="CD198" s="74">
        <f t="shared" si="844"/>
        <v>750</v>
      </c>
      <c r="CE198" s="73">
        <f t="shared" si="845"/>
        <v>783</v>
      </c>
      <c r="CF198" s="74">
        <f t="shared" si="846"/>
        <v>811</v>
      </c>
      <c r="CG198" s="73">
        <f t="shared" si="847"/>
        <v>841</v>
      </c>
      <c r="CH198" s="72">
        <f t="shared" si="848"/>
        <v>617</v>
      </c>
      <c r="CI198" s="73">
        <f t="shared" si="849"/>
        <v>626</v>
      </c>
      <c r="CJ198" s="74">
        <f t="shared" si="850"/>
        <v>649</v>
      </c>
      <c r="CK198" s="74" t="str">
        <f t="shared" si="851"/>
        <v>-</v>
      </c>
      <c r="CL198" s="74">
        <f t="shared" si="852"/>
        <v>686</v>
      </c>
      <c r="CM198" s="74" t="str">
        <f t="shared" si="853"/>
        <v>-</v>
      </c>
      <c r="CN198" s="74">
        <f t="shared" si="854"/>
        <v>728</v>
      </c>
      <c r="CO198" s="74">
        <f t="shared" si="855"/>
        <v>748</v>
      </c>
      <c r="CP198" s="74">
        <f t="shared" si="856"/>
        <v>774</v>
      </c>
      <c r="CQ198" s="74">
        <f t="shared" si="857"/>
        <v>807</v>
      </c>
      <c r="CR198" s="74">
        <f t="shared" si="858"/>
        <v>840</v>
      </c>
      <c r="CS198" s="74">
        <f t="shared" si="859"/>
        <v>842</v>
      </c>
      <c r="CT198" s="23">
        <f t="shared" si="860"/>
        <v>1</v>
      </c>
    </row>
    <row r="199" spans="1:1030" x14ac:dyDescent="0.2">
      <c r="A199" s="3" t="str">
        <f t="shared" si="861"/>
        <v>grm5_human__wt</v>
      </c>
      <c r="B199" s="3" t="s">
        <v>41</v>
      </c>
      <c r="C199" s="3" t="s">
        <v>100</v>
      </c>
      <c r="D199" s="3" t="str">
        <f>IFERROR(MID(VLOOKUP($B199,Seqs!$A:$B,2,0),E199,1),"")</f>
        <v>P</v>
      </c>
      <c r="E199" s="3">
        <v>578</v>
      </c>
      <c r="F199" s="3" t="str">
        <f>IFERROR(MID(VLOOKUP($B199,Seqs!$A:$B,2,0),G199,1),"")</f>
        <v>Y</v>
      </c>
      <c r="G199" s="3">
        <v>604</v>
      </c>
      <c r="H199" s="3" t="str">
        <f>IFERROR(MID(VLOOKUP($B199,Seqs!$A:$B,2,0),I199,1),"")</f>
        <v>T</v>
      </c>
      <c r="I199" s="23">
        <v>607</v>
      </c>
      <c r="J199" s="3" t="str">
        <f>IFERROR(MID(VLOOKUP($B199,Seqs!$A:$B,2,0),K199,1),"")</f>
        <v>S</v>
      </c>
      <c r="K199" s="23">
        <v>613</v>
      </c>
      <c r="L199" s="3" t="str">
        <f>IFERROR(MID(VLOOKUP($B199,Seqs!$A:$B,2,0),M199,1),"")</f>
        <v>S</v>
      </c>
      <c r="M199" s="3">
        <v>614</v>
      </c>
      <c r="N199" s="3" t="str">
        <f>IFERROR(MID(VLOOKUP($B199,Seqs!$A:$B,2,0),O199,1),"")</f>
        <v>I</v>
      </c>
      <c r="O199" s="3">
        <v>636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Q</v>
      </c>
      <c r="U199" s="3">
        <v>641</v>
      </c>
      <c r="V199" s="3" t="str">
        <f>IFERROR(MID(VLOOKUP($B199,Seqs!$A:$B,2,0),W199,1),"")</f>
        <v>L</v>
      </c>
      <c r="W199" s="3">
        <v>673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689</v>
      </c>
      <c r="AD199" s="3" t="str">
        <f>IFERROR(MID(VLOOKUP($B199,Seqs!$A:$B,2,0),AE199,1),"")</f>
        <v>E</v>
      </c>
      <c r="AE199" s="3">
        <v>715</v>
      </c>
      <c r="AF199" s="3" t="str">
        <f>IFERROR(MID(VLOOKUP($B199,Seqs!$A:$B,2,0),AG199,1),"")</f>
        <v>C</v>
      </c>
      <c r="AG199" s="3">
        <v>733</v>
      </c>
      <c r="AH199" s="3" t="str">
        <f>IFERROR(MID(VLOOKUP($B199,Seqs!$A:$B,2,0),AI199,1),"")</f>
        <v>T</v>
      </c>
      <c r="AI199" s="3">
        <v>735</v>
      </c>
      <c r="AJ199" s="3" t="str">
        <f>IFERROR(MID(VLOOKUP($B199,Seqs!$A:$B,2,0),AK199,1),"")</f>
        <v>N</v>
      </c>
      <c r="AK199" s="3">
        <v>737</v>
      </c>
      <c r="AL199" s="3" t="str">
        <f>IFERROR(MID(VLOOKUP($B199,Seqs!$A:$B,2,0),AM199,1),"")</f>
        <v>T</v>
      </c>
      <c r="AM199" s="3">
        <v>761</v>
      </c>
      <c r="AN199" s="3" t="str">
        <f>IFERROR(MID(VLOOKUP($B199,Seqs!$A:$B,2,0),AO199,1),"")</f>
        <v>E</v>
      </c>
      <c r="AO199" s="3">
        <v>770</v>
      </c>
      <c r="AP199" s="3" t="str">
        <f>IFERROR(MID(VLOOKUP($B199,Seqs!$A:$B,2,0),AQ199,1),"")</f>
        <v>G</v>
      </c>
      <c r="AQ199" s="3">
        <v>794</v>
      </c>
      <c r="AR199" s="3" t="str">
        <f>IFERROR(MID(VLOOKUP($B199,Seqs!$A:$B,2,0),AS199,1),"")</f>
        <v>K</v>
      </c>
      <c r="AS199" s="3">
        <v>798</v>
      </c>
      <c r="AT199" s="3" t="str">
        <f>IFERROR(MID(VLOOKUP($B199,Seqs!$A:$B,2,0),AU199,1),"")</f>
        <v>A</v>
      </c>
      <c r="AU199" s="3">
        <v>827</v>
      </c>
      <c r="AV199" s="3" t="str">
        <f>IFERROR(MID(VLOOKUP($B199,Seqs!$A:$B,2,0),AW199,1),"")</f>
        <v>K</v>
      </c>
      <c r="AW199" s="3">
        <v>828</v>
      </c>
      <c r="AX199" s="3" t="str">
        <f>IFERROR(MID(VLOOKUP($B199,Seqs!$A:$B,2,0),AY199,1),"")</f>
        <v>S</v>
      </c>
      <c r="AY199" s="3">
        <v>840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862"/>
        <v>1</v>
      </c>
      <c r="BC199" s="23">
        <f t="shared" si="835"/>
        <v>215</v>
      </c>
      <c r="BD199" s="57" t="s">
        <v>1379</v>
      </c>
      <c r="BE199" s="3" t="s">
        <v>1381</v>
      </c>
      <c r="BF199" s="124" t="s">
        <v>23</v>
      </c>
      <c r="BG199" s="50" t="s">
        <v>1379</v>
      </c>
      <c r="BH199" s="50" t="s">
        <v>1384</v>
      </c>
      <c r="BJ199" s="72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58" t="s">
        <v>1293</v>
      </c>
      <c r="BV199" s="72">
        <f t="shared" si="836"/>
        <v>578</v>
      </c>
      <c r="BW199" s="73">
        <f t="shared" si="837"/>
        <v>607</v>
      </c>
      <c r="BX199" s="74">
        <f t="shared" si="838"/>
        <v>614</v>
      </c>
      <c r="BY199" s="73" t="str">
        <f t="shared" si="839"/>
        <v>-</v>
      </c>
      <c r="BZ199" s="74">
        <f t="shared" si="840"/>
        <v>641</v>
      </c>
      <c r="CA199" s="73" t="str">
        <f t="shared" si="841"/>
        <v>-</v>
      </c>
      <c r="CB199" s="74">
        <f t="shared" si="842"/>
        <v>689</v>
      </c>
      <c r="CC199" s="73">
        <f t="shared" si="843"/>
        <v>733</v>
      </c>
      <c r="CD199" s="74">
        <f t="shared" si="844"/>
        <v>737</v>
      </c>
      <c r="CE199" s="73">
        <f t="shared" si="845"/>
        <v>770</v>
      </c>
      <c r="CF199" s="74">
        <f t="shared" si="846"/>
        <v>798</v>
      </c>
      <c r="CG199" s="73">
        <f t="shared" si="847"/>
        <v>828</v>
      </c>
      <c r="CH199" s="72">
        <f t="shared" si="848"/>
        <v>604</v>
      </c>
      <c r="CI199" s="73">
        <f t="shared" si="849"/>
        <v>613</v>
      </c>
      <c r="CJ199" s="74">
        <f t="shared" si="850"/>
        <v>636</v>
      </c>
      <c r="CK199" s="74" t="str">
        <f t="shared" si="851"/>
        <v>-</v>
      </c>
      <c r="CL199" s="74">
        <f t="shared" si="852"/>
        <v>673</v>
      </c>
      <c r="CM199" s="74" t="str">
        <f t="shared" si="853"/>
        <v>-</v>
      </c>
      <c r="CN199" s="74">
        <f t="shared" si="854"/>
        <v>715</v>
      </c>
      <c r="CO199" s="74">
        <f t="shared" si="855"/>
        <v>735</v>
      </c>
      <c r="CP199" s="74">
        <f t="shared" si="856"/>
        <v>761</v>
      </c>
      <c r="CQ199" s="74">
        <f t="shared" si="857"/>
        <v>794</v>
      </c>
      <c r="CR199" s="74">
        <f t="shared" si="858"/>
        <v>827</v>
      </c>
      <c r="CS199" s="74">
        <f t="shared" si="859"/>
        <v>840</v>
      </c>
      <c r="CT199" s="23">
        <f t="shared" si="860"/>
        <v>1</v>
      </c>
    </row>
    <row r="200" spans="1:1030" x14ac:dyDescent="0.2">
      <c r="A200" s="3" t="str">
        <f t="shared" si="861"/>
        <v>grm5_human_4OO9</v>
      </c>
      <c r="B200" s="3" t="s">
        <v>41</v>
      </c>
      <c r="C200" s="3" t="s">
        <v>57</v>
      </c>
      <c r="D200" s="3" t="str">
        <f>IFERROR(MID(VLOOKUP($B200,Seqs!$A:$B,2,0),E200,1),"")</f>
        <v>P</v>
      </c>
      <c r="E200" s="3">
        <v>578</v>
      </c>
      <c r="F200" s="3" t="str">
        <f>IFERROR(MID(VLOOKUP($B200,Seqs!$A:$B,2,0),G200,1),"")</f>
        <v>Y</v>
      </c>
      <c r="G200" s="3">
        <v>604</v>
      </c>
      <c r="H200" s="3" t="str">
        <f>IFERROR(MID(VLOOKUP($B200,Seqs!$A:$B,2,0),I200,1),"")</f>
        <v>T</v>
      </c>
      <c r="I200" s="23">
        <v>607</v>
      </c>
      <c r="J200" s="3" t="str">
        <f>IFERROR(MID(VLOOKUP($B200,Seqs!$A:$B,2,0),K200,1),"")</f>
        <v>S</v>
      </c>
      <c r="K200" s="23">
        <v>613</v>
      </c>
      <c r="L200" s="3" t="str">
        <f>IFERROR(MID(VLOOKUP($B200,Seqs!$A:$B,2,0),M200,1),"")</f>
        <v>S</v>
      </c>
      <c r="M200" s="3">
        <v>614</v>
      </c>
      <c r="N200" s="3" t="str">
        <f>IFERROR(MID(VLOOKUP($B200,Seqs!$A:$B,2,0),O200,1),"")</f>
        <v>I</v>
      </c>
      <c r="O200" s="3">
        <v>636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Q</v>
      </c>
      <c r="U200" s="3">
        <v>641</v>
      </c>
      <c r="V200" s="3" t="str">
        <f>IFERROR(MID(VLOOKUP($B200,Seqs!$A:$B,2,0),W200,1),"")</f>
        <v>K</v>
      </c>
      <c r="W200" s="3">
        <v>678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689</v>
      </c>
      <c r="AD200" s="3" t="str">
        <f>IFERROR(MID(VLOOKUP($B200,Seqs!$A:$B,2,0),AE200,1),"")</f>
        <v>E</v>
      </c>
      <c r="AE200" s="3">
        <v>715</v>
      </c>
      <c r="AF200" s="3" t="str">
        <f>IFERROR(MID(VLOOKUP($B200,Seqs!$A:$B,2,0),AG200,1),"")</f>
        <v>C</v>
      </c>
      <c r="AG200" s="3">
        <v>733</v>
      </c>
      <c r="AH200" s="3" t="str">
        <f>IFERROR(MID(VLOOKUP($B200,Seqs!$A:$B,2,0),AI200,1),"")</f>
        <v>T</v>
      </c>
      <c r="AI200" s="3">
        <v>735</v>
      </c>
      <c r="AJ200" s="3" t="str">
        <f>IFERROR(MID(VLOOKUP($B200,Seqs!$A:$B,2,0),AK200,1),"")</f>
        <v>N</v>
      </c>
      <c r="AK200" s="3">
        <v>737</v>
      </c>
      <c r="AL200" s="3" t="str">
        <f>IFERROR(MID(VLOOKUP($B200,Seqs!$A:$B,2,0),AM200,1),"")</f>
        <v>T</v>
      </c>
      <c r="AM200" s="3">
        <v>761</v>
      </c>
      <c r="AN200" s="3" t="str">
        <f>IFERROR(MID(VLOOKUP($B200,Seqs!$A:$B,2,0),AO200,1),"")</f>
        <v>E</v>
      </c>
      <c r="AO200" s="3">
        <v>770</v>
      </c>
      <c r="AP200" s="3" t="str">
        <f>IFERROR(MID(VLOOKUP($B200,Seqs!$A:$B,2,0),AQ200,1),"")</f>
        <v>G</v>
      </c>
      <c r="AQ200" s="3">
        <v>794</v>
      </c>
      <c r="AR200" s="3" t="str">
        <f>IFERROR(MID(VLOOKUP($B200,Seqs!$A:$B,2,0),AS200,1),"")</f>
        <v>K</v>
      </c>
      <c r="AS200" s="3">
        <v>798</v>
      </c>
      <c r="AT200" s="3" t="str">
        <f>IFERROR(MID(VLOOKUP($B200,Seqs!$A:$B,2,0),AU200,1),"")</f>
        <v>A</v>
      </c>
      <c r="AU200" s="3">
        <v>827</v>
      </c>
      <c r="AV200" s="3" t="str">
        <f>IFERROR(MID(VLOOKUP($B200,Seqs!$A:$B,2,0),AW200,1),"")</f>
        <v>K</v>
      </c>
      <c r="AW200" s="3">
        <v>828</v>
      </c>
      <c r="AX200" s="3" t="str">
        <f>IFERROR(MID(VLOOKUP($B200,Seqs!$A:$B,2,0),AY200,1),"")</f>
        <v>N</v>
      </c>
      <c r="AY200" s="3">
        <v>832</v>
      </c>
      <c r="AZ200" s="79" t="str">
        <f>VLOOKUP(B200,Classification!A:D,2,0)</f>
        <v>C</v>
      </c>
      <c r="BA200" s="97" t="str">
        <f>VLOOKUP(B200,Classification!A:D,4,0)</f>
        <v>Metabotropicglutamate</v>
      </c>
      <c r="BB200" s="27" t="b">
        <f t="shared" si="862"/>
        <v>1</v>
      </c>
      <c r="BC200" s="23">
        <f t="shared" si="835"/>
        <v>212</v>
      </c>
      <c r="BD200" s="2" t="s">
        <v>1383</v>
      </c>
      <c r="BE200" s="3" t="s">
        <v>1381</v>
      </c>
      <c r="BF200" s="124">
        <v>2.6</v>
      </c>
      <c r="BG200" s="50" t="s">
        <v>1384</v>
      </c>
      <c r="BH200" s="50" t="s">
        <v>1384</v>
      </c>
      <c r="BJ200" s="72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58" t="s">
        <v>1293</v>
      </c>
      <c r="BV200" s="72">
        <f t="shared" si="836"/>
        <v>578</v>
      </c>
      <c r="BW200" s="73">
        <f t="shared" si="837"/>
        <v>607</v>
      </c>
      <c r="BX200" s="74">
        <f t="shared" si="838"/>
        <v>614</v>
      </c>
      <c r="BY200" s="73" t="str">
        <f t="shared" si="839"/>
        <v>-</v>
      </c>
      <c r="BZ200" s="74">
        <f t="shared" si="840"/>
        <v>641</v>
      </c>
      <c r="CA200" s="73" t="str">
        <f t="shared" si="841"/>
        <v>-</v>
      </c>
      <c r="CB200" s="74">
        <f t="shared" si="842"/>
        <v>689</v>
      </c>
      <c r="CC200" s="73">
        <f t="shared" si="843"/>
        <v>733</v>
      </c>
      <c r="CD200" s="74">
        <f t="shared" si="844"/>
        <v>737</v>
      </c>
      <c r="CE200" s="73">
        <f t="shared" si="845"/>
        <v>770</v>
      </c>
      <c r="CF200" s="74">
        <f t="shared" si="846"/>
        <v>798</v>
      </c>
      <c r="CG200" s="73">
        <f t="shared" si="847"/>
        <v>828</v>
      </c>
      <c r="CH200" s="72">
        <f t="shared" si="848"/>
        <v>604</v>
      </c>
      <c r="CI200" s="73">
        <f t="shared" si="849"/>
        <v>613</v>
      </c>
      <c r="CJ200" s="74">
        <f t="shared" si="850"/>
        <v>636</v>
      </c>
      <c r="CK200" s="74" t="str">
        <f t="shared" si="851"/>
        <v>-</v>
      </c>
      <c r="CL200" s="74">
        <f t="shared" si="852"/>
        <v>678</v>
      </c>
      <c r="CM200" s="74" t="str">
        <f t="shared" si="853"/>
        <v>-</v>
      </c>
      <c r="CN200" s="74">
        <f t="shared" si="854"/>
        <v>715</v>
      </c>
      <c r="CO200" s="74">
        <f t="shared" si="855"/>
        <v>735</v>
      </c>
      <c r="CP200" s="74">
        <f t="shared" si="856"/>
        <v>761</v>
      </c>
      <c r="CQ200" s="74">
        <f t="shared" si="857"/>
        <v>794</v>
      </c>
      <c r="CR200" s="74">
        <f t="shared" si="858"/>
        <v>827</v>
      </c>
      <c r="CS200" s="74">
        <f t="shared" si="859"/>
        <v>832</v>
      </c>
      <c r="CT200" s="23">
        <f t="shared" si="860"/>
        <v>1</v>
      </c>
    </row>
    <row r="201" spans="1:1030" x14ac:dyDescent="0.2">
      <c r="A201" s="3" t="str">
        <f t="shared" si="861"/>
        <v>grm5_human_5CGC</v>
      </c>
      <c r="B201" s="3" t="s">
        <v>41</v>
      </c>
      <c r="C201" s="3" t="s">
        <v>58</v>
      </c>
      <c r="D201" s="3" t="str">
        <f>IFERROR(MID(VLOOKUP($B201,Seqs!$A:$B,2,0),E201,1),"")</f>
        <v>P</v>
      </c>
      <c r="E201" s="3">
        <v>578</v>
      </c>
      <c r="F201" s="3" t="str">
        <f>IFERROR(MID(VLOOKUP($B201,Seqs!$A:$B,2,0),G201,1),"")</f>
        <v>Y</v>
      </c>
      <c r="G201" s="3">
        <v>604</v>
      </c>
      <c r="H201" s="3" t="str">
        <f>IFERROR(MID(VLOOKUP($B201,Seqs!$A:$B,2,0),I201,1),"")</f>
        <v>T</v>
      </c>
      <c r="I201" s="23">
        <v>607</v>
      </c>
      <c r="J201" s="3" t="str">
        <f>IFERROR(MID(VLOOKUP($B201,Seqs!$A:$B,2,0),K201,1),"")</f>
        <v>S</v>
      </c>
      <c r="K201" s="23">
        <v>613</v>
      </c>
      <c r="L201" s="3" t="str">
        <f>IFERROR(MID(VLOOKUP($B201,Seqs!$A:$B,2,0),M201,1),"")</f>
        <v>S</v>
      </c>
      <c r="M201" s="3">
        <v>614</v>
      </c>
      <c r="N201" s="3" t="str">
        <f>IFERROR(MID(VLOOKUP($B201,Seqs!$A:$B,2,0),O201,1),"")</f>
        <v>I</v>
      </c>
      <c r="O201" s="3">
        <v>636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Q</v>
      </c>
      <c r="U201" s="3">
        <v>641</v>
      </c>
      <c r="V201" s="3" t="str">
        <f>IFERROR(MID(VLOOKUP($B201,Seqs!$A:$B,2,0),W201,1),"")</f>
        <v>K</v>
      </c>
      <c r="W201" s="3">
        <v>678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689</v>
      </c>
      <c r="AD201" s="3" t="str">
        <f>IFERROR(MID(VLOOKUP($B201,Seqs!$A:$B,2,0),AE201,1),"")</f>
        <v>E</v>
      </c>
      <c r="AE201" s="3">
        <v>715</v>
      </c>
      <c r="AF201" s="3" t="str">
        <f>IFERROR(MID(VLOOKUP($B201,Seqs!$A:$B,2,0),AG201,1),"")</f>
        <v>C</v>
      </c>
      <c r="AG201" s="3">
        <v>733</v>
      </c>
      <c r="AH201" s="3" t="str">
        <f>IFERROR(MID(VLOOKUP($B201,Seqs!$A:$B,2,0),AI201,1),"")</f>
        <v>T</v>
      </c>
      <c r="AI201" s="3">
        <v>735</v>
      </c>
      <c r="AJ201" s="3" t="str">
        <f>IFERROR(MID(VLOOKUP($B201,Seqs!$A:$B,2,0),AK201,1),"")</f>
        <v>N</v>
      </c>
      <c r="AK201" s="3">
        <v>737</v>
      </c>
      <c r="AL201" s="3" t="str">
        <f>IFERROR(MID(VLOOKUP($B201,Seqs!$A:$B,2,0),AM201,1),"")</f>
        <v>T</v>
      </c>
      <c r="AM201" s="3">
        <v>761</v>
      </c>
      <c r="AN201" s="3" t="str">
        <f>IFERROR(MID(VLOOKUP($B201,Seqs!$A:$B,2,0),AO201,1),"")</f>
        <v>E</v>
      </c>
      <c r="AO201" s="3">
        <v>770</v>
      </c>
      <c r="AP201" s="3" t="str">
        <f>IFERROR(MID(VLOOKUP($B201,Seqs!$A:$B,2,0),AQ201,1),"")</f>
        <v>G</v>
      </c>
      <c r="AQ201" s="3">
        <v>794</v>
      </c>
      <c r="AR201" s="3" t="str">
        <f>IFERROR(MID(VLOOKUP($B201,Seqs!$A:$B,2,0),AS201,1),"")</f>
        <v>K</v>
      </c>
      <c r="AS201" s="3">
        <v>798</v>
      </c>
      <c r="AT201" s="3" t="str">
        <f>IFERROR(MID(VLOOKUP($B201,Seqs!$A:$B,2,0),AU201,1),"")</f>
        <v>A</v>
      </c>
      <c r="AU201" s="3">
        <v>827</v>
      </c>
      <c r="AV201" s="3" t="str">
        <f>IFERROR(MID(VLOOKUP($B201,Seqs!$A:$B,2,0),AW201,1),"")</f>
        <v>K</v>
      </c>
      <c r="AW201" s="3">
        <v>828</v>
      </c>
      <c r="AX201" s="3" t="str">
        <f>IFERROR(MID(VLOOKUP($B201,Seqs!$A:$B,2,0),AY201,1),"")</f>
        <v>N</v>
      </c>
      <c r="AY201" s="3">
        <v>832</v>
      </c>
      <c r="AZ201" s="79" t="str">
        <f>VLOOKUP(B201,Classification!A:D,2,0)</f>
        <v>C</v>
      </c>
      <c r="BA201" s="97" t="str">
        <f>VLOOKUP(B201,Classification!A:D,4,0)</f>
        <v>Metabotropicglutamate</v>
      </c>
      <c r="BB201" s="27" t="b">
        <f t="shared" si="862"/>
        <v>1</v>
      </c>
      <c r="BC201" s="23">
        <f t="shared" si="835"/>
        <v>212</v>
      </c>
      <c r="BD201" s="4" t="s">
        <v>23</v>
      </c>
      <c r="BE201" s="3" t="s">
        <v>1381</v>
      </c>
      <c r="BF201" s="124">
        <v>3.1</v>
      </c>
      <c r="BG201" s="50" t="s">
        <v>1384</v>
      </c>
      <c r="BH201" s="50" t="s">
        <v>1384</v>
      </c>
      <c r="BJ201" s="72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58" t="s">
        <v>1293</v>
      </c>
      <c r="BV201" s="72">
        <f t="shared" si="836"/>
        <v>578</v>
      </c>
      <c r="BW201" s="73">
        <f t="shared" si="837"/>
        <v>607</v>
      </c>
      <c r="BX201" s="74">
        <f t="shared" si="838"/>
        <v>614</v>
      </c>
      <c r="BY201" s="73" t="str">
        <f t="shared" si="839"/>
        <v>-</v>
      </c>
      <c r="BZ201" s="74">
        <f t="shared" si="840"/>
        <v>641</v>
      </c>
      <c r="CA201" s="73" t="str">
        <f t="shared" si="841"/>
        <v>-</v>
      </c>
      <c r="CB201" s="74">
        <f t="shared" si="842"/>
        <v>689</v>
      </c>
      <c r="CC201" s="73">
        <f t="shared" si="843"/>
        <v>733</v>
      </c>
      <c r="CD201" s="74">
        <f t="shared" si="844"/>
        <v>737</v>
      </c>
      <c r="CE201" s="73">
        <f t="shared" si="845"/>
        <v>770</v>
      </c>
      <c r="CF201" s="74">
        <f t="shared" si="846"/>
        <v>798</v>
      </c>
      <c r="CG201" s="73">
        <f t="shared" si="847"/>
        <v>828</v>
      </c>
      <c r="CH201" s="72">
        <f t="shared" si="848"/>
        <v>604</v>
      </c>
      <c r="CI201" s="73">
        <f t="shared" si="849"/>
        <v>613</v>
      </c>
      <c r="CJ201" s="74">
        <f t="shared" si="850"/>
        <v>636</v>
      </c>
      <c r="CK201" s="74" t="str">
        <f t="shared" si="851"/>
        <v>-</v>
      </c>
      <c r="CL201" s="74">
        <f t="shared" si="852"/>
        <v>678</v>
      </c>
      <c r="CM201" s="74" t="str">
        <f t="shared" si="853"/>
        <v>-</v>
      </c>
      <c r="CN201" s="74">
        <f t="shared" si="854"/>
        <v>715</v>
      </c>
      <c r="CO201" s="74">
        <f t="shared" si="855"/>
        <v>735</v>
      </c>
      <c r="CP201" s="74">
        <f t="shared" si="856"/>
        <v>761</v>
      </c>
      <c r="CQ201" s="74">
        <f t="shared" si="857"/>
        <v>794</v>
      </c>
      <c r="CR201" s="74">
        <f t="shared" si="858"/>
        <v>827</v>
      </c>
      <c r="CS201" s="74">
        <f t="shared" si="859"/>
        <v>832</v>
      </c>
      <c r="CT201" s="23">
        <f t="shared" si="860"/>
        <v>1</v>
      </c>
    </row>
    <row r="202" spans="1:1030" x14ac:dyDescent="0.2">
      <c r="A202" s="3" t="str">
        <f t="shared" si="861"/>
        <v>grm5_human_5CGD</v>
      </c>
      <c r="B202" s="3" t="s">
        <v>41</v>
      </c>
      <c r="C202" s="3" t="s">
        <v>59</v>
      </c>
      <c r="D202" s="3" t="str">
        <f>IFERROR(MID(VLOOKUP($B202,Seqs!$A:$B,2,0),E202,1),"")</f>
        <v>P</v>
      </c>
      <c r="E202" s="3">
        <v>578</v>
      </c>
      <c r="F202" s="3" t="str">
        <f>IFERROR(MID(VLOOKUP($B202,Seqs!$A:$B,2,0),G202,1),"")</f>
        <v>Y</v>
      </c>
      <c r="G202" s="3">
        <v>604</v>
      </c>
      <c r="H202" s="3" t="str">
        <f>IFERROR(MID(VLOOKUP($B202,Seqs!$A:$B,2,0),I202,1),"")</f>
        <v>T</v>
      </c>
      <c r="I202" s="23">
        <v>607</v>
      </c>
      <c r="J202" s="3" t="str">
        <f>IFERROR(MID(VLOOKUP($B202,Seqs!$A:$B,2,0),K202,1),"")</f>
        <v>S</v>
      </c>
      <c r="K202" s="23">
        <v>613</v>
      </c>
      <c r="L202" s="3" t="str">
        <f>IFERROR(MID(VLOOKUP($B202,Seqs!$A:$B,2,0),M202,1),"")</f>
        <v>S</v>
      </c>
      <c r="M202" s="3">
        <v>614</v>
      </c>
      <c r="N202" s="3" t="str">
        <f>IFERROR(MID(VLOOKUP($B202,Seqs!$A:$B,2,0),O202,1),"")</f>
        <v>I</v>
      </c>
      <c r="O202" s="3">
        <v>636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Q</v>
      </c>
      <c r="U202" s="3">
        <v>641</v>
      </c>
      <c r="V202" s="3" t="str">
        <f>IFERROR(MID(VLOOKUP($B202,Seqs!$A:$B,2,0),W202,1),"")</f>
        <v>K</v>
      </c>
      <c r="W202" s="3">
        <v>678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689</v>
      </c>
      <c r="AD202" s="3" t="str">
        <f>IFERROR(MID(VLOOKUP($B202,Seqs!$A:$B,2,0),AE202,1),"")</f>
        <v>E</v>
      </c>
      <c r="AE202" s="3">
        <v>715</v>
      </c>
      <c r="AF202" s="3" t="str">
        <f>IFERROR(MID(VLOOKUP($B202,Seqs!$A:$B,2,0),AG202,1),"")</f>
        <v>C</v>
      </c>
      <c r="AG202" s="3">
        <v>733</v>
      </c>
      <c r="AH202" s="3" t="str">
        <f>IFERROR(MID(VLOOKUP($B202,Seqs!$A:$B,2,0),AI202,1),"")</f>
        <v>T</v>
      </c>
      <c r="AI202" s="3">
        <v>735</v>
      </c>
      <c r="AJ202" s="3" t="str">
        <f>IFERROR(MID(VLOOKUP($B202,Seqs!$A:$B,2,0),AK202,1),"")</f>
        <v>N</v>
      </c>
      <c r="AK202" s="3">
        <v>737</v>
      </c>
      <c r="AL202" s="3" t="str">
        <f>IFERROR(MID(VLOOKUP($B202,Seqs!$A:$B,2,0),AM202,1),"")</f>
        <v>T</v>
      </c>
      <c r="AM202" s="3">
        <v>761</v>
      </c>
      <c r="AN202" s="3" t="str">
        <f>IFERROR(MID(VLOOKUP($B202,Seqs!$A:$B,2,0),AO202,1),"")</f>
        <v>E</v>
      </c>
      <c r="AO202" s="3">
        <v>770</v>
      </c>
      <c r="AP202" s="3" t="str">
        <f>IFERROR(MID(VLOOKUP($B202,Seqs!$A:$B,2,0),AQ202,1),"")</f>
        <v>G</v>
      </c>
      <c r="AQ202" s="3">
        <v>794</v>
      </c>
      <c r="AR202" s="3" t="str">
        <f>IFERROR(MID(VLOOKUP($B202,Seqs!$A:$B,2,0),AS202,1),"")</f>
        <v>K</v>
      </c>
      <c r="AS202" s="3">
        <v>798</v>
      </c>
      <c r="AT202" s="3" t="str">
        <f>IFERROR(MID(VLOOKUP($B202,Seqs!$A:$B,2,0),AU202,1),"")</f>
        <v>A</v>
      </c>
      <c r="AU202" s="3">
        <v>827</v>
      </c>
      <c r="AV202" s="3" t="str">
        <f>IFERROR(MID(VLOOKUP($B202,Seqs!$A:$B,2,0),AW202,1),"")</f>
        <v>K</v>
      </c>
      <c r="AW202" s="3">
        <v>828</v>
      </c>
      <c r="AX202" s="3" t="str">
        <f>IFERROR(MID(VLOOKUP($B202,Seqs!$A:$B,2,0),AY202,1),"")</f>
        <v>R</v>
      </c>
      <c r="AY202" s="3">
        <v>831</v>
      </c>
      <c r="AZ202" s="79" t="str">
        <f>VLOOKUP(B202,Classification!A:D,2,0)</f>
        <v>C</v>
      </c>
      <c r="BA202" s="97" t="str">
        <f>VLOOKUP(B202,Classification!A:D,4,0)</f>
        <v>Metabotropicglutamate</v>
      </c>
      <c r="BB202" s="27" t="b">
        <f t="shared" si="862"/>
        <v>1</v>
      </c>
      <c r="BC202" s="23">
        <f t="shared" si="835"/>
        <v>211</v>
      </c>
      <c r="BD202" s="4" t="s">
        <v>23</v>
      </c>
      <c r="BE202" s="3" t="s">
        <v>1381</v>
      </c>
      <c r="BF202" s="124">
        <v>2.6</v>
      </c>
      <c r="BG202" s="50" t="s">
        <v>1384</v>
      </c>
      <c r="BH202" s="50" t="s">
        <v>1384</v>
      </c>
      <c r="BJ202" s="72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58" t="s">
        <v>1293</v>
      </c>
      <c r="BV202" s="72">
        <f t="shared" si="836"/>
        <v>578</v>
      </c>
      <c r="BW202" s="73">
        <f t="shared" si="837"/>
        <v>607</v>
      </c>
      <c r="BX202" s="74">
        <f t="shared" si="838"/>
        <v>614</v>
      </c>
      <c r="BY202" s="73" t="str">
        <f t="shared" si="839"/>
        <v>-</v>
      </c>
      <c r="BZ202" s="74">
        <f t="shared" si="840"/>
        <v>641</v>
      </c>
      <c r="CA202" s="73" t="str">
        <f t="shared" si="841"/>
        <v>-</v>
      </c>
      <c r="CB202" s="74">
        <f t="shared" si="842"/>
        <v>689</v>
      </c>
      <c r="CC202" s="73">
        <f t="shared" si="843"/>
        <v>733</v>
      </c>
      <c r="CD202" s="74">
        <f t="shared" si="844"/>
        <v>737</v>
      </c>
      <c r="CE202" s="73">
        <f t="shared" si="845"/>
        <v>770</v>
      </c>
      <c r="CF202" s="74">
        <f t="shared" si="846"/>
        <v>798</v>
      </c>
      <c r="CG202" s="73">
        <f t="shared" si="847"/>
        <v>828</v>
      </c>
      <c r="CH202" s="72">
        <f t="shared" si="848"/>
        <v>604</v>
      </c>
      <c r="CI202" s="73">
        <f t="shared" si="849"/>
        <v>613</v>
      </c>
      <c r="CJ202" s="74">
        <f t="shared" si="850"/>
        <v>636</v>
      </c>
      <c r="CK202" s="74" t="str">
        <f t="shared" si="851"/>
        <v>-</v>
      </c>
      <c r="CL202" s="74">
        <f t="shared" si="852"/>
        <v>678</v>
      </c>
      <c r="CM202" s="74" t="str">
        <f t="shared" si="853"/>
        <v>-</v>
      </c>
      <c r="CN202" s="74">
        <f t="shared" si="854"/>
        <v>715</v>
      </c>
      <c r="CO202" s="74">
        <f t="shared" si="855"/>
        <v>735</v>
      </c>
      <c r="CP202" s="74">
        <f t="shared" si="856"/>
        <v>761</v>
      </c>
      <c r="CQ202" s="74">
        <f t="shared" si="857"/>
        <v>794</v>
      </c>
      <c r="CR202" s="74">
        <f t="shared" si="858"/>
        <v>827</v>
      </c>
      <c r="CS202" s="74">
        <f t="shared" si="859"/>
        <v>831</v>
      </c>
      <c r="CT202" s="23">
        <f t="shared" si="860"/>
        <v>1</v>
      </c>
      <c r="AMP202" s="3"/>
    </row>
    <row r="203" spans="1:1030" x14ac:dyDescent="0.2">
      <c r="A203" s="3" t="str">
        <f t="shared" si="861"/>
        <v>smo_human__wt</v>
      </c>
      <c r="B203" s="3" t="s">
        <v>33</v>
      </c>
      <c r="C203" s="3" t="s">
        <v>100</v>
      </c>
      <c r="D203" s="3" t="str">
        <f>IFERROR(MID(VLOOKUP($B203,Seqs!$A:$B,2,0),E203,1),"")</f>
        <v>E</v>
      </c>
      <c r="E203" s="3">
        <v>224</v>
      </c>
      <c r="F203" s="3" t="str">
        <f>IFERROR(MID(VLOOKUP($B203,Seqs!$A:$B,2,0),G203,1),"")</f>
        <v>D</v>
      </c>
      <c r="G203" s="3">
        <v>255</v>
      </c>
      <c r="H203" s="3" t="str">
        <f>IFERROR(MID(VLOOKUP($B203,Seqs!$A:$B,2,0),I203,1),"")</f>
        <v>W</v>
      </c>
      <c r="I203" s="23">
        <v>256</v>
      </c>
      <c r="J203" s="3" t="str">
        <f>IFERROR(MID(VLOOKUP($B203,Seqs!$A:$B,2,0),K203,1),"")</f>
        <v>N</v>
      </c>
      <c r="K203" s="23">
        <v>260</v>
      </c>
      <c r="L203" s="3" t="str">
        <f>IFERROR(MID(VLOOKUP($B203,Seqs!$A:$B,2,0),M203,1),"")</f>
        <v>R</v>
      </c>
      <c r="M203" s="3">
        <v>261</v>
      </c>
      <c r="N203" s="3" t="str">
        <f>IFERROR(MID(VLOOKUP($B203,Seqs!$A:$B,2,0),O203,1),"")</f>
        <v>F</v>
      </c>
      <c r="O203" s="3">
        <v>285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L</v>
      </c>
      <c r="U203" s="3">
        <v>312</v>
      </c>
      <c r="V203" s="3" t="str">
        <f>IFERROR(MID(VLOOKUP($B203,Seqs!$A:$B,2,0),W203,1),"")</f>
        <v>T</v>
      </c>
      <c r="W203" s="3">
        <v>348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353</v>
      </c>
      <c r="AD203" s="3" t="str">
        <f>IFERROR(MID(VLOOKUP($B203,Seqs!$A:$B,2,0),AE203,1),"")</f>
        <v>V</v>
      </c>
      <c r="AE203" s="3">
        <v>378</v>
      </c>
      <c r="AF203" s="3" t="str">
        <f>IFERROR(MID(VLOOKUP($B203,Seqs!$A:$B,2,0),AG203,1),"")</f>
        <v>C</v>
      </c>
      <c r="AG203" s="3">
        <v>390</v>
      </c>
      <c r="AH203" s="3" t="str">
        <f>IFERROR(MID(VLOOKUP($B203,Seqs!$A:$B,2,0),AI203,1),"")</f>
        <v>V</v>
      </c>
      <c r="AI203" s="3">
        <v>392</v>
      </c>
      <c r="AJ203" s="3" t="str">
        <f>IFERROR(MID(VLOOKUP($B203,Seqs!$A:$B,2,0),AK203,1),"")</f>
        <v>Y</v>
      </c>
      <c r="AK203" s="3">
        <v>397</v>
      </c>
      <c r="AL203" s="3" t="str">
        <f>IFERROR(MID(VLOOKUP($B203,Seqs!$A:$B,2,0),AM203,1),"")</f>
        <v>H</v>
      </c>
      <c r="AM203" s="3">
        <v>433</v>
      </c>
      <c r="AN203" s="3" t="str">
        <f>IFERROR(MID(VLOOKUP($B203,Seqs!$A:$B,2,0),AO203,1),"")</f>
        <v>A</v>
      </c>
      <c r="AO203" s="3">
        <v>442</v>
      </c>
      <c r="AP203" s="3" t="str">
        <f>IFERROR(MID(VLOOKUP($B203,Seqs!$A:$B,2,0),AQ203,1),"")</f>
        <v>I</v>
      </c>
      <c r="AQ203" s="3">
        <v>496</v>
      </c>
      <c r="AR203" s="3" t="str">
        <f>IFERROR(MID(VLOOKUP($B203,Seqs!$A:$B,2,0),AS203,1),"")</f>
        <v>L</v>
      </c>
      <c r="AS203" s="3">
        <v>515</v>
      </c>
      <c r="AT203" s="3" t="str">
        <f>IFERROR(MID(VLOOKUP($B203,Seqs!$A:$B,2,0),AU203,1),"")</f>
        <v>W</v>
      </c>
      <c r="AU203" s="3">
        <v>537</v>
      </c>
      <c r="AV203" s="3" t="str">
        <f>IFERROR(MID(VLOOKUP($B203,Seqs!$A:$B,2,0),AW203,1),"")</f>
        <v>T</v>
      </c>
      <c r="AW203" s="3">
        <v>538</v>
      </c>
      <c r="AX203" s="3" t="str">
        <f>IFERROR(MID(VLOOKUP($B203,Seqs!$A:$B,2,0),AY203,1),"")</f>
        <v>T</v>
      </c>
      <c r="AY203" s="3">
        <v>553</v>
      </c>
      <c r="AZ203" s="79" t="str">
        <f>VLOOKUP(B203,Classification!A:D,2,0)</f>
        <v>F</v>
      </c>
      <c r="BA203" s="97" t="str">
        <f>VLOOKUP(B203,Classification!A:D,4,0)</f>
        <v>Frizzled</v>
      </c>
      <c r="BB203" s="27" t="b">
        <f t="shared" si="862"/>
        <v>1</v>
      </c>
      <c r="BC203" s="23">
        <f t="shared" si="835"/>
        <v>261</v>
      </c>
      <c r="BD203" s="57" t="s">
        <v>1379</v>
      </c>
      <c r="BE203" s="3" t="s">
        <v>1381</v>
      </c>
      <c r="BF203" s="124" t="s">
        <v>23</v>
      </c>
      <c r="BG203" s="50" t="s">
        <v>1379</v>
      </c>
      <c r="BH203" s="50" t="s">
        <v>1384</v>
      </c>
      <c r="BJ203" s="72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58" t="s">
        <v>1293</v>
      </c>
      <c r="BV203" s="72">
        <f t="shared" si="836"/>
        <v>224</v>
      </c>
      <c r="BW203" s="73">
        <f t="shared" si="837"/>
        <v>256</v>
      </c>
      <c r="BX203" s="74">
        <f t="shared" si="838"/>
        <v>261</v>
      </c>
      <c r="BY203" s="73" t="str">
        <f t="shared" si="839"/>
        <v>-</v>
      </c>
      <c r="BZ203" s="74">
        <f t="shared" si="840"/>
        <v>312</v>
      </c>
      <c r="CA203" s="73" t="str">
        <f t="shared" si="841"/>
        <v>-</v>
      </c>
      <c r="CB203" s="74">
        <f t="shared" si="842"/>
        <v>353</v>
      </c>
      <c r="CC203" s="73">
        <f t="shared" si="843"/>
        <v>390</v>
      </c>
      <c r="CD203" s="74">
        <f t="shared" si="844"/>
        <v>397</v>
      </c>
      <c r="CE203" s="73">
        <f t="shared" si="845"/>
        <v>442</v>
      </c>
      <c r="CF203" s="74">
        <f t="shared" si="846"/>
        <v>515</v>
      </c>
      <c r="CG203" s="73">
        <f t="shared" si="847"/>
        <v>538</v>
      </c>
      <c r="CH203" s="72">
        <f t="shared" si="848"/>
        <v>255</v>
      </c>
      <c r="CI203" s="73">
        <f t="shared" si="849"/>
        <v>260</v>
      </c>
      <c r="CJ203" s="74">
        <f t="shared" si="850"/>
        <v>285</v>
      </c>
      <c r="CK203" s="74" t="str">
        <f t="shared" si="851"/>
        <v>-</v>
      </c>
      <c r="CL203" s="74">
        <f t="shared" si="852"/>
        <v>348</v>
      </c>
      <c r="CM203" s="74" t="str">
        <f t="shared" si="853"/>
        <v>-</v>
      </c>
      <c r="CN203" s="74">
        <f t="shared" si="854"/>
        <v>378</v>
      </c>
      <c r="CO203" s="74">
        <f t="shared" si="855"/>
        <v>392</v>
      </c>
      <c r="CP203" s="74">
        <f t="shared" si="856"/>
        <v>433</v>
      </c>
      <c r="CQ203" s="74">
        <f t="shared" si="857"/>
        <v>496</v>
      </c>
      <c r="CR203" s="74">
        <f t="shared" si="858"/>
        <v>537</v>
      </c>
      <c r="CS203" s="74">
        <f t="shared" si="859"/>
        <v>553</v>
      </c>
      <c r="CT203" s="23">
        <f t="shared" si="860"/>
        <v>1</v>
      </c>
    </row>
    <row r="204" spans="1:1030" x14ac:dyDescent="0.2">
      <c r="A204" s="3" t="str">
        <f t="shared" si="861"/>
        <v>smo_human_4JKV</v>
      </c>
      <c r="B204" s="3" t="s">
        <v>33</v>
      </c>
      <c r="C204" s="3" t="s">
        <v>86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T</v>
      </c>
      <c r="W204" s="3">
        <v>348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F</v>
      </c>
      <c r="AC204" s="9">
        <v>360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A</v>
      </c>
      <c r="AO204" s="3">
        <v>442</v>
      </c>
      <c r="AP204" s="3" t="str">
        <f>IFERROR(MID(VLOOKUP($B204,Seqs!$A:$B,2,0),AQ204,1),"")</f>
        <v>N</v>
      </c>
      <c r="AQ204" s="3">
        <v>493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C</v>
      </c>
      <c r="AY204" s="3">
        <v>550</v>
      </c>
      <c r="AZ204" s="79" t="str">
        <f>VLOOKUP(B204,Classification!A:D,2,0)</f>
        <v>F</v>
      </c>
      <c r="BA204" s="97" t="str">
        <f>VLOOKUP(B204,Classification!A:D,4,0)</f>
        <v>Frizzled</v>
      </c>
      <c r="BB204" s="27" t="b">
        <f t="shared" si="862"/>
        <v>1</v>
      </c>
      <c r="BC204" s="23">
        <f t="shared" si="835"/>
        <v>248</v>
      </c>
      <c r="BD204" s="4" t="s">
        <v>23</v>
      </c>
      <c r="BE204" s="3" t="s">
        <v>1381</v>
      </c>
      <c r="BF204" s="124">
        <v>2.4500000000000002</v>
      </c>
      <c r="BG204" s="50" t="s">
        <v>1384</v>
      </c>
      <c r="BH204" s="50" t="s">
        <v>1384</v>
      </c>
      <c r="BJ204" s="72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58" t="s">
        <v>1293</v>
      </c>
      <c r="BV204" s="72">
        <f t="shared" si="836"/>
        <v>224</v>
      </c>
      <c r="BW204" s="73">
        <f t="shared" si="837"/>
        <v>256</v>
      </c>
      <c r="BX204" s="74">
        <f t="shared" si="838"/>
        <v>261</v>
      </c>
      <c r="BY204" s="73" t="str">
        <f t="shared" si="839"/>
        <v>-</v>
      </c>
      <c r="BZ204" s="74">
        <f t="shared" si="840"/>
        <v>312</v>
      </c>
      <c r="CA204" s="73" t="str">
        <f t="shared" si="841"/>
        <v>-</v>
      </c>
      <c r="CB204" s="74">
        <f t="shared" si="842"/>
        <v>360</v>
      </c>
      <c r="CC204" s="73">
        <f t="shared" si="843"/>
        <v>390</v>
      </c>
      <c r="CD204" s="74">
        <f t="shared" si="844"/>
        <v>397</v>
      </c>
      <c r="CE204" s="73">
        <f t="shared" si="845"/>
        <v>442</v>
      </c>
      <c r="CF204" s="74">
        <f t="shared" si="846"/>
        <v>515</v>
      </c>
      <c r="CG204" s="73">
        <f t="shared" si="847"/>
        <v>538</v>
      </c>
      <c r="CH204" s="72">
        <f t="shared" si="848"/>
        <v>255</v>
      </c>
      <c r="CI204" s="73">
        <f t="shared" si="849"/>
        <v>260</v>
      </c>
      <c r="CJ204" s="74">
        <f t="shared" si="850"/>
        <v>285</v>
      </c>
      <c r="CK204" s="74" t="str">
        <f t="shared" si="851"/>
        <v>-</v>
      </c>
      <c r="CL204" s="74">
        <f t="shared" si="852"/>
        <v>348</v>
      </c>
      <c r="CM204" s="74" t="str">
        <f t="shared" si="853"/>
        <v>-</v>
      </c>
      <c r="CN204" s="74">
        <f t="shared" si="854"/>
        <v>378</v>
      </c>
      <c r="CO204" s="74">
        <f t="shared" si="855"/>
        <v>392</v>
      </c>
      <c r="CP204" s="74">
        <f t="shared" si="856"/>
        <v>433</v>
      </c>
      <c r="CQ204" s="74">
        <f t="shared" si="857"/>
        <v>493</v>
      </c>
      <c r="CR204" s="74">
        <f t="shared" si="858"/>
        <v>537</v>
      </c>
      <c r="CS204" s="74">
        <f t="shared" si="859"/>
        <v>550</v>
      </c>
      <c r="CT204" s="23">
        <f t="shared" si="860"/>
        <v>1</v>
      </c>
    </row>
    <row r="205" spans="1:1030" x14ac:dyDescent="0.2">
      <c r="A205" s="3" t="str">
        <f t="shared" si="861"/>
        <v>smo_human_4N4W</v>
      </c>
      <c r="B205" s="3" t="s">
        <v>33</v>
      </c>
      <c r="C205" s="3" t="s">
        <v>1048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A</v>
      </c>
      <c r="W205" s="3">
        <v>345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K</v>
      </c>
      <c r="AC205" s="9">
        <v>356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S</v>
      </c>
      <c r="AO205" s="3">
        <v>443</v>
      </c>
      <c r="AP205" s="3" t="str">
        <f>IFERROR(MID(VLOOKUP($B205,Seqs!$A:$B,2,0),AQ205,1),"")</f>
        <v>Q</v>
      </c>
      <c r="AQ205" s="3">
        <v>491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L</v>
      </c>
      <c r="AY205" s="3">
        <v>552</v>
      </c>
      <c r="AZ205" s="79" t="str">
        <f>VLOOKUP(B205,Classification!A:D,2,0)</f>
        <v>F</v>
      </c>
      <c r="BA205" s="97" t="str">
        <f>VLOOKUP(B205,Classification!A:D,4,0)</f>
        <v>Frizzled</v>
      </c>
      <c r="BB205" s="27" t="b">
        <f t="shared" si="862"/>
        <v>1</v>
      </c>
      <c r="BC205" s="23">
        <f t="shared" si="835"/>
        <v>248</v>
      </c>
      <c r="BD205" s="2" t="s">
        <v>1383</v>
      </c>
      <c r="BE205" s="3" t="s">
        <v>1381</v>
      </c>
      <c r="BF205" s="124">
        <v>2.8</v>
      </c>
      <c r="BG205" s="50" t="s">
        <v>1384</v>
      </c>
      <c r="BH205" s="50" t="s">
        <v>1384</v>
      </c>
      <c r="BJ205" s="72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58" t="s">
        <v>1293</v>
      </c>
      <c r="BV205" s="72">
        <f t="shared" si="836"/>
        <v>224</v>
      </c>
      <c r="BW205" s="73">
        <f t="shared" si="837"/>
        <v>256</v>
      </c>
      <c r="BX205" s="74">
        <f t="shared" si="838"/>
        <v>261</v>
      </c>
      <c r="BY205" s="73" t="str">
        <f t="shared" si="839"/>
        <v>-</v>
      </c>
      <c r="BZ205" s="74">
        <f t="shared" si="840"/>
        <v>312</v>
      </c>
      <c r="CA205" s="73" t="str">
        <f t="shared" si="841"/>
        <v>-</v>
      </c>
      <c r="CB205" s="74">
        <f t="shared" si="842"/>
        <v>356</v>
      </c>
      <c r="CC205" s="73">
        <f t="shared" si="843"/>
        <v>390</v>
      </c>
      <c r="CD205" s="74">
        <f t="shared" si="844"/>
        <v>397</v>
      </c>
      <c r="CE205" s="73">
        <f t="shared" si="845"/>
        <v>443</v>
      </c>
      <c r="CF205" s="74">
        <f t="shared" si="846"/>
        <v>515</v>
      </c>
      <c r="CG205" s="73">
        <f t="shared" si="847"/>
        <v>538</v>
      </c>
      <c r="CH205" s="72">
        <f t="shared" si="848"/>
        <v>255</v>
      </c>
      <c r="CI205" s="73">
        <f t="shared" si="849"/>
        <v>260</v>
      </c>
      <c r="CJ205" s="74">
        <f t="shared" si="850"/>
        <v>285</v>
      </c>
      <c r="CK205" s="74" t="str">
        <f t="shared" si="851"/>
        <v>-</v>
      </c>
      <c r="CL205" s="74">
        <f t="shared" si="852"/>
        <v>345</v>
      </c>
      <c r="CM205" s="74" t="str">
        <f t="shared" si="853"/>
        <v>-</v>
      </c>
      <c r="CN205" s="74">
        <f t="shared" si="854"/>
        <v>378</v>
      </c>
      <c r="CO205" s="74">
        <f t="shared" si="855"/>
        <v>392</v>
      </c>
      <c r="CP205" s="74">
        <f t="shared" si="856"/>
        <v>433</v>
      </c>
      <c r="CQ205" s="74">
        <f t="shared" si="857"/>
        <v>491</v>
      </c>
      <c r="CR205" s="74">
        <f t="shared" si="858"/>
        <v>537</v>
      </c>
      <c r="CS205" s="74">
        <f t="shared" si="859"/>
        <v>552</v>
      </c>
      <c r="CT205" s="23">
        <f t="shared" si="860"/>
        <v>1</v>
      </c>
    </row>
    <row r="206" spans="1:1030" x14ac:dyDescent="0.2">
      <c r="A206" s="3" t="str">
        <f t="shared" si="861"/>
        <v>smo_human_4O9R</v>
      </c>
      <c r="B206" s="3" t="s">
        <v>33</v>
      </c>
      <c r="C206" s="3" t="s">
        <v>1050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F</v>
      </c>
      <c r="W206" s="3">
        <v>343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F</v>
      </c>
      <c r="AC206" s="9">
        <v>360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H</v>
      </c>
      <c r="AM206" s="3">
        <v>433</v>
      </c>
      <c r="AN206" s="3" t="str">
        <f>IFERROR(MID(VLOOKUP($B206,Seqs!$A:$B,2,0),AO206,1),"")</f>
        <v>E</v>
      </c>
      <c r="AO206" s="3">
        <v>447</v>
      </c>
      <c r="AP206" s="3" t="str">
        <f>IFERROR(MID(VLOOKUP($B206,Seqs!$A:$B,2,0),AQ206,1),"")</f>
        <v>N</v>
      </c>
      <c r="AQ206" s="3">
        <v>493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W</v>
      </c>
      <c r="AY206" s="3">
        <v>549</v>
      </c>
      <c r="AZ206" s="80" t="str">
        <f>VLOOKUP(B206,Classification!A:D,2,0)</f>
        <v>F</v>
      </c>
      <c r="BA206" s="97" t="str">
        <f>VLOOKUP(B206,Classification!A:D,4,0)</f>
        <v>Frizzled</v>
      </c>
      <c r="BB206" s="94" t="b">
        <f t="shared" si="862"/>
        <v>1</v>
      </c>
      <c r="BC206" s="23">
        <f t="shared" si="835"/>
        <v>237</v>
      </c>
      <c r="BD206" s="76" t="s">
        <v>23</v>
      </c>
      <c r="BE206" s="3" t="s">
        <v>1381</v>
      </c>
      <c r="BF206" s="124">
        <v>3.2</v>
      </c>
      <c r="BG206" s="50" t="s">
        <v>1384</v>
      </c>
      <c r="BH206" s="50" t="s">
        <v>1384</v>
      </c>
      <c r="BJ206" s="77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58" t="s">
        <v>1293</v>
      </c>
      <c r="BV206" s="77">
        <f t="shared" si="836"/>
        <v>224</v>
      </c>
      <c r="BW206" s="73">
        <f t="shared" si="837"/>
        <v>256</v>
      </c>
      <c r="BX206" s="74">
        <f t="shared" si="838"/>
        <v>261</v>
      </c>
      <c r="BY206" s="73" t="str">
        <f t="shared" si="839"/>
        <v>-</v>
      </c>
      <c r="BZ206" s="74">
        <f t="shared" si="840"/>
        <v>312</v>
      </c>
      <c r="CA206" s="73" t="str">
        <f t="shared" si="841"/>
        <v>-</v>
      </c>
      <c r="CB206" s="74">
        <f t="shared" si="842"/>
        <v>360</v>
      </c>
      <c r="CC206" s="73">
        <f t="shared" si="843"/>
        <v>390</v>
      </c>
      <c r="CD206" s="74">
        <f t="shared" si="844"/>
        <v>397</v>
      </c>
      <c r="CE206" s="73">
        <f t="shared" si="845"/>
        <v>447</v>
      </c>
      <c r="CF206" s="74">
        <f t="shared" si="846"/>
        <v>515</v>
      </c>
      <c r="CG206" s="73">
        <f t="shared" si="847"/>
        <v>538</v>
      </c>
      <c r="CH206" s="77">
        <f t="shared" si="848"/>
        <v>255</v>
      </c>
      <c r="CI206" s="73">
        <f t="shared" si="849"/>
        <v>260</v>
      </c>
      <c r="CJ206" s="74">
        <f t="shared" si="850"/>
        <v>285</v>
      </c>
      <c r="CK206" s="74" t="str">
        <f t="shared" si="851"/>
        <v>-</v>
      </c>
      <c r="CL206" s="74">
        <f t="shared" si="852"/>
        <v>343</v>
      </c>
      <c r="CM206" s="74" t="str">
        <f t="shared" si="853"/>
        <v>-</v>
      </c>
      <c r="CN206" s="74">
        <f t="shared" si="854"/>
        <v>378</v>
      </c>
      <c r="CO206" s="74">
        <f t="shared" si="855"/>
        <v>392</v>
      </c>
      <c r="CP206" s="74">
        <f t="shared" si="856"/>
        <v>433</v>
      </c>
      <c r="CQ206" s="74">
        <f t="shared" si="857"/>
        <v>493</v>
      </c>
      <c r="CR206" s="74">
        <f t="shared" si="858"/>
        <v>537</v>
      </c>
      <c r="CS206" s="74">
        <f t="shared" si="859"/>
        <v>549</v>
      </c>
      <c r="CT206" s="23">
        <f t="shared" si="860"/>
        <v>1</v>
      </c>
    </row>
    <row r="207" spans="1:1030" s="6" customFormat="1" x14ac:dyDescent="0.2">
      <c r="A207" s="3" t="str">
        <f t="shared" si="861"/>
        <v>smo_human_4QIM</v>
      </c>
      <c r="B207" s="3" t="s">
        <v>33</v>
      </c>
      <c r="C207" s="3" t="s">
        <v>1052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A</v>
      </c>
      <c r="W207" s="3">
        <v>345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K</v>
      </c>
      <c r="AC207" s="9">
        <v>356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H</v>
      </c>
      <c r="AM207" s="3">
        <v>433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T</v>
      </c>
      <c r="AY207" s="3">
        <v>553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862"/>
        <v>1</v>
      </c>
      <c r="BC207" s="23">
        <f t="shared" si="835"/>
        <v>247</v>
      </c>
      <c r="BD207" s="76" t="s">
        <v>23</v>
      </c>
      <c r="BE207" s="3" t="s">
        <v>1381</v>
      </c>
      <c r="BF207" s="124">
        <v>2.61</v>
      </c>
      <c r="BG207" s="50" t="s">
        <v>1384</v>
      </c>
      <c r="BH207" s="50" t="s">
        <v>1384</v>
      </c>
      <c r="BI207" s="3"/>
      <c r="BJ207" s="77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58" t="s">
        <v>1293</v>
      </c>
      <c r="BV207" s="77">
        <f t="shared" si="836"/>
        <v>224</v>
      </c>
      <c r="BW207" s="73">
        <f t="shared" si="837"/>
        <v>256</v>
      </c>
      <c r="BX207" s="74">
        <f t="shared" si="838"/>
        <v>261</v>
      </c>
      <c r="BY207" s="73" t="str">
        <f t="shared" si="839"/>
        <v>-</v>
      </c>
      <c r="BZ207" s="74">
        <f t="shared" si="840"/>
        <v>312</v>
      </c>
      <c r="CA207" s="73" t="str">
        <f t="shared" si="841"/>
        <v>-</v>
      </c>
      <c r="CB207" s="74">
        <f t="shared" si="842"/>
        <v>356</v>
      </c>
      <c r="CC207" s="73">
        <f t="shared" si="843"/>
        <v>390</v>
      </c>
      <c r="CD207" s="74">
        <f t="shared" si="844"/>
        <v>397</v>
      </c>
      <c r="CE207" s="73">
        <f t="shared" si="845"/>
        <v>447</v>
      </c>
      <c r="CF207" s="74">
        <f t="shared" si="846"/>
        <v>515</v>
      </c>
      <c r="CG207" s="73">
        <f t="shared" si="847"/>
        <v>538</v>
      </c>
      <c r="CH207" s="77">
        <f t="shared" si="848"/>
        <v>255</v>
      </c>
      <c r="CI207" s="73">
        <f t="shared" si="849"/>
        <v>260</v>
      </c>
      <c r="CJ207" s="74">
        <f t="shared" si="850"/>
        <v>285</v>
      </c>
      <c r="CK207" s="74" t="str">
        <f t="shared" si="851"/>
        <v>-</v>
      </c>
      <c r="CL207" s="74">
        <f t="shared" si="852"/>
        <v>345</v>
      </c>
      <c r="CM207" s="74" t="str">
        <f t="shared" si="853"/>
        <v>-</v>
      </c>
      <c r="CN207" s="74">
        <f t="shared" si="854"/>
        <v>378</v>
      </c>
      <c r="CO207" s="74">
        <f t="shared" si="855"/>
        <v>392</v>
      </c>
      <c r="CP207" s="74">
        <f t="shared" si="856"/>
        <v>433</v>
      </c>
      <c r="CQ207" s="74">
        <f t="shared" si="857"/>
        <v>493</v>
      </c>
      <c r="CR207" s="74">
        <f t="shared" si="858"/>
        <v>537</v>
      </c>
      <c r="CS207" s="74">
        <f t="shared" si="859"/>
        <v>553</v>
      </c>
      <c r="CT207" s="23">
        <f t="shared" si="860"/>
        <v>1</v>
      </c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1"/>
    </row>
    <row r="208" spans="1:1030" s="6" customFormat="1" x14ac:dyDescent="0.2">
      <c r="A208" s="3" t="str">
        <f t="shared" si="861"/>
        <v>smo_human_4QIN</v>
      </c>
      <c r="B208" s="3" t="s">
        <v>33</v>
      </c>
      <c r="C208" s="3" t="s">
        <v>56</v>
      </c>
      <c r="D208" s="3" t="str">
        <f>IFERROR(MID(VLOOKUP($B208,Seqs!$A:$B,2,0),E208,1),"")</f>
        <v>E</v>
      </c>
      <c r="E208" s="3">
        <v>224</v>
      </c>
      <c r="F208" s="3" t="str">
        <f>IFERROR(MID(VLOOKUP($B208,Seqs!$A:$B,2,0),G208,1),"")</f>
        <v>D</v>
      </c>
      <c r="G208" s="3">
        <v>255</v>
      </c>
      <c r="H208" s="3" t="str">
        <f>IFERROR(MID(VLOOKUP($B208,Seqs!$A:$B,2,0),I208,1),"")</f>
        <v>W</v>
      </c>
      <c r="I208" s="23">
        <v>256</v>
      </c>
      <c r="J208" s="3" t="str">
        <f>IFERROR(MID(VLOOKUP($B208,Seqs!$A:$B,2,0),K208,1),"")</f>
        <v>N</v>
      </c>
      <c r="K208" s="23">
        <v>260</v>
      </c>
      <c r="L208" s="3" t="str">
        <f>IFERROR(MID(VLOOKUP($B208,Seqs!$A:$B,2,0),M208,1),"")</f>
        <v>R</v>
      </c>
      <c r="M208" s="3">
        <v>261</v>
      </c>
      <c r="N208" s="3" t="str">
        <f>IFERROR(MID(VLOOKUP($B208,Seqs!$A:$B,2,0),O208,1),"")</f>
        <v>F</v>
      </c>
      <c r="O208" s="3">
        <v>285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312</v>
      </c>
      <c r="V208" s="3" t="str">
        <f>IFERROR(MID(VLOOKUP($B208,Seqs!$A:$B,2,0),W208,1),"")</f>
        <v>A</v>
      </c>
      <c r="W208" s="3">
        <v>345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L</v>
      </c>
      <c r="AC208" s="9">
        <v>353</v>
      </c>
      <c r="AD208" s="3" t="str">
        <f>IFERROR(MID(VLOOKUP($B208,Seqs!$A:$B,2,0),AE208,1),"")</f>
        <v>V</v>
      </c>
      <c r="AE208" s="3">
        <v>378</v>
      </c>
      <c r="AF208" s="3" t="str">
        <f>IFERROR(MID(VLOOKUP($B208,Seqs!$A:$B,2,0),AG208,1),"")</f>
        <v>C</v>
      </c>
      <c r="AG208" s="3">
        <v>390</v>
      </c>
      <c r="AH208" s="3" t="str">
        <f>IFERROR(MID(VLOOKUP($B208,Seqs!$A:$B,2,0),AI208,1),"")</f>
        <v>V</v>
      </c>
      <c r="AI208" s="3">
        <v>392</v>
      </c>
      <c r="AJ208" s="3" t="str">
        <f>IFERROR(MID(VLOOKUP($B208,Seqs!$A:$B,2,0),AK208,1),"")</f>
        <v>Y</v>
      </c>
      <c r="AK208" s="3">
        <v>397</v>
      </c>
      <c r="AL208" s="3" t="str">
        <f>IFERROR(MID(VLOOKUP($B208,Seqs!$A:$B,2,0),AM208,1),"")</f>
        <v>H</v>
      </c>
      <c r="AM208" s="3">
        <v>433</v>
      </c>
      <c r="AN208" s="3" t="str">
        <f>IFERROR(MID(VLOOKUP($B208,Seqs!$A:$B,2,0),AO208,1),"")</f>
        <v>E</v>
      </c>
      <c r="AO208" s="3">
        <v>447</v>
      </c>
      <c r="AP208" s="3" t="str">
        <f>IFERROR(MID(VLOOKUP($B208,Seqs!$A:$B,2,0),AQ208,1),"")</f>
        <v>A</v>
      </c>
      <c r="AQ208" s="3">
        <v>492</v>
      </c>
      <c r="AR208" s="3" t="str">
        <f>IFERROR(MID(VLOOKUP($B208,Seqs!$A:$B,2,0),AS208,1),"")</f>
        <v>L</v>
      </c>
      <c r="AS208" s="3">
        <v>515</v>
      </c>
      <c r="AT208" s="3" t="str">
        <f>IFERROR(MID(VLOOKUP($B208,Seqs!$A:$B,2,0),AU208,1),"")</f>
        <v>W</v>
      </c>
      <c r="AU208" s="3">
        <v>537</v>
      </c>
      <c r="AV208" s="3" t="str">
        <f>IFERROR(MID(VLOOKUP($B208,Seqs!$A:$B,2,0),AW208,1),"")</f>
        <v>T</v>
      </c>
      <c r="AW208" s="3">
        <v>538</v>
      </c>
      <c r="AX208" s="3" t="str">
        <f>IFERROR(MID(VLOOKUP($B208,Seqs!$A:$B,2,0),AY208,1),"")</f>
        <v>R</v>
      </c>
      <c r="AY208" s="3">
        <v>551</v>
      </c>
      <c r="AZ208" s="80" t="str">
        <f>VLOOKUP(B208,Classification!A:D,2,0)</f>
        <v>F</v>
      </c>
      <c r="BA208" s="97" t="str">
        <f>VLOOKUP(B208,Classification!A:D,4,0)</f>
        <v>Frizzled</v>
      </c>
      <c r="BB208" s="94" t="b">
        <f t="shared" si="862"/>
        <v>1</v>
      </c>
      <c r="BC208" s="23">
        <f t="shared" si="835"/>
        <v>247</v>
      </c>
      <c r="BD208" s="76" t="s">
        <v>23</v>
      </c>
      <c r="BE208" s="3" t="s">
        <v>1381</v>
      </c>
      <c r="BF208" s="124">
        <v>2.6</v>
      </c>
      <c r="BG208" s="50" t="s">
        <v>1384</v>
      </c>
      <c r="BH208" s="50" t="s">
        <v>1384</v>
      </c>
      <c r="BI208" s="3"/>
      <c r="BJ208" s="77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58" t="s">
        <v>1293</v>
      </c>
      <c r="BV208" s="77">
        <f t="shared" si="836"/>
        <v>224</v>
      </c>
      <c r="BW208" s="73">
        <f t="shared" si="837"/>
        <v>256</v>
      </c>
      <c r="BX208" s="74">
        <f t="shared" si="838"/>
        <v>261</v>
      </c>
      <c r="BY208" s="73" t="str">
        <f t="shared" si="839"/>
        <v>-</v>
      </c>
      <c r="BZ208" s="74">
        <f t="shared" si="840"/>
        <v>312</v>
      </c>
      <c r="CA208" s="73" t="str">
        <f t="shared" si="841"/>
        <v>-</v>
      </c>
      <c r="CB208" s="74">
        <f t="shared" si="842"/>
        <v>353</v>
      </c>
      <c r="CC208" s="73">
        <f t="shared" si="843"/>
        <v>390</v>
      </c>
      <c r="CD208" s="74">
        <f t="shared" si="844"/>
        <v>397</v>
      </c>
      <c r="CE208" s="73">
        <f t="shared" si="845"/>
        <v>447</v>
      </c>
      <c r="CF208" s="74">
        <f t="shared" si="846"/>
        <v>515</v>
      </c>
      <c r="CG208" s="73">
        <f t="shared" si="847"/>
        <v>538</v>
      </c>
      <c r="CH208" s="77">
        <f t="shared" si="848"/>
        <v>255</v>
      </c>
      <c r="CI208" s="73">
        <f t="shared" si="849"/>
        <v>260</v>
      </c>
      <c r="CJ208" s="74">
        <f t="shared" si="850"/>
        <v>285</v>
      </c>
      <c r="CK208" s="74" t="str">
        <f t="shared" si="851"/>
        <v>-</v>
      </c>
      <c r="CL208" s="74">
        <f t="shared" si="852"/>
        <v>345</v>
      </c>
      <c r="CM208" s="74" t="str">
        <f t="shared" si="853"/>
        <v>-</v>
      </c>
      <c r="CN208" s="74">
        <f t="shared" si="854"/>
        <v>378</v>
      </c>
      <c r="CO208" s="74">
        <f t="shared" si="855"/>
        <v>392</v>
      </c>
      <c r="CP208" s="74">
        <f t="shared" si="856"/>
        <v>433</v>
      </c>
      <c r="CQ208" s="74">
        <f t="shared" si="857"/>
        <v>492</v>
      </c>
      <c r="CR208" s="74">
        <f t="shared" si="858"/>
        <v>537</v>
      </c>
      <c r="CS208" s="74">
        <f t="shared" si="859"/>
        <v>551</v>
      </c>
      <c r="CT208" s="23">
        <f t="shared" si="860"/>
        <v>1</v>
      </c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1"/>
    </row>
    <row r="209" spans="1:1030" s="6" customFormat="1" x14ac:dyDescent="0.2">
      <c r="A209" s="3" t="str">
        <f t="shared" si="861"/>
        <v>smo_human_5L7D</v>
      </c>
      <c r="B209" s="3" t="s">
        <v>33</v>
      </c>
      <c r="C209" s="3" t="s">
        <v>1358</v>
      </c>
      <c r="D209" s="3" t="str">
        <f>IFERROR(MID(VLOOKUP($B209,Seqs!$A:$B,2,0),E209,1),"")</f>
        <v>E</v>
      </c>
      <c r="E209" s="3">
        <v>224</v>
      </c>
      <c r="F209" s="3" t="str">
        <f>IFERROR(MID(VLOOKUP($B209,Seqs!$A:$B,2,0),G209,1),"")</f>
        <v>D</v>
      </c>
      <c r="G209" s="3">
        <v>255</v>
      </c>
      <c r="H209" s="3" t="str">
        <f>IFERROR(MID(VLOOKUP($B209,Seqs!$A:$B,2,0),I209,1),"")</f>
        <v>W</v>
      </c>
      <c r="I209" s="23">
        <v>256</v>
      </c>
      <c r="J209" s="3" t="str">
        <f>IFERROR(MID(VLOOKUP($B209,Seqs!$A:$B,2,0),K209,1),"")</f>
        <v>N</v>
      </c>
      <c r="K209" s="23">
        <v>260</v>
      </c>
      <c r="L209" s="3" t="str">
        <f>IFERROR(MID(VLOOKUP($B209,Seqs!$A:$B,2,0),M209,1),"")</f>
        <v>R</v>
      </c>
      <c r="M209" s="3">
        <v>261</v>
      </c>
      <c r="N209" s="3" t="str">
        <f>IFERROR(MID(VLOOKUP($B209,Seqs!$A:$B,2,0),O209,1),"")</f>
        <v>F</v>
      </c>
      <c r="O209" s="3">
        <v>285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312</v>
      </c>
      <c r="V209" s="3" t="str">
        <f>IFERROR(MID(VLOOKUP($B209,Seqs!$A:$B,2,0),W209,1),"")</f>
        <v>L</v>
      </c>
      <c r="W209" s="3">
        <v>346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L</v>
      </c>
      <c r="AC209" s="9">
        <v>353</v>
      </c>
      <c r="AD209" s="3" t="str">
        <f>IFERROR(MID(VLOOKUP($B209,Seqs!$A:$B,2,0),AE209,1),"")</f>
        <v>V</v>
      </c>
      <c r="AE209" s="3">
        <v>378</v>
      </c>
      <c r="AF209" s="3" t="str">
        <f>IFERROR(MID(VLOOKUP($B209,Seqs!$A:$B,2,0),AG209,1),"")</f>
        <v>C</v>
      </c>
      <c r="AG209" s="3">
        <v>390</v>
      </c>
      <c r="AH209" s="3" t="str">
        <f>IFERROR(MID(VLOOKUP($B209,Seqs!$A:$B,2,0),AI209,1),"")</f>
        <v>V</v>
      </c>
      <c r="AI209" s="3">
        <v>392</v>
      </c>
      <c r="AJ209" s="3" t="str">
        <f>IFERROR(MID(VLOOKUP($B209,Seqs!$A:$B,2,0),AK209,1),"")</f>
        <v>Y</v>
      </c>
      <c r="AK209" s="3">
        <v>397</v>
      </c>
      <c r="AL209" s="3" t="str">
        <f>IFERROR(MID(VLOOKUP($B209,Seqs!$A:$B,2,0),AM209,1),"")</f>
        <v>S</v>
      </c>
      <c r="AM209" s="3">
        <v>428</v>
      </c>
      <c r="AN209" s="3" t="str">
        <f>IFERROR(MID(VLOOKUP($B209,Seqs!$A:$B,2,0),AO209,1),"")</f>
        <v>E</v>
      </c>
      <c r="AO209" s="3">
        <v>447</v>
      </c>
      <c r="AP209" s="3" t="str">
        <f>IFERROR(MID(VLOOKUP($B209,Seqs!$A:$B,2,0),AQ209,1),"")</f>
        <v>I</v>
      </c>
      <c r="AQ209" s="3">
        <v>496</v>
      </c>
      <c r="AR209" s="3" t="str">
        <f>IFERROR(MID(VLOOKUP($B209,Seqs!$A:$B,2,0),AS209,1),"")</f>
        <v>L</v>
      </c>
      <c r="AS209" s="3">
        <v>515</v>
      </c>
      <c r="AT209" s="3" t="str">
        <f>IFERROR(MID(VLOOKUP($B209,Seqs!$A:$B,2,0),AU209,1),"")</f>
        <v>W</v>
      </c>
      <c r="AU209" s="3">
        <v>537</v>
      </c>
      <c r="AV209" s="3" t="str">
        <f>IFERROR(MID(VLOOKUP($B209,Seqs!$A:$B,2,0),AW209,1),"")</f>
        <v>T</v>
      </c>
      <c r="AW209" s="3">
        <v>538</v>
      </c>
      <c r="AX209" s="3" t="str">
        <f>IFERROR(MID(VLOOKUP($B209,Seqs!$A:$B,2,0),AY209,1),"")</f>
        <v>T</v>
      </c>
      <c r="AY209" s="3">
        <v>553</v>
      </c>
      <c r="AZ209" s="80" t="str">
        <f>VLOOKUP(B209,Classification!A:D,2,0)</f>
        <v>F</v>
      </c>
      <c r="BA209" s="97" t="str">
        <f>VLOOKUP(B209,Classification!A:D,4,0)</f>
        <v>Frizzled</v>
      </c>
      <c r="BB209" s="94" t="b">
        <f t="shared" si="862"/>
        <v>1</v>
      </c>
      <c r="BC209" s="23">
        <f t="shared" si="835"/>
        <v>249</v>
      </c>
      <c r="BD209" s="76" t="s">
        <v>23</v>
      </c>
      <c r="BE209" s="3" t="s">
        <v>1381</v>
      </c>
      <c r="BF209" s="124">
        <v>3.2</v>
      </c>
      <c r="BG209" s="50" t="s">
        <v>1</v>
      </c>
      <c r="BH209" s="50" t="s">
        <v>1384</v>
      </c>
      <c r="BI209" s="3" t="s">
        <v>1367</v>
      </c>
      <c r="BJ209" s="77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58" t="s">
        <v>1293</v>
      </c>
      <c r="BV209" s="77">
        <f t="shared" si="836"/>
        <v>224</v>
      </c>
      <c r="BW209" s="73">
        <f t="shared" si="837"/>
        <v>256</v>
      </c>
      <c r="BX209" s="74">
        <f t="shared" si="838"/>
        <v>261</v>
      </c>
      <c r="BY209" s="73" t="str">
        <f t="shared" si="839"/>
        <v>-</v>
      </c>
      <c r="BZ209" s="74">
        <f t="shared" si="840"/>
        <v>312</v>
      </c>
      <c r="CA209" s="73" t="str">
        <f t="shared" si="841"/>
        <v>-</v>
      </c>
      <c r="CB209" s="74">
        <f t="shared" si="842"/>
        <v>353</v>
      </c>
      <c r="CC209" s="73">
        <f t="shared" si="843"/>
        <v>390</v>
      </c>
      <c r="CD209" s="74">
        <f t="shared" si="844"/>
        <v>397</v>
      </c>
      <c r="CE209" s="73">
        <f t="shared" si="845"/>
        <v>447</v>
      </c>
      <c r="CF209" s="74">
        <f t="shared" si="846"/>
        <v>515</v>
      </c>
      <c r="CG209" s="73">
        <f t="shared" si="847"/>
        <v>538</v>
      </c>
      <c r="CH209" s="77">
        <f t="shared" si="848"/>
        <v>255</v>
      </c>
      <c r="CI209" s="73">
        <f t="shared" si="849"/>
        <v>260</v>
      </c>
      <c r="CJ209" s="74">
        <f t="shared" si="850"/>
        <v>285</v>
      </c>
      <c r="CK209" s="74" t="str">
        <f t="shared" si="851"/>
        <v>-</v>
      </c>
      <c r="CL209" s="74">
        <f t="shared" si="852"/>
        <v>346</v>
      </c>
      <c r="CM209" s="74" t="str">
        <f t="shared" si="853"/>
        <v>-</v>
      </c>
      <c r="CN209" s="74">
        <f t="shared" si="854"/>
        <v>378</v>
      </c>
      <c r="CO209" s="74">
        <f t="shared" si="855"/>
        <v>392</v>
      </c>
      <c r="CP209" s="74">
        <f t="shared" si="856"/>
        <v>428</v>
      </c>
      <c r="CQ209" s="74">
        <f t="shared" si="857"/>
        <v>496</v>
      </c>
      <c r="CR209" s="74">
        <f t="shared" si="858"/>
        <v>537</v>
      </c>
      <c r="CS209" s="74">
        <f t="shared" si="859"/>
        <v>553</v>
      </c>
      <c r="CT209" s="23">
        <f t="shared" si="860"/>
        <v>1</v>
      </c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1"/>
    </row>
    <row r="210" spans="1:1030" s="6" customFormat="1" x14ac:dyDescent="0.2">
      <c r="A210" s="3" t="str">
        <f t="shared" si="861"/>
        <v>smo_human_5L7I</v>
      </c>
      <c r="B210" s="3" t="s">
        <v>33</v>
      </c>
      <c r="C210" s="3" t="s">
        <v>1359</v>
      </c>
      <c r="D210" s="3" t="str">
        <f>IFERROR(MID(VLOOKUP($B210,Seqs!$A:$B,2,0),E210,1),"")</f>
        <v>E</v>
      </c>
      <c r="E210" s="3">
        <v>224</v>
      </c>
      <c r="F210" s="3" t="str">
        <f>IFERROR(MID(VLOOKUP($B210,Seqs!$A:$B,2,0),G210,1),"")</f>
        <v>D</v>
      </c>
      <c r="G210" s="3">
        <v>255</v>
      </c>
      <c r="H210" s="3" t="str">
        <f>IFERROR(MID(VLOOKUP($B210,Seqs!$A:$B,2,0),I210,1),"")</f>
        <v>W</v>
      </c>
      <c r="I210" s="23">
        <v>256</v>
      </c>
      <c r="J210" s="3" t="str">
        <f>IFERROR(MID(VLOOKUP($B210,Seqs!$A:$B,2,0),K210,1),"")</f>
        <v>N</v>
      </c>
      <c r="K210" s="23">
        <v>260</v>
      </c>
      <c r="L210" s="3" t="str">
        <f>IFERROR(MID(VLOOKUP($B210,Seqs!$A:$B,2,0),M210,1),"")</f>
        <v>R</v>
      </c>
      <c r="M210" s="3">
        <v>261</v>
      </c>
      <c r="N210" s="3" t="str">
        <f>IFERROR(MID(VLOOKUP($B210,Seqs!$A:$B,2,0),O210,1),"")</f>
        <v>F</v>
      </c>
      <c r="O210" s="3">
        <v>285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312</v>
      </c>
      <c r="V210" s="3" t="str">
        <f>IFERROR(MID(VLOOKUP($B210,Seqs!$A:$B,2,0),W210,1),"")</f>
        <v>L</v>
      </c>
      <c r="W210" s="3">
        <v>346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354</v>
      </c>
      <c r="AD210" s="3" t="str">
        <f>IFERROR(MID(VLOOKUP($B210,Seqs!$A:$B,2,0),AE210,1),"")</f>
        <v>V</v>
      </c>
      <c r="AE210" s="3">
        <v>378</v>
      </c>
      <c r="AF210" s="3" t="str">
        <f>IFERROR(MID(VLOOKUP($B210,Seqs!$A:$B,2,0),AG210,1),"")</f>
        <v>C</v>
      </c>
      <c r="AG210" s="3">
        <v>390</v>
      </c>
      <c r="AH210" s="3" t="str">
        <f>IFERROR(MID(VLOOKUP($B210,Seqs!$A:$B,2,0),AI210,1),"")</f>
        <v>V</v>
      </c>
      <c r="AI210" s="3">
        <v>392</v>
      </c>
      <c r="AJ210" s="3" t="str">
        <f>IFERROR(MID(VLOOKUP($B210,Seqs!$A:$B,2,0),AK210,1),"")</f>
        <v>Y</v>
      </c>
      <c r="AK210" s="3">
        <v>397</v>
      </c>
      <c r="AL210" s="3" t="str">
        <f>IFERROR(MID(VLOOKUP($B210,Seqs!$A:$B,2,0),AM210,1),"")</f>
        <v>S</v>
      </c>
      <c r="AM210" s="3">
        <v>428</v>
      </c>
      <c r="AN210" s="3" t="str">
        <f>IFERROR(MID(VLOOKUP($B210,Seqs!$A:$B,2,0),AO210,1),"")</f>
        <v>E</v>
      </c>
      <c r="AO210" s="3">
        <v>447</v>
      </c>
      <c r="AP210" s="3" t="str">
        <f>IFERROR(MID(VLOOKUP($B210,Seqs!$A:$B,2,0),AQ210,1),"")</f>
        <v>N</v>
      </c>
      <c r="AQ210" s="3">
        <v>493</v>
      </c>
      <c r="AR210" s="3" t="str">
        <f>IFERROR(MID(VLOOKUP($B210,Seqs!$A:$B,2,0),AS210,1),"")</f>
        <v>L</v>
      </c>
      <c r="AS210" s="3">
        <v>515</v>
      </c>
      <c r="AT210" s="3" t="str">
        <f>IFERROR(MID(VLOOKUP($B210,Seqs!$A:$B,2,0),AU210,1),"")</f>
        <v>W</v>
      </c>
      <c r="AU210" s="3">
        <v>537</v>
      </c>
      <c r="AV210" s="3" t="str">
        <f>IFERROR(MID(VLOOKUP($B210,Seqs!$A:$B,2,0),AW210,1),"")</f>
        <v>T</v>
      </c>
      <c r="AW210" s="3">
        <v>538</v>
      </c>
      <c r="AX210" s="3" t="str">
        <f>IFERROR(MID(VLOOKUP($B210,Seqs!$A:$B,2,0),AY210,1),"")</f>
        <v>R</v>
      </c>
      <c r="AY210" s="3">
        <v>551</v>
      </c>
      <c r="AZ210" s="80" t="str">
        <f>VLOOKUP(B210,Classification!A:D,2,0)</f>
        <v>F</v>
      </c>
      <c r="BA210" s="97" t="str">
        <f>VLOOKUP(B210,Classification!A:D,4,0)</f>
        <v>Frizzled</v>
      </c>
      <c r="BB210" s="94" t="b">
        <f t="shared" si="862"/>
        <v>1</v>
      </c>
      <c r="BC210" s="23">
        <f t="shared" si="835"/>
        <v>243</v>
      </c>
      <c r="BD210" s="76" t="s">
        <v>23</v>
      </c>
      <c r="BE210" s="3" t="s">
        <v>1381</v>
      </c>
      <c r="BF210" s="124">
        <v>3.3</v>
      </c>
      <c r="BG210" s="50" t="s">
        <v>1287</v>
      </c>
      <c r="BH210" s="50" t="s">
        <v>1384</v>
      </c>
      <c r="BI210" s="3" t="s">
        <v>1368</v>
      </c>
      <c r="BJ210" s="77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58" t="s">
        <v>1293</v>
      </c>
      <c r="BV210" s="77">
        <f t="shared" si="836"/>
        <v>224</v>
      </c>
      <c r="BW210" s="73">
        <f t="shared" si="837"/>
        <v>256</v>
      </c>
      <c r="BX210" s="74">
        <f t="shared" si="838"/>
        <v>261</v>
      </c>
      <c r="BY210" s="73" t="str">
        <f t="shared" si="839"/>
        <v>-</v>
      </c>
      <c r="BZ210" s="74">
        <f t="shared" si="840"/>
        <v>312</v>
      </c>
      <c r="CA210" s="73" t="str">
        <f t="shared" si="841"/>
        <v>-</v>
      </c>
      <c r="CB210" s="74">
        <f t="shared" si="842"/>
        <v>354</v>
      </c>
      <c r="CC210" s="73">
        <f t="shared" si="843"/>
        <v>390</v>
      </c>
      <c r="CD210" s="74">
        <f t="shared" si="844"/>
        <v>397</v>
      </c>
      <c r="CE210" s="73">
        <f t="shared" si="845"/>
        <v>447</v>
      </c>
      <c r="CF210" s="74">
        <f t="shared" si="846"/>
        <v>515</v>
      </c>
      <c r="CG210" s="73">
        <f t="shared" si="847"/>
        <v>538</v>
      </c>
      <c r="CH210" s="77">
        <f t="shared" si="848"/>
        <v>255</v>
      </c>
      <c r="CI210" s="73">
        <f t="shared" si="849"/>
        <v>260</v>
      </c>
      <c r="CJ210" s="74">
        <f t="shared" si="850"/>
        <v>285</v>
      </c>
      <c r="CK210" s="74" t="str">
        <f t="shared" si="851"/>
        <v>-</v>
      </c>
      <c r="CL210" s="74">
        <f t="shared" si="852"/>
        <v>346</v>
      </c>
      <c r="CM210" s="74" t="str">
        <f t="shared" si="853"/>
        <v>-</v>
      </c>
      <c r="CN210" s="74">
        <f t="shared" si="854"/>
        <v>378</v>
      </c>
      <c r="CO210" s="74">
        <f t="shared" si="855"/>
        <v>392</v>
      </c>
      <c r="CP210" s="74">
        <f t="shared" si="856"/>
        <v>428</v>
      </c>
      <c r="CQ210" s="74">
        <f t="shared" si="857"/>
        <v>493</v>
      </c>
      <c r="CR210" s="74">
        <f t="shared" si="858"/>
        <v>537</v>
      </c>
      <c r="CS210" s="74">
        <f t="shared" si="859"/>
        <v>551</v>
      </c>
      <c r="CT210" s="23">
        <f t="shared" si="860"/>
        <v>1</v>
      </c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1"/>
    </row>
    <row r="211" spans="1:1030" x14ac:dyDescent="0.2">
      <c r="C211" s="2"/>
    </row>
    <row r="212" spans="1:1030" x14ac:dyDescent="0.2">
      <c r="C212" s="2"/>
    </row>
    <row r="213" spans="1:1030" x14ac:dyDescent="0.2">
      <c r="C213" s="2"/>
      <c r="E213" s="3">
        <f>COUNTIF(C2:C210,"&lt;&gt;_wt")</f>
        <v>161</v>
      </c>
    </row>
    <row r="214" spans="1:1030" x14ac:dyDescent="0.2">
      <c r="C214" s="2"/>
    </row>
    <row r="289" spans="52:86" x14ac:dyDescent="0.2">
      <c r="AZ289" s="79"/>
      <c r="BA289" s="28"/>
      <c r="BB289" s="16"/>
      <c r="BD289" s="2"/>
      <c r="BJ289" s="72"/>
      <c r="BV289" s="72"/>
      <c r="CH28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7" priority="6" operator="equal">
      <formula>0</formula>
    </cfRule>
  </conditionalFormatting>
  <conditionalFormatting sqref="BB164:BB165">
    <cfRule type="cellIs" dxfId="46" priority="7" operator="equal">
      <formula>0</formula>
    </cfRule>
  </conditionalFormatting>
  <conditionalFormatting sqref="BB7">
    <cfRule type="cellIs" dxfId="45" priority="8" operator="equal">
      <formula>0</formula>
    </cfRule>
  </conditionalFormatting>
  <conditionalFormatting sqref="BB173">
    <cfRule type="cellIs" dxfId="44" priority="9" operator="equal">
      <formula>0</formula>
    </cfRule>
  </conditionalFormatting>
  <conditionalFormatting sqref="E173 AW173 AU173 AS173 AQ173 AO173 AM173 AK173 AI173 AG173 AE173 AC173 AA173 Y173 W173 U173 S173 Q173 O173 M173 K173 I173 G173">
    <cfRule type="cellIs" dxfId="43" priority="10" operator="equal">
      <formula>"G"</formula>
    </cfRule>
    <cfRule type="cellIs" dxfId="42" priority="11" operator="equal">
      <formula>"P"</formula>
    </cfRule>
  </conditionalFormatting>
  <conditionalFormatting sqref="BB13">
    <cfRule type="cellIs" dxfId="41" priority="12" operator="equal">
      <formula>0</formula>
    </cfRule>
  </conditionalFormatting>
  <conditionalFormatting sqref="BB6">
    <cfRule type="cellIs" dxfId="40" priority="16" operator="equal">
      <formula>0</formula>
    </cfRule>
  </conditionalFormatting>
  <conditionalFormatting sqref="E6 AW6 AU6 AS6 AQ6 AO6 AM6 AK6 AI6 AG6 AE6 AC6 AA6 Y6 W6 U6 S6 Q6 O6 M6 K6 I6 G6">
    <cfRule type="cellIs" dxfId="39" priority="18" operator="equal">
      <formula>"G"</formula>
    </cfRule>
    <cfRule type="cellIs" dxfId="38" priority="19" operator="equal">
      <formula>"P"</formula>
    </cfRule>
  </conditionalFormatting>
  <conditionalFormatting sqref="BB1:BB18 BB21:BB1048576">
    <cfRule type="cellIs" dxfId="37" priority="4" operator="equal">
      <formula>FALSE</formula>
    </cfRule>
  </conditionalFormatting>
  <conditionalFormatting sqref="BG1:BH2 BG3:BG18 BG21:BG33 BH3:BH33 BG34:BH1048576">
    <cfRule type="cellIs" dxfId="36" priority="3" operator="equal">
      <formula>"?"</formula>
    </cfRule>
  </conditionalFormatting>
  <conditionalFormatting sqref="BB19:BB20">
    <cfRule type="cellIs" dxfId="35" priority="2" operator="equal">
      <formula>FALSE</formula>
    </cfRule>
  </conditionalFormatting>
  <conditionalFormatting sqref="BG19:BG20">
    <cfRule type="cellIs" dxfId="34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29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7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57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4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19</v>
      </c>
      <c r="BF66" s="4">
        <f t="shared" si="12"/>
        <v>23</v>
      </c>
      <c r="BG66" s="4">
        <f t="shared" si="12"/>
        <v>22</v>
      </c>
      <c r="BH66" s="4">
        <f t="shared" si="12"/>
        <v>21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8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35" activePane="bottomLeft" state="frozenSplit"/>
      <selection pane="bottomLeft" activeCell="X63" sqref="X63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INDEX('ICL3'!$G$2:$G$40,MATCH(MIN(ABS(AH2-'ICL3'!$F$2:$F$40)),ABS(AH2-'ICL3'!$F$2:$F$40),0))</f>
        <v>76</v>
      </c>
      <c r="U2" s="1">
        <f t="array" ref="U2">INDEX('ICL3'!$H$2:$H$40,MATCH(MIN(ABS(AH2-'ICL3'!$F$2:$F$40)),ABS(AH2-'ICL3'!$F$2:$F$40),0))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9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INDEX('ICL3'!$G$2:$G$40,MATCH(MIN(ABS(AH3-'ICL3'!$F$2:$F$40)),ABS(AH3-'ICL3'!$F$2:$F$40),0))</f>
        <v>76</v>
      </c>
      <c r="U3" s="1">
        <f t="array" ref="U3">INDEX('ICL3'!$H$2:$H$40,MATCH(MIN(ABS(AH3-'ICL3'!$F$2:$F$40)),ABS(AH3-'ICL3'!$F$2:$F$40),0))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90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INDEX('ICL3'!$G$2:$G$40,MATCH(MIN(ABS(AH4-'ICL3'!$F$2:$F$40)),ABS(AH4-'ICL3'!$F$2:$F$40),0))</f>
        <v>72</v>
      </c>
      <c r="U4" s="4">
        <f t="array" ref="U4">INDEX('ICL3'!$H$2:$H$40,MATCH(MIN(ABS(AH4-'ICL3'!$F$2:$F$40)),ABS(AH4-'ICL3'!$F$2:$F$40),0))</f>
        <v>24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4" t="e">
        <f>VLOOKUP(A4,'SegEnds_NonXtal_Prot#'!A:AL,10,FALSE)-VLOOKUP(A4,'SegEnds_NonXtal_Prot#'!A:AL,7,FALSE)</f>
        <v>#VALUE!</v>
      </c>
      <c r="AC4" s="4">
        <f>VLOOKUP(A4,'SegEnds_NonXtal_Prot#'!A:AL,13,FALSE)-VLOOKUP(A4,'SegEnds_NonXtal_Prot#'!A:AL,10,FALSE)</f>
        <v>15</v>
      </c>
      <c r="AD4" s="4">
        <f>VLOOKUP(A4,'SegEnds_NonXtal_Prot#'!A:AL,16,FALSE)-VLOOKUP(A4,'SegEnds_NonXtal_Prot#'!A:AL,10,FALSE)</f>
        <v>48</v>
      </c>
      <c r="AE4" s="1">
        <f>VLOOKUP(A4,'SegEnds_NonXtal_Prot#'!A:AL,22,FALSE)-VLOOKUP(A4,'SegEnds_NonXtal_Prot#'!A:AL,19,FALSE)</f>
        <v>20</v>
      </c>
      <c r="AF4" s="4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44</v>
      </c>
      <c r="AH4" s="4">
        <f>VLOOKUP(A4,'SegEnds_NonXtal_Prot#'!A:AL,31,FALSE)-VLOOKUP(A4,'SegEnds_NonXtal_Prot#'!A:AL,28,FALSE)</f>
        <v>57</v>
      </c>
      <c r="AI4" s="4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INDEX('ICL3'!$G$2:$G$40,MATCH(MIN(ABS(AH5-'ICL3'!$F$2:$F$40)),ABS(AH5-'ICL3'!$F$2:$F$40),0))</f>
        <v>72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9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INDEX('ICL3'!$G$2:$G$40,MATCH(MIN(ABS(AH6-'ICL3'!$F$2:$F$40)),ABS(AH6-'ICL3'!$F$2:$F$40),0))</f>
        <v>72</v>
      </c>
      <c r="U6" s="1">
        <f t="array" ref="U6">INDEX('ICL3'!$H$2:$H$40,MATCH(MIN(ABS(AH6-'ICL3'!$F$2:$F$40)),ABS(AH6-'ICL3'!$F$2:$F$40),0))</f>
        <v>24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15</v>
      </c>
      <c r="AD6" s="1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1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1">
        <f>VLOOKUP(A6,'SegEnds_NonXtal_Prot#'!A:AL,31,FALSE)-VLOOKUP(A6,'SegEnds_NonXtal_Prot#'!A:AL,28,FALSE)</f>
        <v>57</v>
      </c>
      <c r="AI6" s="1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INDEX('ICL3'!$G$2:$G$40,MATCH(MIN(ABS(AH7-'ICL3'!$F$2:$F$40)),ABS(AH7-'ICL3'!$F$2:$F$40),0))</f>
        <v>68</v>
      </c>
      <c r="U7" s="1">
        <f t="array" ref="U7">INDEX('ICL3'!$H$2:$H$40,MATCH(MIN(ABS(AH7-'ICL3'!$F$2:$F$40)),ABS(AH7-'ICL3'!$F$2:$F$40),0))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 t="e">
        <f>VLOOKUP(A7,'SegEnds_NonXtal_Prot#'!A:AL,10,FALSE)-VLOOKUP(A7,'SegEnds_NonXtal_Prot#'!A:AL,7,FALSE)</f>
        <v>#VALUE!</v>
      </c>
      <c r="AC7" s="1" t="e">
        <f>VLOOKUP(A7,'SegEnds_NonXtal_Prot#'!A:AL,13,FALSE)-VLOOKUP(A7,'SegEnds_NonXtal_Prot#'!A:AL,10,FALSE)</f>
        <v>#VALUE!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39</v>
      </c>
      <c r="AH7" s="1">
        <f>VLOOKUP(A7,'SegEnds_NonXtal_Prot#'!A:AL,31,FALSE)-VLOOKUP(A7,'SegEnds_NonXtal_Prot#'!A:AL,28,FALSE)</f>
        <v>42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INDEX('ICL3'!$G$2:$G$40,MATCH(MIN(ABS(AH8-'ICL3'!$F$2:$F$40)),ABS(AH8-'ICL3'!$F$2:$F$40),0))</f>
        <v>67</v>
      </c>
      <c r="U8" s="1">
        <f t="array" ref="U8">INDEX('ICL3'!$H$2:$H$40,MATCH(MIN(ABS(AH8-'ICL3'!$F$2:$F$40)),ABS(AH8-'ICL3'!$F$2:$F$40),0))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 t="e">
        <f>VLOOKUP(A8,'SegEnds_NonXtal_Prot#'!A:AL,10,FALSE)-VLOOKUP(A8,'SegEnds_NonXtal_Prot#'!A:AL,7,FALSE)</f>
        <v>#VALUE!</v>
      </c>
      <c r="AC8" s="1">
        <f>VLOOKUP(A8,'SegEnds_NonXtal_Prot#'!A:AL,13,FALSE)-VLOOKUP(A8,'SegEnds_NonXtal_Prot#'!A:AL,10,FALSE)</f>
        <v>20</v>
      </c>
      <c r="AD8" s="1">
        <f>VLOOKUP(A8,'SegEnds_NonXtal_Prot#'!A:AL,16,FALSE)-VLOOKUP(A8,'SegEnds_NonXtal_Prot#'!A:AL,10,FALSE)</f>
        <v>52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27</v>
      </c>
      <c r="AG8" s="1">
        <f>VLOOKUP(A8,'SegEnds_NonXtal_Prot#'!A:AL,28,FALSE)-VLOOKUP(A8,'SegEnds_NonXtal_Prot#'!A:AL,22,FALSE)</f>
        <v>57</v>
      </c>
      <c r="AH8" s="1">
        <f>VLOOKUP(A8,'SegEnds_NonXtal_Prot#'!A:AL,31,FALSE)-VLOOKUP(A8,'SegEnds_NonXtal_Prot#'!A:AL,28,FALSE)</f>
        <v>46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27</v>
      </c>
      <c r="AG9" s="1">
        <f>VLOOKUP(A9,'SegEnds_NonXtal_Prot#'!A:AL,28,FALSE)-VLOOKUP(A9,'SegEnds_NonXtal_Prot#'!A:AL,22,FALSE)</f>
        <v>56</v>
      </c>
      <c r="AH9" s="1">
        <f>VLOOKUP(A9,'SegEnds_NonXtal_Prot#'!A:AL,31,FALSE)-VLOOKUP(A9,'SegEnds_NonXtal_Prot#'!A:AL,28,FALSE)</f>
        <v>44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270</v>
      </c>
      <c r="B11" s="1" t="str">
        <f>VLOOKUP(A11,Xtal_Templ!A:B,2,FALSE)</f>
        <v>ednrb_human</v>
      </c>
      <c r="C11" s="5">
        <f>VLOOKUP($B11&amp;"__wt",'SegEnds_Xtal_BW#'!$A:$Z,3,FALSE)</f>
        <v>22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52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29</v>
      </c>
      <c r="T11" s="1">
        <f t="array" ref="T11">INDEX('ICL3'!$G$2:$G$40,MATCH(MIN(ABS(AH11-'ICL3'!$F$2:$F$40)),ABS(AH11-'ICL3'!$F$2:$F$40),0))</f>
        <v>74</v>
      </c>
      <c r="U11" s="1">
        <f t="array" ref="U11">INDEX('ICL3'!$H$2:$H$40,MATCH(MIN(ABS(AH11-'ICL3'!$F$2:$F$40)),ABS(AH11-'ICL3'!$F$2:$F$40),0))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 t="e">
        <f>VLOOKUP(A11,'SegEnds_NonXtal_Prot#'!A:AL,13,FALSE)-VLOOKUP(A11,'SegEnds_NonXtal_Prot#'!A:AL,10,FALSE)</f>
        <v>#VALUE!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67</v>
      </c>
      <c r="AG11" s="1">
        <f>VLOOKUP(A11,'SegEnds_NonXtal_Prot#'!A:AL,28,FALSE)-VLOOKUP(A11,'SegEnds_NonXtal_Prot#'!A:AL,22,FALSE)</f>
        <v>90</v>
      </c>
      <c r="AH11" s="1">
        <f>VLOOKUP(A11,'SegEnds_NonXtal_Prot#'!A:AL,31,FALSE)-VLOOKUP(A11,'SegEnds_NonXtal_Prot#'!A:AL,28,FALSE)</f>
        <v>99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362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68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INDEX('ICL3'!$G$2:$G$40,MATCH(MIN(ABS(AH12-'ICL3'!$F$2:$F$40)),ABS(AH12-'ICL3'!$F$2:$F$40),0))</f>
        <v>76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>
        <f>VLOOKUP(A12,'SegEnds_NonXtal_Prot#'!A:AL,10,FALSE)-VLOOKUP(A12,'SegEnds_NonXtal_Prot#'!A:AL,7,FALSE)</f>
        <v>20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56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22</v>
      </c>
      <c r="AG12" s="1">
        <f>VLOOKUP(A12,'SegEnds_NonXtal_Prot#'!A:AL,28,FALSE)-VLOOKUP(A12,'SegEnds_NonXtal_Prot#'!A:AL,22,FALSE)</f>
        <v>48</v>
      </c>
      <c r="AH12" s="1">
        <f>VLOOKUP(A12,'SegEnds_NonXtal_Prot#'!A:AL,31,FALSE)-VLOOKUP(A12,'SegEnds_NonXtal_Prot#'!A:AL,28,FALSE)</f>
        <v>70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136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INDEX('ICL3'!$G$2:$G$40,MATCH(MIN(ABS(AH13-'ICL3'!$F$2:$F$40)),ABS(AH13-'ICL3'!$F$2:$F$40),0))</f>
        <v>76</v>
      </c>
      <c r="U13" s="1">
        <f t="array" ref="U13">INDEX('ICL3'!$H$2:$H$40,MATCH(MIN(ABS(AH13-'ICL3'!$F$2:$F$40)),ABS(AH13-'ICL3'!$F$2:$F$40),0))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15</v>
      </c>
      <c r="AC13" s="1">
        <f>VLOOKUP(A13,'SegEnds_NonXtal_Prot#'!A:AL,13,FALSE)-VLOOKUP(A13,'SegEnds_NonXtal_Prot#'!A:AL,10,FALSE)</f>
        <v>20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20</v>
      </c>
      <c r="AG13" s="1">
        <f>VLOOKUP(A13,'SegEnds_NonXtal_Prot#'!A:AL,28,FALSE)-VLOOKUP(A13,'SegEnds_NonXtal_Prot#'!A:AL,22,FALSE)</f>
        <v>49</v>
      </c>
      <c r="AH13" s="1">
        <f>VLOOKUP(A13,'SegEnds_NonXtal_Prot#'!A:AL,31,FALSE)-VLOOKUP(A13,'SegEnds_NonXtal_Prot#'!A:AL,28,FALSE)</f>
        <v>83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1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INDEX('ICL3'!$G$2:$G$40,MATCH(MIN(ABS(AH14-'ICL3'!$F$2:$F$40)),ABS(AH14-'ICL3'!$F$2:$F$40),0))</f>
        <v>73</v>
      </c>
      <c r="U14" s="1">
        <f t="array" ref="U14">INDEX('ICL3'!$H$2:$H$40,MATCH(MIN(ABS(AH14-'ICL3'!$F$2:$F$40)),ABS(AH14-'ICL3'!$F$2:$F$40),0))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155</v>
      </c>
      <c r="B15" s="1" t="str">
        <f>VLOOKUP(A15,Xtal_Templ!A:B,2,FALSE)</f>
        <v>drd3_human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67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63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INDEX('ICL3'!$G$2:$G$40,MATCH(MIN(ABS(AH15-'ICL3'!$F$2:$F$40)),ABS(AH15-'ICL3'!$F$2:$F$40),0))</f>
        <v>75</v>
      </c>
      <c r="U15" s="1">
        <f t="array" ref="U15">INDEX('ICL3'!$H$2:$H$40,MATCH(MIN(ABS(AH15-'ICL3'!$F$2:$F$40)),ABS(AH15-'ICL3'!$F$2:$F$40),0))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15</v>
      </c>
      <c r="AC15" s="1">
        <f>VLOOKUP(A15,'SegEnds_NonXtal_Prot#'!A:AL,13,FALSE)-VLOOKUP(A15,'SegEnds_NonXtal_Prot#'!A:AL,10,FALSE)</f>
        <v>20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20</v>
      </c>
      <c r="AG15" s="1">
        <f>VLOOKUP(A15,'SegEnds_NonXtal_Prot#'!A:AL,28,FALSE)-VLOOKUP(A15,'SegEnds_NonXtal_Prot#'!A:AL,22,FALSE)</f>
        <v>50</v>
      </c>
      <c r="AH15" s="1">
        <f>VLOOKUP(A15,'SegEnds_NonXtal_Prot#'!A:AL,31,FALSE)-VLOOKUP(A15,'SegEnds_NonXtal_Prot#'!A:AL,28,FALSE)</f>
        <v>181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9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INDEX('ICL3'!$G$2:$G$40,MATCH(MIN(ABS(AH16-'ICL3'!$F$2:$F$40)),ABS(AH16-'ICL3'!$F$2:$F$40),0))</f>
        <v>67</v>
      </c>
      <c r="U16" s="1">
        <f t="array" ref="U16">INDEX('ICL3'!$H$2:$H$40,MATCH(MIN(ABS(AH16-'ICL3'!$F$2:$F$40)),ABS(AH16-'ICL3'!$F$2:$F$40),0))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 t="e">
        <f>VLOOKUP(A16,'SegEnds_NonXtal_Prot#'!A:AL,10,FALSE)-VLOOKUP(A16,'SegEnds_NonXtal_Prot#'!A:AL,7,FALSE)</f>
        <v>#VALUE!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24</v>
      </c>
      <c r="AG16" s="1">
        <f>VLOOKUP(A16,'SegEnds_NonXtal_Prot#'!A:AL,28,FALSE)-VLOOKUP(A16,'SegEnds_NonXtal_Prot#'!A:AL,22,FALSE)</f>
        <v>63</v>
      </c>
      <c r="AH16" s="1">
        <f>VLOOKUP(A16,'SegEnds_NonXtal_Prot#'!A:AL,31,FALSE)-VLOOKUP(A16,'SegEnds_NonXtal_Prot#'!A:AL,28,FALSE)</f>
        <v>45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Xtal</v>
      </c>
    </row>
    <row r="17" spans="1:36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 t="s">
        <v>23</v>
      </c>
      <c r="O17" s="89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76</v>
      </c>
      <c r="U17" s="1">
        <f t="array" ref="U17">INDEX('ICL3'!$H$2:$H$40,MATCH(MIN(ABS(AH17-'ICL3'!$F$2:$F$40)),ABS(AH17-'ICL3'!$F$2:$F$40),0))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>
        <f>VLOOKUP(A17,'SegEnds_NonXtal_Prot#'!A:AL,13,FALSE)-VLOOKUP(A17,'SegEnds_NonXtal_Prot#'!A:AL,10,FALSE)</f>
        <v>26</v>
      </c>
      <c r="AD17" s="1">
        <f>VLOOKUP(A17,'SegEnds_NonXtal_Prot#'!A:AL,16,FALSE)-VLOOKUP(A17,'SegEnds_NonXtal_Prot#'!A:AL,10,FALSE)</f>
        <v>69</v>
      </c>
      <c r="AE17" s="1" t="e">
        <f>VLOOKUP(A17,'SegEnds_NonXtal_Prot#'!A:AL,22,FALSE)-VLOOKUP(A17,'SegEnds_NonXtal_Prot#'!A:AL,19,FALSE)</f>
        <v>#VALUE!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53</v>
      </c>
      <c r="AH17" s="1">
        <f>VLOOKUP(A17,'SegEnds_NonXtal_Prot#'!A:AL,31,FALSE)-VLOOKUP(A17,'SegEnds_NonXtal_Prot#'!A:AL,28,FALSE)</f>
        <v>114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INDEX('ICL3'!$G$2:$G$40,MATCH(MIN(ABS(AH18-'ICL3'!$F$2:$F$40)),ABS(AH18-'ICL3'!$F$2:$F$40),0))</f>
        <v>76</v>
      </c>
      <c r="U18" s="1">
        <f t="array" ref="U18">INDEX('ICL3'!$H$2:$H$40,MATCH(MIN(ABS(AH18-'ICL3'!$F$2:$F$40)),ABS(AH18-'ICL3'!$F$2:$F$40),0))</f>
        <v>24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14</v>
      </c>
      <c r="AC18" s="1">
        <f>VLOOKUP(A18,'SegEnds_NonXtal_Prot#'!A:AL,13,FALSE)-VLOOKUP(A18,'SegEnds_NonXtal_Prot#'!A:AL,10,FALSE)</f>
        <v>24</v>
      </c>
      <c r="AD18" s="1">
        <f>VLOOKUP(A18,'SegEnds_NonXtal_Prot#'!A:AL,16,FALSE)-VLOOKUP(A18,'SegEnds_NonXtal_Prot#'!A:AL,10,FALSE)</f>
        <v>56</v>
      </c>
      <c r="AE18" s="1">
        <f>VLOOKUP(A18,'SegEnds_NonXtal_Prot#'!A:AL,22,FALSE)-VLOOKUP(A18,'SegEnds_NonXtal_Prot#'!A:AL,19,FALSE)</f>
        <v>20</v>
      </c>
      <c r="AF18" s="1">
        <f>VLOOKUP(A18,'SegEnds_NonXtal_Prot#'!A:AL,28,FALSE)-VLOOKUP(A18,'SegEnds_NonXtal_Prot#'!A:AL,25,FALSE)</f>
        <v>23</v>
      </c>
      <c r="AG18" s="1">
        <f>VLOOKUP(A18,'SegEnds_NonXtal_Prot#'!A:AL,28,FALSE)-VLOOKUP(A18,'SegEnds_NonXtal_Prot#'!A:AL,22,FALSE)</f>
        <v>49</v>
      </c>
      <c r="AH18" s="1">
        <f>VLOOKUP(A18,'SegEnds_NonXtal_Prot#'!A:AL,31,FALSE)-VLOOKUP(A18,'SegEnds_NonXtal_Prot#'!A:AL,28,FALSE)</f>
        <v>76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228</v>
      </c>
      <c r="B19" s="1" t="str">
        <f>VLOOKUP(A19,Xtal_Templ!A:B,2,FALSE)</f>
        <v>ox2r_human</v>
      </c>
      <c r="C19" s="5">
        <f>VLOOKUP($B19&amp;"__wt",'SegEnds_Xtal_BW#'!$A:$Z,3,FALSE)</f>
        <v>31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INDEX('ICL3'!$G$2:$G$40,MATCH(MIN(ABS(AH19-'ICL3'!$F$2:$F$40)),ABS(AH19-'ICL3'!$F$2:$F$40),0))</f>
        <v>74</v>
      </c>
      <c r="U19" s="1">
        <f t="array" ref="U19">INDEX('ICL3'!$H$2:$H$40,MATCH(MIN(ABS(AH19-'ICL3'!$F$2:$F$40)),ABS(AH19-'ICL3'!$F$2:$F$40),0))</f>
        <v>24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25</v>
      </c>
      <c r="AD19" s="1">
        <f>VLOOKUP(A19,'SegEnds_NonXtal_Prot#'!A:AL,16,FALSE)-VLOOKUP(A19,'SegEnds_NonXtal_Prot#'!A:AL,10,FALSE)</f>
        <v>57</v>
      </c>
      <c r="AE19" s="1">
        <f>VLOOKUP(A19,'SegEnds_NonXtal_Prot#'!A:AL,22,FALSE)-VLOOKUP(A19,'SegEnds_NonXtal_Prot#'!A:AL,19,FALSE)</f>
        <v>20</v>
      </c>
      <c r="AF19" s="1">
        <f>VLOOKUP(A19,'SegEnds_NonXtal_Prot#'!A:AL,28,FALSE)-VLOOKUP(A19,'SegEnds_NonXtal_Prot#'!A:AL,25,FALSE)</f>
        <v>23</v>
      </c>
      <c r="AG19" s="1">
        <f>VLOOKUP(A19,'SegEnds_NonXtal_Prot#'!A:AL,28,FALSE)-VLOOKUP(A19,'SegEnds_NonXtal_Prot#'!A:AL,22,FALSE)</f>
        <v>49</v>
      </c>
      <c r="AH19" s="1">
        <f>VLOOKUP(A19,'SegEnds_NonXtal_Prot#'!A:AL,31,FALSE)-VLOOKUP(A19,'SegEnds_NonXtal_Prot#'!A:AL,28,FALSE)</f>
        <v>96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244</v>
      </c>
      <c r="B20" s="1" t="str">
        <f>VLOOKUP(A20,Xtal_Templ!A:B,2,FALSE)</f>
        <v>5ht2b_human</v>
      </c>
      <c r="C20" s="5">
        <f>VLOOKUP($B20&amp;"__wt",'SegEnds_Xtal_BW#'!$A:$Z,3,FALSE)</f>
        <v>32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11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INDEX('ICL3'!$G$2:$G$40,MATCH(MIN(ABS(AH20-'ICL3'!$F$2:$F$40)),ABS(AH20-'ICL3'!$F$2:$F$40),0))</f>
        <v>74</v>
      </c>
      <c r="U20" s="1">
        <f t="array" ref="U20">INDEX('ICL3'!$H$2:$H$40,MATCH(MIN(ABS(AH20-'ICL3'!$F$2:$F$40)),ABS(AH20-'ICL3'!$F$2:$F$40),0))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16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>
        <f>VLOOKUP(A20,'SegEnds_NonXtal_Prot#'!A:AL,28,FALSE)-VLOOKUP(A20,'SegEnds_NonXtal_Prot#'!A:AL,25,FALSE)</f>
        <v>21</v>
      </c>
      <c r="AG20" s="1">
        <f>VLOOKUP(A20,'SegEnds_NonXtal_Prot#'!A:AL,28,FALSE)-VLOOKUP(A20,'SegEnds_NonXtal_Prot#'!A:AL,22,FALSE)</f>
        <v>48</v>
      </c>
      <c r="AH20" s="1">
        <f>VLOOKUP(A20,'SegEnds_NonXtal_Prot#'!A:AL,31,FALSE)-VLOOKUP(A20,'SegEnds_NonXtal_Prot#'!A:AL,28,FALSE)</f>
        <v>65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260</v>
      </c>
      <c r="B21" s="1" t="str">
        <f>VLOOKUP(A21,Xtal_Templ!A:B,2,FALSE)</f>
        <v>5ht2b_human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11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INDEX('ICL3'!$G$2:$G$40,MATCH(MIN(ABS(AH21-'ICL3'!$F$2:$F$40)),ABS(AH21-'ICL3'!$F$2:$F$40),0))</f>
        <v>74</v>
      </c>
      <c r="U21" s="1">
        <f t="array" ref="U21">INDEX('ICL3'!$H$2:$H$40,MATCH(MIN(ABS(AH21-'ICL3'!$F$2:$F$40)),ABS(AH21-'ICL3'!$F$2:$F$40),0))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16</v>
      </c>
      <c r="AC21" s="1" t="e">
        <f>VLOOKUP(A21,'SegEnds_NonXtal_Prot#'!A:AL,13,FALSE)-VLOOKUP(A21,'SegEnds_NonXtal_Prot#'!A:AL,10,FALSE)</f>
        <v>#VALUE!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21</v>
      </c>
      <c r="AG21" s="1">
        <f>VLOOKUP(A21,'SegEnds_NonXtal_Prot#'!A:AL,28,FALSE)-VLOOKUP(A21,'SegEnds_NonXtal_Prot#'!A:AL,22,FALSE)</f>
        <v>48</v>
      </c>
      <c r="AH21" s="1">
        <f>VLOOKUP(A21,'SegEnds_NonXtal_Prot#'!A:AL,31,FALSE)-VLOOKUP(A21,'SegEnds_NonXtal_Prot#'!A:AL,28,FALSE)</f>
        <v>66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INDEX('ICL3'!$G$2:$G$40,MATCH(MIN(ABS(AH22-'ICL3'!$F$2:$F$40)),ABS(AH22-'ICL3'!$F$2:$F$40),0))</f>
        <v>74</v>
      </c>
      <c r="U22" s="1">
        <f t="array" ref="U22">INDEX('ICL3'!$H$2:$H$40,MATCH(MIN(ABS(AH22-'ICL3'!$F$2:$F$40)),ABS(AH22-'ICL3'!$F$2:$F$40),0))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 t="e">
        <f>VLOOKUP(A22,'SegEnds_NonXtal_Prot#'!A:AL,13,FALSE)-VLOOKUP(A22,'SegEnds_NonXtal_Prot#'!A:AL,10,FALSE)</f>
        <v>#VALUE!</v>
      </c>
      <c r="AD22" s="1">
        <f>VLOOKUP(A22,'SegEnds_NonXtal_Prot#'!A:AL,16,FALSE)-VLOOKUP(A22,'SegEnds_NonXtal_Prot#'!A:AL,10,FALSE)</f>
        <v>61</v>
      </c>
      <c r="AE22" s="1">
        <f>VLOOKUP(A22,'SegEnds_NonXtal_Prot#'!A:AL,22,FALSE)-VLOOKUP(A22,'SegEnds_NonXtal_Prot#'!A:AL,19,FALSE)</f>
        <v>20</v>
      </c>
      <c r="AF22" s="1" t="e">
        <f>VLOOKUP(A22,'SegEnds_NonXtal_Prot#'!A:AL,28,FALSE)-VLOOKUP(A22,'SegEnds_NonXtal_Prot#'!A:AL,25,FALSE)</f>
        <v>#VALUE!</v>
      </c>
      <c r="AG22" s="1">
        <f>VLOOKUP(A22,'SegEnds_NonXtal_Prot#'!A:AL,28,FALSE)-VLOOKUP(A22,'SegEnds_NonXtal_Prot#'!A:AL,22,FALSE)</f>
        <v>72</v>
      </c>
      <c r="AH22" s="1">
        <f>VLOOKUP(A22,'SegEnds_NonXtal_Prot#'!A:AL,31,FALSE)-VLOOKUP(A22,'SegEnds_NonXtal_Prot#'!A:AL,28,FALSE)</f>
        <v>61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NoXtal</v>
      </c>
    </row>
    <row r="23" spans="1:36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68</v>
      </c>
      <c r="U23" s="1">
        <f t="array" ref="U23">INDEX('ICL3'!$H$2:$H$40,MATCH(MIN(ABS(AH23-'ICL3'!$F$2:$F$40)),ABS(AH23-'ICL3'!$F$2:$F$40),0))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 t="e">
        <f>VLOOKUP(A23,'SegEnds_NonXtal_Prot#'!A:AL,10,FALSE)-VLOOKUP(A23,'SegEnds_NonXtal_Prot#'!A:AL,7,FALSE)</f>
        <v>#VALUE!</v>
      </c>
      <c r="AC23" s="1" t="e">
        <f>VLOOKUP(A23,'SegEnds_NonXtal_Prot#'!A:AL,13,FALSE)-VLOOKUP(A23,'SegEnds_NonXtal_Prot#'!A:AL,10,FALSE)</f>
        <v>#VALUE!</v>
      </c>
      <c r="AD23" s="1">
        <f>VLOOKUP(A23,'SegEnds_NonXtal_Prot#'!A:AL,16,FALSE)-VLOOKUP(A23,'SegEnds_NonXtal_Prot#'!A:AL,10,FALSE)</f>
        <v>53</v>
      </c>
      <c r="AE23" s="1">
        <f>VLOOKUP(A23,'SegEnds_NonXtal_Prot#'!A:AL,22,FALSE)-VLOOKUP(A23,'SegEnds_NonXtal_Prot#'!A:AL,19,FALSE)</f>
        <v>20</v>
      </c>
      <c r="AF23" s="1" t="e">
        <f>VLOOKUP(A23,'SegEnds_NonXtal_Prot#'!A:AL,28,FALSE)-VLOOKUP(A23,'SegEnds_NonXtal_Prot#'!A:AL,25,FALSE)</f>
        <v>#VALUE!</v>
      </c>
      <c r="AG23" s="1">
        <f>VLOOKUP(A23,'SegEnds_NonXtal_Prot#'!A:AL,28,FALSE)-VLOOKUP(A23,'SegEnds_NonXtal_Prot#'!A:AL,22,FALSE)</f>
        <v>44</v>
      </c>
      <c r="AH23" s="1">
        <f>VLOOKUP(A23,'SegEnds_NonXtal_Prot#'!A:AL,31,FALSE)-VLOOKUP(A23,'SegEnds_NonXtal_Prot#'!A:AL,28,FALSE)</f>
        <v>42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INDEX('ICL3'!$G$2:$G$40,MATCH(MIN(ABS(AH24-'ICL3'!$F$2:$F$40)),ABS(AH24-'ICL3'!$F$2:$F$40),0))</f>
        <v>68</v>
      </c>
      <c r="U24" s="1">
        <f t="array" ref="U24">INDEX('ICL3'!$H$2:$H$40,MATCH(MIN(ABS(AH24-'ICL3'!$F$2:$F$40)),ABS(AH24-'ICL3'!$F$2:$F$40),0))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 t="e">
        <f>VLOOKUP(A24,'SegEnds_NonXtal_Prot#'!A:AL,10,FALSE)-VLOOKUP(A24,'SegEnds_NonXtal_Prot#'!A:AL,7,FALSE)</f>
        <v>#VALUE!</v>
      </c>
      <c r="AC24" s="1" t="e">
        <f>VLOOKUP(A24,'SegEnds_NonXtal_Prot#'!A:AL,13,FALSE)-VLOOKUP(A24,'SegEnds_NonXtal_Prot#'!A:AL,10,FALSE)</f>
        <v>#VALUE!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20</v>
      </c>
      <c r="AF24" s="1" t="e">
        <f>VLOOKUP(A24,'SegEnds_NonXtal_Prot#'!A:AL,28,FALSE)-VLOOKUP(A24,'SegEnds_NonXtal_Prot#'!A:AL,25,FALSE)</f>
        <v>#VALUE!</v>
      </c>
      <c r="AG24" s="1">
        <f>VLOOKUP(A24,'SegEnds_NonXtal_Prot#'!A:AL,28,FALSE)-VLOOKUP(A24,'SegEnds_NonXtal_Prot#'!A:AL,22,FALSE)</f>
        <v>42</v>
      </c>
      <c r="AH24" s="1">
        <f>VLOOKUP(A24,'SegEnds_NonXtal_Prot#'!A:AL,31,FALSE)-VLOOKUP(A24,'SegEnds_NonXtal_Prot#'!A:AL,28,FALSE)</f>
        <v>42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303</v>
      </c>
      <c r="B25" s="1" t="str">
        <f>VLOOKUP(A25,Xtal_Templ!A:B,2,FALSE)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INDEX('ICL3'!$G$2:$G$40,MATCH(MIN(ABS(AH25-'ICL3'!$F$2:$F$40)),ABS(AH25-'ICL3'!$F$2:$F$40),0))</f>
        <v>68</v>
      </c>
      <c r="U25" s="1">
        <f t="array" ref="U25">INDEX('ICL3'!$H$2:$H$40,MATCH(MIN(ABS(AH25-'ICL3'!$F$2:$F$40)),ABS(AH25-'ICL3'!$F$2:$F$40),0))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 t="e">
        <f>VLOOKUP(A25,'SegEnds_NonXtal_Prot#'!A:AL,10,FALSE)-VLOOKUP(A25,'SegEnds_NonXtal_Prot#'!A:AL,7,FALSE)</f>
        <v>#VALUE!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52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43</v>
      </c>
      <c r="AH25" s="1">
        <f>VLOOKUP(A25,'SegEnds_NonXtal_Prot#'!A:AL,31,FALSE)-VLOOKUP(A25,'SegEnds_NonXtal_Prot#'!A:AL,28,FALSE)</f>
        <v>43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304</v>
      </c>
      <c r="B26" s="1" t="str">
        <f>VLOOKUP(A26,Xtal_Templ!A:B,2,FALSE)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26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INDEX('ICL3'!$G$2:$G$40,MATCH(MIN(ABS(AH26-'ICL3'!$F$2:$F$40)),ABS(AH26-'ICL3'!$F$2:$F$40),0))</f>
        <v>67</v>
      </c>
      <c r="U26" s="1">
        <f t="array" ref="U26">INDEX('ICL3'!$H$2:$H$40,MATCH(MIN(ABS(AH26-'ICL3'!$F$2:$F$40)),ABS(AH26-'ICL3'!$F$2:$F$40),0))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 t="e">
        <f>VLOOKUP(A26,'SegEnds_NonXtal_Prot#'!A:AL,13,FALSE)-VLOOKUP(A26,'SegEnds_NonXtal_Prot#'!A:AL,10,FALSE)</f>
        <v>#VALUE!</v>
      </c>
      <c r="AD26" s="1">
        <f>VLOOKUP(A26,'SegEnds_NonXtal_Prot#'!A:AL,16,FALSE)-VLOOKUP(A26,'SegEnds_NonXtal_Prot#'!A:AL,10,FALSE)</f>
        <v>46</v>
      </c>
      <c r="AE26" s="1">
        <f>VLOOKUP(A26,'SegEnds_NonXtal_Prot#'!A:AL,22,FALSE)-VLOOKUP(A26,'SegEnds_NonXtal_Prot#'!A:AL,19,FALSE)</f>
        <v>20</v>
      </c>
      <c r="AF26" s="1" t="e">
        <f>VLOOKUP(A26,'SegEnds_NonXtal_Prot#'!A:AL,28,FALSE)-VLOOKUP(A26,'SegEnds_NonXtal_Prot#'!A:AL,25,FALSE)</f>
        <v>#VALUE!</v>
      </c>
      <c r="AG26" s="1">
        <f>VLOOKUP(A26,'SegEnds_NonXtal_Prot#'!A:AL,28,FALSE)-VLOOKUP(A26,'SegEnds_NonXtal_Prot#'!A:AL,22,FALSE)</f>
        <v>42</v>
      </c>
      <c r="AH26" s="1">
        <f>VLOOKUP(A26,'SegEnds_NonXtal_Prot#'!A:AL,31,FALSE)-VLOOKUP(A26,'SegEnds_NonXtal_Prot#'!A:AL,28,FALSE)</f>
        <v>41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INDEX('ICL3'!$G$2:$G$40,MATCH(MIN(ABS(AH27-'ICL3'!$F$2:$F$40)),ABS(AH27-'ICL3'!$F$2:$F$40),0))</f>
        <v>68</v>
      </c>
      <c r="U27" s="1">
        <f t="array" ref="U27">INDEX('ICL3'!$H$2:$H$40,MATCH(MIN(ABS(AH27-'ICL3'!$F$2:$F$40)),ABS(AH27-'ICL3'!$F$2:$F$40),0))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19</v>
      </c>
      <c r="AD27" s="1">
        <f>VLOOKUP(A27,'SegEnds_NonXtal_Prot#'!A:AL,16,FALSE)-VLOOKUP(A27,'SegEnds_NonXtal_Prot#'!A:AL,10,FALSE)</f>
        <v>51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27</v>
      </c>
      <c r="AG27" s="1">
        <f>VLOOKUP(A27,'SegEnds_NonXtal_Prot#'!A:AL,28,FALSE)-VLOOKUP(A27,'SegEnds_NonXtal_Prot#'!A:AL,22,FALSE)</f>
        <v>53</v>
      </c>
      <c r="AH27" s="1">
        <f>VLOOKUP(A27,'SegEnds_NonXtal_Prot#'!A:AL,31,FALSE)-VLOOKUP(A27,'SegEnds_NonXtal_Prot#'!A:AL,28,FALSE)</f>
        <v>51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9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INDEX('ICL3'!$G$2:$G$40,MATCH(MIN(ABS(AH28-'ICL3'!$F$2:$F$40)),ABS(AH28-'ICL3'!$F$2:$F$40),0))</f>
        <v>68</v>
      </c>
      <c r="U28" s="1">
        <f t="array" ref="U28">INDEX('ICL3'!$H$2:$H$40,MATCH(MIN(ABS(AH28-'ICL3'!$F$2:$F$40)),ABS(AH28-'ICL3'!$F$2:$F$40),0))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19</v>
      </c>
      <c r="AD28" s="1">
        <f>VLOOKUP(A28,'SegEnds_NonXtal_Prot#'!A:AL,16,FALSE)-VLOOKUP(A28,'SegEnds_NonXtal_Prot#'!A:AL,10,FALSE)</f>
        <v>51</v>
      </c>
      <c r="AE28" s="1">
        <f>VLOOKUP(A28,'SegEnds_NonXtal_Prot#'!A:AL,22,FALSE)-VLOOKUP(A28,'SegEnds_NonXtal_Prot#'!A:AL,19,FALSE)</f>
        <v>20</v>
      </c>
      <c r="AF28" s="1">
        <f>VLOOKUP(A28,'SegEnds_NonXtal_Prot#'!A:AL,28,FALSE)-VLOOKUP(A28,'SegEnds_NonXtal_Prot#'!A:AL,25,FALSE)</f>
        <v>25</v>
      </c>
      <c r="AG28" s="1">
        <f>VLOOKUP(A28,'SegEnds_NonXtal_Prot#'!A:AL,28,FALSE)-VLOOKUP(A28,'SegEnds_NonXtal_Prot#'!A:AL,22,FALSE)</f>
        <v>52</v>
      </c>
      <c r="AH28" s="1">
        <f>VLOOKUP(A28,'SegEnds_NonXtal_Prot#'!A:AL,31,FALSE)-VLOOKUP(A28,'SegEnds_NonXtal_Prot#'!A:AL,28,FALSE)</f>
        <v>51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INDEX('ICL3'!$G$2:$G$40,MATCH(MIN(ABS(AH29-'ICL3'!$F$2:$F$40)),ABS(AH29-'ICL3'!$F$2:$F$40),0))</f>
        <v>76</v>
      </c>
      <c r="U29" s="1">
        <f t="array" ref="U29">INDEX('ICL3'!$H$2:$H$40,MATCH(MIN(ABS(AH29-'ICL3'!$F$2:$F$40)),ABS(AH29-'ICL3'!$F$2:$F$40),0))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134</v>
      </c>
      <c r="B30" s="1" t="str">
        <f>VLOOKUP(A30,Xtal_Templ!A:B,2,FALSE)</f>
        <v>adrb2_human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INDEX('ICL3'!$G$2:$G$40,MATCH(MIN(ABS(AH30-'ICL3'!$F$2:$F$40)),ABS(AH30-'ICL3'!$F$2:$F$40),0))</f>
        <v>76</v>
      </c>
      <c r="U30" s="1">
        <f t="array" ref="U30">INDEX('ICL3'!$H$2:$H$40,MATCH(MIN(ABS(AH30-'ICL3'!$F$2:$F$40)),ABS(AH30-'ICL3'!$F$2:$F$40),0))</f>
        <v>24</v>
      </c>
      <c r="V30" s="1">
        <v>61</v>
      </c>
      <c r="W30" s="1">
        <v>31</v>
      </c>
      <c r="X30" s="34">
        <f>VLOOKUP($B30&amp;"__wt",'SegEnds_Xtal_BW#'!$A:$Z,24,FALSE)</f>
        <v>55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16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20</v>
      </c>
      <c r="AG30" s="1">
        <f>VLOOKUP(A30,'SegEnds_NonXtal_Prot#'!A:AL,28,FALSE)-VLOOKUP(A30,'SegEnds_NonXtal_Prot#'!A:AL,22,FALSE)</f>
        <v>58</v>
      </c>
      <c r="AH30" s="1">
        <f>VLOOKUP(A30,'SegEnds_NonXtal_Prot#'!A:AL,31,FALSE)-VLOOKUP(A30,'SegEnds_NonXtal_Prot#'!A:AL,28,FALSE)</f>
        <v>70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INDEX('ICL3'!$G$2:$G$40,MATCH(MIN(ABS(AH31-'ICL3'!$F$2:$F$40)),ABS(AH31-'ICL3'!$F$2:$F$40),0))</f>
        <v>76</v>
      </c>
      <c r="U31" s="1">
        <f t="array" ref="U31">INDEX('ICL3'!$H$2:$H$40,MATCH(MIN(ABS(AH31-'ICL3'!$F$2:$F$40)),ABS(AH31-'ICL3'!$F$2:$F$40),0))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21</v>
      </c>
      <c r="AD31" s="1">
        <f>VLOOKUP(A31,'SegEnds_NonXtal_Prot#'!A:AL,16,FALSE)-VLOOKUP(A31,'SegEnds_NonXtal_Prot#'!A:AL,10,FALSE)</f>
        <v>53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20</v>
      </c>
      <c r="AG31" s="1">
        <f>VLOOKUP(A31,'SegEnds_NonXtal_Prot#'!A:AL,28,FALSE)-VLOOKUP(A31,'SegEnds_NonXtal_Prot#'!A:AL,22,FALSE)</f>
        <v>46</v>
      </c>
      <c r="AH31" s="1">
        <f>VLOOKUP(A31,'SegEnds_NonXtal_Prot#'!A:AL,31,FALSE)-VLOOKUP(A31,'SegEnds_NonXtal_Prot#'!A:AL,28,FALSE)</f>
        <v>88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9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INDEX('ICL3'!$G$2:$G$40,MATCH(MIN(ABS(AH32-'ICL3'!$F$2:$F$40)),ABS(AH32-'ICL3'!$F$2:$F$40),0))</f>
        <v>75</v>
      </c>
      <c r="U32" s="1">
        <f t="array" ref="U32">INDEX('ICL3'!$H$2:$H$40,MATCH(MIN(ABS(AH32-'ICL3'!$F$2:$F$40)),ABS(AH32-'ICL3'!$F$2:$F$40),0))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22</v>
      </c>
      <c r="AG32" s="1">
        <f>VLOOKUP(A32,'SegEnds_NonXtal_Prot#'!A:AL,28,FALSE)-VLOOKUP(A32,'SegEnds_NonXtal_Prot#'!A:AL,22,FALSE)</f>
        <v>50</v>
      </c>
      <c r="AH32" s="1">
        <f>VLOOKUP(A32,'SegEnds_NonXtal_Prot#'!A:AL,31,FALSE)-VLOOKUP(A32,'SegEnds_NonXtal_Prot#'!A:AL,28,FALSE)</f>
        <v>180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Xtal</v>
      </c>
    </row>
    <row r="33" spans="1:36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9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INDEX('ICL3'!$G$2:$G$40,MATCH(MIN(ABS(AH33-'ICL3'!$F$2:$F$40)),ABS(AH33-'ICL3'!$F$2:$F$40),0))</f>
        <v>75</v>
      </c>
      <c r="U33" s="1">
        <f t="array" ref="U33">INDEX('ICL3'!$H$2:$H$40,MATCH(MIN(ABS(AH33-'ICL3'!$F$2:$F$40)),ABS(AH33-'ICL3'!$F$2:$F$40),0))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22</v>
      </c>
      <c r="AG33" s="1">
        <f>VLOOKUP(A33,'SegEnds_NonXtal_Prot#'!A:AL,28,FALSE)-VLOOKUP(A33,'SegEnds_NonXtal_Prot#'!A:AL,22,FALSE)</f>
        <v>50</v>
      </c>
      <c r="AH33" s="1">
        <f>VLOOKUP(A33,'SegEnds_NonXtal_Prot#'!A:AL,31,FALSE)-VLOOKUP(A33,'SegEnds_NonXtal_Prot#'!A:AL,28,FALSE)</f>
        <v>204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Xtal</v>
      </c>
    </row>
    <row r="34" spans="1:36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INDEX('ICL3'!$G$2:$G$40,MATCH(MIN(ABS(AH34-'ICL3'!$F$2:$F$40)),ABS(AH34-'ICL3'!$F$2:$F$40),0))</f>
        <v>75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20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22</v>
      </c>
      <c r="AG34" s="1">
        <f>VLOOKUP(A34,'SegEnds_NonXtal_Prot#'!A:AL,28,FALSE)-VLOOKUP(A34,'SegEnds_NonXtal_Prot#'!A:AL,22,FALSE)</f>
        <v>50</v>
      </c>
      <c r="AH34" s="1">
        <f>VLOOKUP(A34,'SegEnds_NonXtal_Prot#'!A:AL,31,FALSE)-VLOOKUP(A34,'SegEnds_NonXtal_Prot#'!A:AL,28,FALSE)</f>
        <v>263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9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4">
        <v>35</v>
      </c>
      <c r="T35" s="4">
        <f t="array" ref="T35">INDEX('ICL3'!$G$2:$G$40,MATCH(MIN(ABS(AH35-'ICL3'!$F$2:$F$40)),ABS(AH35-'ICL3'!$F$2:$F$40),0))</f>
        <v>75</v>
      </c>
      <c r="U35" s="4">
        <f t="array" ref="U35">INDEX('ICL3'!$H$2:$H$40,MATCH(MIN(ABS(AH35-'ICL3'!$F$2:$F$40)),ABS(AH35-'ICL3'!$F$2:$F$40),0))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4">
        <f>VLOOKUP(A35,'SegEnds_NonXtal_Prot#'!A:AL,10,FALSE)-VLOOKUP(A35,'SegEnds_NonXtal_Prot#'!A:AL,7,FALSE)</f>
        <v>15</v>
      </c>
      <c r="AC35" s="4">
        <f>VLOOKUP(A35,'SegEnds_NonXtal_Prot#'!A:AL,13,FALSE)-VLOOKUP(A35,'SegEnds_NonXtal_Prot#'!A:AL,10,FALSE)</f>
        <v>20</v>
      </c>
      <c r="AD35" s="4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20</v>
      </c>
      <c r="AF35" s="4">
        <f>VLOOKUP(A35,'SegEnds_NonXtal_Prot#'!A:AL,28,FALSE)-VLOOKUP(A35,'SegEnds_NonXtal_Prot#'!A:AL,25,FALSE)</f>
        <v>22</v>
      </c>
      <c r="AG35" s="1">
        <f>VLOOKUP(A35,'SegEnds_NonXtal_Prot#'!A:AL,28,FALSE)-VLOOKUP(A35,'SegEnds_NonXtal_Prot#'!A:AL,22,FALSE)</f>
        <v>50</v>
      </c>
      <c r="AH35" s="4">
        <f>VLOOKUP(A35,'SegEnds_NonXtal_Prot#'!A:AL,31,FALSE)-VLOOKUP(A35,'SegEnds_NonXtal_Prot#'!A:AL,28,FALSE)</f>
        <v>263</v>
      </c>
      <c r="AI35" s="4">
        <f>VLOOKUP(A35,'SegEnds_NonXtal_Prot#'!A:AL,34,FALSE)-VLOOKUP(A35,'SegEnds_NonXtal_Prot#'!A:AL,31,FALSE)</f>
        <v>35</v>
      </c>
      <c r="AJ35" s="1" t="str">
        <f>IF(ISERROR(MATCH(A35,'SegEnds_Xtal_Prot#'!B:B, 0)), "NoXtal", "Xtal")</f>
        <v>Xtal</v>
      </c>
    </row>
    <row r="36" spans="1:36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9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75</v>
      </c>
      <c r="U36" s="1">
        <f t="array" ref="U36">INDEX('ICL3'!$H$2:$H$40,MATCH(MIN(ABS(AH36-'ICL3'!$F$2:$F$40)),ABS(AH36-'ICL3'!$F$2:$F$40),0))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22</v>
      </c>
      <c r="AG36" s="1">
        <f>VLOOKUP(A36,'SegEnds_NonXtal_Prot#'!A:AL,28,FALSE)-VLOOKUP(A36,'SegEnds_NonXtal_Prot#'!A:AL,22,FALSE)</f>
        <v>50</v>
      </c>
      <c r="AH36" s="1">
        <f>VLOOKUP(A36,'SegEnds_NonXtal_Prot#'!A:AL,31,FALSE)-VLOOKUP(A36,'SegEnds_NonXtal_Prot#'!A:AL,28,FALSE)</f>
        <v>208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Xtal</v>
      </c>
    </row>
    <row r="37" spans="1:36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9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75</v>
      </c>
      <c r="U37" s="1">
        <f t="array" ref="U37">INDEX('ICL3'!$H$2:$H$40,MATCH(MIN(ABS(AH37-'ICL3'!$F$2:$F$40)),ABS(AH37-'ICL3'!$F$2:$F$40),0))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252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NoXtal</v>
      </c>
    </row>
    <row r="38" spans="1:36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20</v>
      </c>
      <c r="AG38" s="1">
        <f>VLOOKUP(A38,'SegEnds_NonXtal_Prot#'!A:AL,28,FALSE)-VLOOKUP(A38,'SegEnds_NonXtal_Prot#'!A:AL,22,FALSE)</f>
        <v>53</v>
      </c>
      <c r="AH38" s="1">
        <f>VLOOKUP(A38,'SegEnds_NonXtal_Prot#'!A:AL,31,FALSE)-VLOOKUP(A38,'SegEnds_NonXtal_Prot#'!A:AL,28,FALSE)</f>
        <v>103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NoXtal</v>
      </c>
    </row>
    <row r="39" spans="1:36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9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20</v>
      </c>
      <c r="AG39" s="1">
        <f>VLOOKUP(A39,'SegEnds_NonXtal_Prot#'!A:AL,28,FALSE)-VLOOKUP(A39,'SegEnds_NonXtal_Prot#'!A:AL,22,FALSE)</f>
        <v>53</v>
      </c>
      <c r="AH39" s="1">
        <f>VLOOKUP(A39,'SegEnds_NonXtal_Prot#'!A:AL,31,FALSE)-VLOOKUP(A39,'SegEnds_NonXtal_Prot#'!A:AL,28,FALSE)</f>
        <v>86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Xtal</v>
      </c>
    </row>
    <row r="40" spans="1:36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20</v>
      </c>
      <c r="AG40" s="1">
        <f>VLOOKUP(A40,'SegEnds_NonXtal_Prot#'!A:AL,28,FALSE)-VLOOKUP(A40,'SegEnds_NonXtal_Prot#'!A:AL,22,FALSE)</f>
        <v>53</v>
      </c>
      <c r="AH40" s="1">
        <f>VLOOKUP(A40,'SegEnds_NonXtal_Prot#'!A:AL,31,FALSE)-VLOOKUP(A40,'SegEnds_NonXtal_Prot#'!A:AL,28,FALSE)</f>
        <v>77</v>
      </c>
      <c r="AI40" s="1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191</v>
      </c>
      <c r="B41" s="1" t="str">
        <f>VLOOKUP(A41,Xtal_Templ!A:B,2,FALSE)</f>
        <v>drd3_human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58</v>
      </c>
      <c r="O41" s="89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75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21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41</v>
      </c>
      <c r="AH41" s="1">
        <f>VLOOKUP(A41,'SegEnds_NonXtal_Prot#'!A:AL,31,FALSE)-VLOOKUP(A41,'SegEnds_NonXtal_Prot#'!A:AL,28,FALSE)</f>
        <v>187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9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73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 t="e">
        <f>VLOOKUP(A42,'SegEnds_NonXtal_Prot#'!A:AL,10,FALSE)-VLOOKUP(A42,'SegEnds_NonXtal_Prot#'!A:AL,7,FALSE)</f>
        <v>#VALUE!</v>
      </c>
      <c r="AC42" s="1" t="e">
        <f>VLOOKUP(A42,'SegEnds_NonXtal_Prot#'!A:AL,13,FALSE)-VLOOKUP(A42,'SegEnds_NonXtal_Prot#'!A:AL,10,FALSE)</f>
        <v>#VALUE!</v>
      </c>
      <c r="AD42" s="1">
        <f>VLOOKUP(A42,'SegEnds_NonXtal_Prot#'!A:AL,16,FALSE)-VLOOKUP(A42,'SegEnds_NonXtal_Prot#'!A:AL,10,FALSE)</f>
        <v>54</v>
      </c>
      <c r="AE42" s="1" t="e">
        <f>VLOOKUP(A42,'SegEnds_NonXtal_Prot#'!A:AL,22,FALSE)-VLOOKUP(A42,'SegEnds_NonXtal_Prot#'!A:AL,19,FALSE)</f>
        <v>#VALUE!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58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NoXtal</v>
      </c>
    </row>
    <row r="43" spans="1:36" x14ac:dyDescent="0.2">
      <c r="A43" s="1" t="s">
        <v>247</v>
      </c>
      <c r="B43" s="1" t="str">
        <f>VLOOKUP(A43,Xtal_Templ!A:B,2,FALSE)</f>
        <v>ox2r_human</v>
      </c>
      <c r="C43" s="5">
        <f>VLOOKUP($B43&amp;"__wt",'SegEnds_Xtal_BW#'!$A:$Z,3,FALSE)</f>
        <v>31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76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16</v>
      </c>
      <c r="AC43" s="1" t="e">
        <f>VLOOKUP(A43,'SegEnds_NonXtal_Prot#'!A:AL,13,FALSE)-VLOOKUP(A43,'SegEnds_NonXtal_Prot#'!A:AL,10,FALSE)</f>
        <v>#VALUE!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25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72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NoXtal</v>
      </c>
    </row>
    <row r="44" spans="1:36" x14ac:dyDescent="0.2">
      <c r="A44" s="1" t="s">
        <v>267</v>
      </c>
      <c r="B44" s="1" t="str">
        <f>VLOOKUP(A44,Xtal_Templ!A:B,2,FALSE)</f>
        <v>ox1r_human</v>
      </c>
      <c r="C44" s="5">
        <f>VLOOKUP($B44&amp;"__wt",'SegEnds_Xtal_BW#'!$A:$Z,3,FALSE)</f>
        <v>32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32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58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 t="e">
        <f>VLOOKUP(A44,'SegEnds_NonXtal_Prot#'!A:AL,13,FALSE)-VLOOKUP(A44,'SegEnds_NonXtal_Prot#'!A:AL,10,FALSE)</f>
        <v>#VALUE!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28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72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9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32</v>
      </c>
      <c r="T45" s="1">
        <f t="array" ref="T45">INDEX('ICL3'!$G$2:$G$40,MATCH(MIN(ABS(AH45-'ICL3'!$F$2:$F$40)),ABS(AH45-'ICL3'!$F$2:$F$40),0))</f>
        <v>73</v>
      </c>
      <c r="U45" s="1">
        <f t="array" ref="U45">INDEX('ICL3'!$H$2:$H$40,MATCH(MIN(ABS(AH45-'ICL3'!$F$2:$F$40)),ABS(AH45-'ICL3'!$F$2:$F$40),0))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20</v>
      </c>
      <c r="AD45" s="1">
        <f>VLOOKUP(A45,'SegEnds_NonXtal_Prot#'!A:AL,16,FALSE)-VLOOKUP(A45,'SegEnds_NonXtal_Prot#'!A:AL,10,FALSE)</f>
        <v>52</v>
      </c>
      <c r="AE45" s="1" t="e">
        <f>VLOOKUP(A45,'SegEnds_NonXtal_Prot#'!A:AL,22,FALSE)-VLOOKUP(A45,'SegEnds_NonXtal_Prot#'!A:AL,19,FALSE)</f>
        <v>#VALUE!</v>
      </c>
      <c r="AF45" s="1">
        <f>VLOOKUP(A45,'SegEnds_NonXtal_Prot#'!A:AL,28,FALSE)-VLOOKUP(A45,'SegEnds_NonXtal_Prot#'!A:AL,25,FALSE)</f>
        <v>27</v>
      </c>
      <c r="AG45" s="1">
        <f>VLOOKUP(A45,'SegEnds_NonXtal_Prot#'!A:AL,28,FALSE)-VLOOKUP(A45,'SegEnds_NonXtal_Prot#'!A:AL,22,FALSE)</f>
        <v>57</v>
      </c>
      <c r="AH45" s="1">
        <f>VLOOKUP(A45,'SegEnds_NonXtal_Prot#'!A:AL,31,FALSE)-VLOOKUP(A45,'SegEnds_NonXtal_Prot#'!A:AL,28,FALSE)</f>
        <v>56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9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22</v>
      </c>
      <c r="AG46" s="1">
        <f>VLOOKUP(A46,'SegEnds_NonXtal_Prot#'!A:AL,28,FALSE)-VLOOKUP(A46,'SegEnds_NonXtal_Prot#'!A:AL,22,FALSE)</f>
        <v>50</v>
      </c>
      <c r="AH46" s="1">
        <f>VLOOKUP(A46,'SegEnds_NonXtal_Prot#'!A:AL,31,FALSE)-VLOOKUP(A46,'SegEnds_NonXtal_Prot#'!A:AL,28,FALSE)</f>
        <v>228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Xtal</v>
      </c>
    </row>
    <row r="47" spans="1:36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11">
        <f>VLOOKUP($B47&amp;"__wt",'SegEnds_Xtal_BW#'!$A:$Z,14,FALSE)</f>
        <v>56</v>
      </c>
      <c r="O47" s="111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INDEX('ICL3'!$G$2:$G$40,MATCH(MIN(ABS(AH47-'ICL3'!$F$2:$F$40)),ABS(AH47-'ICL3'!$F$2:$F$40),0))</f>
        <v>73</v>
      </c>
      <c r="U47" s="1">
        <f t="array" ref="U47">INDEX('ICL3'!$H$2:$H$40,MATCH(MIN(ABS(AH47-'ICL3'!$F$2:$F$40)),ABS(AH47-'ICL3'!$F$2:$F$40),0))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18</v>
      </c>
      <c r="AD47" s="1">
        <f>VLOOKUP(A47,'SegEnds_NonXtal_Prot#'!A:AL,16,FALSE)-VLOOKUP(A47,'SegEnds_NonXtal_Prot#'!A:AL,10,FALSE)</f>
        <v>51</v>
      </c>
      <c r="AE47" s="1">
        <f>VLOOKUP(A47,'SegEnds_NonXtal_Prot#'!A:AL,22,FALSE)-VLOOKUP(A47,'SegEnds_NonXtal_Prot#'!A:AL,19,FALSE)</f>
        <v>19</v>
      </c>
      <c r="AF47" s="1" t="e">
        <f>VLOOKUP(A47,'SegEnds_NonXtal_Prot#'!A:AL,28,FALSE)-VLOOKUP(A47,'SegEnds_NonXtal_Prot#'!A:AL,25,FALSE)</f>
        <v>#VALUE!</v>
      </c>
      <c r="AG47" s="1">
        <f>VLOOKUP(A47,'SegEnds_NonXtal_Prot#'!A:AL,28,FALSE)-VLOOKUP(A47,'SegEnds_NonXtal_Prot#'!A:AL,22,FALSE)</f>
        <v>45</v>
      </c>
      <c r="AH47" s="1">
        <f>VLOOKUP(A47,'SegEnds_NonXtal_Prot#'!A:AL,31,FALSE)-VLOOKUP(A47,'SegEnds_NonXtal_Prot#'!A:AL,28,FALSE)</f>
        <v>56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Xtal</v>
      </c>
    </row>
    <row r="48" spans="1:36" x14ac:dyDescent="0.2">
      <c r="A48" s="1" t="s">
        <v>366</v>
      </c>
      <c r="B48" s="1" t="str">
        <f>VLOOKUP(A48,Xtal_Templ!A:B,2,FALSE)</f>
        <v>agtr2_human</v>
      </c>
      <c r="C48" s="5">
        <f>VLOOKUP($B48&amp;"__wt",'SegEnds_Xtal_BW#'!$A:$Z,3,FALSE)</f>
        <v>33</v>
      </c>
      <c r="D48" s="1">
        <f>VLOOKUP($B48&amp;"__wt",'SegEnds_Xtal_BW#'!$A:$Z,4,FALSE)</f>
        <v>60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47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f>VLOOKUP($B48&amp;"__wt",'SegEnds_Xtal_BW#'!$A:$Z,15,FALSE)</f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30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61</v>
      </c>
      <c r="AA48" s="27" t="str">
        <f>VLOOKUP(A48,Classification!A:B,2,FALSE)</f>
        <v>A</v>
      </c>
      <c r="AB48" s="1" t="e">
        <f>VLOOKUP(A48,'SegEnds_NonXtal_Prot#'!A:AL,10,FALSE)-VLOOKUP(A48,'SegEnds_NonXtal_Prot#'!A:AL,7,FALSE)</f>
        <v>#VALUE!</v>
      </c>
      <c r="AC48" s="1" t="e">
        <f>VLOOKUP(A48,'SegEnds_NonXtal_Prot#'!A:AL,13,FALSE)-VLOOKUP(A48,'SegEnds_NonXtal_Prot#'!A:AL,10,FALSE)</f>
        <v>#VALUE!</v>
      </c>
      <c r="AD48" s="1">
        <f>VLOOKUP(A48,'SegEnds_NonXtal_Prot#'!A:AL,16,FALSE)-VLOOKUP(A48,'SegEnds_NonXtal_Prot#'!A:AL,10,FALSE)</f>
        <v>57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27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11">
        <v>56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INDEX('ICL3'!$G$2:$G$40,MATCH(MIN(ABS(AH49-'ICL3'!$F$2:$F$40)),ABS(AH49-'ICL3'!$F$2:$F$40),0))</f>
        <v>72</v>
      </c>
      <c r="U49" s="1">
        <f t="array" ref="U49">INDEX('ICL3'!$H$2:$H$40,MATCH(MIN(ABS(AH49-'ICL3'!$F$2:$F$40)),ABS(AH49-'ICL3'!$F$2:$F$40),0))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 t="e">
        <f>VLOOKUP(A49,'SegEnds_NonXtal_Prot#'!A:AL,13,FALSE)-VLOOKUP(A49,'SegEnds_NonXtal_Prot#'!A:AL,10,FALSE)</f>
        <v>#VALUE!</v>
      </c>
      <c r="AD49" s="1">
        <f>VLOOKUP(A49,'SegEnds_NonXtal_Prot#'!A:AL,16,FALSE)-VLOOKUP(A49,'SegEnds_NonXtal_Prot#'!A:AL,10,FALSE)</f>
        <v>59</v>
      </c>
      <c r="AE49" s="1">
        <f>VLOOKUP(A49,'SegEnds_NonXtal_Prot#'!A:AL,22,FALSE)-VLOOKUP(A49,'SegEnds_NonXtal_Prot#'!A:AL,19,FALSE)</f>
        <v>19</v>
      </c>
      <c r="AF49" s="1">
        <f>VLOOKUP(A49,'SegEnds_NonXtal_Prot#'!A:AL,28,FALSE)-VLOOKUP(A49,'SegEnds_NonXtal_Prot#'!A:AL,25,FALSE)</f>
        <v>28</v>
      </c>
      <c r="AG49" s="1">
        <f>VLOOKUP(A49,'SegEnds_NonXtal_Prot#'!A:AL,28,FALSE)-VLOOKUP(A49,'SegEnds_NonXtal_Prot#'!A:AL,22,FALSE)</f>
        <v>55</v>
      </c>
      <c r="AH49" s="1">
        <f>VLOOKUP(A49,'SegEnds_NonXtal_Prot#'!A:AL,31,FALSE)-VLOOKUP(A49,'SegEnds_NonXtal_Prot#'!A:AL,28,FALSE)</f>
        <v>52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11">
        <v>56</v>
      </c>
      <c r="O50" s="89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INDEX('ICL3'!$G$2:$G$40,MATCH(MIN(ABS(AH50-'ICL3'!$F$2:$F$40)),ABS(AH50-'ICL3'!$F$2:$F$40),0))</f>
        <v>72</v>
      </c>
      <c r="U50" s="1">
        <f t="array" ref="U50">INDEX('ICL3'!$H$2:$H$40,MATCH(MIN(ABS(AH50-'ICL3'!$F$2:$F$40)),ABS(AH50-'ICL3'!$F$2:$F$40),0))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24</v>
      </c>
      <c r="AD50" s="1">
        <f>VLOOKUP(A50,'SegEnds_NonXtal_Prot#'!A:AL,16,FALSE)-VLOOKUP(A50,'SegEnds_NonXtal_Prot#'!A:AL,10,FALSE)</f>
        <v>59</v>
      </c>
      <c r="AE50" s="1">
        <f>VLOOKUP(A50,'SegEnds_NonXtal_Prot#'!A:AL,22,FALSE)-VLOOKUP(A50,'SegEnds_NonXtal_Prot#'!A:AL,19,FALSE)</f>
        <v>19</v>
      </c>
      <c r="AF50" s="1">
        <f>VLOOKUP(A50,'SegEnds_NonXtal_Prot#'!A:AL,28,FALSE)-VLOOKUP(A50,'SegEnds_NonXtal_Prot#'!A:AL,25,FALSE)</f>
        <v>28</v>
      </c>
      <c r="AG50" s="1">
        <f>VLOOKUP(A50,'SegEnds_NonXtal_Prot#'!A:AL,28,FALSE)-VLOOKUP(A50,'SegEnds_NonXtal_Prot#'!A:AL,22,FALSE)</f>
        <v>55</v>
      </c>
      <c r="AH50" s="1">
        <f>VLOOKUP(A50,'SegEnds_NonXtal_Prot#'!A:AL,31,FALSE)-VLOOKUP(A50,'SegEnds_NonXtal_Prot#'!A:AL,28,FALSE)</f>
        <v>52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NoXtal</v>
      </c>
    </row>
    <row r="51" spans="1:36" x14ac:dyDescent="0.2">
      <c r="A51" s="1" t="s">
        <v>387</v>
      </c>
      <c r="B51" s="1" t="str">
        <f>VLOOKUP(A51,Xtal_Templ!A:B,2,FALSE)</f>
        <v>5ht1b_human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67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INDEX('ICL3'!$G$2:$G$40,MATCH(MIN(ABS(AH51-'ICL3'!$F$2:$F$40)),ABS(AH51-'ICL3'!$F$2:$F$40),0))</f>
        <v>74</v>
      </c>
      <c r="U51" s="1">
        <f t="array" ref="U51">INDEX('ICL3'!$H$2:$H$40,MATCH(MIN(ABS(AH51-'ICL3'!$F$2:$F$40)),ABS(AH51-'ICL3'!$F$2:$F$40),0))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20</v>
      </c>
      <c r="AD51" s="1">
        <f>VLOOKUP(A51,'SegEnds_NonXtal_Prot#'!A:AL,16,FALSE)-VLOOKUP(A51,'SegEnds_NonXtal_Prot#'!A:AL,10,FALSE)</f>
        <v>52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20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64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388</v>
      </c>
      <c r="B52" s="1" t="str">
        <f>VLOOKUP(A52,Xtal_Templ!A:B,2,FALSE)</f>
        <v>adrb2_human</v>
      </c>
      <c r="C52" s="5">
        <f>VLOOKUP($B52&amp;"__wt",'SegEnds_Xtal_BW#'!$A:$Z,3,FALSE)</f>
        <v>25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INDEX('ICL3'!$G$2:$G$40,MATCH(MIN(ABS(AH52-'ICL3'!$F$2:$F$40)),ABS(AH52-'ICL3'!$F$2:$F$40),0))</f>
        <v>73</v>
      </c>
      <c r="U52" s="1">
        <f t="array" ref="U52">INDEX('ICL3'!$H$2:$H$40,MATCH(MIN(ABS(AH52-'ICL3'!$F$2:$F$40)),ABS(AH52-'ICL3'!$F$2:$F$40),0))</f>
        <v>22</v>
      </c>
      <c r="V52" s="1">
        <v>61</v>
      </c>
      <c r="W52" s="1">
        <v>31</v>
      </c>
      <c r="X52" s="111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20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56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389</v>
      </c>
      <c r="B53" s="1" t="str">
        <f>VLOOKUP(A53,Xtal_Templ!A:B,2,FALSE)</f>
        <v>adrb2_human</v>
      </c>
      <c r="C53" s="5">
        <f>VLOOKUP($B53&amp;"__wt",'SegEnds_Xtal_BW#'!$A:$Z,3,FALSE)</f>
        <v>25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9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74</v>
      </c>
      <c r="U53" s="1">
        <f t="array" ref="U53">INDEX('ICL3'!$H$2:$H$40,MATCH(MIN(ABS(AH53-'ICL3'!$F$2:$F$40)),ABS(AH53-'ICL3'!$F$2:$F$40),0))</f>
        <v>21</v>
      </c>
      <c r="V53" s="1">
        <v>61</v>
      </c>
      <c r="W53" s="1">
        <v>31</v>
      </c>
      <c r="X53" s="111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20</v>
      </c>
      <c r="AG53" s="1">
        <f>VLOOKUP(A53,'SegEnds_NonXtal_Prot#'!A:AL,28,FALSE)-VLOOKUP(A53,'SegEnds_NonXtal_Prot#'!A:AL,22,FALSE)</f>
        <v>53</v>
      </c>
      <c r="AH53" s="1">
        <f>VLOOKUP(A53,'SegEnds_NonXtal_Prot#'!A:AL,31,FALSE)-VLOOKUP(A53,'SegEnds_NonXtal_Prot#'!A:AL,28,FALSE)</f>
        <v>62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NoXtal</v>
      </c>
    </row>
    <row r="54" spans="1:36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29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9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73</v>
      </c>
      <c r="U54" s="1">
        <f t="array" ref="U54">INDEX('ICL3'!$H$2:$H$40,MATCH(MIN(ABS(AH54-'ICL3'!$F$2:$F$40)),ABS(AH54-'ICL3'!$F$2:$F$40),0))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19</v>
      </c>
      <c r="AG54" s="1">
        <f>VLOOKUP(A54,'SegEnds_NonXtal_Prot#'!A:AL,28,FALSE)-VLOOKUP(A54,'SegEnds_NonXtal_Prot#'!A:AL,22,FALSE)</f>
        <v>52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NoXtal</v>
      </c>
    </row>
    <row r="55" spans="1:36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74</v>
      </c>
      <c r="U55" s="1">
        <f t="array" ref="U55">INDEX('ICL3'!$H$2:$H$40,MATCH(MIN(ABS(AH55-'ICL3'!$F$2:$F$40)),ABS(AH55-'ICL3'!$F$2:$F$40),0))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19</v>
      </c>
      <c r="AG55" s="1">
        <f>VLOOKUP(A55,'SegEnds_NonXtal_Prot#'!A:AL,28,FALSE)-VLOOKUP(A55,'SegEnds_NonXtal_Prot#'!A:AL,22,FALSE)</f>
        <v>52</v>
      </c>
      <c r="AH55" s="1">
        <f>VLOOKUP(A55,'SegEnds_NonXtal_Prot#'!A:AL,31,FALSE)-VLOOKUP(A55,'SegEnds_NonXtal_Prot#'!A:AL,28,FALSE)</f>
        <v>64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29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9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INDEX('ICL3'!$G$2:$G$40,MATCH(MIN(ABS(AH56-'ICL3'!$F$2:$F$40)),ABS(AH56-'ICL3'!$F$2:$F$40),0))</f>
        <v>74</v>
      </c>
      <c r="U56" s="1">
        <f t="array" ref="U56">INDEX('ICL3'!$H$2:$H$40,MATCH(MIN(ABS(AH56-'ICL3'!$F$2:$F$40)),ABS(AH56-'ICL3'!$F$2:$F$40),0))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1">
        <f>VLOOKUP(A56,'SegEnds_NonXtal_Prot#'!A:AL,28,FALSE)-VLOOKUP(A56,'SegEnds_NonXtal_Prot#'!A:AL,25,FALSE)</f>
        <v>19</v>
      </c>
      <c r="AG56" s="1">
        <f>VLOOKUP(A56,'SegEnds_NonXtal_Prot#'!A:AL,28,FALSE)-VLOOKUP(A56,'SegEnds_NonXtal_Prot#'!A:AL,22,FALSE)</f>
        <v>52</v>
      </c>
      <c r="AH56" s="1">
        <f>VLOOKUP(A56,'SegEnds_NonXtal_Prot#'!A:AL,31,FALSE)-VLOOKUP(A56,'SegEnds_NonXtal_Prot#'!A:AL,28,FALSE)</f>
        <v>64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74</v>
      </c>
      <c r="U57" s="1">
        <f t="array" ref="U57">INDEX('ICL3'!$H$2:$H$40,MATCH(MIN(ABS(AH57-'ICL3'!$F$2:$F$40)),ABS(AH57-'ICL3'!$F$2:$F$40),0))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19</v>
      </c>
      <c r="AG57" s="1">
        <f>VLOOKUP(A57,'SegEnds_NonXtal_Prot#'!A:AL,28,FALSE)-VLOOKUP(A57,'SegEnds_NonXtal_Prot#'!A:AL,22,FALSE)</f>
        <v>52</v>
      </c>
      <c r="AH57" s="1">
        <f>VLOOKUP(A57,'SegEnds_NonXtal_Prot#'!A:AL,31,FALSE)-VLOOKUP(A57,'SegEnds_NonXtal_Prot#'!A:AL,28,FALSE)</f>
        <v>64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76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INDEX('ICL3'!$G$2:$G$40,MATCH(MIN(ABS(AH59-'ICL3'!$F$2:$F$40)),ABS(AH59-'ICL3'!$F$2:$F$40),0))</f>
        <v>72</v>
      </c>
      <c r="U59" s="1">
        <f t="array" ref="U59">INDEX('ICL3'!$H$2:$H$40,MATCH(MIN(ABS(AH59-'ICL3'!$F$2:$F$40)),ABS(AH59-'ICL3'!$F$2:$F$40),0))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18</v>
      </c>
      <c r="AD59" s="1">
        <f>VLOOKUP(A59,'SegEnds_NonXtal_Prot#'!A:AL,16,FALSE)-VLOOKUP(A59,'SegEnds_NonXtal_Prot#'!A:AL,10,FALSE)</f>
        <v>50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23</v>
      </c>
      <c r="AG59" s="1">
        <f>VLOOKUP(A59,'SegEnds_NonXtal_Prot#'!A:AL,28,FALSE)-VLOOKUP(A59,'SegEnds_NonXtal_Prot#'!A:AL,22,FALSE)</f>
        <v>60</v>
      </c>
      <c r="AH59" s="1">
        <f>VLOOKUP(A59,'SegEnds_NonXtal_Prot#'!A:AL,31,FALSE)-VLOOKUP(A59,'SegEnds_NonXtal_Prot#'!A:AL,28,FALSE)</f>
        <v>57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76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31</v>
      </c>
      <c r="X63" s="6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54</v>
      </c>
      <c r="AH63" s="1">
        <f>VLOOKUP(A63,'SegEnds_NonXtal_Prot#'!A:AL,31,FALSE)-VLOOKUP(A63,'SegEnds_NonXtal_Prot#'!A:AL,28,FALSE)</f>
        <v>91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9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INDEX('ICL3'!$G$2:$G$40,MATCH(MIN(ABS(AH64-'ICL3'!$F$2:$F$40)),ABS(AH64-'ICL3'!$F$2:$F$40),0))</f>
        <v>76</v>
      </c>
      <c r="U64" s="1">
        <f t="array" ref="U64">INDEX('ICL3'!$H$2:$H$40,MATCH(MIN(ABS(AH64-'ICL3'!$F$2:$F$40)),ABS(AH64-'ICL3'!$F$2:$F$40),0))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16</v>
      </c>
      <c r="AC64" s="1" t="e">
        <f>VLOOKUP(A64,'SegEnds_NonXtal_Prot#'!A:AL,13,FALSE)-VLOOKUP(A64,'SegEnds_NonXtal_Prot#'!A:AL,10,FALSE)</f>
        <v>#VALUE!</v>
      </c>
      <c r="AD64" s="1">
        <f>VLOOKUP(A64,'SegEnds_NonXtal_Prot#'!A:AL,16,FALSE)-VLOOKUP(A64,'SegEnds_NonXtal_Prot#'!A:AL,10,FALSE)</f>
        <v>51</v>
      </c>
      <c r="AE64" s="1">
        <f>VLOOKUP(A64,'SegEnds_NonXtal_Prot#'!A:AL,22,FALSE)-VLOOKUP(A64,'SegEnds_NonXtal_Prot#'!A:AL,19,FALSE)</f>
        <v>20</v>
      </c>
      <c r="AF64" s="1" t="e">
        <f>VLOOKUP(A64,'SegEnds_NonXtal_Prot#'!A:AL,28,FALSE)-VLOOKUP(A64,'SegEnds_NonXtal_Prot#'!A:AL,25,FALSE)</f>
        <v>#VALUE!</v>
      </c>
      <c r="AG64" s="1">
        <f>VLOOKUP(A64,'SegEnds_NonXtal_Prot#'!A:AL,28,FALSE)-VLOOKUP(A64,'SegEnds_NonXtal_Prot#'!A:AL,22,FALSE)</f>
        <v>45</v>
      </c>
      <c r="AH64" s="1">
        <f>VLOOKUP(A64,'SegEnds_NonXtal_Prot#'!A:AL,31,FALSE)-VLOOKUP(A64,'SegEnds_NonXtal_Prot#'!A:AL,28,FALSE)</f>
        <v>72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Xtal</v>
      </c>
    </row>
    <row r="65" spans="1:36" x14ac:dyDescent="0.2">
      <c r="A65" s="1" t="s">
        <v>183</v>
      </c>
      <c r="B65" s="1" t="str">
        <f>VLOOKUP(A65,Xtal_Templ!A:B,2,FALSE)</f>
        <v>cnr1_human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INDEX('ICL3'!$G$2:$G$40,MATCH(MIN(ABS(AH65-'ICL3'!$F$2:$F$40)),ABS(AH65-'ICL3'!$F$2:$F$40),0))</f>
        <v>74</v>
      </c>
      <c r="U65" s="1">
        <f t="array" ref="U65">INDEX('ICL3'!$H$2:$H$40,MATCH(MIN(ABS(AH65-'ICL3'!$F$2:$F$40)),ABS(AH65-'ICL3'!$F$2:$F$40),0))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16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51</v>
      </c>
      <c r="AE65" s="1">
        <f>VLOOKUP(A65,'SegEnds_NonXtal_Prot#'!A:AL,22,FALSE)-VLOOKUP(A65,'SegEnds_NonXtal_Prot#'!A:AL,19,FALSE)</f>
        <v>20</v>
      </c>
      <c r="AF65" s="1" t="e">
        <f>VLOOKUP(A65,'SegEnds_NonXtal_Prot#'!A:AL,28,FALSE)-VLOOKUP(A65,'SegEnds_NonXtal_Prot#'!A:AL,25,FALSE)</f>
        <v>#VALUE!</v>
      </c>
      <c r="AG65" s="1">
        <f>VLOOKUP(A65,'SegEnds_NonXtal_Prot#'!A:AL,28,FALSE)-VLOOKUP(A65,'SegEnds_NonXtal_Prot#'!A:AL,22,FALSE)</f>
        <v>43</v>
      </c>
      <c r="AH65" s="1">
        <f>VLOOKUP(A65,'SegEnds_NonXtal_Prot#'!A:AL,31,FALSE)-VLOOKUP(A65,'SegEnds_NonXtal_Prot#'!A:AL,28,FALSE)</f>
        <v>59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9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76</v>
      </c>
      <c r="U66" s="1">
        <f t="array" ref="U66">INDEX('ICL3'!$H$2:$H$40,MATCH(MIN(ABS(AH66-'ICL3'!$F$2:$F$40)),ABS(AH66-'ICL3'!$F$2:$F$40),0))</f>
        <v>24</v>
      </c>
      <c r="V66" s="1"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21</v>
      </c>
      <c r="AD66" s="1">
        <f>VLOOKUP(A66,'SegEnds_NonXtal_Prot#'!A:AL,16,FALSE)-VLOOKUP(A66,'SegEnds_NonXtal_Prot#'!A:AL,10,FALSE)</f>
        <v>53</v>
      </c>
      <c r="AE66" s="1">
        <f>VLOOKUP(A66,'SegEnds_NonXtal_Prot#'!A:AL,22,FALSE)-VLOOKUP(A66,'SegEnds_NonXtal_Prot#'!A:AL,19,FALSE)</f>
        <v>23</v>
      </c>
      <c r="AF66" s="1">
        <f>VLOOKUP(A66,'SegEnds_NonXtal_Prot#'!A:AL,28,FALSE)-VLOOKUP(A66,'SegEnds_NonXtal_Prot#'!A:AL,25,FALSE)</f>
        <v>19</v>
      </c>
      <c r="AG66" s="1">
        <f>VLOOKUP(A66,'SegEnds_NonXtal_Prot#'!A:AL,28,FALSE)-VLOOKUP(A66,'SegEnds_NonXtal_Prot#'!A:AL,22,FALSE)</f>
        <v>42</v>
      </c>
      <c r="AH66" s="1">
        <f>VLOOKUP(A66,'SegEnds_NonXtal_Prot#'!A:AL,31,FALSE)-VLOOKUP(A66,'SegEnds_NonXtal_Prot#'!A:AL,28,FALSE)</f>
        <v>144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Xtal</v>
      </c>
    </row>
    <row r="67" spans="1:36" x14ac:dyDescent="0.2">
      <c r="A67" s="1" t="s">
        <v>193</v>
      </c>
      <c r="B67" s="1" t="str">
        <f>VLOOKUP(A67,Xtal_Templ!A:B,2,FALSE)</f>
        <v>drd3_human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75</v>
      </c>
      <c r="U67" s="1">
        <f t="array" ref="U67">INDEX('ICL3'!$H$2:$H$40,MATCH(MIN(ABS(AH67-'ICL3'!$F$2:$F$40)),ABS(AH67-'ICL3'!$F$2:$F$40),0))</f>
        <v>24</v>
      </c>
      <c r="V67" s="1">
        <v>60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21</v>
      </c>
      <c r="AD67" s="1">
        <f>VLOOKUP(A67,'SegEnds_NonXtal_Prot#'!A:AL,16,FALSE)-VLOOKUP(A67,'SegEnds_NonXtal_Prot#'!A:AL,10,FALSE)</f>
        <v>53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19</v>
      </c>
      <c r="AG67" s="1">
        <f>VLOOKUP(A67,'SegEnds_NonXtal_Prot#'!A:AL,28,FALSE)-VLOOKUP(A67,'SegEnds_NonXtal_Prot#'!A:AL,22,FALSE)</f>
        <v>44</v>
      </c>
      <c r="AH67" s="1">
        <f>VLOOKUP(A67,'SegEnds_NonXtal_Prot#'!A:AL,31,FALSE)-VLOOKUP(A67,'SegEnds_NonXtal_Prot#'!A:AL,28,FALSE)</f>
        <v>205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INDEX('ICL3'!$G$2:$G$40,MATCH(MIN(ABS(AH68-'ICL3'!$F$2:$F$40)),ABS(AH68-'ICL3'!$F$2:$F$40),0))</f>
        <v>67</v>
      </c>
      <c r="U68" s="1">
        <f t="array" ref="U68">INDEX('ICL3'!$H$2:$H$40,MATCH(MIN(ABS(AH68-'ICL3'!$F$2:$F$40)),ABS(AH68-'ICL3'!$F$2:$F$40),0))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14</v>
      </c>
      <c r="AC68" s="1">
        <f>VLOOKUP(A68,'SegEnds_NonXtal_Prot#'!A:AL,13,FALSE)-VLOOKUP(A68,'SegEnds_NonXtal_Prot#'!A:AL,10,FALSE)</f>
        <v>28</v>
      </c>
      <c r="AD68" s="1">
        <f>VLOOKUP(A68,'SegEnds_NonXtal_Prot#'!A:AL,16,FALSE)-VLOOKUP(A68,'SegEnds_NonXtal_Prot#'!A:AL,10,FALSE)</f>
        <v>59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24</v>
      </c>
      <c r="AG68" s="1">
        <f>VLOOKUP(A68,'SegEnds_NonXtal_Prot#'!A:AL,28,FALSE)-VLOOKUP(A68,'SegEnds_NonXtal_Prot#'!A:AL,22,FALSE)</f>
        <v>47</v>
      </c>
      <c r="AH68" s="1">
        <f>VLOOKUP(A68,'SegEnds_NonXtal_Prot#'!A:AL,31,FALSE)-VLOOKUP(A68,'SegEnds_NonXtal_Prot#'!A:AL,28,FALSE)</f>
        <v>46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213</v>
      </c>
      <c r="B69" s="1" t="str">
        <f>VLOOKUP(A69,Xtal_Templ!A:B,2,FALSE)</f>
        <v>5ht2b_human</v>
      </c>
      <c r="C69" s="5">
        <f>VLOOKUP($B69&amp;"__wt",'SegEnds_Xtal_BW#'!$A:$Z,3,FALSE)</f>
        <v>32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11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74</v>
      </c>
      <c r="U69" s="1">
        <f t="array" ref="U69">INDEX('ICL3'!$H$2:$H$40,MATCH(MIN(ABS(AH69-'ICL3'!$F$2:$F$40)),ABS(AH69-'ICL3'!$F$2:$F$40),0))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58</v>
      </c>
      <c r="AA69" s="27" t="str">
        <f>VLOOKUP(A69,Classification!A:B,2,FALSE)</f>
        <v>A</v>
      </c>
      <c r="AB69" s="1" t="e">
        <f>VLOOKUP(A69,'SegEnds_NonXtal_Prot#'!A:AL,10,FALSE)-VLOOKUP(A69,'SegEnds_NonXtal_Prot#'!A:AL,7,FALSE)</f>
        <v>#VALUE!</v>
      </c>
      <c r="AC69" s="1" t="e">
        <f>VLOOKUP(A69,'SegEnds_NonXtal_Prot#'!A:AL,13,FALSE)-VLOOKUP(A69,'SegEnds_NonXtal_Prot#'!A:AL,10,FALSE)</f>
        <v>#VALUE!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21</v>
      </c>
      <c r="AG69" s="1">
        <f>VLOOKUP(A69,'SegEnds_NonXtal_Prot#'!A:AL,28,FALSE)-VLOOKUP(A69,'SegEnds_NonXtal_Prot#'!A:AL,22,FALSE)</f>
        <v>46</v>
      </c>
      <c r="AH69" s="1">
        <f>VLOOKUP(A69,'SegEnds_NonXtal_Prot#'!A:AL,31,FALSE)-VLOOKUP(A69,'SegEnds_NonXtal_Prot#'!A:AL,28,FALSE)</f>
        <v>64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INDEX('ICL3'!$G$2:$G$40,MATCH(MIN(ABS(AH70-'ICL3'!$F$2:$F$40)),ABS(AH70-'ICL3'!$F$2:$F$40),0))</f>
        <v>76</v>
      </c>
      <c r="U70" s="1">
        <f t="array" ref="U70">INDEX('ICL3'!$H$2:$H$40,MATCH(MIN(ABS(AH70-'ICL3'!$F$2:$F$40)),ABS(AH70-'ICL3'!$F$2:$F$40),0))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22</v>
      </c>
      <c r="AG70" s="1">
        <f>VLOOKUP(A70,'SegEnds_NonXtal_Prot#'!A:AL,28,FALSE)-VLOOKUP(A70,'SegEnds_NonXtal_Prot#'!A:AL,22,FALSE)</f>
        <v>48</v>
      </c>
      <c r="AH70" s="1">
        <f>VLOOKUP(A70,'SegEnds_NonXtal_Prot#'!A:AL,31,FALSE)-VLOOKUP(A70,'SegEnds_NonXtal_Prot#'!A:AL,28,FALSE)</f>
        <v>85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230</v>
      </c>
      <c r="B71" s="1" t="str">
        <f>VLOOKUP(A71,Xtal_Templ!A:B,2,FALSE)</f>
        <v>ox1r_human</v>
      </c>
      <c r="C71" s="5">
        <f>VLOOKUP($B71&amp;"__wt",'SegEnds_Xtal_BW#'!$A:$Z,3,FALSE)</f>
        <v>32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INDEX('ICL3'!$G$2:$G$40,MATCH(MIN(ABS(AH71-'ICL3'!$F$2:$F$40)),ABS(AH71-'ICL3'!$F$2:$F$40),0))</f>
        <v>74</v>
      </c>
      <c r="U71" s="1">
        <f t="array" ref="U71">INDEX('ICL3'!$H$2:$H$40,MATCH(MIN(ABS(AH71-'ICL3'!$F$2:$F$40)),ABS(AH71-'ICL3'!$F$2:$F$40),0))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58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15</v>
      </c>
      <c r="AC71" s="1">
        <f>VLOOKUP(A71,'SegEnds_NonXtal_Prot#'!A:AL,13,FALSE)-VLOOKUP(A71,'SegEnds_NonXtal_Prot#'!A:AL,10,FALSE)</f>
        <v>21</v>
      </c>
      <c r="AD71" s="1">
        <f>VLOOKUP(A71,'SegEnds_NonXtal_Prot#'!A:AL,16,FALSE)-VLOOKUP(A71,'SegEnds_NonXtal_Prot#'!A:AL,10,FALSE)</f>
        <v>53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61</v>
      </c>
      <c r="AG71" s="1">
        <f>VLOOKUP(A71,'SegEnds_NonXtal_Prot#'!A:AL,28,FALSE)-VLOOKUP(A71,'SegEnds_NonXtal_Prot#'!A:AL,22,FALSE)</f>
        <v>87</v>
      </c>
      <c r="AH71" s="1">
        <f>VLOOKUP(A71,'SegEnds_NonXtal_Prot#'!A:AL,31,FALSE)-VLOOKUP(A71,'SegEnds_NonXtal_Prot#'!A:AL,28,FALSE)</f>
        <v>66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9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INDEX('ICL3'!$G$2:$G$40,MATCH(MIN(ABS(AH72-'ICL3'!$F$2:$F$40)),ABS(AH72-'ICL3'!$F$2:$F$40),0))</f>
        <v>74</v>
      </c>
      <c r="U72" s="1">
        <f t="array" ref="U72">INDEX('ICL3'!$H$2:$H$40,MATCH(MIN(ABS(AH72-'ICL3'!$F$2:$F$40)),ABS(AH72-'ICL3'!$F$2:$F$40),0))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22</v>
      </c>
      <c r="AD72" s="1">
        <f>VLOOKUP(A72,'SegEnds_NonXtal_Prot#'!A:AL,16,FALSE)-VLOOKUP(A72,'SegEnds_NonXtal_Prot#'!A:AL,10,FALSE)</f>
        <v>55</v>
      </c>
      <c r="AE72" s="1" t="e">
        <f>VLOOKUP(A72,'SegEnds_NonXtal_Prot#'!A:AL,22,FALSE)-VLOOKUP(A72,'SegEnds_NonXtal_Prot#'!A:AL,19,FALSE)</f>
        <v>#VALUE!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50</v>
      </c>
      <c r="AH72" s="1">
        <f>VLOOKUP(A72,'SegEnds_NonXtal_Prot#'!A:AL,31,FALSE)-VLOOKUP(A72,'SegEnds_NonXtal_Prot#'!A:AL,28,FALSE)</f>
        <v>64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 t="e">
        <f>VLOOKUP(A73,'SegEnds_NonXtal_Prot#'!A:AL,10,FALSE)-VLOOKUP(A73,'SegEnds_NonXtal_Prot#'!A:AL,7,FALSE)</f>
        <v>#VALUE!</v>
      </c>
      <c r="AC73" s="1">
        <f>VLOOKUP(A73,'SegEnds_NonXtal_Prot#'!A:AL,13,FALSE)-VLOOKUP(A73,'SegEnds_NonXtal_Prot#'!A:AL,10,FALSE)</f>
        <v>19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27</v>
      </c>
      <c r="AG73" s="1">
        <f>VLOOKUP(A73,'SegEnds_NonXtal_Prot#'!A:AL,28,FALSE)-VLOOKUP(A73,'SegEnds_NonXtal_Prot#'!A:AL,22,FALSE)</f>
        <v>53</v>
      </c>
      <c r="AH73" s="1">
        <f>VLOOKUP(A73,'SegEnds_NonXtal_Prot#'!A:AL,31,FALSE)-VLOOKUP(A73,'SegEnds_NonXtal_Prot#'!A:AL,28,FALSE)</f>
        <v>48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67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9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32</v>
      </c>
      <c r="T74" s="4">
        <f t="array" ref="T74">INDEX('ICL3'!$G$2:$G$40,MATCH(MIN(ABS(AH74-'ICL3'!$F$2:$F$40)),ABS(AH74-'ICL3'!$F$2:$F$40),0))</f>
        <v>73</v>
      </c>
      <c r="U74" s="4">
        <f t="array" ref="U74">INDEX('ICL3'!$H$2:$H$40,MATCH(MIN(ABS(AH74-'ICL3'!$F$2:$F$40)),ABS(AH74-'ICL3'!$F$2:$F$40),0))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4">
        <f>VLOOKUP(A74,'SegEnds_NonXtal_Prot#'!A:AL,10,FALSE)-VLOOKUP(A74,'SegEnds_NonXtal_Prot#'!A:AL,7,FALSE)</f>
        <v>15</v>
      </c>
      <c r="AC74" s="4">
        <f>VLOOKUP(A74,'SegEnds_NonXtal_Prot#'!A:AL,13,FALSE)-VLOOKUP(A74,'SegEnds_NonXtal_Prot#'!A:AL,10,FALSE)</f>
        <v>20</v>
      </c>
      <c r="AD74" s="4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18</v>
      </c>
      <c r="AF74" s="4">
        <f>VLOOKUP(A74,'SegEnds_NonXtal_Prot#'!A:AL,28,FALSE)-VLOOKUP(A74,'SegEnds_NonXtal_Prot#'!A:AL,25,FALSE)</f>
        <v>25</v>
      </c>
      <c r="AG74" s="1">
        <f>VLOOKUP(A74,'SegEnds_NonXtal_Prot#'!A:AL,28,FALSE)-VLOOKUP(A74,'SegEnds_NonXtal_Prot#'!A:AL,22,FALSE)</f>
        <v>47</v>
      </c>
      <c r="AH74" s="4">
        <f>VLOOKUP(A74,'SegEnds_NonXtal_Prot#'!A:AL,31,FALSE)-VLOOKUP(A74,'SegEnds_NonXtal_Prot#'!A:AL,28,FALSE)</f>
        <v>56</v>
      </c>
      <c r="AI74" s="4">
        <f>VLOOKUP(A74,'SegEnds_NonXtal_Prot#'!A:AL,34,FALSE)-VLOOKUP(A74,'SegEnds_NonXtal_Prot#'!A:AL,31,FALSE)</f>
        <v>36</v>
      </c>
      <c r="AJ74" s="1" t="str">
        <f>IF(ISERROR(MATCH(A74,'SegEnds_Xtal_Prot#'!B:B, 0)), "NoXtal", "Xtal")</f>
        <v>NoXtal</v>
      </c>
    </row>
    <row r="75" spans="1:36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9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INDEX('ICL3'!$G$2:$G$40,MATCH(MIN(ABS(AH75-'ICL3'!$F$2:$F$40)),ABS(AH75-'ICL3'!$F$2:$F$40),0))</f>
        <v>74</v>
      </c>
      <c r="U75" s="1">
        <f t="array" ref="U75">INDEX('ICL3'!$H$2:$H$40,MATCH(MIN(ABS(AH75-'ICL3'!$F$2:$F$40)),ABS(AH75-'ICL3'!$F$2:$F$40),0))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16</v>
      </c>
      <c r="AC75" s="1" t="e">
        <f>VLOOKUP(A75,'SegEnds_NonXtal_Prot#'!A:AL,13,FALSE)-VLOOKUP(A75,'SegEnds_NonXtal_Prot#'!A:AL,10,FALSE)</f>
        <v>#VALUE!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18</v>
      </c>
      <c r="AF75" s="1">
        <f>VLOOKUP(A75,'SegEnds_NonXtal_Prot#'!A:AL,28,FALSE)-VLOOKUP(A75,'SegEnds_NonXtal_Prot#'!A:AL,25,FALSE)</f>
        <v>26</v>
      </c>
      <c r="AG75" s="1">
        <f>VLOOKUP(A75,'SegEnds_NonXtal_Prot#'!A:AL,28,FALSE)-VLOOKUP(A75,'SegEnds_NonXtal_Prot#'!A:AL,22,FALSE)</f>
        <v>58</v>
      </c>
      <c r="AH75" s="1">
        <f>VLOOKUP(A75,'SegEnds_NonXtal_Prot#'!A:AL,31,FALSE)-VLOOKUP(A75,'SegEnds_NonXtal_Prot#'!A:AL,28,FALSE)</f>
        <v>105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NoXtal</v>
      </c>
    </row>
    <row r="76" spans="1:36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9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INDEX('ICL3'!$G$2:$G$40,MATCH(MIN(ABS(AH76-'ICL3'!$F$2:$F$40)),ABS(AH76-'ICL3'!$F$2:$F$40),0))</f>
        <v>76</v>
      </c>
      <c r="U76" s="1">
        <f t="array" ref="U76">INDEX('ICL3'!$H$2:$H$40,MATCH(MIN(ABS(AH76-'ICL3'!$F$2:$F$40)),ABS(AH76-'ICL3'!$F$2:$F$40),0))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 t="e">
        <f>VLOOKUP(A76,'SegEnds_NonXtal_Prot#'!A:AL,13,FALSE)-VLOOKUP(A76,'SegEnds_NonXtal_Prot#'!A:AL,10,FALSE)</f>
        <v>#VALUE!</v>
      </c>
      <c r="AD76" s="1">
        <f>VLOOKUP(A76,'SegEnds_NonXtal_Prot#'!A:AL,16,FALSE)-VLOOKUP(A76,'SegEnds_NonXtal_Prot#'!A:AL,10,FALSE)</f>
        <v>56</v>
      </c>
      <c r="AE76" s="1">
        <f>VLOOKUP(A76,'SegEnds_NonXtal_Prot#'!A:AL,22,FALSE)-VLOOKUP(A76,'SegEnds_NonXtal_Prot#'!A:AL,19,FALSE)</f>
        <v>21</v>
      </c>
      <c r="AF76" s="1">
        <f>VLOOKUP(A76,'SegEnds_NonXtal_Prot#'!A:AL,28,FALSE)-VLOOKUP(A76,'SegEnds_NonXtal_Prot#'!A:AL,25,FALSE)</f>
        <v>18</v>
      </c>
      <c r="AG76" s="1">
        <f>VLOOKUP(A76,'SegEnds_NonXtal_Prot#'!A:AL,28,FALSE)-VLOOKUP(A76,'SegEnds_NonXtal_Prot#'!A:AL,22,FALSE)</f>
        <v>41</v>
      </c>
      <c r="AH76" s="1">
        <f>VLOOKUP(A76,'SegEnds_NonXtal_Prot#'!A:AL,31,FALSE)-VLOOKUP(A76,'SegEnds_NonXtal_Prot#'!A:AL,28,FALSE)</f>
        <v>110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68</v>
      </c>
      <c r="U77" s="1">
        <f t="array" ref="U77">INDEX('ICL3'!$H$2:$H$40,MATCH(MIN(ABS(AH77-'ICL3'!$F$2:$F$40)),ABS(AH77-'ICL3'!$F$2:$F$40),0))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38</v>
      </c>
      <c r="AG77" s="1">
        <f>VLOOKUP(A77,'SegEnds_NonXtal_Prot#'!A:AL,28,FALSE)-VLOOKUP(A77,'SegEnds_NonXtal_Prot#'!A:AL,22,FALSE)</f>
        <v>64</v>
      </c>
      <c r="AH77" s="1">
        <f>VLOOKUP(A77,'SegEnds_NonXtal_Prot#'!A:AL,31,FALSE)-VLOOKUP(A77,'SegEnds_NonXtal_Prot#'!A:AL,28,FALSE)</f>
        <v>43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INDEX('ICL3'!$G$2:$G$40,MATCH(MIN(ABS(AH78-'ICL3'!$F$2:$F$40)),ABS(AH78-'ICL3'!$F$2:$F$40),0))</f>
        <v>76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 t="e">
        <f>VLOOKUP(A78,'SegEnds_NonXtal_Prot#'!A:AL,10,FALSE)-VLOOKUP(A78,'SegEnds_NonXtal_Prot#'!A:AL,7,FALSE)</f>
        <v>#VALUE!</v>
      </c>
      <c r="AC78" s="1">
        <f>VLOOKUP(A78,'SegEnds_NonXtal_Prot#'!A:AL,13,FALSE)-VLOOKUP(A78,'SegEnds_NonXtal_Prot#'!A:AL,10,FALSE)</f>
        <v>21</v>
      </c>
      <c r="AD78" s="1">
        <f>VLOOKUP(A78,'SegEnds_NonXtal_Prot#'!A:AL,16,FALSE)-VLOOKUP(A78,'SegEnds_NonXtal_Prot#'!A:AL,10,FALSE)</f>
        <v>54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53</v>
      </c>
      <c r="AH78" s="1">
        <f>VLOOKUP(A78,'SegEnds_NonXtal_Prot#'!A:AL,31,FALSE)-VLOOKUP(A78,'SegEnds_NonXtal_Prot#'!A:AL,28,FALSE)</f>
        <v>82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271</v>
      </c>
      <c r="B79" s="1" t="str">
        <f>VLOOKUP(A79,Xtal_Templ!A:B,2,FALSE)</f>
        <v>ox1r_human</v>
      </c>
      <c r="C79" s="5">
        <f>VLOOKUP($B79&amp;"__wt",'SegEnds_Xtal_BW#'!$A:$Z,3,FALSE)</f>
        <v>32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INDEX('ICL3'!$G$2:$G$40,MATCH(MIN(ABS(AH79-'ICL3'!$F$2:$F$40)),ABS(AH79-'ICL3'!$F$2:$F$40),0))</f>
        <v>76</v>
      </c>
      <c r="U79" s="1">
        <f t="array" ref="U79">INDEX('ICL3'!$H$2:$H$40,MATCH(MIN(ABS(AH79-'ICL3'!$F$2:$F$40)),ABS(AH79-'ICL3'!$F$2:$F$40),0))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21</v>
      </c>
      <c r="AD79" s="1">
        <f>VLOOKUP(A79,'SegEnds_NonXtal_Prot#'!A:AL,16,FALSE)-VLOOKUP(A79,'SegEnds_NonXtal_Prot#'!A:AL,10,FALSE)</f>
        <v>53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61</v>
      </c>
      <c r="AG79" s="1">
        <f>VLOOKUP(A79,'SegEnds_NonXtal_Prot#'!A:AL,28,FALSE)-VLOOKUP(A79,'SegEnds_NonXtal_Prot#'!A:AL,22,FALSE)</f>
        <v>87</v>
      </c>
      <c r="AH79" s="1">
        <f>VLOOKUP(A79,'SegEnds_NonXtal_Prot#'!A:AL,31,FALSE)-VLOOKUP(A79,'SegEnds_NonXtal_Prot#'!A:AL,28,FALSE)</f>
        <v>67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9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INDEX('ICL3'!$G$2:$G$40,MATCH(MIN(ABS(AH80-'ICL3'!$F$2:$F$40)),ABS(AH80-'ICL3'!$F$2:$F$40),0))</f>
        <v>73</v>
      </c>
      <c r="U80" s="1">
        <f t="array" ref="U80">INDEX('ICL3'!$H$2:$H$40,MATCH(MIN(ABS(AH80-'ICL3'!$F$2:$F$40)),ABS(AH80-'ICL3'!$F$2:$F$40),0))</f>
        <v>22</v>
      </c>
      <c r="V80" s="1">
        <v>61</v>
      </c>
      <c r="W80" s="1">
        <v>31</v>
      </c>
      <c r="X80" s="1">
        <f>VLOOKUP($B80&amp;"__wt",'SegEnds_Xtal_BW#'!$A:$Z,24,FALSE)</f>
        <v>55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20</v>
      </c>
      <c r="AD80" s="1">
        <f>VLOOKUP(A80,'SegEnds_NonXtal_Prot#'!A:AL,16,FALSE)-VLOOKUP(A80,'SegEnds_NonXtal_Prot#'!A:AL,10,FALSE)</f>
        <v>52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20</v>
      </c>
      <c r="AG80" s="1">
        <f>VLOOKUP(A80,'SegEnds_NonXtal_Prot#'!A:AL,28,FALSE)-VLOOKUP(A80,'SegEnds_NonXtal_Prot#'!A:AL,22,FALSE)</f>
        <v>51</v>
      </c>
      <c r="AH80" s="1">
        <f>VLOOKUP(A80,'SegEnds_NonXtal_Prot#'!A:AL,31,FALSE)-VLOOKUP(A80,'SegEnds_NonXtal_Prot#'!A:AL,28,FALSE)</f>
        <v>55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9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INDEX('ICL3'!$G$2:$G$40,MATCH(MIN(ABS(AH81-'ICL3'!$F$2:$F$40)),ABS(AH81-'ICL3'!$F$2:$F$40),0))</f>
        <v>75</v>
      </c>
      <c r="U81" s="1">
        <f t="array" ref="U81">INDEX('ICL3'!$H$2:$H$40,MATCH(MIN(ABS(AH81-'ICL3'!$F$2:$F$40)),ABS(AH81-'ICL3'!$F$2:$F$40),0))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20</v>
      </c>
      <c r="AD81" s="1">
        <f>VLOOKUP(A81,'SegEnds_NonXtal_Prot#'!A:AL,16,FALSE)-VLOOKUP(A81,'SegEnds_NonXtal_Prot#'!A:AL,10,FALSE)</f>
        <v>52</v>
      </c>
      <c r="AE81" s="1">
        <f>VLOOKUP(A81,'SegEnds_NonXtal_Prot#'!A:AL,22,FALSE)-VLOOKUP(A81,'SegEnds_NonXtal_Prot#'!A:AL,19,FALSE)</f>
        <v>21</v>
      </c>
      <c r="AF81" s="1">
        <f>VLOOKUP(A81,'SegEnds_NonXtal_Prot#'!A:AL,28,FALSE)-VLOOKUP(A81,'SegEnds_NonXtal_Prot#'!A:AL,25,FALSE)</f>
        <v>22</v>
      </c>
      <c r="AG81" s="1">
        <f>VLOOKUP(A81,'SegEnds_NonXtal_Prot#'!A:AL,28,FALSE)-VLOOKUP(A81,'SegEnds_NonXtal_Prot#'!A:AL,22,FALSE)</f>
        <v>50</v>
      </c>
      <c r="AH81" s="1">
        <f>VLOOKUP(A81,'SegEnds_NonXtal_Prot#'!A:AL,31,FALSE)-VLOOKUP(A81,'SegEnds_NonXtal_Prot#'!A:AL,28,FALSE)</f>
        <v>163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INDEX('ICL3'!$G$2:$G$40,MATCH(MIN(ABS(AH82-'ICL3'!$F$2:$F$40)),ABS(AH82-'ICL3'!$F$2:$F$40),0))</f>
        <v>67</v>
      </c>
      <c r="U82" s="1">
        <f t="array" ref="U82">INDEX('ICL3'!$H$2:$H$40,MATCH(MIN(ABS(AH82-'ICL3'!$F$2:$F$40)),ABS(AH82-'ICL3'!$F$2:$F$40),0))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 t="e">
        <f>VLOOKUP(A82,'SegEnds_NonXtal_Prot#'!A:AL,10,FALSE)-VLOOKUP(A82,'SegEnds_NonXtal_Prot#'!A:AL,7,FALSE)</f>
        <v>#VALUE!</v>
      </c>
      <c r="AC82" s="1" t="e">
        <f>VLOOKUP(A82,'SegEnds_NonXtal_Prot#'!A:AL,13,FALSE)-VLOOKUP(A82,'SegEnds_NonXtal_Prot#'!A:AL,10,FALSE)</f>
        <v>#VALUE!</v>
      </c>
      <c r="AD82" s="1">
        <f>VLOOKUP(A82,'SegEnds_NonXtal_Prot#'!A:AL,16,FALSE)-VLOOKUP(A82,'SegEnds_NonXtal_Prot#'!A:AL,10,FALSE)</f>
        <v>59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24</v>
      </c>
      <c r="AG82" s="1">
        <f>VLOOKUP(A82,'SegEnds_NonXtal_Prot#'!A:AL,28,FALSE)-VLOOKUP(A82,'SegEnds_NonXtal_Prot#'!A:AL,22,FALSE)</f>
        <v>47</v>
      </c>
      <c r="AH82" s="1">
        <f>VLOOKUP(A82,'SegEnds_NonXtal_Prot#'!A:AL,31,FALSE)-VLOOKUP(A82,'SegEnds_NonXtal_Prot#'!A:AL,28,FALSE)</f>
        <v>45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INDEX('ICL3'!$G$2:$G$40,MATCH(MIN(ABS(AH83-'ICL3'!$F$2:$F$40)),ABS(AH83-'ICL3'!$F$2:$F$40),0))</f>
        <v>67</v>
      </c>
      <c r="U83" s="1">
        <f t="array" ref="U83">INDEX('ICL3'!$H$2:$H$40,MATCH(MIN(ABS(AH83-'ICL3'!$F$2:$F$40)),ABS(AH83-'ICL3'!$F$2:$F$40),0))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 t="e">
        <f>VLOOKUP(A83,'SegEnds_NonXtal_Prot#'!A:AL,13,FALSE)-VLOOKUP(A83,'SegEnds_NonXtal_Prot#'!A:AL,10,FALSE)</f>
        <v>#VALUE!</v>
      </c>
      <c r="AD83" s="1">
        <f>VLOOKUP(A83,'SegEnds_NonXtal_Prot#'!A:AL,16,FALSE)-VLOOKUP(A83,'SegEnds_NonXtal_Prot#'!A:AL,10,FALSE)</f>
        <v>59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24</v>
      </c>
      <c r="AG83" s="1">
        <f>VLOOKUP(A83,'SegEnds_NonXtal_Prot#'!A:AL,28,FALSE)-VLOOKUP(A83,'SegEnds_NonXtal_Prot#'!A:AL,22,FALSE)</f>
        <v>47</v>
      </c>
      <c r="AH83" s="1">
        <f>VLOOKUP(A83,'SegEnds_NonXtal_Prot#'!A:AL,31,FALSE)-VLOOKUP(A83,'SegEnds_NonXtal_Prot#'!A:AL,28,FALSE)</f>
        <v>45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INDEX('ICL3'!$G$2:$G$40,MATCH(MIN(ABS(AH84-'ICL3'!$F$2:$F$40)),ABS(AH84-'ICL3'!$F$2:$F$40),0))</f>
        <v>67</v>
      </c>
      <c r="U84" s="1">
        <f t="array" ref="U84">INDEX('ICL3'!$H$2:$H$40,MATCH(MIN(ABS(AH84-'ICL3'!$F$2:$F$40)),ABS(AH84-'ICL3'!$F$2:$F$40),0))</f>
        <v>28</v>
      </c>
      <c r="V84" s="1">
        <v>61</v>
      </c>
      <c r="W84" s="1">
        <v>31</v>
      </c>
      <c r="X84" s="111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 t="e">
        <f>VLOOKUP(A84,'SegEnds_NonXtal_Prot#'!A:AL,10,FALSE)-VLOOKUP(A84,'SegEnds_NonXtal_Prot#'!A:AL,7,FALSE)</f>
        <v>#VALUE!</v>
      </c>
      <c r="AC84" s="1" t="e">
        <f>VLOOKUP(A84,'SegEnds_NonXtal_Prot#'!A:AL,13,FALSE)-VLOOKUP(A84,'SegEnds_NonXtal_Prot#'!A:AL,10,FALSE)</f>
        <v>#VALUE!</v>
      </c>
      <c r="AD84" s="1">
        <f>VLOOKUP(A84,'SegEnds_NonXtal_Prot#'!A:AL,16,FALSE)-VLOOKUP(A84,'SegEnds_NonXtal_Prot#'!A:AL,10,FALSE)</f>
        <v>59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26</v>
      </c>
      <c r="AG84" s="1">
        <f>VLOOKUP(A84,'SegEnds_NonXtal_Prot#'!A:AL,28,FALSE)-VLOOKUP(A84,'SegEnds_NonXtal_Prot#'!A:AL,22,FALSE)</f>
        <v>49</v>
      </c>
      <c r="AH84" s="1">
        <f>VLOOKUP(A84,'SegEnds_NonXtal_Prot#'!A:AL,31,FALSE)-VLOOKUP(A84,'SegEnds_NonXtal_Prot#'!A:AL,28,FALSE)</f>
        <v>45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11">
        <v>56</v>
      </c>
      <c r="O85" s="111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INDEX('ICL3'!$G$2:$G$40,MATCH(MIN(ABS(AH85-'ICL3'!$F$2:$F$40)),ABS(AH85-'ICL3'!$F$2:$F$40),0))</f>
        <v>73</v>
      </c>
      <c r="U85" s="1">
        <f t="array" ref="U85">INDEX('ICL3'!$H$2:$H$40,MATCH(MIN(ABS(AH85-'ICL3'!$F$2:$F$40)),ABS(AH85-'ICL3'!$F$2:$F$40),0))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18</v>
      </c>
      <c r="AD85" s="1">
        <f>VLOOKUP(A85,'SegEnds_NonXtal_Prot#'!A:AL,16,FALSE)-VLOOKUP(A85,'SegEnds_NonXtal_Prot#'!A:AL,10,FALSE)</f>
        <v>51</v>
      </c>
      <c r="AE85" s="1">
        <f>VLOOKUP(A85,'SegEnds_NonXtal_Prot#'!A:AL,22,FALSE)-VLOOKUP(A85,'SegEnds_NonXtal_Prot#'!A:AL,19,FALSE)</f>
        <v>19</v>
      </c>
      <c r="AF85" s="1" t="e">
        <f>VLOOKUP(A85,'SegEnds_NonXtal_Prot#'!A:AL,28,FALSE)-VLOOKUP(A85,'SegEnds_NonXtal_Prot#'!A:AL,25,FALSE)</f>
        <v>#VALUE!</v>
      </c>
      <c r="AG85" s="1">
        <f>VLOOKUP(A85,'SegEnds_NonXtal_Prot#'!A:AL,28,FALSE)-VLOOKUP(A85,'SegEnds_NonXtal_Prot#'!A:AL,22,FALSE)</f>
        <v>45</v>
      </c>
      <c r="AH85" s="1">
        <f>VLOOKUP(A85,'SegEnds_NonXtal_Prot#'!A:AL,31,FALSE)-VLOOKUP(A85,'SegEnds_NonXtal_Prot#'!A:AL,28,FALSE)</f>
        <v>56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11">
        <v>56</v>
      </c>
      <c r="O86" s="111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INDEX('ICL3'!$G$2:$G$40,MATCH(MIN(ABS(AH86-'ICL3'!$F$2:$F$40)),ABS(AH86-'ICL3'!$F$2:$F$40),0))</f>
        <v>73</v>
      </c>
      <c r="U86" s="1">
        <f t="array" ref="U86">INDEX('ICL3'!$H$2:$H$40,MATCH(MIN(ABS(AH86-'ICL3'!$F$2:$F$40)),ABS(AH86-'ICL3'!$F$2:$F$40),0))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18</v>
      </c>
      <c r="AD86" s="1">
        <f>VLOOKUP(A86,'SegEnds_NonXtal_Prot#'!A:AL,16,FALSE)-VLOOKUP(A86,'SegEnds_NonXtal_Prot#'!A:AL,10,FALSE)</f>
        <v>51</v>
      </c>
      <c r="AE86" s="1">
        <f>VLOOKUP(A86,'SegEnds_NonXtal_Prot#'!A:AL,22,FALSE)-VLOOKUP(A86,'SegEnds_NonXtal_Prot#'!A:AL,19,FALSE)</f>
        <v>19</v>
      </c>
      <c r="AF86" s="1" t="e">
        <f>VLOOKUP(A86,'SegEnds_NonXtal_Prot#'!A:AL,28,FALSE)-VLOOKUP(A86,'SegEnds_NonXtal_Prot#'!A:AL,25,FALSE)</f>
        <v>#VALUE!</v>
      </c>
      <c r="AG86" s="1">
        <f>VLOOKUP(A86,'SegEnds_NonXtal_Prot#'!A:AL,28,FALSE)-VLOOKUP(A86,'SegEnds_NonXtal_Prot#'!A:AL,22,FALSE)</f>
        <v>45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INDEX('ICL3'!$G$2:$G$40,MATCH(MIN(ABS(AH87-'ICL3'!$F$2:$F$40)),ABS(AH87-'ICL3'!$F$2:$F$40),0))</f>
        <v>67</v>
      </c>
      <c r="U87" s="1">
        <f t="array" ref="U87">INDEX('ICL3'!$H$2:$H$40,MATCH(MIN(ABS(AH87-'ICL3'!$F$2:$F$40)),ABS(AH87-'ICL3'!$F$2:$F$40),0))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14</v>
      </c>
      <c r="AC87" s="1">
        <f>VLOOKUP(A87,'SegEnds_NonXtal_Prot#'!A:AL,13,FALSE)-VLOOKUP(A87,'SegEnds_NonXtal_Prot#'!A:AL,10,FALSE)</f>
        <v>28</v>
      </c>
      <c r="AD87" s="1">
        <f>VLOOKUP(A87,'SegEnds_NonXtal_Prot#'!A:AL,16,FALSE)-VLOOKUP(A87,'SegEnds_NonXtal_Prot#'!A:AL,10,FALSE)</f>
        <v>59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24</v>
      </c>
      <c r="AG87" s="1">
        <f>VLOOKUP(A87,'SegEnds_NonXtal_Prot#'!A:AL,28,FALSE)-VLOOKUP(A87,'SegEnds_NonXtal_Prot#'!A:AL,22,FALSE)</f>
        <v>47</v>
      </c>
      <c r="AH87" s="1">
        <f>VLOOKUP(A87,'SegEnds_NonXtal_Prot#'!A:AL,31,FALSE)-VLOOKUP(A87,'SegEnds_NonXtal_Prot#'!A:AL,28,FALSE)</f>
        <v>46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NoXtal</v>
      </c>
    </row>
    <row r="88" spans="1:36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9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INDEX('ICL3'!$G$2:$G$40,MATCH(MIN(ABS(AH88-'ICL3'!$F$2:$F$40)),ABS(AH88-'ICL3'!$F$2:$F$40),0))</f>
        <v>73</v>
      </c>
      <c r="U88" s="1">
        <f t="array" ref="U88">INDEX('ICL3'!$H$2:$H$40,MATCH(MIN(ABS(AH88-'ICL3'!$F$2:$F$40)),ABS(AH88-'ICL3'!$F$2:$F$40),0))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 t="e">
        <f>VLOOKUP(A88,'SegEnds_NonXtal_Prot#'!A:AL,22,FALSE)-VLOOKUP(A88,'SegEnds_NonXtal_Prot#'!A:AL,19,FALSE)</f>
        <v>#VALUE!</v>
      </c>
      <c r="AF88" s="1">
        <f>VLOOKUP(A88,'SegEnds_NonXtal_Prot#'!A:AL,28,FALSE)-VLOOKUP(A88,'SegEnds_NonXtal_Prot#'!A:AL,25,FALSE)</f>
        <v>26</v>
      </c>
      <c r="AG88" s="1">
        <f>VLOOKUP(A88,'SegEnds_NonXtal_Prot#'!A:AL,28,FALSE)-VLOOKUP(A88,'SegEnds_NonXtal_Prot#'!A:AL,22,FALSE)</f>
        <v>52</v>
      </c>
      <c r="AH88" s="1">
        <f>VLOOKUP(A88,'SegEnds_NonXtal_Prot#'!A:AL,31,FALSE)-VLOOKUP(A88,'SegEnds_NonXtal_Prot#'!A:AL,28,FALSE)</f>
        <v>56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20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20</v>
      </c>
      <c r="AF89" s="1">
        <f>VLOOKUP(A89,'SegEnds_NonXtal_Prot#'!A:AL,28,FALSE)-VLOOKUP(A89,'SegEnds_NonXtal_Prot#'!A:AL,25,FALSE)</f>
        <v>26</v>
      </c>
      <c r="AG89" s="1">
        <f>VLOOKUP(A89,'SegEnds_NonXtal_Prot#'!A:AL,28,FALSE)-VLOOKUP(A89,'SegEnds_NonXtal_Prot#'!A:AL,22,FALSE)</f>
        <v>52</v>
      </c>
      <c r="AH89" s="1">
        <f>VLOOKUP(A89,'SegEnds_NonXtal_Prot#'!A:AL,31,FALSE)-VLOOKUP(A89,'SegEnds_NonXtal_Prot#'!A:AL,28,FALSE)</f>
        <v>64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1">
        <v>56</v>
      </c>
      <c r="O90" s="89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INDEX('ICL3'!$G$2:$G$40,MATCH(MIN(ABS(AH90-'ICL3'!$F$2:$F$40)),ABS(AH90-'ICL3'!$F$2:$F$40),0))</f>
        <v>73</v>
      </c>
      <c r="U90" s="1">
        <f t="array" ref="U90">INDEX('ICL3'!$H$2:$H$40,MATCH(MIN(ABS(AH90-'ICL3'!$F$2:$F$40)),ABS(AH90-'ICL3'!$F$2:$F$40),0))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14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56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1">
        <v>56</v>
      </c>
      <c r="O91" s="89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INDEX('ICL3'!$G$2:$G$40,MATCH(MIN(ABS(AH91-'ICL3'!$F$2:$F$40)),ABS(AH91-'ICL3'!$F$2:$F$40),0))</f>
        <v>72</v>
      </c>
      <c r="U91" s="1">
        <f t="array" ref="U91">INDEX('ICL3'!$H$2:$H$40,MATCH(MIN(ABS(AH91-'ICL3'!$F$2:$F$40)),ABS(AH91-'ICL3'!$F$2:$F$40),0))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NoXtal</v>
      </c>
    </row>
    <row r="92" spans="1:36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11">
        <f>VLOOKUP($B92&amp;"__wt",'SegEnds_Xtal_BW#'!$A:$Z,14,FALSE)</f>
        <v>56</v>
      </c>
      <c r="O92" s="89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INDEX('ICL3'!$G$2:$G$40,MATCH(MIN(ABS(AH92-'ICL3'!$F$2:$F$40)),ABS(AH92-'ICL3'!$F$2:$F$40),0))</f>
        <v>72</v>
      </c>
      <c r="U92" s="1">
        <f t="array" ref="U92">INDEX('ICL3'!$H$2:$H$40,MATCH(MIN(ABS(AH92-'ICL3'!$F$2:$F$40)),ABS(AH92-'ICL3'!$F$2:$F$40),0))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19</v>
      </c>
      <c r="AF92" s="1">
        <f>VLOOKUP(A92,'SegEnds_NonXtal_Prot#'!A:AL,28,FALSE)-VLOOKUP(A92,'SegEnds_NonXtal_Prot#'!A:AL,25,FALSE)</f>
        <v>28</v>
      </c>
      <c r="AG92" s="1">
        <f>VLOOKUP(A92,'SegEnds_NonXtal_Prot#'!A:AL,28,FALSE)-VLOOKUP(A92,'SegEnds_NonXtal_Prot#'!A:AL,22,FALSE)</f>
        <v>54</v>
      </c>
      <c r="AH92" s="1">
        <f>VLOOKUP(A92,'SegEnds_NonXtal_Prot#'!A:AL,31,FALSE)-VLOOKUP(A92,'SegEnds_NonXtal_Prot#'!A:AL,28,FALSE)</f>
        <v>52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Xtal</v>
      </c>
    </row>
    <row r="93" spans="1:36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1">
        <f>VLOOKUP($B93&amp;"__wt",'SegEnds_Xtal_BW#'!$A:$Z,14,FALSE)</f>
        <v>56</v>
      </c>
      <c r="O93" s="89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INDEX('ICL3'!$G$2:$G$40,MATCH(MIN(ABS(AH93-'ICL3'!$F$2:$F$40)),ABS(AH93-'ICL3'!$F$2:$F$40),0))</f>
        <v>72</v>
      </c>
      <c r="U93" s="1">
        <f t="array" ref="U93">INDEX('ICL3'!$H$2:$H$40,MATCH(MIN(ABS(AH93-'ICL3'!$F$2:$F$40)),ABS(AH93-'ICL3'!$F$2:$F$40),0))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52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Xtal</v>
      </c>
    </row>
    <row r="94" spans="1:36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INDEX('ICL3'!$G$2:$G$40,MATCH(MIN(ABS(AH94-'ICL3'!$F$2:$F$40)),ABS(AH94-'ICL3'!$F$2:$F$40),0))</f>
        <v>74</v>
      </c>
      <c r="U94" s="1">
        <f t="array" ref="U94">INDEX('ICL3'!$H$2:$H$40,MATCH(MIN(ABS(AH94-'ICL3'!$F$2:$F$40)),ABS(AH94-'ICL3'!$F$2:$F$40),0))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11">
        <v>56</v>
      </c>
      <c r="O95" s="89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INDEX('ICL3'!$G$2:$G$40,MATCH(MIN(ABS(AH95-'ICL3'!$F$2:$F$40)),ABS(AH95-'ICL3'!$F$2:$F$40),0))</f>
        <v>72</v>
      </c>
      <c r="U95" s="1">
        <f t="array" ref="U95">INDEX('ICL3'!$H$2:$H$40,MATCH(MIN(ABS(AH95-'ICL3'!$F$2:$F$40)),ABS(AH95-'ICL3'!$F$2:$F$40),0))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20</v>
      </c>
      <c r="AD95" s="1">
        <f>VLOOKUP(A95,'SegEnds_NonXtal_Prot#'!A:AL,16,FALSE)-VLOOKUP(A95,'SegEnds_NonXtal_Prot#'!A:AL,10,FALSE)</f>
        <v>52</v>
      </c>
      <c r="AE95" s="1">
        <f>VLOOKUP(A95,'SegEnds_NonXtal_Prot#'!A:AL,22,FALSE)-VLOOKUP(A95,'SegEnds_NonXtal_Prot#'!A:AL,19,FALSE)</f>
        <v>19</v>
      </c>
      <c r="AF95" s="1">
        <f>VLOOKUP(A95,'SegEnds_NonXtal_Prot#'!A:AL,28,FALSE)-VLOOKUP(A95,'SegEnds_NonXtal_Prot#'!A:AL,25,FALSE)</f>
        <v>28</v>
      </c>
      <c r="AG95" s="1">
        <f>VLOOKUP(A95,'SegEnds_NonXtal_Prot#'!A:AL,28,FALSE)-VLOOKUP(A95,'SegEnds_NonXtal_Prot#'!A:AL,22,FALSE)</f>
        <v>54</v>
      </c>
      <c r="AH95" s="1">
        <f>VLOOKUP(A95,'SegEnds_NonXtal_Prot#'!A:AL,31,FALSE)-VLOOKUP(A95,'SegEnds_NonXtal_Prot#'!A:AL,28,FALSE)</f>
        <v>52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341</v>
      </c>
      <c r="B96" s="1" t="str">
        <f>VLOOKUP(A96,Xtal_Templ!A:B,2,FALSE)</f>
        <v>opsd_bovin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11">
        <v>56</v>
      </c>
      <c r="O96" s="89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INDEX('ICL3'!$G$2:$G$40,MATCH(MIN(ABS(AH96-'ICL3'!$F$2:$F$40)),ABS(AH96-'ICL3'!$F$2:$F$40),0))</f>
        <v>72</v>
      </c>
      <c r="U96" s="1">
        <f t="array" ref="U96">INDEX('ICL3'!$H$2:$H$40,MATCH(MIN(ABS(AH96-'ICL3'!$F$2:$F$40)),ABS(AH96-'ICL3'!$F$2:$F$40),0))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19</v>
      </c>
      <c r="AD96" s="1">
        <f>VLOOKUP(A96,'SegEnds_NonXtal_Prot#'!A:AL,16,FALSE)-VLOOKUP(A96,'SegEnds_NonXtal_Prot#'!A:AL,10,FALSE)</f>
        <v>52</v>
      </c>
      <c r="AE96" s="1">
        <f>VLOOKUP(A96,'SegEnds_NonXtal_Prot#'!A:AL,22,FALSE)-VLOOKUP(A96,'SegEnds_NonXtal_Prot#'!A:AL,19,FALSE)</f>
        <v>19</v>
      </c>
      <c r="AF96" s="1">
        <f>VLOOKUP(A96,'SegEnds_NonXtal_Prot#'!A:AL,28,FALSE)-VLOOKUP(A96,'SegEnds_NonXtal_Prot#'!A:AL,25,FALSE)</f>
        <v>28</v>
      </c>
      <c r="AG96" s="1">
        <f>VLOOKUP(A96,'SegEnds_NonXtal_Prot#'!A:AL,28,FALSE)-VLOOKUP(A96,'SegEnds_NonXtal_Prot#'!A:AL,22,FALSE)</f>
        <v>54</v>
      </c>
      <c r="AH96" s="1">
        <f>VLOOKUP(A96,'SegEnds_NonXtal_Prot#'!A:AL,31,FALSE)-VLOOKUP(A96,'SegEnds_NonXtal_Prot#'!A:AL,28,FALSE)</f>
        <v>52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90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32</v>
      </c>
      <c r="T97" s="4">
        <f t="array" ref="T97">INDEX('ICL3'!$G$2:$G$40,MATCH(MIN(ABS(AH97-'ICL3'!$F$2:$F$40)),ABS(AH97-'ICL3'!$F$2:$F$40),0))</f>
        <v>76</v>
      </c>
      <c r="U97" s="4">
        <f t="array" ref="U97">INDEX('ICL3'!$H$2:$H$40,MATCH(MIN(ABS(AH97-'ICL3'!$F$2:$F$40)),ABS(AH97-'ICL3'!$F$2:$F$40),0))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4">
        <f>VLOOKUP(A97,'SegEnds_NonXtal_Prot#'!A:AL,10,FALSE)-VLOOKUP(A97,'SegEnds_NonXtal_Prot#'!A:AL,7,FALSE)</f>
        <v>15</v>
      </c>
      <c r="AC97" s="4">
        <f>VLOOKUP(A97,'SegEnds_NonXtal_Prot#'!A:AL,13,FALSE)-VLOOKUP(A97,'SegEnds_NonXtal_Prot#'!A:AL,10,FALSE)</f>
        <v>18</v>
      </c>
      <c r="AD97" s="4">
        <f>VLOOKUP(A97,'SegEnds_NonXtal_Prot#'!A:AL,16,FALSE)-VLOOKUP(A97,'SegEnds_NonXtal_Prot#'!A:AL,10,FALSE)</f>
        <v>52</v>
      </c>
      <c r="AE97" s="1" t="e">
        <f>VLOOKUP(A97,'SegEnds_NonXtal_Prot#'!A:AL,22,FALSE)-VLOOKUP(A97,'SegEnds_NonXtal_Prot#'!A:AL,19,FALSE)</f>
        <v>#VALUE!</v>
      </c>
      <c r="AF97" s="4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51</v>
      </c>
      <c r="AH97" s="4">
        <f>VLOOKUP(A97,'SegEnds_NonXtal_Prot#'!A:AL,31,FALSE)-VLOOKUP(A97,'SegEnds_NonXtal_Prot#'!A:AL,28,FALSE)</f>
        <v>78</v>
      </c>
      <c r="AI97" s="4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361</v>
      </c>
      <c r="B98" s="1" t="str">
        <f>VLOOKUP(A98,Xtal_Templ!A:B,2,FALSE)</f>
        <v>cnr1_human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v>66</v>
      </c>
      <c r="I98" s="1" t="str">
        <f>VLOOKUP($B98&amp;"__wt",'SegEnds_Xtal_BW#'!$A:$Z,9,FALSE)</f>
        <v>-</v>
      </c>
      <c r="J98" s="1" t="str">
        <f>VLOOKUP($B98&amp;"__wt",'SegEnds_Xtal_BW#'!$A:$Z,10,FALSE)</f>
        <v>-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9">
        <f>VLOOKUP($B98&amp;"__wt",'SegEnds_Xtal_BW#'!$A:$Z,15,FALSE)</f>
        <v>38</v>
      </c>
      <c r="P98" s="1">
        <f>VLOOKUP($B98&amp;"__wt",'SegEnds_Xtal_BW#'!$A:$Z,16,FALSE)</f>
        <v>63</v>
      </c>
      <c r="Q98" s="111">
        <v>50</v>
      </c>
      <c r="R98" s="111">
        <v>52</v>
      </c>
      <c r="S98" s="1">
        <f>VLOOKUP($B98&amp;"__wt",'SegEnds_Xtal_BW#'!$A:$Z,19,FALSE)</f>
        <v>36</v>
      </c>
      <c r="T98" s="1">
        <f t="array" ref="T98">INDEX('ICL3'!$G$2:$G$40,MATCH(MIN(ABS(AH98-'ICL3'!$F$2:$F$40)),ABS(AH98-'ICL3'!$F$2:$F$40),0))</f>
        <v>74</v>
      </c>
      <c r="U98" s="1">
        <f t="array" ref="U98">INDEX('ICL3'!$H$2:$H$40,MATCH(MIN(ABS(AH98-'ICL3'!$F$2:$F$40)),ABS(AH98-'ICL3'!$F$2:$F$40),0))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20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51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28</v>
      </c>
      <c r="AG98" s="1">
        <f>VLOOKUP(A98,'SegEnds_NonXtal_Prot#'!A:AL,28,FALSE)-VLOOKUP(A98,'SegEnds_NonXtal_Prot#'!A:AL,22,FALSE)</f>
        <v>54</v>
      </c>
      <c r="AH98" s="1">
        <f>VLOOKUP(A98,'SegEnds_NonXtal_Prot#'!A:AL,31,FALSE)-VLOOKUP(A98,'SegEnds_NonXtal_Prot#'!A:AL,28,FALSE)</f>
        <v>96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INDEX('ICL3'!$G$2:$G$40,MATCH(MIN(ABS(AH99-'ICL3'!$F$2:$F$40)),ABS(AH99-'ICL3'!$F$2:$F$40),0))</f>
        <v>76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>
        <f>VLOOKUP(A99,'SegEnds_NonXtal_Prot#'!A:AL,13,FALSE)-VLOOKUP(A99,'SegEnds_NonXtal_Prot#'!A:AL,10,FALSE)</f>
        <v>20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24</v>
      </c>
      <c r="AG99" s="1">
        <f>VLOOKUP(A99,'SegEnds_NonXtal_Prot#'!A:AL,28,FALSE)-VLOOKUP(A99,'SegEnds_NonXtal_Prot#'!A:AL,22,FALSE)</f>
        <v>53</v>
      </c>
      <c r="AH99" s="1">
        <f>VLOOKUP(A99,'SegEnds_NonXtal_Prot#'!A:AL,31,FALSE)-VLOOKUP(A99,'SegEnds_NonXtal_Prot#'!A:AL,28,FALSE)</f>
        <v>78</v>
      </c>
      <c r="AI99" s="1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VLOOKUP(A100,'SegEnds_NonXtal_Prot#'!A:AL,10,FALSE)-VLOOKUP(A100,'SegEnds_NonXtal_Prot#'!A:AL,7,FALSE)</f>
        <v>14</v>
      </c>
      <c r="AC100" s="1">
        <f>VLOOKUP(A100,'SegEnds_NonXtal_Prot#'!A:AL,13,FALSE)-VLOOKUP(A100,'SegEnds_NonXtal_Prot#'!A:AL,10,FALSE)</f>
        <v>28</v>
      </c>
      <c r="AD100" s="1">
        <f>VLOOKUP(A100,'SegEnds_NonXtal_Prot#'!A:AL,16,FALSE)-VLOOKUP(A100,'SegEnds_NonXtal_Prot#'!A:AL,10,FALSE)</f>
        <v>59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47</v>
      </c>
      <c r="AH100" s="1">
        <f>VLOOKUP(A100,'SegEnds_NonXtal_Prot#'!A:AL,31,FALSE)-VLOOKUP(A100,'SegEnds_NonXtal_Prot#'!A:AL,28,FALSE)</f>
        <v>46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11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INDEX('ICL3'!$G$2:$G$40,MATCH(MIN(ABS(AH101-'ICL3'!$F$2:$F$40)),ABS(AH101-'ICL3'!$F$2:$F$40),0))</f>
        <v>76</v>
      </c>
      <c r="U101" s="1">
        <f t="array" ref="U101">INDEX('ICL3'!$H$2:$H$40,MATCH(MIN(ABS(AH101-'ICL3'!$F$2:$F$40)),ABS(AH101-'ICL3'!$F$2:$F$40),0))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16</v>
      </c>
      <c r="AC101" s="1">
        <f>VLOOKUP(A101,'SegEnds_NonXtal_Prot#'!A:AL,13,FALSE)-VLOOKUP(A101,'SegEnds_NonXtal_Prot#'!A:AL,10,FALSE)</f>
        <v>18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25</v>
      </c>
      <c r="AG101" s="1">
        <f>VLOOKUP(A101,'SegEnds_NonXtal_Prot#'!A:AL,28,FALSE)-VLOOKUP(A101,'SegEnds_NonXtal_Prot#'!A:AL,22,FALSE)</f>
        <v>53</v>
      </c>
      <c r="AH101" s="1">
        <f>VLOOKUP(A101,'SegEnds_NonXtal_Prot#'!A:AL,31,FALSE)-VLOOKUP(A101,'SegEnds_NonXtal_Prot#'!A:AL,28,FALSE)</f>
        <v>69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INDEX('ICL3'!$G$2:$G$40,MATCH(MIN(ABS(AH102-'ICL3'!$F$2:$F$40)),ABS(AH102-'ICL3'!$F$2:$F$40),0))</f>
        <v>76</v>
      </c>
      <c r="U102" s="1">
        <f t="array" ref="U102">INDEX('ICL3'!$H$2:$H$40,MATCH(MIN(ABS(AH102-'ICL3'!$F$2:$F$40)),ABS(AH102-'ICL3'!$F$2:$F$40),0))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20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153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INDEX('ICL3'!$G$2:$G$40,MATCH(MIN(ABS(AH103-'ICL3'!$F$2:$F$40)),ABS(AH103-'ICL3'!$F$2:$F$40),0))</f>
        <v>74</v>
      </c>
      <c r="U103" s="1">
        <f t="array" ref="U103">INDEX('ICL3'!$H$2:$H$40,MATCH(MIN(ABS(AH103-'ICL3'!$F$2:$F$40)),ABS(AH103-'ICL3'!$F$2:$F$40),0))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INDEX('ICL3'!$G$2:$G$40,MATCH(MIN(ABS(AH104-'ICL3'!$F$2:$F$40)),ABS(AH104-'ICL3'!$F$2:$F$40),0))</f>
        <v>74</v>
      </c>
      <c r="U104" s="1">
        <f t="array" ref="U104">INDEX('ICL3'!$H$2:$H$40,MATCH(MIN(ABS(AH104-'ICL3'!$F$2:$F$40)),ABS(AH104-'ICL3'!$F$2:$F$40),0))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21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107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INDEX('ICL3'!$G$2:$G$40,MATCH(MIN(ABS(AH105-'ICL3'!$F$2:$F$40)),ABS(AH105-'ICL3'!$F$2:$F$40),0))</f>
        <v>74</v>
      </c>
      <c r="U105" s="1">
        <f t="array" ref="U105">INDEX('ICL3'!$H$2:$H$40,MATCH(MIN(ABS(AH105-'ICL3'!$F$2:$F$40)),ABS(AH105-'ICL3'!$F$2:$F$40),0))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156</v>
      </c>
      <c r="B106" s="1" t="str">
        <f>VLOOKUP(A106,Xtal_Templ!A:B,2,FALSE)</f>
        <v>drd3_human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INDEX('ICL3'!$G$2:$G$40,MATCH(MIN(ABS(AH106-'ICL3'!$F$2:$F$40)),ABS(AH106-'ICL3'!$F$2:$F$40),0))</f>
        <v>75</v>
      </c>
      <c r="U106" s="1">
        <f t="array" ref="U106">INDEX('ICL3'!$H$2:$H$40,MATCH(MIN(ABS(AH106-'ICL3'!$F$2:$F$40)),ABS(AH106-'ICL3'!$F$2:$F$40),0))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20</v>
      </c>
      <c r="AG106" s="1">
        <f>VLOOKUP(A106,'SegEnds_NonXtal_Prot#'!A:AL,28,FALSE)-VLOOKUP(A106,'SegEnds_NonXtal_Prot#'!A:AL,22,FALSE)</f>
        <v>47</v>
      </c>
      <c r="AH106" s="1">
        <f>VLOOKUP(A106,'SegEnds_NonXtal_Prot#'!A:AL,31,FALSE)-VLOOKUP(A106,'SegEnds_NonXtal_Prot#'!A:AL,28,FALSE)</f>
        <v>199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157</v>
      </c>
      <c r="B107" s="1" t="str">
        <f>VLOOKUP(A107,Xtal_Templ!A:B,2,FALSE)</f>
        <v>drd3_human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INDEX('ICL3'!$G$2:$G$40,MATCH(MIN(ABS(AH107-'ICL3'!$F$2:$F$40)),ABS(AH107-'ICL3'!$F$2:$F$40),0))</f>
        <v>75</v>
      </c>
      <c r="U107" s="1">
        <f t="array" ref="U107">INDEX('ICL3'!$H$2:$H$40,MATCH(MIN(ABS(AH107-'ICL3'!$F$2:$F$40)),ABS(AH107-'ICL3'!$F$2:$F$40),0))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>
        <f>VLOOKUP(A107,'SegEnds_NonXtal_Prot#'!A:AL,13,FALSE)-VLOOKUP(A107,'SegEnds_NonXtal_Prot#'!A:AL,10,FALSE)</f>
        <v>20</v>
      </c>
      <c r="AD107" s="1">
        <f>VLOOKUP(A107,'SegEnds_NonXtal_Prot#'!A:AL,16,FALSE)-VLOOKUP(A107,'SegEnds_NonXtal_Prot#'!A:AL,10,FALSE)</f>
        <v>52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20</v>
      </c>
      <c r="AG107" s="1">
        <f>VLOOKUP(A107,'SegEnds_NonXtal_Prot#'!A:AL,28,FALSE)-VLOOKUP(A107,'SegEnds_NonXtal_Prot#'!A:AL,22,FALSE)</f>
        <v>46</v>
      </c>
      <c r="AH107" s="1">
        <f>VLOOKUP(A107,'SegEnds_NonXtal_Prot#'!A:AL,31,FALSE)-VLOOKUP(A107,'SegEnds_NonXtal_Prot#'!A:AL,28,FALSE)</f>
        <v>175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212</v>
      </c>
      <c r="B108" s="1" t="str">
        <f>VLOOKUP(A108,Xtal_Templ!A:B,2,FALSE)</f>
        <v>ccr5_human</v>
      </c>
      <c r="C108" s="5">
        <f>VLOOKUP($B108&amp;"__wt",'SegEnds_Xtal_BW#'!$A:$Z,3,FALSE)</f>
        <v>24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INDEX('ICL3'!$G$2:$G$40,MATCH(MIN(ABS(AH108-'ICL3'!$F$2:$F$40)),ABS(AH108-'ICL3'!$F$2:$F$40),0))</f>
        <v>75</v>
      </c>
      <c r="U108" s="1">
        <f t="array" ref="U108">INDEX('ICL3'!$H$2:$H$40,MATCH(MIN(ABS(AH108-'ICL3'!$F$2:$F$40)),ABS(AH108-'ICL3'!$F$2:$F$40),0))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VLOOKUP(A108,'SegEnds_NonXtal_Prot#'!A:AL,10,FALSE)-VLOOKUP(A108,'SegEnds_NonXtal_Prot#'!A:AL,7,FALSE)</f>
        <v>15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22</v>
      </c>
      <c r="AG108" s="1">
        <f>VLOOKUP(A108,'SegEnds_NonXtal_Prot#'!A:AL,28,FALSE)-VLOOKUP(A108,'SegEnds_NonXtal_Prot#'!A:AL,22,FALSE)</f>
        <v>48</v>
      </c>
      <c r="AH108" s="1">
        <f>VLOOKUP(A108,'SegEnds_NonXtal_Prot#'!A:AL,31,FALSE)-VLOOKUP(A108,'SegEnds_NonXtal_Prot#'!A:AL,28,FALSE)</f>
        <v>210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INDEX('ICL3'!$G$2:$G$40,MATCH(MIN(ABS(AH109-'ICL3'!$F$2:$F$40)),ABS(AH109-'ICL3'!$F$2:$F$40),0))</f>
        <v>76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31</v>
      </c>
      <c r="X109" s="111"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 t="e">
        <f>VLOOKUP(A109,'SegEnds_NonXtal_Prot#'!A:AL,13,FALSE)-VLOOKUP(A109,'SegEnds_NonXtal_Prot#'!A:AL,10,FALSE)</f>
        <v>#VALUE!</v>
      </c>
      <c r="AD109" s="1">
        <f>VLOOKUP(A109,'SegEnds_NonXtal_Prot#'!A:AL,16,FALSE)-VLOOKUP(A109,'SegEnds_NonXtal_Prot#'!A:AL,10,FALSE)</f>
        <v>53</v>
      </c>
      <c r="AE109" s="1" t="e">
        <f>VLOOKUP(A109,'SegEnds_NonXtal_Prot#'!A:AL,22,FALSE)-VLOOKUP(A109,'SegEnds_NonXtal_Prot#'!A:AL,19,FALSE)</f>
        <v>#VALUE!</v>
      </c>
      <c r="AF109" s="1">
        <f>VLOOKUP(A109,'SegEnds_NonXtal_Prot#'!A:AL,28,FALSE)-VLOOKUP(A109,'SegEnds_NonXtal_Prot#'!A:AL,25,FALSE)</f>
        <v>25</v>
      </c>
      <c r="AG109" s="1">
        <f>VLOOKUP(A109,'SegEnds_NonXtal_Prot#'!A:AL,28,FALSE)-VLOOKUP(A109,'SegEnds_NonXtal_Prot#'!A:AL,22,FALSE)</f>
        <v>45</v>
      </c>
      <c r="AH109" s="1">
        <f>VLOOKUP(A109,'SegEnds_NonXtal_Prot#'!A:AL,31,FALSE)-VLOOKUP(A109,'SegEnds_NonXtal_Prot#'!A:AL,28,FALSE)</f>
        <v>122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9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INDEX('ICL3'!$G$2:$G$40,MATCH(MIN(ABS(AH110-'ICL3'!$F$2:$F$40)),ABS(AH110-'ICL3'!$F$2:$F$40),0))</f>
        <v>76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19</v>
      </c>
      <c r="AD110" s="1">
        <f>VLOOKUP(A110,'SegEnds_NonXtal_Prot#'!A:AL,16,FALSE)-VLOOKUP(A110,'SegEnds_NonXtal_Prot#'!A:AL,10,FALSE)</f>
        <v>51</v>
      </c>
      <c r="AE110" s="1">
        <f>VLOOKUP(A110,'SegEnds_NonXtal_Prot#'!A:AL,22,FALSE)-VLOOKUP(A110,'SegEnds_NonXtal_Prot#'!A:AL,19,FALSE)</f>
        <v>21</v>
      </c>
      <c r="AF110" s="1">
        <f>VLOOKUP(A110,'SegEnds_NonXtal_Prot#'!A:AL,28,FALSE)-VLOOKUP(A110,'SegEnds_NonXtal_Prot#'!A:AL,25,FALSE)</f>
        <v>22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132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INDEX('ICL3'!$G$2:$G$40,MATCH(MIN(ABS(AH111-'ICL3'!$F$2:$F$40)),ABS(AH111-'ICL3'!$F$2:$F$40),0))</f>
        <v>68</v>
      </c>
      <c r="U111" s="1">
        <f t="array" ref="U111">INDEX('ICL3'!$H$2:$H$40,MATCH(MIN(ABS(AH111-'ICL3'!$F$2:$F$40)),ABS(AH111-'ICL3'!$F$2:$F$40),0))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18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26</v>
      </c>
      <c r="AG111" s="1">
        <f>VLOOKUP(A111,'SegEnds_NonXtal_Prot#'!A:AL,28,FALSE)-VLOOKUP(A111,'SegEnds_NonXtal_Prot#'!A:AL,22,FALSE)</f>
        <v>52</v>
      </c>
      <c r="AH111" s="1">
        <f>VLOOKUP(A111,'SegEnds_NonXtal_Prot#'!A:AL,31,FALSE)-VLOOKUP(A111,'SegEnds_NonXtal_Prot#'!A:AL,28,FALSE)</f>
        <v>51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 t="e">
        <f>VLOOKUP(A112,'SegEnds_NonXtal_Prot#'!A:AL,10,FALSE)-VLOOKUP(A112,'SegEnds_NonXtal_Prot#'!A:AL,7,FALSE)</f>
        <v>#VALUE!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25</v>
      </c>
      <c r="AG112" s="1">
        <f>VLOOKUP(A112,'SegEnds_NonXtal_Prot#'!A:AL,28,FALSE)-VLOOKUP(A112,'SegEnds_NonXtal_Prot#'!A:AL,22,FALSE)</f>
        <v>51</v>
      </c>
      <c r="AH112" s="1">
        <f>VLOOKUP(A112,'SegEnds_NonXtal_Prot#'!A:AL,31,FALSE)-VLOOKUP(A112,'SegEnds_NonXtal_Prot#'!A:AL,28,FALSE)</f>
        <v>57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30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INDEX('ICL3'!$G$2:$G$40,MATCH(MIN(ABS(AH113-'ICL3'!$F$2:$F$40)),ABS(AH113-'ICL3'!$F$2:$F$40),0))</f>
        <v>68</v>
      </c>
      <c r="U113" s="1">
        <f t="array" ref="U113">INDEX('ICL3'!$H$2:$H$40,MATCH(MIN(ABS(AH113-'ICL3'!$F$2:$F$40)),ABS(AH113-'ICL3'!$F$2:$F$40),0))</f>
        <v>28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 t="e">
        <f>VLOOKUP(A113,'SegEnds_NonXtal_Prot#'!A:AL,13,FALSE)-VLOOKUP(A113,'SegEnds_NonXtal_Prot#'!A:AL,10,FALSE)</f>
        <v>#VALUE!</v>
      </c>
      <c r="AD113" s="1">
        <f>VLOOKUP(A113,'SegEnds_NonXtal_Prot#'!A:AL,16,FALSE)-VLOOKUP(A113,'SegEnds_NonXtal_Prot#'!A:AL,10,FALSE)</f>
        <v>51</v>
      </c>
      <c r="AE113" s="1">
        <f>VLOOKUP(A113,'SegEnds_NonXtal_Prot#'!A:AL,22,FALSE)-VLOOKUP(A113,'SegEnds_NonXtal_Prot#'!A:AL,19,FALSE)</f>
        <v>20</v>
      </c>
      <c r="AF113" s="1" t="e">
        <f>VLOOKUP(A113,'SegEnds_NonXtal_Prot#'!A:AL,28,FALSE)-VLOOKUP(A113,'SegEnds_NonXtal_Prot#'!A:AL,25,FALSE)</f>
        <v>#VALUE!</v>
      </c>
      <c r="AG113" s="1">
        <f>VLOOKUP(A113,'SegEnds_NonXtal_Prot#'!A:AL,28,FALSE)-VLOOKUP(A113,'SegEnds_NonXtal_Prot#'!A:AL,22,FALSE)</f>
        <v>42</v>
      </c>
      <c r="AH113" s="1">
        <f>VLOOKUP(A113,'SegEnds_NonXtal_Prot#'!A:AL,31,FALSE)-VLOOKUP(A113,'SegEnds_NonXtal_Prot#'!A:AL,28,FALSE)</f>
        <v>44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365</v>
      </c>
      <c r="B114" s="1" t="str">
        <f>VLOOKUP(A114,Xtal_Templ!A:B,2,FALSE)</f>
        <v>lpar1_human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f>VLOOKUP($B114&amp;"__wt",'SegEnds_Xtal_BW#'!$A:$Z,15,FALSE)</f>
        <v>38</v>
      </c>
      <c r="P114" s="1">
        <f>VLOOKUP($B114&amp;"__wt",'SegEnds_Xtal_BW#'!$A:$Z,16,FALSE)</f>
        <v>63</v>
      </c>
      <c r="Q114" s="111">
        <v>50</v>
      </c>
      <c r="R114" s="111">
        <v>52</v>
      </c>
      <c r="S114" s="1">
        <v>35</v>
      </c>
      <c r="T114" s="1">
        <f t="array" ref="T114">INDEX('ICL3'!$G$2:$G$40,MATCH(MIN(ABS(AH114-'ICL3'!$F$2:$F$40)),ABS(AH114-'ICL3'!$F$2:$F$40),0))</f>
        <v>72</v>
      </c>
      <c r="U114" s="1">
        <f t="array" ref="U114">INDEX('ICL3'!$H$2:$H$40,MATCH(MIN(ABS(AH114-'ICL3'!$F$2:$F$40)),ABS(AH114-'ICL3'!$F$2:$F$40),0))</f>
        <v>29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19</v>
      </c>
      <c r="AC114" s="1">
        <f>VLOOKUP(A114,'SegEnds_NonXtal_Prot#'!A:AL,13,FALSE)-VLOOKUP(A114,'SegEnds_NonXtal_Prot#'!A:AL,10,FALSE)</f>
        <v>21</v>
      </c>
      <c r="AD114" s="1">
        <f>VLOOKUP(A114,'SegEnds_NonXtal_Prot#'!A:AL,16,FALSE)-VLOOKUP(A114,'SegEnds_NonXtal_Prot#'!A:AL,10,FALSE)</f>
        <v>56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28</v>
      </c>
      <c r="AG114" s="1">
        <f>VLOOKUP(A114,'SegEnds_NonXtal_Prot#'!A:AL,28,FALSE)-VLOOKUP(A114,'SegEnds_NonXtal_Prot#'!A:AL,22,FALSE)</f>
        <v>54</v>
      </c>
      <c r="AH114" s="1">
        <f>VLOOKUP(A114,'SegEnds_NonXtal_Prot#'!A:AL,31,FALSE)-VLOOKUP(A114,'SegEnds_NonXtal_Prot#'!A:AL,28,FALSE)</f>
        <v>50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11">
        <f>VLOOKUP($B115&amp;"__wt",'SegEnds_Xtal_BW#'!$A:$Z,14,FALSE)</f>
        <v>56</v>
      </c>
      <c r="O115" s="89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INDEX('ICL3'!$G$2:$G$40,MATCH(MIN(ABS(AH115-'ICL3'!$F$2:$F$40)),ABS(AH115-'ICL3'!$F$2:$F$40),0))</f>
        <v>73</v>
      </c>
      <c r="U115" s="4">
        <f t="array" ref="U115">INDEX('ICL3'!$H$2:$H$40,MATCH(MIN(ABS(AH115-'ICL3'!$F$2:$F$40)),ABS(AH115-'ICL3'!$F$2:$F$40),0))</f>
        <v>24</v>
      </c>
      <c r="V115" s="4">
        <v>61</v>
      </c>
      <c r="W115" s="4">
        <v>30</v>
      </c>
      <c r="X115" s="95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4">
        <f>VLOOKUP(A115,'SegEnds_NonXtal_Prot#'!A:AL,10,FALSE)-VLOOKUP(A115,'SegEnds_NonXtal_Prot#'!A:AL,7,FALSE)</f>
        <v>15</v>
      </c>
      <c r="AC115" s="4">
        <f>VLOOKUP(A115,'SegEnds_NonXtal_Prot#'!A:AL,13,FALSE)-VLOOKUP(A115,'SegEnds_NonXtal_Prot#'!A:AL,10,FALSE)</f>
        <v>18</v>
      </c>
      <c r="AD115" s="4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4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4">
        <f>VLOOKUP(A115,'SegEnds_NonXtal_Prot#'!A:AL,31,FALSE)-VLOOKUP(A115,'SegEnds_NonXtal_Prot#'!A:AL,28,FALSE)</f>
        <v>58</v>
      </c>
      <c r="AI115" s="4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Xtal</v>
      </c>
    </row>
    <row r="116" spans="1:36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1">
        <v>56</v>
      </c>
      <c r="O116" s="89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INDEX('ICL3'!$G$2:$G$40,MATCH(MIN(ABS(AH116-'ICL3'!$F$2:$F$40)),ABS(AH116-'ICL3'!$F$2:$F$40),0))</f>
        <v>67</v>
      </c>
      <c r="U116" s="1">
        <f t="array" ref="U116">INDEX('ICL3'!$H$2:$H$40,MATCH(MIN(ABS(AH116-'ICL3'!$F$2:$F$40)),ABS(AH116-'ICL3'!$F$2:$F$40),0))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47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11">
        <v>56</v>
      </c>
      <c r="O117" s="89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VLOOKUP(A117,'SegEnds_NonXtal_Prot#'!A:AL,10,FALSE)-VLOOKUP(A117,'SegEnds_NonXtal_Prot#'!A:AL,7,FALSE)</f>
        <v>15</v>
      </c>
      <c r="AC117" s="1">
        <f>VLOOKUP(A117,'SegEnds_NonXtal_Prot#'!A:AL,13,FALSE)-VLOOKUP(A117,'SegEnds_NonXtal_Prot#'!A:AL,10,FALSE)</f>
        <v>18</v>
      </c>
      <c r="AD117" s="1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1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1">
        <f>VLOOKUP(A117,'SegEnds_NonXtal_Prot#'!A:AL,31,FALSE)-VLOOKUP(A117,'SegEnds_NonXtal_Prot#'!A:AL,28,FALSE)</f>
        <v>51</v>
      </c>
      <c r="AI117" s="1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NoXtal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1">
        <v>56</v>
      </c>
      <c r="O118" s="89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INDEX('ICL3'!$G$2:$G$40,MATCH(MIN(ABS(AH118-'ICL3'!$F$2:$F$40)),ABS(AH118-'ICL3'!$F$2:$F$40),0))</f>
        <v>74</v>
      </c>
      <c r="U118" s="1">
        <f t="array" ref="U118">INDEX('ICL3'!$H$2:$H$40,MATCH(MIN(ABS(AH118-'ICL3'!$F$2:$F$40)),ABS(AH118-'ICL3'!$F$2:$F$40),0))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INDEX('ICL3'!$G$2:$G$40,MATCH(MIN(ABS(AH120-'ICL3'!$F$2:$F$40)),ABS(AH120-'ICL3'!$F$2:$F$40),0))</f>
        <v>73</v>
      </c>
      <c r="U120" s="1">
        <f t="array" ref="U120">INDEX('ICL3'!$H$2:$H$40,MATCH(MIN(ABS(AH120-'ICL3'!$F$2:$F$40)),ABS(AH120-'ICL3'!$F$2:$F$40),0))</f>
        <v>22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INDEX('ICL3'!$G$2:$G$40,MATCH(MIN(ABS(AH121-'ICL3'!$F$2:$F$40)),ABS(AH121-'ICL3'!$F$2:$F$40),0))</f>
        <v>68</v>
      </c>
      <c r="U121" s="1">
        <f t="array" ref="U121">INDEX('ICL3'!$H$2:$H$40,MATCH(MIN(ABS(AH121-'ICL3'!$F$2:$F$40)),ABS(AH121-'ICL3'!$F$2:$F$40),0))</f>
        <v>30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43</v>
      </c>
      <c r="AG121" s="1">
        <f>VLOOKUP(A121,'SegEnds_NonXtal_Prot#'!A:AL,28,FALSE)-VLOOKUP(A121,'SegEnds_NonXtal_Prot#'!A:AL,22,FALSE)</f>
        <v>68</v>
      </c>
      <c r="AH121" s="1">
        <f>VLOOKUP(A121,'SegEnds_NonXtal_Prot#'!A:AL,31,FALSE)-VLOOKUP(A121,'SegEnds_NonXtal_Prot#'!A:AL,28,FALSE)</f>
        <v>43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31</v>
      </c>
      <c r="T122" s="1">
        <f t="array" ref="T122">INDEX('ICL3'!$G$2:$G$40,MATCH(MIN(ABS(AH122-'ICL3'!$F$2:$F$40)),ABS(AH122-'ICL3'!$F$2:$F$40),0))</f>
        <v>72</v>
      </c>
      <c r="U122" s="1">
        <f t="array" ref="U122">INDEX('ICL3'!$H$2:$H$40,MATCH(MIN(ABS(AH122-'ICL3'!$F$2:$F$40)),ABS(AH122-'ICL3'!$F$2:$F$40),0))</f>
        <v>29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>
        <f>VLOOKUP(A122,'SegEnds_NonXtal_Prot#'!A:AL,13,FALSE)-VLOOKUP(A122,'SegEnds_NonXtal_Prot#'!A:AL,10,FALSE)</f>
        <v>20</v>
      </c>
      <c r="AD122" s="1">
        <f>VLOOKUP(A122,'SegEnds_NonXtal_Prot#'!A:AL,16,FALSE)-VLOOKUP(A122,'SegEnds_NonXtal_Prot#'!A:AL,10,FALSE)</f>
        <v>52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25</v>
      </c>
      <c r="AG122" s="1">
        <f>VLOOKUP(A122,'SegEnds_NonXtal_Prot#'!A:AL,28,FALSE)-VLOOKUP(A122,'SegEnds_NonXtal_Prot#'!A:AL,22,FALSE)</f>
        <v>52</v>
      </c>
      <c r="AH122" s="1">
        <f>VLOOKUP(A122,'SegEnds_NonXtal_Prot#'!A:AL,31,FALSE)-VLOOKUP(A122,'SegEnds_NonXtal_Prot#'!A:AL,28,FALSE)</f>
        <v>50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31</v>
      </c>
      <c r="T123" s="1">
        <f t="array" ref="T123">INDEX('ICL3'!$G$2:$G$40,MATCH(MIN(ABS(AH123-'ICL3'!$F$2:$F$40)),ABS(AH123-'ICL3'!$F$2:$F$40),0))</f>
        <v>72</v>
      </c>
      <c r="U123" s="1">
        <f t="array" ref="U123">INDEX('ICL3'!$H$2:$H$40,MATCH(MIN(ABS(AH123-'ICL3'!$F$2:$F$40)),ABS(AH123-'ICL3'!$F$2:$F$40),0))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24</v>
      </c>
      <c r="AG123" s="1">
        <f>VLOOKUP(A123,'SegEnds_NonXtal_Prot#'!A:AL,28,FALSE)-VLOOKUP(A123,'SegEnds_NonXtal_Prot#'!A:AL,22,FALSE)</f>
        <v>49</v>
      </c>
      <c r="AH123" s="1">
        <f>VLOOKUP(A123,'SegEnds_NonXtal_Prot#'!A:AL,31,FALSE)-VLOOKUP(A123,'SegEnds_NonXtal_Prot#'!A:AL,28,FALSE)</f>
        <v>52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72</v>
      </c>
      <c r="U124" s="1">
        <f t="array" ref="U124">INDEX('ICL3'!$H$2:$H$40,MATCH(MIN(ABS(AH124-'ICL3'!$F$2:$F$40)),ABS(AH124-'ICL3'!$F$2:$F$40),0))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19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24</v>
      </c>
      <c r="AG124" s="1">
        <f>VLOOKUP(A124,'SegEnds_NonXtal_Prot#'!A:AL,28,FALSE)-VLOOKUP(A124,'SegEnds_NonXtal_Prot#'!A:AL,22,FALSE)</f>
        <v>49</v>
      </c>
      <c r="AH124" s="1">
        <f>VLOOKUP(A124,'SegEnds_NonXtal_Prot#'!A:AL,31,FALSE)-VLOOKUP(A124,'SegEnds_NonXtal_Prot#'!A:AL,28,FALSE)</f>
        <v>54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9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INDEX('ICL3'!$G$2:$G$40,MATCH(MIN(ABS(AH125-'ICL3'!$F$2:$F$40)),ABS(AH125-'ICL3'!$F$2:$F$40),0))</f>
        <v>74</v>
      </c>
      <c r="U125" s="1">
        <f t="array" ref="U125">INDEX('ICL3'!$H$2:$H$40,MATCH(MIN(ABS(AH125-'ICL3'!$F$2:$F$40)),ABS(AH125-'ICL3'!$F$2:$F$40),0))</f>
        <v>21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14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18</v>
      </c>
      <c r="AF125" s="1">
        <f>VLOOKUP(A125,'SegEnds_NonXtal_Prot#'!A:AL,28,FALSE)-VLOOKUP(A125,'SegEnds_NonXtal_Prot#'!A:AL,25,FALSE)</f>
        <v>23</v>
      </c>
      <c r="AG125" s="1">
        <f>VLOOKUP(A125,'SegEnds_NonXtal_Prot#'!A:AL,28,FALSE)-VLOOKUP(A125,'SegEnds_NonXtal_Prot#'!A:AL,22,FALSE)</f>
        <v>59</v>
      </c>
      <c r="AH125" s="1">
        <f>VLOOKUP(A125,'SegEnds_NonXtal_Prot#'!A:AL,31,FALSE)-VLOOKUP(A125,'SegEnds_NonXtal_Prot#'!A:AL,28,FALSE)</f>
        <v>59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9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INDEX('ICL3'!$G$2:$G$40,MATCH(MIN(ABS(AH126-'ICL3'!$F$2:$F$40)),ABS(AH126-'ICL3'!$F$2:$F$40),0))</f>
        <v>72</v>
      </c>
      <c r="U126" s="1">
        <f t="array" ref="U126">INDEX('ICL3'!$H$2:$H$40,MATCH(MIN(ABS(AH126-'ICL3'!$F$2:$F$40)),ABS(AH126-'ICL3'!$F$2:$F$40),0))</f>
        <v>24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 t="e">
        <f>VLOOKUP(A126,'SegEnds_NonXtal_Prot#'!A:AL,13,FALSE)-VLOOKUP(A126,'SegEnds_NonXtal_Prot#'!A:AL,10,FALSE)</f>
        <v>#VALUE!</v>
      </c>
      <c r="AD126" s="1">
        <f>VLOOKUP(A126,'SegEnds_NonXtal_Prot#'!A:AL,16,FALSE)-VLOOKUP(A126,'SegEnds_NonXtal_Prot#'!A:AL,10,FALSE)</f>
        <v>60</v>
      </c>
      <c r="AE126" s="1" t="e">
        <f>VLOOKUP(A126,'SegEnds_NonXtal_Prot#'!A:AL,22,FALSE)-VLOOKUP(A126,'SegEnds_NonXtal_Prot#'!A:AL,19,FALSE)</f>
        <v>#VALUE!</v>
      </c>
      <c r="AF126" s="1">
        <f>VLOOKUP(A126,'SegEnds_NonXtal_Prot#'!A:AL,28,FALSE)-VLOOKUP(A126,'SegEnds_NonXtal_Prot#'!A:AL,25,FALSE)</f>
        <v>27</v>
      </c>
      <c r="AG126" s="1">
        <f>VLOOKUP(A126,'SegEnds_NonXtal_Prot#'!A:AL,28,FALSE)-VLOOKUP(A126,'SegEnds_NonXtal_Prot#'!A:AL,22,FALSE)</f>
        <v>55</v>
      </c>
      <c r="AH126" s="1">
        <f>VLOOKUP(A126,'SegEnds_NonXtal_Prot#'!A:AL,31,FALSE)-VLOOKUP(A126,'SegEnds_NonXtal_Prot#'!A:AL,28,FALSE)</f>
        <v>57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11">
        <v>56</v>
      </c>
      <c r="O127" s="89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INDEX('ICL3'!$G$2:$G$40,MATCH(MIN(ABS(AH127-'ICL3'!$F$2:$F$40)),ABS(AH127-'ICL3'!$F$2:$F$40),0))</f>
        <v>68</v>
      </c>
      <c r="U127" s="1">
        <f t="array" ref="U127">INDEX('ICL3'!$H$2:$H$40,MATCH(MIN(ABS(AH127-'ICL3'!$F$2:$F$40)),ABS(AH127-'ICL3'!$F$2:$F$40),0))</f>
        <v>23</v>
      </c>
      <c r="V127" s="1">
        <v>61</v>
      </c>
      <c r="W127" s="1">
        <v>28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 t="e">
        <f>VLOOKUP(A127,'SegEnds_NonXtal_Prot#'!A:AL,10,FALSE)-VLOOKUP(A127,'SegEnds_NonXtal_Prot#'!A:AL,7,FALSE)</f>
        <v>#VALUE!</v>
      </c>
      <c r="AC127" s="1">
        <f>VLOOKUP(A127,'SegEnds_NonXtal_Prot#'!A:AL,13,FALSE)-VLOOKUP(A127,'SegEnds_NonXtal_Prot#'!A:AL,10,FALSE)</f>
        <v>20</v>
      </c>
      <c r="AD127" s="1">
        <f>VLOOKUP(A127,'SegEnds_NonXtal_Prot#'!A:AL,16,FALSE)-VLOOKUP(A127,'SegEnds_NonXtal_Prot#'!A:AL,10,FALSE)</f>
        <v>52</v>
      </c>
      <c r="AE127" s="1">
        <f>VLOOKUP(A127,'SegEnds_NonXtal_Prot#'!A:AL,22,FALSE)-VLOOKUP(A127,'SegEnds_NonXtal_Prot#'!A:AL,19,FALSE)</f>
        <v>19</v>
      </c>
      <c r="AF127" s="1">
        <f>VLOOKUP(A127,'SegEnds_NonXtal_Prot#'!A:AL,28,FALSE)-VLOOKUP(A127,'SegEnds_NonXtal_Prot#'!A:AL,25,FALSE)</f>
        <v>27</v>
      </c>
      <c r="AG127" s="1">
        <f>VLOOKUP(A127,'SegEnds_NonXtal_Prot#'!A:AL,28,FALSE)-VLOOKUP(A127,'SegEnds_NonXtal_Prot#'!A:AL,22,FALSE)</f>
        <v>52</v>
      </c>
      <c r="AH127" s="1">
        <f>VLOOKUP(A127,'SegEnds_NonXtal_Prot#'!A:AL,31,FALSE)-VLOOKUP(A127,'SegEnds_NonXtal_Prot#'!A:AL,28,FALSE)</f>
        <v>51</v>
      </c>
      <c r="AI127" s="1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90">
        <v>38</v>
      </c>
      <c r="P128" s="4">
        <f>VLOOKUP($B128&amp;"__wt",'SegEnds_Xtal_BW#'!$A:$Z,16,FALSE)</f>
        <v>63</v>
      </c>
      <c r="Q128" s="119">
        <v>50</v>
      </c>
      <c r="R128" s="119">
        <v>52</v>
      </c>
      <c r="S128" s="4">
        <v>35</v>
      </c>
      <c r="T128" s="4">
        <f t="array" ref="T128">INDEX('ICL3'!$G$2:$G$40,MATCH(MIN(ABS(AH128-'ICL3'!$F$2:$F$40)),ABS(AH128-'ICL3'!$F$2:$F$40),0))</f>
        <v>74</v>
      </c>
      <c r="U128" s="4">
        <f t="array" ref="U128">INDEX('ICL3'!$H$2:$H$40,MATCH(MIN(ABS(AH128-'ICL3'!$F$2:$F$40)),ABS(AH128-'ICL3'!$F$2:$F$40),0))</f>
        <v>21</v>
      </c>
      <c r="V128" s="4">
        <v>61</v>
      </c>
      <c r="W128" s="4">
        <v>28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4">
        <f>VLOOKUP(A128,'SegEnds_NonXtal_Prot#'!A:AL,10,FALSE)-VLOOKUP(A128,'SegEnds_NonXtal_Prot#'!A:AL,7,FALSE)</f>
        <v>16</v>
      </c>
      <c r="AC128" s="4" t="e">
        <f>VLOOKUP(A128,'SegEnds_NonXtal_Prot#'!A:AL,13,FALSE)-VLOOKUP(A128,'SegEnds_NonXtal_Prot#'!A:AL,10,FALSE)</f>
        <v>#VALUE!</v>
      </c>
      <c r="AD128" s="4">
        <f>VLOOKUP(A128,'SegEnds_NonXtal_Prot#'!A:AL,16,FALSE)-VLOOKUP(A128,'SegEnds_NonXtal_Prot#'!A:AL,10,FALSE)</f>
        <v>49</v>
      </c>
      <c r="AE128" s="1" t="e">
        <f>VLOOKUP(A128,'SegEnds_NonXtal_Prot#'!A:AL,22,FALSE)-VLOOKUP(A128,'SegEnds_NonXtal_Prot#'!A:AL,19,FALSE)</f>
        <v>#VALUE!</v>
      </c>
      <c r="AF128" s="4">
        <f>VLOOKUP(A128,'SegEnds_NonXtal_Prot#'!A:AL,28,FALSE)-VLOOKUP(A128,'SegEnds_NonXtal_Prot#'!A:AL,25,FALSE)</f>
        <v>21</v>
      </c>
      <c r="AG128" s="1">
        <f>VLOOKUP(A128,'SegEnds_NonXtal_Prot#'!A:AL,28,FALSE)-VLOOKUP(A128,'SegEnds_NonXtal_Prot#'!A:AL,22,FALSE)</f>
        <v>44</v>
      </c>
      <c r="AH128" s="4">
        <f>VLOOKUP(A128,'SegEnds_NonXtal_Prot#'!A:AL,31,FALSE)-VLOOKUP(A128,'SegEnds_NonXtal_Prot#'!A:AL,28,FALSE)</f>
        <v>63</v>
      </c>
      <c r="AI128" s="4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11">
        <v>38</v>
      </c>
      <c r="T129" s="1">
        <f t="array" ref="T129">INDEX('ICL3'!$G$2:$G$40,MATCH(MIN(ABS(AH129-'ICL3'!$F$2:$F$40)),ABS(AH129-'ICL3'!$F$2:$F$40),0))</f>
        <v>68</v>
      </c>
      <c r="U129" s="1">
        <f t="array" ref="U129">INDEX('ICL3'!$H$2:$H$40,MATCH(MIN(ABS(AH129-'ICL3'!$F$2:$F$40)),ABS(AH129-'ICL3'!$F$2:$F$40),0))</f>
        <v>24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 t="e">
        <f>VLOOKUP(A129,'SegEnds_NonXtal_Prot#'!A:AL,13,FALSE)-VLOOKUP(A129,'SegEnds_NonXtal_Prot#'!A:AL,10,FALSE)</f>
        <v>#VALUE!</v>
      </c>
      <c r="AD129" s="1">
        <f>VLOOKUP(A129,'SegEnds_NonXtal_Prot#'!A:AL,16,FALSE)-VLOOKUP(A129,'SegEnds_NonXtal_Prot#'!A:AL,10,FALSE)</f>
        <v>49</v>
      </c>
      <c r="AE129" s="1">
        <f>VLOOKUP(A129,'SegEnds_NonXtal_Prot#'!A:AL,22,FALSE)-VLOOKUP(A129,'SegEnds_NonXtal_Prot#'!A:AL,19,FALSE)</f>
        <v>20</v>
      </c>
      <c r="AF129" s="1" t="e">
        <f>VLOOKUP(A129,'SegEnds_NonXtal_Prot#'!A:AL,28,FALSE)-VLOOKUP(A129,'SegEnds_NonXtal_Prot#'!A:AL,25,FALSE)</f>
        <v>#VALUE!</v>
      </c>
      <c r="AG129" s="1">
        <f>VLOOKUP(A129,'SegEnds_NonXtal_Prot#'!A:AL,28,FALSE)-VLOOKUP(A129,'SegEnds_NonXtal_Prot#'!A:AL,22,FALSE)</f>
        <v>33</v>
      </c>
      <c r="AH129" s="1">
        <f>VLOOKUP(A129,'SegEnds_NonXtal_Prot#'!A:AL,31,FALSE)-VLOOKUP(A129,'SegEnds_NonXtal_Prot#'!A:AL,28,FALSE)</f>
        <v>48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48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42</v>
      </c>
      <c r="AH130" s="1">
        <f>VLOOKUP(A130,'SegEnds_NonXtal_Prot#'!A:AL,31,FALSE)-VLOOKUP(A130,'SegEnds_NonXtal_Prot#'!A:AL,28,FALSE)</f>
        <v>42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306</v>
      </c>
      <c r="B131" s="1" t="str">
        <f>VLOOKUP(A131,Xtal_Templ!A:B,2,FALSE)</f>
        <v>agtr1_human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f>VLOOKUP($B131&amp;"__wt",'SegEnds_Xtal_BW#'!$A:$Z,8,FALSE)</f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34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61</v>
      </c>
      <c r="AA131" s="27" t="str">
        <f>VLOOKUP(A131,Classification!A:B,2,FALSE)</f>
        <v>A</v>
      </c>
      <c r="AB131" s="1" t="e">
        <f>VLOOKUP(A131,'SegEnds_NonXtal_Prot#'!A:AL,10,FALSE)-VLOOKUP(A131,'SegEnds_NonXtal_Prot#'!A:AL,7,FALSE)</f>
        <v>#VALUE!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52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42</v>
      </c>
      <c r="AH131" s="1">
        <f>VLOOKUP(A131,'SegEnds_NonXtal_Prot#'!A:AL,31,FALSE)-VLOOKUP(A131,'SegEnds_NonXtal_Prot#'!A:AL,28,FALSE)</f>
        <v>42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307</v>
      </c>
      <c r="B132" s="1" t="str">
        <f>VLOOKUP(A132,Xtal_Templ!A:B,2,FALSE)</f>
        <v>agtr1_human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34</v>
      </c>
      <c r="T132" s="1">
        <f t="array" ref="T132">INDEX('ICL3'!$G$2:$G$40,MATCH(MIN(ABS(AH132-'ICL3'!$F$2:$F$40)),ABS(AH132-'ICL3'!$F$2:$F$40),0))</f>
        <v>68</v>
      </c>
      <c r="U132" s="1">
        <f t="array" ref="U132">INDEX('ICL3'!$H$2:$H$40,MATCH(MIN(ABS(AH132-'ICL3'!$F$2:$F$40)),ABS(AH132-'ICL3'!$F$2:$F$40),0))</f>
        <v>30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61</v>
      </c>
      <c r="AA132" s="27" t="str">
        <f>VLOOKUP(A132,Classification!A:B,2,FALSE)</f>
        <v>A</v>
      </c>
      <c r="AB132" s="1" t="e">
        <f>VLOOKUP(A132,'SegEnds_NonXtal_Prot#'!A:AL,10,FALSE)-VLOOKUP(A132,'SegEnds_NonXtal_Prot#'!A:AL,7,FALSE)</f>
        <v>#VALUE!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48</v>
      </c>
      <c r="AE132" s="1">
        <f>VLOOKUP(A132,'SegEnds_NonXtal_Prot#'!A:AL,22,FALSE)-VLOOKUP(A132,'SegEnds_NonXtal_Prot#'!A:AL,19,FALSE)</f>
        <v>20</v>
      </c>
      <c r="AF132" s="1" t="e">
        <f>VLOOKUP(A132,'SegEnds_NonXtal_Prot#'!A:AL,28,FALSE)-VLOOKUP(A132,'SegEnds_NonXtal_Prot#'!A:AL,25,FALSE)</f>
        <v>#VALUE!</v>
      </c>
      <c r="AG132" s="1">
        <f>VLOOKUP(A132,'SegEnds_NonXtal_Prot#'!A:AL,28,FALSE)-VLOOKUP(A132,'SegEnds_NonXtal_Prot#'!A:AL,22,FALSE)</f>
        <v>42</v>
      </c>
      <c r="AH132" s="1">
        <f>VLOOKUP(A132,'SegEnds_NonXtal_Prot#'!A:AL,31,FALSE)-VLOOKUP(A132,'SegEnds_NonXtal_Prot#'!A:AL,28,FALSE)</f>
        <v>42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308</v>
      </c>
      <c r="B133" s="1" t="str">
        <f>VLOOKUP(A133,Xtal_Templ!A:B,2,FALSE)</f>
        <v>oprm_mouse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INDEX('ICL3'!$G$2:$G$40,MATCH(MIN(ABS(AH133-'ICL3'!$F$2:$F$40)),ABS(AH133-'ICL3'!$F$2:$F$40),0))</f>
        <v>68</v>
      </c>
      <c r="U133" s="1">
        <f t="array" ref="U133">INDEX('ICL3'!$H$2:$H$40,MATCH(MIN(ABS(AH133-'ICL3'!$F$2:$F$40)),ABS(AH133-'ICL3'!$F$2:$F$40),0))</f>
        <v>30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 t="e">
        <f>VLOOKUP(A133,'SegEnds_NonXtal_Prot#'!A:AL,10,FALSE)-VLOOKUP(A133,'SegEnds_NonXtal_Prot#'!A:AL,7,FALSE)</f>
        <v>#VALUE!</v>
      </c>
      <c r="AC133" s="1" t="e">
        <f>VLOOKUP(A133,'SegEnds_NonXtal_Prot#'!A:AL,13,FALSE)-VLOOKUP(A133,'SegEnds_NonXtal_Prot#'!A:AL,10,FALSE)</f>
        <v>#VALUE!</v>
      </c>
      <c r="AD133" s="1">
        <f>VLOOKUP(A133,'SegEnds_NonXtal_Prot#'!A:AL,16,FALSE)-VLOOKUP(A133,'SegEnds_NonXtal_Prot#'!A:AL,10,FALSE)</f>
        <v>48</v>
      </c>
      <c r="AE133" s="1">
        <f>VLOOKUP(A133,'SegEnds_NonXtal_Prot#'!A:AL,22,FALSE)-VLOOKUP(A133,'SegEnds_NonXtal_Prot#'!A:AL,19,FALSE)</f>
        <v>20</v>
      </c>
      <c r="AF133" s="1" t="e">
        <f>VLOOKUP(A133,'SegEnds_NonXtal_Prot#'!A:AL,28,FALSE)-VLOOKUP(A133,'SegEnds_NonXtal_Prot#'!A:AL,25,FALSE)</f>
        <v>#VALUE!</v>
      </c>
      <c r="AG133" s="1">
        <f>VLOOKUP(A133,'SegEnds_NonXtal_Prot#'!A:AL,28,FALSE)-VLOOKUP(A133,'SegEnds_NonXtal_Prot#'!A:AL,22,FALSE)</f>
        <v>42</v>
      </c>
      <c r="AH133" s="1">
        <f>VLOOKUP(A133,'SegEnds_NonXtal_Prot#'!A:AL,31,FALSE)-VLOOKUP(A133,'SegEnds_NonXtal_Prot#'!A:AL,28,FALSE)</f>
        <v>42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320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INDEX('ICL3'!$G$2:$G$40,MATCH(MIN(ABS(AH134-'ICL3'!$F$2:$F$40)),ABS(AH134-'ICL3'!$F$2:$F$40),0))</f>
        <v>68</v>
      </c>
      <c r="U134" s="1">
        <f t="array" ref="U134">INDEX('ICL3'!$H$2:$H$40,MATCH(MIN(ABS(AH134-'ICL3'!$F$2:$F$40)),ABS(AH134-'ICL3'!$F$2:$F$40),0))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 t="e">
        <f>VLOOKUP(A134,'SegEnds_NonXtal_Prot#'!A:AL,22,FALSE)-VLOOKUP(A134,'SegEnds_NonXtal_Prot#'!A:AL,19,FALSE)</f>
        <v>#VALUE!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52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INDEX('ICL3'!$G$2:$G$40,MATCH(MIN(ABS(AH135-'ICL3'!$F$2:$F$40)),ABS(AH135-'ICL3'!$F$2:$F$40),0))</f>
        <v>68</v>
      </c>
      <c r="U135" s="1">
        <f t="array" ref="U135">INDEX('ICL3'!$H$2:$H$40,MATCH(MIN(ABS(AH135-'ICL3'!$F$2:$F$40)),ABS(AH135-'ICL3'!$F$2:$F$40),0))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 t="e">
        <f>VLOOKUP(A135,'SegEnds_NonXtal_Prot#'!A:AL,22,FALSE)-VLOOKUP(A135,'SegEnds_NonXtal_Prot#'!A:AL,19,FALSE)</f>
        <v>#VALUE!</v>
      </c>
      <c r="AF135" s="1">
        <f>VLOOKUP(A135,'SegEnds_NonXtal_Prot#'!A:AL,28,FALSE)-VLOOKUP(A135,'SegEnds_NonXtal_Prot#'!A:AL,25,FALSE)</f>
        <v>27</v>
      </c>
      <c r="AG135" s="1">
        <f>VLOOKUP(A135,'SegEnds_NonXtal_Prot#'!A:AL,28,FALSE)-VLOOKUP(A135,'SegEnds_NonXtal_Prot#'!A:AL,22,FALSE)</f>
        <v>53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NoXtal</v>
      </c>
    </row>
    <row r="136" spans="1:36" x14ac:dyDescent="0.2">
      <c r="A136" s="1" t="s">
        <v>324</v>
      </c>
      <c r="B136" s="1" t="str">
        <f>VLOOKUP(A136,Xtal_Templ!A:B,2,FALSE)</f>
        <v>hrh1_human</v>
      </c>
      <c r="C136" s="5">
        <f>VLOOKUP($B136&amp;"__wt",'SegEnds_Xtal_BW#'!$A:$Z,3,FALSE)</f>
        <v>34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9">
        <v>38</v>
      </c>
      <c r="P136" s="1">
        <f>VLOOKUP($B136&amp;"__wt",'SegEnds_Xtal_BW#'!$A:$Z,16,FALSE)</f>
        <v>62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INDEX('ICL3'!$G$2:$G$40,MATCH(MIN(ABS(AH136-'ICL3'!$F$2:$F$40)),ABS(AH136-'ICL3'!$F$2:$F$40),0))</f>
        <v>76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 t="e">
        <f>VLOOKUP(A136,'SegEnds_NonXtal_Prot#'!A:AL,10,FALSE)-VLOOKUP(A136,'SegEnds_NonXtal_Prot#'!A:AL,7,FALSE)</f>
        <v>#VALUE!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18</v>
      </c>
      <c r="AF136" s="1">
        <f>VLOOKUP(A136,'SegEnds_NonXtal_Prot#'!A:AL,28,FALSE)-VLOOKUP(A136,'SegEnds_NonXtal_Prot#'!A:AL,25,FALSE)</f>
        <v>25</v>
      </c>
      <c r="AG136" s="1">
        <f>VLOOKUP(A136,'SegEnds_NonXtal_Prot#'!A:AL,28,FALSE)-VLOOKUP(A136,'SegEnds_NonXtal_Prot#'!A:AL,22,FALSE)</f>
        <v>51</v>
      </c>
      <c r="AH136" s="1">
        <f>VLOOKUP(A136,'SegEnds_NonXtal_Prot#'!A:AL,31,FALSE)-VLOOKUP(A136,'SegEnds_NonXtal_Prot#'!A:AL,28,FALSE)</f>
        <v>67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9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23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15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28</v>
      </c>
      <c r="AG137" s="1">
        <f>VLOOKUP(A137,'SegEnds_NonXtal_Prot#'!A:AL,28,FALSE)-VLOOKUP(A137,'SegEnds_NonXtal_Prot#'!A:AL,22,FALSE)</f>
        <v>55</v>
      </c>
      <c r="AH137" s="1">
        <f>VLOOKUP(A137,'SegEnds_NonXtal_Prot#'!A:AL,31,FALSE)-VLOOKUP(A137,'SegEnds_NonXtal_Prot#'!A:AL,28,FALSE)</f>
        <v>51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Xtal</v>
      </c>
    </row>
    <row r="138" spans="1:36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23</v>
      </c>
      <c r="V138" s="1">
        <v>61</v>
      </c>
      <c r="W138" s="1">
        <v>28</v>
      </c>
      <c r="X138" s="6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VLOOKUP(A138,'SegEnds_NonXtal_Prot#'!A:AL,10,FALSE)-VLOOKUP(A138,'SegEnds_NonXtal_Prot#'!A:AL,7,FALSE)</f>
        <v>15</v>
      </c>
      <c r="AC138" s="1">
        <f>VLOOKUP(A138,'SegEnds_NonXtal_Prot#'!A:AL,13,FALSE)-VLOOKUP(A138,'SegEnds_NonXtal_Prot#'!A:AL,10,FALSE)</f>
        <v>19</v>
      </c>
      <c r="AD138" s="1">
        <f>VLOOKUP(A138,'SegEnds_NonXtal_Prot#'!A:AL,16,FALSE)-VLOOKUP(A138,'SegEnds_NonXtal_Prot#'!A:AL,10,FALSE)</f>
        <v>51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27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51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9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Xtal</v>
      </c>
    </row>
    <row r="141" spans="1:36" x14ac:dyDescent="0.2">
      <c r="A141" s="1" t="s">
        <v>349</v>
      </c>
      <c r="B141" s="1" t="str">
        <f>VLOOKUP(A141,Xtal_Templ!A:B,2,FALSE)</f>
        <v>par1_human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f>VLOOKUP($B141&amp;"__wt",'SegEnds_Xtal_BW#'!$A:$Z,15,FALSE)</f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32</v>
      </c>
      <c r="T141" s="1">
        <f t="array" ref="T141">INDEX('ICL3'!$G$2:$G$40,MATCH(MIN(ABS(AH141-'ICL3'!$F$2:$F$40)),ABS(AH141-'ICL3'!$F$2:$F$40),0))</f>
        <v>67</v>
      </c>
      <c r="U141" s="1">
        <f t="array" ref="U141">INDEX('ICL3'!$H$2:$H$40,MATCH(MIN(ABS(AH141-'ICL3'!$F$2:$F$40)),ABS(AH141-'ICL3'!$F$2:$F$40),0))</f>
        <v>26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 t="e">
        <f>VLOOKUP(A141,'SegEnds_NonXtal_Prot#'!A:AL,10,FALSE)-VLOOKUP(A141,'SegEnds_NonXtal_Prot#'!A:AL,7,FALSE)</f>
        <v>#VALUE!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30</v>
      </c>
      <c r="AG141" s="1">
        <f>VLOOKUP(A141,'SegEnds_NonXtal_Prot#'!A:AL,28,FALSE)-VLOOKUP(A141,'SegEnds_NonXtal_Prot#'!A:AL,22,FALSE)</f>
        <v>57</v>
      </c>
      <c r="AH141" s="1">
        <f>VLOOKUP(A141,'SegEnds_NonXtal_Prot#'!A:AL,31,FALSE)-VLOOKUP(A141,'SegEnds_NonXtal_Prot#'!A:AL,28,FALSE)</f>
        <v>47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NoXtal</v>
      </c>
    </row>
    <row r="142" spans="1:36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INDEX('ICL3'!$G$2:$G$40,MATCH(MIN(ABS(AH142-'ICL3'!$F$2:$F$40)),ABS(AH142-'ICL3'!$F$2:$F$40),0))</f>
        <v>68</v>
      </c>
      <c r="U142" s="1">
        <f t="array" ref="U142">INDEX('ICL3'!$H$2:$H$40,MATCH(MIN(ABS(AH142-'ICL3'!$F$2:$F$40)),ABS(AH142-'ICL3'!$F$2:$F$40),0))</f>
        <v>23</v>
      </c>
      <c r="V142" s="1">
        <v>61</v>
      </c>
      <c r="W142" s="1"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>
        <f>VLOOKUP(A142,'SegEnds_NonXtal_Prot#'!A:AL,13,FALSE)-VLOOKUP(A142,'SegEnds_NonXtal_Prot#'!A:AL,10,FALSE)</f>
        <v>18</v>
      </c>
      <c r="AD142" s="1">
        <f>VLOOKUP(A142,'SegEnds_NonXtal_Prot#'!A:AL,16,FALSE)-VLOOKUP(A142,'SegEnds_NonXtal_Prot#'!A:AL,10,FALSE)</f>
        <v>51</v>
      </c>
      <c r="AE142" s="1">
        <f>VLOOKUP(A142,'SegEnds_NonXtal_Prot#'!A:AL,22,FALSE)-VLOOKUP(A142,'SegEnds_NonXtal_Prot#'!A:AL,19,FALSE)</f>
        <v>20</v>
      </c>
      <c r="AF142" s="1" t="e">
        <f>VLOOKUP(A142,'SegEnds_NonXtal_Prot#'!A:AL,28,FALSE)-VLOOKUP(A142,'SegEnds_NonXtal_Prot#'!A:AL,25,FALSE)</f>
        <v>#VALUE!</v>
      </c>
      <c r="AG142" s="1">
        <f>VLOOKUP(A142,'SegEnds_NonXtal_Prot#'!A:AL,28,FALSE)-VLOOKUP(A142,'SegEnds_NonXtal_Prot#'!A:AL,22,FALSE)</f>
        <v>45</v>
      </c>
      <c r="AH142" s="1">
        <f>VLOOKUP(A142,'SegEnds_NonXtal_Prot#'!A:AL,31,FALSE)-VLOOKUP(A142,'SegEnds_NonXtal_Prot#'!A:AL,28,FALSE)</f>
        <v>51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68</v>
      </c>
      <c r="U143" s="1">
        <f t="array" ref="U143">INDEX('ICL3'!$H$2:$H$40,MATCH(MIN(ABS(AH143-'ICL3'!$F$2:$F$40)),ABS(AH143-'ICL3'!$F$2:$F$40),0))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VLOOKUP(A143,'SegEnds_NonXtal_Prot#'!A:AL,10,FALSE)-VLOOKUP(A143,'SegEnds_NonXtal_Prot#'!A:AL,7,FALSE)</f>
        <v>15</v>
      </c>
      <c r="AC143" s="1">
        <f>VLOOKUP(A143,'SegEnds_NonXtal_Prot#'!A:AL,13,FALSE)-VLOOKUP(A143,'SegEnds_NonXtal_Prot#'!A:AL,10,FALSE)</f>
        <v>19</v>
      </c>
      <c r="AD143" s="1">
        <f>VLOOKUP(A143,'SegEnds_NonXtal_Prot#'!A:AL,16,FALSE)-VLOOKUP(A143,'SegEnds_NonXtal_Prot#'!A:AL,10,FALSE)</f>
        <v>51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27</v>
      </c>
      <c r="AG143" s="1">
        <f>VLOOKUP(A143,'SegEnds_NonXtal_Prot#'!A:AL,28,FALSE)-VLOOKUP(A143,'SegEnds_NonXtal_Prot#'!A:AL,22,FALSE)</f>
        <v>53</v>
      </c>
      <c r="AH143" s="1">
        <f>VLOOKUP(A143,'SegEnds_NonXtal_Prot#'!A:AL,31,FALSE)-VLOOKUP(A143,'SegEnds_NonXtal_Prot#'!A:AL,28,FALSE)</f>
        <v>51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INDEX('ICL3'!$G$2:$G$40,MATCH(MIN(ABS(AH144-'ICL3'!$F$2:$F$40)),ABS(AH144-'ICL3'!$F$2:$F$40),0))</f>
        <v>72</v>
      </c>
      <c r="U144" s="1">
        <f t="array" ref="U144">INDEX('ICL3'!$H$2:$H$40,MATCH(MIN(ABS(AH144-'ICL3'!$F$2:$F$40)),ABS(AH144-'ICL3'!$F$2:$F$40),0))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VLOOKUP(A144,'SegEnds_NonXtal_Prot#'!A:AL,10,FALSE)-VLOOKUP(A144,'SegEnds_NonXtal_Prot#'!A:AL,7,FALSE)</f>
        <v>15</v>
      </c>
      <c r="AC144" s="1">
        <f>VLOOKUP(A144,'SegEnds_NonXtal_Prot#'!A:AL,13,FALSE)-VLOOKUP(A144,'SegEnds_NonXtal_Prot#'!A:AL,10,FALSE)</f>
        <v>19</v>
      </c>
      <c r="AD144" s="1">
        <f>VLOOKUP(A144,'SegEnds_NonXtal_Prot#'!A:AL,16,FALSE)-VLOOKUP(A144,'SegEnds_NonXtal_Prot#'!A:AL,10,FALSE)</f>
        <v>51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50</v>
      </c>
      <c r="AH144" s="1">
        <f>VLOOKUP(A144,'SegEnds_NonXtal_Prot#'!A:AL,31,FALSE)-VLOOKUP(A144,'SegEnds_NonXtal_Prot#'!A:AL,28,FALSE)</f>
        <v>54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INDEX('ICL3'!$G$2:$G$40,MATCH(MIN(ABS(AH145-'ICL3'!$F$2:$F$40)),ABS(AH145-'ICL3'!$F$2:$F$40),0))</f>
        <v>72</v>
      </c>
      <c r="U145" s="1">
        <f t="array" ref="U145">INDEX('ICL3'!$H$2:$H$40,MATCH(MIN(ABS(AH145-'ICL3'!$F$2:$F$40)),ABS(AH145-'ICL3'!$F$2:$F$40),0))</f>
        <v>29</v>
      </c>
      <c r="V145" s="1">
        <v>61</v>
      </c>
      <c r="W145" s="1"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19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27</v>
      </c>
      <c r="AG145" s="1">
        <f>VLOOKUP(A145,'SegEnds_NonXtal_Prot#'!A:AL,28,FALSE)-VLOOKUP(A145,'SegEnds_NonXtal_Prot#'!A:AL,22,FALSE)</f>
        <v>49</v>
      </c>
      <c r="AH145" s="1">
        <f>VLOOKUP(A145,'SegEnds_NonXtal_Prot#'!A:AL,31,FALSE)-VLOOKUP(A145,'SegEnds_NonXtal_Prot#'!A:AL,28,FALSE)</f>
        <v>50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132</v>
      </c>
      <c r="B146" s="1" t="str">
        <f>VLOOKUP(A146,Xtal_Templ!A:B,2,FALSE)</f>
        <v>5ht2b_human</v>
      </c>
      <c r="C146" s="5">
        <f>VLOOKUP($B146&amp;"__wt",'SegEnds_Xtal_BW#'!$A:$Z,3,FALSE)</f>
        <v>32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INDEX('ICL3'!$G$2:$G$40,MATCH(MIN(ABS(AH146-'ICL3'!$F$2:$F$40)),ABS(AH146-'ICL3'!$F$2:$F$40),0))</f>
        <v>76</v>
      </c>
      <c r="U146" s="1">
        <f t="array" ref="U146">INDEX('ICL3'!$H$2:$H$40,MATCH(MIN(ABS(AH146-'ICL3'!$F$2:$F$40)),ABS(AH146-'ICL3'!$F$2:$F$40),0))</f>
        <v>24</v>
      </c>
      <c r="V146" s="1">
        <v>61</v>
      </c>
      <c r="W146" s="1"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21</v>
      </c>
      <c r="AD146" s="1">
        <f>VLOOKUP(A146,'SegEnds_NonXtal_Prot#'!A:AL,16,FALSE)-VLOOKUP(A146,'SegEnds_NonXtal_Prot#'!A:AL,10,FALSE)</f>
        <v>53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19</v>
      </c>
      <c r="AG146" s="1">
        <f>VLOOKUP(A146,'SegEnds_NonXtal_Prot#'!A:AL,28,FALSE)-VLOOKUP(A146,'SegEnds_NonXtal_Prot#'!A:AL,22,FALSE)</f>
        <v>46</v>
      </c>
      <c r="AH146" s="1">
        <f>VLOOKUP(A146,'SegEnds_NonXtal_Prot#'!A:AL,31,FALSE)-VLOOKUP(A146,'SegEnds_NonXtal_Prot#'!A:AL,28,FALSE)</f>
        <v>92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133</v>
      </c>
      <c r="B147" s="1" t="str">
        <f>VLOOKUP(A147,Xtal_Templ!A:B,2,FALSE)</f>
        <v>5ht2b_human</v>
      </c>
      <c r="C147" s="5">
        <f>VLOOKUP($B147&amp;"__wt",'SegEnds_Xtal_BW#'!$A:$Z,3,FALSE)</f>
        <v>32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f>VLOOKUP($B147&amp;"__wt",'SegEnds_Xtal_BW#'!$A:$Z,15,FALSE)</f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INDEX('ICL3'!$G$2:$G$40,MATCH(MIN(ABS(AH147-'ICL3'!$F$2:$F$40)),ABS(AH147-'ICL3'!$F$2:$F$40),0))</f>
        <v>74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19</v>
      </c>
      <c r="AG147" s="1">
        <f>VLOOKUP(A147,'SegEnds_NonXtal_Prot#'!A:AL,28,FALSE)-VLOOKUP(A147,'SegEnds_NonXtal_Prot#'!A:AL,22,FALSE)</f>
        <v>47</v>
      </c>
      <c r="AH147" s="1">
        <f>VLOOKUP(A147,'SegEnds_NonXtal_Prot#'!A:AL,31,FALSE)-VLOOKUP(A147,'SegEnds_NonXtal_Prot#'!A:AL,28,FALSE)</f>
        <v>100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VLOOKUP(A148,'SegEnds_NonXtal_Prot#'!A:AL,10,FALSE)-VLOOKUP(A148,'SegEnds_NonXtal_Prot#'!A:AL,7,FALSE)</f>
        <v>15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20</v>
      </c>
      <c r="AG148" s="1">
        <f>VLOOKUP(A148,'SegEnds_NonXtal_Prot#'!A:AL,28,FALSE)-VLOOKUP(A148,'SegEnds_NonXtal_Prot#'!A:AL,22,FALSE)</f>
        <v>44</v>
      </c>
      <c r="AH148" s="1">
        <f>VLOOKUP(A148,'SegEnds_NonXtal_Prot#'!A:AL,31,FALSE)-VLOOKUP(A148,'SegEnds_NonXtal_Prot#'!A:AL,28,FALSE)</f>
        <v>91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11">
        <v>33</v>
      </c>
      <c r="T149" s="1">
        <f t="array" ref="T149">INDEX('ICL3'!$G$2:$G$40,MATCH(MIN(ABS(AH149-'ICL3'!$F$2:$F$40)),ABS(AH149-'ICL3'!$F$2:$F$40),0))</f>
        <v>66</v>
      </c>
      <c r="U149" s="1">
        <f t="array" ref="U149">INDEX('ICL3'!$H$2:$H$40,MATCH(MIN(ABS(AH149-'ICL3'!$F$2:$F$40)),ABS(AH149-'ICL3'!$F$2:$F$40),0))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58</v>
      </c>
      <c r="AE149" s="1">
        <f>VLOOKUP(A149,'SegEnds_NonXtal_Prot#'!A:AL,22,FALSE)-VLOOKUP(A149,'SegEnds_NonXtal_Prot#'!A:AL,19,FALSE)</f>
        <v>20</v>
      </c>
      <c r="AF149" s="1" t="e">
        <f>VLOOKUP(A149,'SegEnds_NonXtal_Prot#'!A:AL,28,FALSE)-VLOOKUP(A149,'SegEnds_NonXtal_Prot#'!A:AL,25,FALSE)</f>
        <v>#VALUE!</v>
      </c>
      <c r="AG149" s="1">
        <f>VLOOKUP(A149,'SegEnds_NonXtal_Prot#'!A:AL,28,FALSE)-VLOOKUP(A149,'SegEnds_NonXtal_Prot#'!A:AL,22,FALSE)</f>
        <v>40</v>
      </c>
      <c r="AH149" s="1">
        <f>VLOOKUP(A149,'SegEnds_NonXtal_Prot#'!A:AL,31,FALSE)-VLOOKUP(A149,'SegEnds_NonXtal_Prot#'!A:AL,28,FALSE)</f>
        <v>39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167</v>
      </c>
      <c r="B150" s="1" t="str">
        <f>VLOOKUP(A150,Xtal_Templ!A:B,2,FALSE)</f>
        <v>ox2r_human</v>
      </c>
      <c r="C150" s="5">
        <f>VLOOKUP($B150&amp;"__wt",'SegEnds_Xtal_BW#'!$A:$Z,3,FALSE)</f>
        <v>31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INDEX('ICL3'!$G$2:$G$40,MATCH(MIN(ABS(AH150-'ICL3'!$F$2:$F$40)),ABS(AH150-'ICL3'!$F$2:$F$40),0))</f>
        <v>74</v>
      </c>
      <c r="U150" s="1">
        <f t="array" ref="U150">INDEX('ICL3'!$H$2:$H$40,MATCH(MIN(ABS(AH150-'ICL3'!$F$2:$F$40)),ABS(AH150-'ICL3'!$F$2:$F$40),0))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52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25</v>
      </c>
      <c r="AG150" s="1">
        <f>VLOOKUP(A150,'SegEnds_NonXtal_Prot#'!A:AL,28,FALSE)-VLOOKUP(A150,'SegEnds_NonXtal_Prot#'!A:AL,22,FALSE)</f>
        <v>55</v>
      </c>
      <c r="AH150" s="1">
        <f>VLOOKUP(A150,'SegEnds_NonXtal_Prot#'!A:AL,31,FALSE)-VLOOKUP(A150,'SegEnds_NonXtal_Prot#'!A:AL,28,FALSE)</f>
        <v>107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9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INDEX('ICL3'!$G$2:$G$40,MATCH(MIN(ABS(AH151-'ICL3'!$F$2:$F$40)),ABS(AH151-'ICL3'!$F$2:$F$40),0))</f>
        <v>68</v>
      </c>
      <c r="U151" s="12">
        <f t="array" ref="U151">INDEX('ICL3'!$H$2:$H$40,MATCH(MIN(ABS(AH151-'ICL3'!$F$2:$F$40)),ABS(AH151-'ICL3'!$F$2:$F$40),0))</f>
        <v>30</v>
      </c>
      <c r="V151" s="12">
        <v>61</v>
      </c>
      <c r="W151" s="12">
        <v>28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7" t="str">
        <f>VLOOKUP(A151,Classification!A:B,2,FALSE)</f>
        <v>A</v>
      </c>
      <c r="AB151" s="12">
        <f>VLOOKUP(A151,'SegEnds_NonXtal_Prot#'!A:AL,10,FALSE)-VLOOKUP(A151,'SegEnds_NonXtal_Prot#'!A:AL,7,FALSE)</f>
        <v>15</v>
      </c>
      <c r="AC151" s="12">
        <f>VLOOKUP(A151,'SegEnds_NonXtal_Prot#'!A:AL,13,FALSE)-VLOOKUP(A151,'SegEnds_NonXtal_Prot#'!A:AL,10,FALSE)</f>
        <v>18</v>
      </c>
      <c r="AD151" s="12">
        <f>VLOOKUP(A151,'SegEnds_NonXtal_Prot#'!A:AL,16,FALSE)-VLOOKUP(A151,'SegEnds_NonXtal_Prot#'!A:AL,10,FALSE)</f>
        <v>50</v>
      </c>
      <c r="AE151" s="1">
        <f>VLOOKUP(A151,'SegEnds_NonXtal_Prot#'!A:AL,22,FALSE)-VLOOKUP(A151,'SegEnds_NonXtal_Prot#'!A:AL,19,FALSE)</f>
        <v>22</v>
      </c>
      <c r="AF151" s="12">
        <f>VLOOKUP(A151,'SegEnds_NonXtal_Prot#'!A:AL,28,FALSE)-VLOOKUP(A151,'SegEnds_NonXtal_Prot#'!A:AL,25,FALSE)</f>
        <v>23</v>
      </c>
      <c r="AG151" s="1">
        <f>VLOOKUP(A151,'SegEnds_NonXtal_Prot#'!A:AL,28,FALSE)-VLOOKUP(A151,'SegEnds_NonXtal_Prot#'!A:AL,22,FALSE)</f>
        <v>47</v>
      </c>
      <c r="AH151" s="12">
        <f>VLOOKUP(A151,'SegEnds_NonXtal_Prot#'!A:AL,31,FALSE)-VLOOKUP(A151,'SegEnds_NonXtal_Prot#'!A:AL,28,FALSE)</f>
        <v>43</v>
      </c>
      <c r="AI151" s="12">
        <f>VLOOKUP(A151,'SegEnds_NonXtal_Prot#'!A:AL,34,FALSE)-VLOOKUP(A151,'SegEnds_NonXtal_Prot#'!A:AL,31,FALSE)</f>
        <v>39</v>
      </c>
      <c r="AJ151" s="12" t="str">
        <f>IF(ISERROR(MATCH(A151,'SegEnds_Xtal_Prot#'!B:B, 0)), "NoXtal", "Xtal")</f>
        <v>NoXtal</v>
      </c>
    </row>
    <row r="152" spans="1:36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29</v>
      </c>
      <c r="T152" s="1">
        <f t="array" ref="T152">INDEX('ICL3'!$G$2:$G$40,MATCH(MIN(ABS(AH152-'ICL3'!$F$2:$F$40)),ABS(AH152-'ICL3'!$F$2:$F$40),0))</f>
        <v>72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 t="e">
        <f>VLOOKUP(A152,'SegEnds_NonXtal_Prot#'!A:AL,13,FALSE)-VLOOKUP(A152,'SegEnds_NonXtal_Prot#'!A:AL,10,FALSE)</f>
        <v>#VALUE!</v>
      </c>
      <c r="AD152" s="1">
        <f>VLOOKUP(A152,'SegEnds_NonXtal_Prot#'!A:AL,16,FALSE)-VLOOKUP(A152,'SegEnds_NonXtal_Prot#'!A:AL,10,FALSE)</f>
        <v>52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35</v>
      </c>
      <c r="AG152" s="1">
        <f>VLOOKUP(A152,'SegEnds_NonXtal_Prot#'!A:AL,28,FALSE)-VLOOKUP(A152,'SegEnds_NonXtal_Prot#'!A:AL,22,FALSE)</f>
        <v>65</v>
      </c>
      <c r="AH152" s="1">
        <f>VLOOKUP(A152,'SegEnds_NonXtal_Prot#'!A:AL,31,FALSE)-VLOOKUP(A152,'SegEnds_NonXtal_Prot#'!A:AL,28,FALSE)</f>
        <v>53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9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32</v>
      </c>
      <c r="T153" s="4">
        <f t="array" ref="T153">INDEX('ICL3'!$G$2:$G$40,MATCH(MIN(ABS(AH153-'ICL3'!$F$2:$F$40)),ABS(AH153-'ICL3'!$F$2:$F$40),0))</f>
        <v>76</v>
      </c>
      <c r="U153" s="4">
        <f t="array" ref="U153">INDEX('ICL3'!$H$2:$H$40,MATCH(MIN(ABS(AH153-'ICL3'!$F$2:$F$40)),ABS(AH153-'ICL3'!$F$2:$F$40),0))</f>
        <v>24</v>
      </c>
      <c r="V153" s="4">
        <v>61</v>
      </c>
      <c r="W153" s="4">
        <v>28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4" t="e">
        <f>VLOOKUP(A153,'SegEnds_NonXtal_Prot#'!A:AL,10,FALSE)-VLOOKUP(A153,'SegEnds_NonXtal_Prot#'!A:AL,7,FALSE)</f>
        <v>#VALUE!</v>
      </c>
      <c r="AC153" s="4">
        <f>VLOOKUP(A153,'SegEnds_NonXtal_Prot#'!A:AL,13,FALSE)-VLOOKUP(A153,'SegEnds_NonXtal_Prot#'!A:AL,10,FALSE)</f>
        <v>19</v>
      </c>
      <c r="AD153" s="4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20</v>
      </c>
      <c r="AF153" s="4">
        <f>VLOOKUP(A153,'SegEnds_NonXtal_Prot#'!A:AL,28,FALSE)-VLOOKUP(A153,'SegEnds_NonXtal_Prot#'!A:AL,25,FALSE)</f>
        <v>25</v>
      </c>
      <c r="AG153" s="1">
        <f>VLOOKUP(A153,'SegEnds_NonXtal_Prot#'!A:AL,28,FALSE)-VLOOKUP(A153,'SegEnds_NonXtal_Prot#'!A:AL,22,FALSE)</f>
        <v>56</v>
      </c>
      <c r="AH153" s="4">
        <f>VLOOKUP(A153,'SegEnds_NonXtal_Prot#'!A:AL,31,FALSE)-VLOOKUP(A153,'SegEnds_NonXtal_Prot#'!A:AL,28,FALSE)</f>
        <v>76</v>
      </c>
      <c r="AI153" s="4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INDEX('ICL3'!$G$2:$G$40,MATCH(MIN(ABS(AH154-'ICL3'!$F$2:$F$40)),ABS(AH154-'ICL3'!$F$2:$F$40),0))</f>
        <v>76</v>
      </c>
      <c r="U154" s="1">
        <f t="array" ref="U154">INDEX('ICL3'!$H$2:$H$40,MATCH(MIN(ABS(AH154-'ICL3'!$F$2:$F$40)),ABS(AH154-'ICL3'!$F$2:$F$40),0))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>
        <f>VLOOKUP(A154,'SegEnds_NonXtal_Prot#'!A:AL,13,FALSE)-VLOOKUP(A154,'SegEnds_NonXtal_Prot#'!A:AL,10,FALSE)</f>
        <v>20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25</v>
      </c>
      <c r="AG154" s="1">
        <f>VLOOKUP(A154,'SegEnds_NonXtal_Prot#'!A:AL,28,FALSE)-VLOOKUP(A154,'SegEnds_NonXtal_Prot#'!A:AL,22,FALSE)</f>
        <v>51</v>
      </c>
      <c r="AH154" s="1">
        <f>VLOOKUP(A154,'SegEnds_NonXtal_Prot#'!A:AL,31,FALSE)-VLOOKUP(A154,'SegEnds_NonXtal_Prot#'!A:AL,28,FALSE)</f>
        <v>118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" t="s">
        <v>216</v>
      </c>
      <c r="B155" s="1" t="str">
        <f>VLOOKUP(A155,Xtal_Templ!A:B,2,FALSE)</f>
        <v>ntr1_rat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11">
        <v>56</v>
      </c>
      <c r="O155" s="89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INDEX('ICL3'!$G$2:$G$40,MATCH(MIN(ABS(AH155-'ICL3'!$F$2:$F$40)),ABS(AH155-'ICL3'!$F$2:$F$40),0))</f>
        <v>68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58</v>
      </c>
      <c r="AA155" s="27" t="str">
        <f>VLOOKUP(A155,Classification!A:B,2,FALSE)</f>
        <v>A</v>
      </c>
      <c r="AB155" s="1" t="e">
        <f>VLOOKUP(A155,'SegEnds_NonXtal_Prot#'!A:AL,10,FALSE)-VLOOKUP(A155,'SegEnds_NonXtal_Prot#'!A:AL,7,FALSE)</f>
        <v>#VALUE!</v>
      </c>
      <c r="AC155" s="1" t="e">
        <f>VLOOKUP(A155,'SegEnds_NonXtal_Prot#'!A:AL,13,FALSE)-VLOOKUP(A155,'SegEnds_NonXtal_Prot#'!A:AL,10,FALSE)</f>
        <v>#VALUE!</v>
      </c>
      <c r="AD155" s="1">
        <f>VLOOKUP(A155,'SegEnds_NonXtal_Prot#'!A:AL,16,FALSE)-VLOOKUP(A155,'SegEnds_NonXtal_Prot#'!A:AL,10,FALSE)</f>
        <v>53</v>
      </c>
      <c r="AE155" s="1">
        <f>VLOOKUP(A155,'SegEnds_NonXtal_Prot#'!A:AL,22,FALSE)-VLOOKUP(A155,'SegEnds_NonXtal_Prot#'!A:AL,19,FALSE)</f>
        <v>19</v>
      </c>
      <c r="AF155" s="1" t="e">
        <f>VLOOKUP(A155,'SegEnds_NonXtal_Prot#'!A:AL,28,FALSE)-VLOOKUP(A155,'SegEnds_NonXtal_Prot#'!A:AL,25,FALSE)</f>
        <v>#VALUE!</v>
      </c>
      <c r="AG155" s="1">
        <f>VLOOKUP(A155,'SegEnds_NonXtal_Prot#'!A:AL,28,FALSE)-VLOOKUP(A155,'SegEnds_NonXtal_Prot#'!A:AL,22,FALSE)</f>
        <v>43</v>
      </c>
      <c r="AH155" s="1">
        <f>VLOOKUP(A155,'SegEnds_NonXtal_Prot#'!A:AL,31,FALSE)-VLOOKUP(A155,'SegEnds_NonXtal_Prot#'!A:AL,28,FALSE)</f>
        <v>48</v>
      </c>
      <c r="AI155" s="1">
        <f>VLOOKUP(A155,'SegEnds_NonXtal_Prot#'!A:AL,34,FALSE)-VLOOKUP(A155,'SegEnds_NonXtal_Prot#'!A:AL,31,FALSE)</f>
        <v>39</v>
      </c>
      <c r="AJ155" s="1" t="str">
        <f>IF(ISERROR(MATCH(A155,'SegEnds_Xtal_Prot#'!B:B, 0)), "NoXtal", "Xtal")</f>
        <v>NoXtal</v>
      </c>
    </row>
    <row r="156" spans="1:36" x14ac:dyDescent="0.2">
      <c r="A156" s="1" t="s">
        <v>218</v>
      </c>
      <c r="B156" s="1" t="str">
        <f>VLOOKUP(A156,Xtal_Templ!A:B,2,FALSE)</f>
        <v>5ht2b_human</v>
      </c>
      <c r="C156" s="5">
        <f>VLOOKUP($B156&amp;"__wt",'SegEnds_Xtal_BW#'!$A:$Z,3,FALSE)</f>
        <v>32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11">
        <v>56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53</v>
      </c>
      <c r="AE156" s="1">
        <f>VLOOKUP(A156,'SegEnds_NonXtal_Prot#'!A:AL,22,FALSE)-VLOOKUP(A156,'SegEnds_NonXtal_Prot#'!A:AL,19,FALSE)</f>
        <v>19</v>
      </c>
      <c r="AF156" s="1" t="e">
        <f>VLOOKUP(A156,'SegEnds_NonXtal_Prot#'!A:AL,28,FALSE)-VLOOKUP(A156,'SegEnds_NonXtal_Prot#'!A:AL,25,FALSE)</f>
        <v>#VALUE!</v>
      </c>
      <c r="AG156" s="1">
        <f>VLOOKUP(A156,'SegEnds_NonXtal_Prot#'!A:AL,28,FALSE)-VLOOKUP(A156,'SegEnds_NonXtal_Prot#'!A:AL,22,FALSE)</f>
        <v>43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INDEX('ICL3'!$G$2:$G$40,MATCH(MIN(ABS(AH157-'ICL3'!$F$2:$F$40)),ABS(AH157-'ICL3'!$F$2:$F$40),0))</f>
        <v>74</v>
      </c>
      <c r="U157" s="1">
        <f t="array" ref="U157">INDEX('ICL3'!$H$2:$H$40,MATCH(MIN(ABS(AH157-'ICL3'!$F$2:$F$40)),ABS(AH157-'ICL3'!$F$2:$F$40),0))</f>
        <v>21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 t="e">
        <f>VLOOKUP(A157,'SegEnds_NonXtal_Prot#'!A:AL,13,FALSE)-VLOOKUP(A157,'SegEnds_NonXtal_Prot#'!A:AL,10,FALSE)</f>
        <v>#VALUE!</v>
      </c>
      <c r="AD157" s="1">
        <f>VLOOKUP(A157,'SegEnds_NonXtal_Prot#'!A:AL,16,FALSE)-VLOOKUP(A157,'SegEnds_NonXtal_Prot#'!A:AL,10,FALSE)</f>
        <v>54</v>
      </c>
      <c r="AE157" s="1" t="e">
        <f>VLOOKUP(A157,'SegEnds_NonXtal_Prot#'!A:AL,22,FALSE)-VLOOKUP(A157,'SegEnds_NonXtal_Prot#'!A:AL,19,FALSE)</f>
        <v>#VALUE!</v>
      </c>
      <c r="AF157" s="1">
        <f>VLOOKUP(A157,'SegEnds_NonXtal_Prot#'!A:AL,28,FALSE)-VLOOKUP(A157,'SegEnds_NonXtal_Prot#'!A:AL,25,FALSE)</f>
        <v>27</v>
      </c>
      <c r="AG157" s="1">
        <f>VLOOKUP(A157,'SegEnds_NonXtal_Prot#'!A:AL,28,FALSE)-VLOOKUP(A157,'SegEnds_NonXtal_Prot#'!A:AL,22,FALSE)</f>
        <v>75</v>
      </c>
      <c r="AH157" s="1">
        <f>VLOOKUP(A157,'SegEnds_NonXtal_Prot#'!A:AL,31,FALSE)-VLOOKUP(A157,'SegEnds_NonXtal_Prot#'!A:AL,28,FALSE)</f>
        <v>66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29</v>
      </c>
      <c r="T158" s="1">
        <f t="array" ref="T158">INDEX('ICL3'!$G$2:$G$40,MATCH(MIN(ABS(AH158-'ICL3'!$F$2:$F$40)),ABS(AH158-'ICL3'!$F$2:$F$40),0))</f>
        <v>72</v>
      </c>
      <c r="U158" s="1">
        <f t="array" ref="U158">INDEX('ICL3'!$H$2:$H$40,MATCH(MIN(ABS(AH158-'ICL3'!$F$2:$F$40)),ABS(AH158-'ICL3'!$F$2:$F$40),0))</f>
        <v>24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35</v>
      </c>
      <c r="AG158" s="1">
        <f>VLOOKUP(A158,'SegEnds_NonXtal_Prot#'!A:AL,28,FALSE)-VLOOKUP(A158,'SegEnds_NonXtal_Prot#'!A:AL,22,FALSE)</f>
        <v>67</v>
      </c>
      <c r="AH158" s="1">
        <f>VLOOKUP(A158,'SegEnds_NonXtal_Prot#'!A:AL,31,FALSE)-VLOOKUP(A158,'SegEnds_NonXtal_Prot#'!A:AL,28,FALSE)</f>
        <v>53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259</v>
      </c>
      <c r="B159" s="1" t="str">
        <f>VLOOKUP(A159,Xtal_Templ!A:B,2,FALSE)</f>
        <v>5ht1b_human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28</v>
      </c>
      <c r="X159" s="6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58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 t="e">
        <f>VLOOKUP(A159,'SegEnds_NonXtal_Prot#'!A:AL,22,FALSE)-VLOOKUP(A159,'SegEnds_NonXtal_Prot#'!A:AL,19,FALSE)</f>
        <v>#VALUE!</v>
      </c>
      <c r="AF159" s="1">
        <f>VLOOKUP(A159,'SegEnds_NonXtal_Prot#'!A:AL,28,FALSE)-VLOOKUP(A159,'SegEnds_NonXtal_Prot#'!A:AL,25,FALSE)</f>
        <v>25</v>
      </c>
      <c r="AG159" s="1">
        <f>VLOOKUP(A159,'SegEnds_NonXtal_Prot#'!A:AL,28,FALSE)-VLOOKUP(A159,'SegEnds_NonXtal_Prot#'!A:AL,22,FALSE)</f>
        <v>51</v>
      </c>
      <c r="AH159" s="1">
        <f>VLOOKUP(A159,'SegEnds_NonXtal_Prot#'!A:AL,31,FALSE)-VLOOKUP(A159,'SegEnds_NonXtal_Prot#'!A:AL,28,FALSE)</f>
        <v>75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265</v>
      </c>
      <c r="B160" s="1" t="str">
        <f>VLOOKUP(A160,Xtal_Templ!A:B,2,FALSE)</f>
        <v>5ht2b_human</v>
      </c>
      <c r="C160" s="5">
        <f>VLOOKUP($B160&amp;"__wt",'SegEnds_Xtal_BW#'!$A:$Z,3,FALSE)</f>
        <v>32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76</v>
      </c>
      <c r="U160" s="1">
        <f t="array" ref="U160">INDEX('ICL3'!$H$2:$H$40,MATCH(MIN(ABS(AH160-'ICL3'!$F$2:$F$40)),ABS(AH160-'ICL3'!$F$2:$F$40),0))</f>
        <v>24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58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 t="e">
        <f>VLOOKUP(A160,'SegEnds_NonXtal_Prot#'!A:AL,22,FALSE)-VLOOKUP(A160,'SegEnds_NonXtal_Prot#'!A:AL,19,FALSE)</f>
        <v>#VALUE!</v>
      </c>
      <c r="AF160" s="1">
        <f>VLOOKUP(A160,'SegEnds_NonXtal_Prot#'!A:AL,28,FALSE)-VLOOKUP(A160,'SegEnds_NonXtal_Prot#'!A:AL,25,FALSE)</f>
        <v>25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75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11">
        <v>33</v>
      </c>
      <c r="T161" s="1">
        <f t="array" ref="T161">INDEX('ICL3'!$G$2:$G$40,MATCH(MIN(ABS(AH161-'ICL3'!$F$2:$F$40)),ABS(AH161-'ICL3'!$F$2:$F$40),0))</f>
        <v>68</v>
      </c>
      <c r="U161" s="111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 t="e">
        <f>VLOOKUP(A161,'SegEnds_NonXtal_Prot#'!A:AL,13,FALSE)-VLOOKUP(A161,'SegEnds_NonXtal_Prot#'!A:AL,10,FALSE)</f>
        <v>#VALUE!</v>
      </c>
      <c r="AD161" s="1">
        <f>VLOOKUP(A161,'SegEnds_NonXtal_Prot#'!A:AL,16,FALSE)-VLOOKUP(A161,'SegEnds_NonXtal_Prot#'!A:AL,10,FALSE)</f>
        <v>58</v>
      </c>
      <c r="AE161" s="1">
        <f>VLOOKUP(A161,'SegEnds_NonXtal_Prot#'!A:AL,22,FALSE)-VLOOKUP(A161,'SegEnds_NonXtal_Prot#'!A:AL,19,FALSE)</f>
        <v>20</v>
      </c>
      <c r="AF161" s="1" t="e">
        <f>VLOOKUP(A161,'SegEnds_NonXtal_Prot#'!A:AL,28,FALSE)-VLOOKUP(A161,'SegEnds_NonXtal_Prot#'!A:AL,25,FALSE)</f>
        <v>#VALUE!</v>
      </c>
      <c r="AG161" s="1">
        <f>VLOOKUP(A161,'SegEnds_NonXtal_Prot#'!A:AL,28,FALSE)-VLOOKUP(A161,'SegEnds_NonXtal_Prot#'!A:AL,22,FALSE)</f>
        <v>40</v>
      </c>
      <c r="AH161" s="1">
        <f>VLOOKUP(A161,'SegEnds_NonXtal_Prot#'!A:AL,31,FALSE)-VLOOKUP(A161,'SegEnds_NonXtal_Prot#'!A:AL,28,FALSE)</f>
        <v>48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11">
        <v>33</v>
      </c>
      <c r="T162" s="1">
        <f t="array" ref="T162">INDEX('ICL3'!$G$2:$G$40,MATCH(MIN(ABS(AH162-'ICL3'!$F$2:$F$40)),ABS(AH162-'ICL3'!$F$2:$F$40),0))</f>
        <v>67</v>
      </c>
      <c r="U162" s="111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57</v>
      </c>
      <c r="AE162" s="1">
        <f>VLOOKUP(A162,'SegEnds_NonXtal_Prot#'!A:AL,22,FALSE)-VLOOKUP(A162,'SegEnds_NonXtal_Prot#'!A:AL,19,FALSE)</f>
        <v>20</v>
      </c>
      <c r="AF162" s="1" t="e">
        <f>VLOOKUP(A162,'SegEnds_NonXtal_Prot#'!A:AL,28,FALSE)-VLOOKUP(A162,'SegEnds_NonXtal_Prot#'!A:AL,25,FALSE)</f>
        <v>#VALUE!</v>
      </c>
      <c r="AG162" s="1">
        <f>VLOOKUP(A162,'SegEnds_NonXtal_Prot#'!A:AL,28,FALSE)-VLOOKUP(A162,'SegEnds_NonXtal_Prot#'!A:AL,22,FALSE)</f>
        <v>40</v>
      </c>
      <c r="AH162" s="1">
        <f>VLOOKUP(A162,'SegEnds_NonXtal_Prot#'!A:AL,31,FALSE)-VLOOKUP(A162,'SegEnds_NonXtal_Prot#'!A:AL,28,FALSE)</f>
        <v>46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11">
        <v>33</v>
      </c>
      <c r="T163" s="1">
        <f t="array" ref="T163">INDEX('ICL3'!$G$2:$G$40,MATCH(MIN(ABS(AH163-'ICL3'!$F$2:$F$40)),ABS(AH163-'ICL3'!$F$2:$F$40),0))</f>
        <v>67</v>
      </c>
      <c r="U163" s="111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VLOOKUP(A163,'SegEnds_NonXtal_Prot#'!A:AL,10,FALSE)-VLOOKUP(A163,'SegEnds_NonXtal_Prot#'!A:AL,7,FALSE)</f>
        <v>15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58</v>
      </c>
      <c r="AE163" s="1">
        <f>VLOOKUP(A163,'SegEnds_NonXtal_Prot#'!A:AL,22,FALSE)-VLOOKUP(A163,'SegEnds_NonXtal_Prot#'!A:AL,19,FALSE)</f>
        <v>20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40</v>
      </c>
      <c r="AH163" s="1">
        <f>VLOOKUP(A163,'SegEnds_NonXtal_Prot#'!A:AL,31,FALSE)-VLOOKUP(A163,'SegEnds_NonXtal_Prot#'!A:AL,28,FALSE)</f>
        <v>46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11">
        <v>33</v>
      </c>
      <c r="T164" s="1">
        <f t="array" ref="T164">INDEX('ICL3'!$G$2:$G$40,MATCH(MIN(ABS(AH164-'ICL3'!$F$2:$F$40)),ABS(AH164-'ICL3'!$F$2:$F$40),0))</f>
        <v>67</v>
      </c>
      <c r="U164" s="111">
        <v>27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58</v>
      </c>
      <c r="AE164" s="1">
        <f>VLOOKUP(A164,'SegEnds_NonXtal_Prot#'!A:AL,22,FALSE)-VLOOKUP(A164,'SegEnds_NonXtal_Prot#'!A:AL,19,FALSE)</f>
        <v>20</v>
      </c>
      <c r="AF164" s="1" t="e">
        <f>VLOOKUP(A164,'SegEnds_NonXtal_Prot#'!A:AL,28,FALSE)-VLOOKUP(A164,'SegEnds_NonXtal_Prot#'!A:AL,25,FALSE)</f>
        <v>#VALUE!</v>
      </c>
      <c r="AG164" s="1">
        <f>VLOOKUP(A164,'SegEnds_NonXtal_Prot#'!A:AL,28,FALSE)-VLOOKUP(A164,'SegEnds_NonXtal_Prot#'!A:AL,22,FALSE)</f>
        <v>40</v>
      </c>
      <c r="AH164" s="1">
        <f>VLOOKUP(A164,'SegEnds_NonXtal_Prot#'!A:AL,31,FALSE)-VLOOKUP(A164,'SegEnds_NonXtal_Prot#'!A:AL,28,FALSE)</f>
        <v>47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NoXtal</v>
      </c>
    </row>
    <row r="165" spans="1:36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INDEX('ICL3'!$G$2:$G$40,MATCH(MIN(ABS(AH165-'ICL3'!$F$2:$F$40)),ABS(AH165-'ICL3'!$F$2:$F$40),0))</f>
        <v>72</v>
      </c>
      <c r="U165" s="1">
        <f t="array" ref="U165">INDEX('ICL3'!$H$2:$H$40,MATCH(MIN(ABS(AH165-'ICL3'!$F$2:$F$40)),ABS(AH165-'ICL3'!$F$2:$F$40),0))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20</v>
      </c>
      <c r="AD165" s="1">
        <f>VLOOKUP(A165,'SegEnds_NonXtal_Prot#'!A:AL,16,FALSE)-VLOOKUP(A165,'SegEnds_NonXtal_Prot#'!A:AL,10,FALSE)</f>
        <v>52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24</v>
      </c>
      <c r="AG165" s="1">
        <f>VLOOKUP(A165,'SegEnds_NonXtal_Prot#'!A:AL,28,FALSE)-VLOOKUP(A165,'SegEnds_NonXtal_Prot#'!A:AL,22,FALSE)</f>
        <v>96</v>
      </c>
      <c r="AH165" s="1">
        <f>VLOOKUP(A165,'SegEnds_NonXtal_Prot#'!A:AL,31,FALSE)-VLOOKUP(A165,'SegEnds_NonXtal_Prot#'!A:AL,28,FALSE)</f>
        <v>54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NoXtal</v>
      </c>
    </row>
    <row r="166" spans="1:36" x14ac:dyDescent="0.2">
      <c r="A166" s="1" t="s">
        <v>311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INDEX('ICL3'!$G$2:$G$40,MATCH(MIN(ABS(AH166-'ICL3'!$F$2:$F$40)),ABS(AH166-'ICL3'!$F$2:$F$40),0))</f>
        <v>72</v>
      </c>
      <c r="U166" s="1">
        <f t="array" ref="U166">INDEX('ICL3'!$H$2:$H$40,MATCH(MIN(ABS(AH166-'ICL3'!$F$2:$F$40)),ABS(AH166-'ICL3'!$F$2:$F$40),0))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22</v>
      </c>
      <c r="AG166" s="1">
        <f>VLOOKUP(A166,'SegEnds_NonXtal_Prot#'!A:AL,28,FALSE)-VLOOKUP(A166,'SegEnds_NonXtal_Prot#'!A:AL,22,FALSE)</f>
        <v>47</v>
      </c>
      <c r="AH166" s="1">
        <f>VLOOKUP(A166,'SegEnds_NonXtal_Prot#'!A:AL,31,FALSE)-VLOOKUP(A166,'SegEnds_NonXtal_Prot#'!A:AL,28,FALSE)</f>
        <v>54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INDEX('ICL3'!$G$2:$G$40,MATCH(MIN(ABS(AH167-'ICL3'!$F$2:$F$40)),ABS(AH167-'ICL3'!$F$2:$F$40),0))</f>
        <v>72</v>
      </c>
      <c r="U167" s="1">
        <f t="array" ref="U167">INDEX('ICL3'!$H$2:$H$40,MATCH(MIN(ABS(AH167-'ICL3'!$F$2:$F$40)),ABS(AH167-'ICL3'!$F$2:$F$40),0))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22</v>
      </c>
      <c r="AG167" s="1">
        <f>VLOOKUP(A167,'SegEnds_NonXtal_Prot#'!A:AL,28,FALSE)-VLOOKUP(A167,'SegEnds_NonXtal_Prot#'!A:AL,22,FALSE)</f>
        <v>47</v>
      </c>
      <c r="AH167" s="1">
        <f>VLOOKUP(A167,'SegEnds_NonXtal_Prot#'!A:AL,31,FALSE)-VLOOKUP(A167,'SegEnds_NonXtal_Prot#'!A:AL,28,FALSE)</f>
        <v>54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INDEX('ICL3'!$G$2:$G$40,MATCH(MIN(ABS(AH168-'ICL3'!$F$2:$F$40)),ABS(AH168-'ICL3'!$F$2:$F$40),0))</f>
        <v>72</v>
      </c>
      <c r="U168" s="1">
        <f t="array" ref="U168">INDEX('ICL3'!$H$2:$H$40,MATCH(MIN(ABS(AH168-'ICL3'!$F$2:$F$40)),ABS(AH168-'ICL3'!$F$2:$F$40),0))</f>
        <v>24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22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52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1" t="s">
        <v>314</v>
      </c>
      <c r="B169" s="1" t="str">
        <f>VLOOKUP(A169,Xtal_Templ!A:B,2,FALSE)</f>
        <v>ox2r_human</v>
      </c>
      <c r="C169" s="5">
        <f>VLOOKUP($B169&amp;"__wt",'SegEnds_Xtal_BW#'!$A:$Z,3,FALSE)</f>
        <v>31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9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INDEX('ICL3'!$G$2:$G$40,MATCH(MIN(ABS(AH169-'ICL3'!$F$2:$F$40)),ABS(AH169-'ICL3'!$F$2:$F$40),0))</f>
        <v>73</v>
      </c>
      <c r="U169" s="1">
        <f t="array" ref="U169">INDEX('ICL3'!$H$2:$H$40,MATCH(MIN(ABS(AH169-'ICL3'!$F$2:$F$40)),ABS(AH169-'ICL3'!$F$2:$F$40),0))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20</v>
      </c>
      <c r="AD169" s="1">
        <f>VLOOKUP(A169,'SegEnds_NonXtal_Prot#'!A:AL,16,FALSE)-VLOOKUP(A169,'SegEnds_NonXtal_Prot#'!A:AL,10,FALSE)</f>
        <v>52</v>
      </c>
      <c r="AE169" s="1" t="e">
        <f>VLOOKUP(A169,'SegEnds_NonXtal_Prot#'!A:AL,22,FALSE)-VLOOKUP(A169,'SegEnds_NonXtal_Prot#'!A:AL,19,FALSE)</f>
        <v>#VALUE!</v>
      </c>
      <c r="AF169" s="1">
        <f>VLOOKUP(A169,'SegEnds_NonXtal_Prot#'!A:AL,28,FALSE)-VLOOKUP(A169,'SegEnds_NonXtal_Prot#'!A:AL,25,FALSE)</f>
        <v>28</v>
      </c>
      <c r="AG169" s="1">
        <f>VLOOKUP(A169,'SegEnds_NonXtal_Prot#'!A:AL,28,FALSE)-VLOOKUP(A169,'SegEnds_NonXtal_Prot#'!A:AL,22,FALSE)</f>
        <v>53</v>
      </c>
      <c r="AH169" s="1">
        <f>VLOOKUP(A169,'SegEnds_NonXtal_Prot#'!A:AL,31,FALSE)-VLOOKUP(A169,'SegEnds_NonXtal_Prot#'!A:AL,28,FALSE)</f>
        <v>55</v>
      </c>
      <c r="AI169" s="1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315</v>
      </c>
      <c r="B170" s="1" t="str">
        <f>VLOOKUP(A170,Xtal_Templ!A:B,2,FALSE)</f>
        <v>ox1r_human</v>
      </c>
      <c r="C170" s="5">
        <f>VLOOKUP($B170&amp;"__wt",'SegEnds_Xtal_BW#'!$A:$Z,3,FALSE)</f>
        <v>32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9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32</v>
      </c>
      <c r="T170" s="1">
        <f t="array" ref="T170">INDEX('ICL3'!$G$2:$G$40,MATCH(MIN(ABS(AH170-'ICL3'!$F$2:$F$40)),ABS(AH170-'ICL3'!$F$2:$F$40),0))</f>
        <v>73</v>
      </c>
      <c r="U170" s="1">
        <f t="array" ref="U170">INDEX('ICL3'!$H$2:$H$40,MATCH(MIN(ABS(AH170-'ICL3'!$F$2:$F$40)),ABS(AH170-'ICL3'!$F$2:$F$40),0))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 t="e">
        <f>VLOOKUP(A170,'SegEnds_NonXtal_Prot#'!A:AL,22,FALSE)-VLOOKUP(A170,'SegEnds_NonXtal_Prot#'!A:AL,19,FALSE)</f>
        <v>#VALUE!</v>
      </c>
      <c r="AF170" s="1">
        <f>VLOOKUP(A170,'SegEnds_NonXtal_Prot#'!A:AL,28,FALSE)-VLOOKUP(A170,'SegEnds_NonXtal_Prot#'!A:AL,25,FALSE)</f>
        <v>28</v>
      </c>
      <c r="AG170" s="1">
        <f>VLOOKUP(A170,'SegEnds_NonXtal_Prot#'!A:AL,28,FALSE)-VLOOKUP(A170,'SegEnds_NonXtal_Prot#'!A:AL,22,FALSE)</f>
        <v>53</v>
      </c>
      <c r="AH170" s="1">
        <f>VLOOKUP(A170,'SegEnds_NonXtal_Prot#'!A:AL,31,FALSE)-VLOOKUP(A170,'SegEnds_NonXtal_Prot#'!A:AL,28,FALSE)</f>
        <v>56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316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56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INDEX('ICL3'!$G$2:$G$40,MATCH(MIN(ABS(AH171-'ICL3'!$F$2:$F$40)),ABS(AH171-'ICL3'!$F$2:$F$40),0))</f>
        <v>73</v>
      </c>
      <c r="U171" s="1">
        <f t="array" ref="U171">INDEX('ICL3'!$H$2:$H$40,MATCH(MIN(ABS(AH171-'ICL3'!$F$2:$F$40)),ABS(AH171-'ICL3'!$F$2:$F$40),0))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 t="e">
        <f>VLOOKUP(A171,'SegEnds_NonXtal_Prot#'!A:AL,22,FALSE)-VLOOKUP(A171,'SegEnds_NonXtal_Prot#'!A:AL,19,FALSE)</f>
        <v>#VALUE!</v>
      </c>
      <c r="AF171" s="1">
        <f>VLOOKUP(A171,'SegEnds_NonXtal_Prot#'!A:AL,28,FALSE)-VLOOKUP(A171,'SegEnds_NonXtal_Prot#'!A:AL,25,FALSE)</f>
        <v>26</v>
      </c>
      <c r="AG171" s="1">
        <f>VLOOKUP(A171,'SegEnds_NonXtal_Prot#'!A:AL,28,FALSE)-VLOOKUP(A171,'SegEnds_NonXtal_Prot#'!A:AL,22,FALSE)</f>
        <v>51</v>
      </c>
      <c r="AH171" s="1">
        <f>VLOOKUP(A171,'SegEnds_NonXtal_Prot#'!A:AL,31,FALSE)-VLOOKUP(A171,'SegEnds_NonXtal_Prot#'!A:AL,28,FALSE)</f>
        <v>55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325</v>
      </c>
      <c r="B172" s="1" t="str">
        <f>VLOOKUP(A172,Xtal_Templ!A:B,2,FALSE)</f>
        <v>ox1r_human</v>
      </c>
      <c r="C172" s="5">
        <f>VLOOKUP($B172&amp;"__wt",'SegEnds_Xtal_BW#'!$A:$Z,3,FALSE)</f>
        <v>32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INDEX('ICL3'!$G$2:$G$40,MATCH(MIN(ABS(AH172-'ICL3'!$F$2:$F$40)),ABS(AH172-'ICL3'!$F$2:$F$40),0))</f>
        <v>73</v>
      </c>
      <c r="U172" s="1">
        <f t="array" ref="U172">INDEX('ICL3'!$H$2:$H$40,MATCH(MIN(ABS(AH172-'ICL3'!$F$2:$F$40)),ABS(AH172-'ICL3'!$F$2:$F$40),0))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25</v>
      </c>
      <c r="AG172" s="1">
        <f>VLOOKUP(A172,'SegEnds_NonXtal_Prot#'!A:AL,28,FALSE)-VLOOKUP(A172,'SegEnds_NonXtal_Prot#'!A:AL,22,FALSE)</f>
        <v>60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326</v>
      </c>
      <c r="B173" s="1" t="str">
        <f>VLOOKUP(A173,Xtal_Templ!A:B,2,FALSE)</f>
        <v>ox1r_human</v>
      </c>
      <c r="C173" s="5">
        <f>VLOOKUP($B173&amp;"__wt",'SegEnds_Xtal_BW#'!$A:$Z,3,FALSE)</f>
        <v>32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9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INDEX('ICL3'!$G$2:$G$40,MATCH(MIN(ABS(AH173-'ICL3'!$F$2:$F$40)),ABS(AH173-'ICL3'!$F$2:$F$40),0))</f>
        <v>72</v>
      </c>
      <c r="U173" s="1">
        <f t="array" ref="U173">INDEX('ICL3'!$H$2:$H$40,MATCH(MIN(ABS(AH173-'ICL3'!$F$2:$F$40)),ABS(AH173-'ICL3'!$F$2:$F$40),0))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 t="e">
        <f>VLOOKUP(A173,'SegEnds_NonXtal_Prot#'!A:AL,22,FALSE)-VLOOKUP(A173,'SegEnds_NonXtal_Prot#'!A:AL,19,FALSE)</f>
        <v>#VALUE!</v>
      </c>
      <c r="AF173" s="1">
        <f>VLOOKUP(A173,'SegEnds_NonXtal_Prot#'!A:AL,28,FALSE)-VLOOKUP(A173,'SegEnds_NonXtal_Prot#'!A:AL,25,FALSE)</f>
        <v>28</v>
      </c>
      <c r="AG173" s="1">
        <f>VLOOKUP(A173,'SegEnds_NonXtal_Prot#'!A:AL,28,FALSE)-VLOOKUP(A173,'SegEnds_NonXtal_Prot#'!A:AL,22,FALSE)</f>
        <v>58</v>
      </c>
      <c r="AH173" s="1">
        <f>VLOOKUP(A173,'SegEnds_NonXtal_Prot#'!A:AL,31,FALSE)-VLOOKUP(A173,'SegEnds_NonXtal_Prot#'!A:AL,28,FALSE)</f>
        <v>52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327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56</v>
      </c>
      <c r="O174" s="89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INDEX('ICL3'!$G$2:$G$40,MATCH(MIN(ABS(AH174-'ICL3'!$F$2:$F$40)),ABS(AH174-'ICL3'!$F$2:$F$40),0))</f>
        <v>72</v>
      </c>
      <c r="U174" s="1">
        <f t="array" ref="U174">INDEX('ICL3'!$H$2:$H$40,MATCH(MIN(ABS(AH174-'ICL3'!$F$2:$F$40)),ABS(AH174-'ICL3'!$F$2:$F$40),0))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20</v>
      </c>
      <c r="AD174" s="1">
        <f>VLOOKUP(A174,'SegEnds_NonXtal_Prot#'!A:AL,16,FALSE)-VLOOKUP(A174,'SegEnds_NonXtal_Prot#'!A:AL,10,FALSE)</f>
        <v>52</v>
      </c>
      <c r="AE174" s="1" t="e">
        <f>VLOOKUP(A174,'SegEnds_NonXtal_Prot#'!A:AL,22,FALSE)-VLOOKUP(A174,'SegEnds_NonXtal_Prot#'!A:AL,19,FALSE)</f>
        <v>#VALUE!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62</v>
      </c>
      <c r="AH174" s="1">
        <f>VLOOKUP(A174,'SegEnds_NonXtal_Prot#'!A:AL,31,FALSE)-VLOOKUP(A174,'SegEnds_NonXtal_Prot#'!A:AL,28,FALSE)</f>
        <v>54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328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INDEX('ICL3'!$G$2:$G$40,MATCH(MIN(ABS(AH175-'ICL3'!$F$2:$F$40)),ABS(AH175-'ICL3'!$F$2:$F$40),0))</f>
        <v>76</v>
      </c>
      <c r="U175" s="1">
        <f t="array" ref="U175">INDEX('ICL3'!$H$2:$H$40,MATCH(MIN(ABS(AH175-'ICL3'!$F$2:$F$40)),ABS(AH175-'ICL3'!$F$2:$F$40),0))</f>
        <v>24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25</v>
      </c>
      <c r="AG175" s="1">
        <f>VLOOKUP(A175,'SegEnds_NonXtal_Prot#'!A:AL,28,FALSE)-VLOOKUP(A175,'SegEnds_NonXtal_Prot#'!A:AL,22,FALSE)</f>
        <v>59</v>
      </c>
      <c r="AH175" s="1">
        <f>VLOOKUP(A175,'SegEnds_NonXtal_Prot#'!A:AL,31,FALSE)-VLOOKUP(A175,'SegEnds_NonXtal_Prot#'!A:AL,28,FALSE)</f>
        <v>160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9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19</v>
      </c>
      <c r="AD176" s="1">
        <f>VLOOKUP(A176,'SegEnds_NonXtal_Prot#'!A:AL,16,FALSE)-VLOOKUP(A176,'SegEnds_NonXtal_Prot#'!A:AL,10,FALSE)</f>
        <v>51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27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Xtal</v>
      </c>
    </row>
    <row r="177" spans="1:36" x14ac:dyDescent="0.2">
      <c r="A177" s="1" t="s">
        <v>916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68</v>
      </c>
      <c r="U177" s="1">
        <f t="array" ref="U177">INDEX('ICL3'!$H$2:$H$40,MATCH(MIN(ABS(AH177-'ICL3'!$F$2:$F$40)),ABS(AH177-'ICL3'!$F$2:$F$40),0))</f>
        <v>23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19</v>
      </c>
      <c r="AD177" s="1">
        <f>VLOOKUP(A177,'SegEnds_NonXtal_Prot#'!A:AL,16,FALSE)-VLOOKUP(A177,'SegEnds_NonXtal_Prot#'!A:AL,10,FALSE)</f>
        <v>51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27</v>
      </c>
      <c r="AG177" s="1">
        <f>VLOOKUP(A177,'SegEnds_NonXtal_Prot#'!A:AL,28,FALSE)-VLOOKUP(A177,'SegEnds_NonXtal_Prot#'!A:AL,22,FALSE)</f>
        <v>52</v>
      </c>
      <c r="AH177" s="1">
        <f>VLOOKUP(A177,'SegEnds_NonXtal_Prot#'!A:AL,31,FALSE)-VLOOKUP(A177,'SegEnds_NonXtal_Prot#'!A:AL,28,FALSE)</f>
        <v>51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Xtal</v>
      </c>
    </row>
    <row r="178" spans="1:36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9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24</v>
      </c>
      <c r="V178" s="1">
        <v>62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>
        <f>VLOOKUP(A178,'SegEnds_NonXtal_Prot#'!A:AL,22,FALSE)-VLOOKUP(A178,'SegEnds_NonXtal_Prot#'!A:AL,19,FALSE)</f>
        <v>19</v>
      </c>
      <c r="AF178" s="1">
        <f>VLOOKUP(A178,'SegEnds_NonXtal_Prot#'!A:AL,28,FALSE)-VLOOKUP(A178,'SegEnds_NonXtal_Prot#'!A:AL,25,FALSE)</f>
        <v>28</v>
      </c>
      <c r="AG178" s="1">
        <f>VLOOKUP(A178,'SegEnds_NonXtal_Prot#'!A:AL,28,FALSE)-VLOOKUP(A178,'SegEnds_NonXtal_Prot#'!A:AL,22,FALSE)</f>
        <v>55</v>
      </c>
      <c r="AH178" s="1">
        <f>VLOOKUP(A178,'SegEnds_NonXtal_Prot#'!A:AL,31,FALSE)-VLOOKUP(A178,'SegEnds_NonXtal_Prot#'!A:AL,28,FALSE)</f>
        <v>48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Xtal</v>
      </c>
    </row>
    <row r="179" spans="1:36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62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>
        <f>VLOOKUP(A179,'SegEnds_NonXtal_Prot#'!A:AL,13,FALSE)-VLOOKUP(A179,'SegEnds_NonXtal_Prot#'!A:AL,10,FALSE)</f>
        <v>20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>
        <f>VLOOKUP(A179,'SegEnds_NonXtal_Prot#'!A:AL,28,FALSE)-VLOOKUP(A179,'SegEnds_NonXtal_Prot#'!A:AL,25,FALSE)</f>
        <v>22</v>
      </c>
      <c r="AG179" s="1">
        <f>VLOOKUP(A179,'SegEnds_NonXtal_Prot#'!A:AL,28,FALSE)-VLOOKUP(A179,'SegEnds_NonXtal_Prot#'!A:AL,22,FALSE)</f>
        <v>56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62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>
        <f>VLOOKUP(A180,'SegEnds_NonXtal_Prot#'!A:AL,13,FALSE)-VLOOKUP(A180,'SegEnds_NonXtal_Prot#'!A:AL,10,FALSE)</f>
        <v>20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>
        <f>VLOOKUP(A180,'SegEnds_NonXtal_Prot#'!A:AL,28,FALSE)-VLOOKUP(A180,'SegEnds_NonXtal_Prot#'!A:AL,25,FALSE)</f>
        <v>28</v>
      </c>
      <c r="AG180" s="1">
        <f>VLOOKUP(A180,'SegEnds_NonXtal_Prot#'!A:AL,28,FALSE)-VLOOKUP(A180,'SegEnds_NonXtal_Prot#'!A:AL,22,FALSE)</f>
        <v>55</v>
      </c>
      <c r="AH180" s="1">
        <f>VLOOKUP(A180,'SegEnds_NonXtal_Prot#'!A:AL,31,FALSE)-VLOOKUP(A180,'SegEnds_NonXtal_Prot#'!A:AL,28,FALSE)</f>
        <v>42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364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INDEX('ICL3'!$G$2:$G$40,MATCH(MIN(ABS(AH181-'ICL3'!$F$2:$F$40)),ABS(AH181-'ICL3'!$F$2:$F$40),0))</f>
        <v>76</v>
      </c>
      <c r="U181" s="1">
        <f t="array" ref="U181">INDEX('ICL3'!$H$2:$H$40,MATCH(MIN(ABS(AH181-'ICL3'!$F$2:$F$40)),ABS(AH181-'ICL3'!$F$2:$F$40),0))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27</v>
      </c>
      <c r="AG181" s="1">
        <f>VLOOKUP(A181,'SegEnds_NonXtal_Prot#'!A:AL,28,FALSE)-VLOOKUP(A181,'SegEnds_NonXtal_Prot#'!A:AL,22,FALSE)</f>
        <v>53</v>
      </c>
      <c r="AH181" s="1">
        <f>VLOOKUP(A181,'SegEnds_NonXtal_Prot#'!A:AL,31,FALSE)-VLOOKUP(A181,'SegEnds_NonXtal_Prot#'!A:AL,28,FALSE)</f>
        <v>90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67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9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32</v>
      </c>
      <c r="T182" s="4">
        <f t="array" ref="T182">INDEX('ICL3'!$G$2:$G$40,MATCH(MIN(ABS(AH182-'ICL3'!$F$2:$F$40)),ABS(AH182-'ICL3'!$F$2:$F$40),0))</f>
        <v>73</v>
      </c>
      <c r="U182" s="4">
        <f t="array" ref="U182">INDEX('ICL3'!$H$2:$H$40,MATCH(MIN(ABS(AH182-'ICL3'!$F$2:$F$40)),ABS(AH182-'ICL3'!$F$2:$F$40),0))</f>
        <v>22</v>
      </c>
      <c r="V182" s="4">
        <v>61</v>
      </c>
      <c r="W182" s="4">
        <v>28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4">
        <f>VLOOKUP(A182,'SegEnds_NonXtal_Prot#'!A:AL,10,FALSE)-VLOOKUP(A182,'SegEnds_NonXtal_Prot#'!A:AL,7,FALSE)</f>
        <v>15</v>
      </c>
      <c r="AC182" s="4">
        <f>VLOOKUP(A182,'SegEnds_NonXtal_Prot#'!A:AL,13,FALSE)-VLOOKUP(A182,'SegEnds_NonXtal_Prot#'!A:AL,10,FALSE)</f>
        <v>21</v>
      </c>
      <c r="AD182" s="4">
        <f>VLOOKUP(A182,'SegEnds_NonXtal_Prot#'!A:AL,16,FALSE)-VLOOKUP(A182,'SegEnds_NonXtal_Prot#'!A:AL,10,FALSE)</f>
        <v>53</v>
      </c>
      <c r="AE182" s="1">
        <f>VLOOKUP(A182,'SegEnds_NonXtal_Prot#'!A:AL,22,FALSE)-VLOOKUP(A182,'SegEnds_NonXtal_Prot#'!A:AL,19,FALSE)</f>
        <v>18</v>
      </c>
      <c r="AF182" s="4">
        <f>VLOOKUP(A182,'SegEnds_NonXtal_Prot#'!A:AL,28,FALSE)-VLOOKUP(A182,'SegEnds_NonXtal_Prot#'!A:AL,25,FALSE)</f>
        <v>26</v>
      </c>
      <c r="AG182" s="1">
        <f>VLOOKUP(A182,'SegEnds_NonXtal_Prot#'!A:AL,28,FALSE)-VLOOKUP(A182,'SegEnds_NonXtal_Prot#'!A:AL,22,FALSE)</f>
        <v>53</v>
      </c>
      <c r="AH182" s="4">
        <f>VLOOKUP(A182,'SegEnds_NonXtal_Prot#'!A:AL,31,FALSE)-VLOOKUP(A182,'SegEnds_NonXtal_Prot#'!A:AL,28,FALSE)</f>
        <v>56</v>
      </c>
      <c r="AI182" s="4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NoXtal</v>
      </c>
    </row>
    <row r="183" spans="1:36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11">
        <v>56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INDEX('ICL3'!$G$2:$G$40,MATCH(MIN(ABS(AH183-'ICL3'!$F$2:$F$40)),ABS(AH183-'ICL3'!$F$2:$F$40),0))</f>
        <v>72</v>
      </c>
      <c r="U183" s="1">
        <f t="array" ref="U183">INDEX('ICL3'!$H$2:$H$40,MATCH(MIN(ABS(AH183-'ICL3'!$F$2:$F$40)),ABS(AH183-'ICL3'!$F$2:$F$40),0))</f>
        <v>29</v>
      </c>
      <c r="V183" s="1">
        <v>61</v>
      </c>
      <c r="W183" s="1">
        <v>28</v>
      </c>
      <c r="X183" s="111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VLOOKUP(A183,'SegEnds_NonXtal_Prot#'!A:AL,10,FALSE)-VLOOKUP(A183,'SegEnds_NonXtal_Prot#'!A:AL,7,FALSE)</f>
        <v>15</v>
      </c>
      <c r="AC183" s="1">
        <f>VLOOKUP(A183,'SegEnds_NonXtal_Prot#'!A:AL,13,FALSE)-VLOOKUP(A183,'SegEnds_NonXtal_Prot#'!A:AL,10,FALSE)</f>
        <v>19</v>
      </c>
      <c r="AD183" s="1">
        <f>VLOOKUP(A183,'SegEnds_NonXtal_Prot#'!A:AL,16,FALSE)-VLOOKUP(A183,'SegEnds_NonXtal_Prot#'!A:AL,10,FALSE)</f>
        <v>51</v>
      </c>
      <c r="AE183" s="1">
        <f>VLOOKUP(A183,'SegEnds_NonXtal_Prot#'!A:AL,22,FALSE)-VLOOKUP(A183,'SegEnds_NonXtal_Prot#'!A:AL,19,FALSE)</f>
        <v>19</v>
      </c>
      <c r="AF183" s="1">
        <f>VLOOKUP(A183,'SegEnds_NonXtal_Prot#'!A:AL,28,FALSE)-VLOOKUP(A183,'SegEnds_NonXtal_Prot#'!A:AL,25,FALSE)</f>
        <v>24</v>
      </c>
      <c r="AG183" s="1">
        <f>VLOOKUP(A183,'SegEnds_NonXtal_Prot#'!A:AL,28,FALSE)-VLOOKUP(A183,'SegEnds_NonXtal_Prot#'!A:AL,22,FALSE)</f>
        <v>49</v>
      </c>
      <c r="AH183" s="1">
        <f>VLOOKUP(A183,'SegEnds_NonXtal_Prot#'!A:AL,31,FALSE)-VLOOKUP(A183,'SegEnds_NonXtal_Prot#'!A:AL,28,FALSE)</f>
        <v>50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11">
        <v>56</v>
      </c>
      <c r="O184" s="89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32</v>
      </c>
      <c r="T184" s="1">
        <f t="array" ref="T184">INDEX('ICL3'!$G$2:$G$40,MATCH(MIN(ABS(AH184-'ICL3'!$F$2:$F$40)),ABS(AH184-'ICL3'!$F$2:$F$40),0))</f>
        <v>76</v>
      </c>
      <c r="U184" s="1">
        <f t="array" ref="U184">INDEX('ICL3'!$H$2:$H$40,MATCH(MIN(ABS(AH184-'ICL3'!$F$2:$F$40)),ABS(AH184-'ICL3'!$F$2:$F$40),0))</f>
        <v>24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>
        <f>VLOOKUP(A184,'SegEnds_NonXtal_Prot#'!A:AL,13,FALSE)-VLOOKUP(A184,'SegEnds_NonXtal_Prot#'!A:AL,10,FALSE)</f>
        <v>18</v>
      </c>
      <c r="AD184" s="1">
        <f>VLOOKUP(A184,'SegEnds_NonXtal_Prot#'!A:AL,16,FALSE)-VLOOKUP(A184,'SegEnds_NonXtal_Prot#'!A:AL,10,FALSE)</f>
        <v>52</v>
      </c>
      <c r="AE184" s="1">
        <f>VLOOKUP(A184,'SegEnds_NonXtal_Prot#'!A:AL,22,FALSE)-VLOOKUP(A184,'SegEnds_NonXtal_Prot#'!A:AL,19,FALSE)</f>
        <v>19</v>
      </c>
      <c r="AF184" s="1">
        <f>VLOOKUP(A184,'SegEnds_NonXtal_Prot#'!A:AL,28,FALSE)-VLOOKUP(A184,'SegEnds_NonXtal_Prot#'!A:AL,25,FALSE)</f>
        <v>25</v>
      </c>
      <c r="AG184" s="1">
        <f>VLOOKUP(A184,'SegEnds_NonXtal_Prot#'!A:AL,28,FALSE)-VLOOKUP(A184,'SegEnds_NonXtal_Prot#'!A:AL,22,FALSE)</f>
        <v>53</v>
      </c>
      <c r="AH184" s="1">
        <f>VLOOKUP(A184,'SegEnds_NonXtal_Prot#'!A:AL,31,FALSE)-VLOOKUP(A184,'SegEnds_NonXtal_Prot#'!A:AL,28,FALSE)</f>
        <v>78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398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63</v>
      </c>
      <c r="I185" s="1">
        <f>VLOOKUP($B185&amp;"__wt",'SegEnds_Xtal_BW#'!$A:$Z,9,FALSE)</f>
        <v>47</v>
      </c>
      <c r="J185" s="1">
        <f>VLOOKUP($B185&amp;"__wt",'SegEnds_Xtal_BW#'!$A:$Z,10,FALSE)</f>
        <v>53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11">
        <v>56</v>
      </c>
      <c r="O185" s="89">
        <f>VLOOKUP($B185&amp;"__wt",'SegEnds_Xtal_BW#'!$A:$Z,15,FALSE)</f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">
        <f>VLOOKUP($B185&amp;"__wt",'SegEnds_Xtal_BW#'!$A:$Z,19,FALSE)</f>
        <v>36</v>
      </c>
      <c r="T185" s="1">
        <f t="array" ref="T185">INDEX('ICL3'!$G$2:$G$40,MATCH(MIN(ABS(AH185-'ICL3'!$F$2:$F$40)),ABS(AH185-'ICL3'!$F$2:$F$40),0))</f>
        <v>76</v>
      </c>
      <c r="U185" s="1">
        <f t="array" ref="U185">INDEX('ICL3'!$H$2:$H$40,MATCH(MIN(ABS(AH185-'ICL3'!$F$2:$F$40)),ABS(AH185-'ICL3'!$F$2:$F$40),0))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>
        <f>VLOOKUP(A185,'SegEnds_NonXtal_Prot#'!A:AL,13,FALSE)-VLOOKUP(A185,'SegEnds_NonXtal_Prot#'!A:AL,10,FALSE)</f>
        <v>18</v>
      </c>
      <c r="AD185" s="1">
        <f>VLOOKUP(A185,'SegEnds_NonXtal_Prot#'!A:AL,16,FALSE)-VLOOKUP(A185,'SegEnds_NonXtal_Prot#'!A:AL,10,FALSE)</f>
        <v>52</v>
      </c>
      <c r="AE185" s="1">
        <f>VLOOKUP(A185,'SegEnds_NonXtal_Prot#'!A:AL,22,FALSE)-VLOOKUP(A185,'SegEnds_NonXtal_Prot#'!A:AL,19,FALSE)</f>
        <v>19</v>
      </c>
      <c r="AF185" s="1">
        <f>VLOOKUP(A185,'SegEnds_NonXtal_Prot#'!A:AL,28,FALSE)-VLOOKUP(A185,'SegEnds_NonXtal_Prot#'!A:AL,25,FALSE)</f>
        <v>25</v>
      </c>
      <c r="AG185" s="1">
        <f>VLOOKUP(A185,'SegEnds_NonXtal_Prot#'!A:AL,28,FALSE)-VLOOKUP(A185,'SegEnds_NonXtal_Prot#'!A:AL,22,FALSE)</f>
        <v>53</v>
      </c>
      <c r="AH185" s="1">
        <f>VLOOKUP(A185,'SegEnds_NonXtal_Prot#'!A:AL,31,FALSE)-VLOOKUP(A185,'SegEnds_NonXtal_Prot#'!A:AL,28,FALSE)</f>
        <v>85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164</v>
      </c>
      <c r="B186" s="1" t="str">
        <f>VLOOKUP(A186,Xtal_Templ!A:B,2,FALSE)</f>
        <v>agtr1_human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34</v>
      </c>
      <c r="T186" s="1">
        <f t="array" ref="T186">INDEX('ICL3'!$G$2:$G$40,MATCH(MIN(ABS(AH186-'ICL3'!$F$2:$F$40)),ABS(AH186-'ICL3'!$F$2:$F$40),0))</f>
        <v>68</v>
      </c>
      <c r="U186" s="1">
        <f t="array" ref="U186">INDEX('ICL3'!$H$2:$H$40,MATCH(MIN(ABS(AH186-'ICL3'!$F$2:$F$40)),ABS(AH186-'ICL3'!$F$2:$F$40),0))</f>
        <v>28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 t="e">
        <f>VLOOKUP(A186,'SegEnds_NonXtal_Prot#'!A:AL,10,FALSE)-VLOOKUP(A186,'SegEnds_NonXtal_Prot#'!A:AL,7,FALSE)</f>
        <v>#VALUE!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176</v>
      </c>
      <c r="AG186" s="1">
        <f>VLOOKUP(A186,'SegEnds_NonXtal_Prot#'!A:AL,28,FALSE)-VLOOKUP(A186,'SegEnds_NonXtal_Prot#'!A:AL,22,FALSE)</f>
        <v>201</v>
      </c>
      <c r="AH186" s="1">
        <f>VLOOKUP(A186,'SegEnds_NonXtal_Prot#'!A:AL,31,FALSE)-VLOOKUP(A186,'SegEnds_NonXtal_Prot#'!A:AL,28,FALSE)</f>
        <v>44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INDEX('ICL3'!$G$2:$G$40,MATCH(MIN(ABS(AH187-'ICL3'!$F$2:$F$40)),ABS(AH187-'ICL3'!$F$2:$F$40),0))</f>
        <v>68</v>
      </c>
      <c r="U187" s="1">
        <f t="array" ref="U187">INDEX('ICL3'!$H$2:$H$40,MATCH(MIN(ABS(AH187-'ICL3'!$F$2:$F$40)),ABS(AH187-'ICL3'!$F$2:$F$40),0))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INDEX('ICL3'!$G$2:$G$40,MATCH(MIN(ABS(AH188-'ICL3'!$F$2:$F$40)),ABS(AH188-'ICL3'!$F$2:$F$40),0))</f>
        <v>64</v>
      </c>
      <c r="U188" s="1">
        <f t="array" ref="U188">INDEX('ICL3'!$H$2:$H$31,MATCH(MIN(ABS(AH188-'ICL3'!$F$2:$F$31)),ABS(AH188-'ICL3'!$F$2:$F$31),0))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INDEX('ICL3'!$G$2:$G$40,MATCH(MIN(ABS(AH189-'ICL3'!$F$2:$F$40)),ABS(AH189-'ICL3'!$F$2:$F$40),0))</f>
        <v>68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26</v>
      </c>
      <c r="AG189" s="1">
        <f>VLOOKUP(A189,'SegEnds_NonXtal_Prot#'!A:AL,28,FALSE)-VLOOKUP(A189,'SegEnds_NonXtal_Prot#'!A:AL,22,FALSE)</f>
        <v>50</v>
      </c>
      <c r="AH189" s="1">
        <f>VLOOKUP(A189,'SegEnds_NonXtal_Prot#'!A:AL,31,FALSE)-VLOOKUP(A189,'SegEnds_NonXtal_Prot#'!A:AL,28,FALSE)</f>
        <v>49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INDEX('ICL3'!$G$2:$G$40,MATCH(MIN(ABS(AH190-'ICL3'!$F$2:$F$40)),ABS(AH190-'ICL3'!$F$2:$F$40),0))</f>
        <v>68</v>
      </c>
      <c r="U190" s="1">
        <f t="array" ref="U190">INDEX('ICL3'!$H$2:$H$40,MATCH(MIN(ABS(AH190-'ICL3'!$F$2:$F$40)),ABS(AH190-'ICL3'!$F$2:$F$40),0))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19</v>
      </c>
      <c r="AD190" s="1">
        <f>VLOOKUP(A190,'SegEnds_NonXtal_Prot#'!A:AL,16,FALSE)-VLOOKUP(A190,'SegEnds_NonXtal_Prot#'!A:AL,10,FALSE)</f>
        <v>51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30</v>
      </c>
      <c r="AG190" s="1">
        <f>VLOOKUP(A190,'SegEnds_NonXtal_Prot#'!A:AL,28,FALSE)-VLOOKUP(A190,'SegEnds_NonXtal_Prot#'!A:AL,22,FALSE)</f>
        <v>56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224</v>
      </c>
      <c r="B191" s="1" t="str">
        <f>VLOOKUP(A191,Xtal_Templ!A:B,2,FALSE)</f>
        <v>ntr1_rat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INDEX('ICL3'!$G$2:$G$40,MATCH(MIN(ABS(AH191-'ICL3'!$F$2:$F$40)),ABS(AH191-'ICL3'!$F$2:$F$40),0))</f>
        <v>68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22</v>
      </c>
      <c r="AG191" s="1">
        <f>VLOOKUP(A191,'SegEnds_NonXtal_Prot#'!A:AL,28,FALSE)-VLOOKUP(A191,'SegEnds_NonXtal_Prot#'!A:AL,22,FALSE)</f>
        <v>48</v>
      </c>
      <c r="AH191" s="1">
        <f>VLOOKUP(A191,'SegEnds_NonXtal_Prot#'!A:AL,31,FALSE)-VLOOKUP(A191,'SegEnds_NonXtal_Prot#'!A:AL,28,FALSE)</f>
        <v>48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30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INDEX('ICL3'!$G$2:$G$40,MATCH(MIN(ABS(AH192-'ICL3'!$F$2:$F$40)),ABS(AH192-'ICL3'!$F$2:$F$40),0))</f>
        <v>68</v>
      </c>
      <c r="U192" s="1">
        <f t="array" ref="U192">INDEX('ICL3'!$H$2:$H$40,MATCH(MIN(ABS(AH192-'ICL3'!$F$2:$F$40)),ABS(AH192-'ICL3'!$F$2:$F$40),0))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 t="e">
        <f>VLOOKUP(A192,'SegEnds_NonXtal_Prot#'!A:AL,10,FALSE)-VLOOKUP(A192,'SegEnds_NonXtal_Prot#'!A:AL,7,FALSE)</f>
        <v>#VALUE!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31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43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29</v>
      </c>
      <c r="T193" s="1">
        <f t="array" ref="T193">INDEX('ICL3'!$G$2:$G$40,MATCH(MIN(ABS(AH193-'ICL3'!$F$2:$F$40)),ABS(AH193-'ICL3'!$F$2:$F$40),0))</f>
        <v>72</v>
      </c>
      <c r="U193" s="1">
        <f t="array" ref="U193">INDEX('ICL3'!$H$2:$H$40,MATCH(MIN(ABS(AH193-'ICL3'!$F$2:$F$40)),ABS(AH193-'ICL3'!$F$2:$F$40),0))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67</v>
      </c>
      <c r="U194" s="1">
        <f t="array" ref="U194">INDEX('ICL3'!$H$2:$H$40,MATCH(MIN(ABS(AH194-'ICL3'!$F$2:$F$40)),ABS(AH194-'ICL3'!$F$2:$F$40),0))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 t="e">
        <f>VLOOKUP(A194,'SegEnds_NonXtal_Prot#'!A:AL,10,FALSE)-VLOOKUP(A194,'SegEnds_NonXtal_Prot#'!A:AL,7,FALSE)</f>
        <v>#VALUE!</v>
      </c>
      <c r="AC194" s="1">
        <f>VLOOKUP(A194,'SegEnds_NonXtal_Prot#'!A:AL,13,FALSE)-VLOOKUP(A194,'SegEnds_NonXtal_Prot#'!A:AL,10,FALSE)</f>
        <v>20</v>
      </c>
      <c r="AD194" s="1">
        <f>VLOOKUP(A194,'SegEnds_NonXtal_Prot#'!A:AL,16,FALSE)-VLOOKUP(A194,'SegEnds_NonXtal_Prot#'!A:AL,10,FALSE)</f>
        <v>52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23</v>
      </c>
      <c r="AG194" s="1">
        <f>VLOOKUP(A194,'SegEnds_NonXtal_Prot#'!A:AL,28,FALSE)-VLOOKUP(A194,'SegEnds_NonXtal_Prot#'!A:AL,22,FALSE)</f>
        <v>48</v>
      </c>
      <c r="AH194" s="1">
        <f>VLOOKUP(A194,'SegEnds_NonXtal_Prot#'!A:AL,31,FALSE)-VLOOKUP(A194,'SegEnds_NonXtal_Prot#'!A:AL,28,FALSE)</f>
        <v>47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29</v>
      </c>
      <c r="T195" s="1">
        <f t="array" ref="T195">INDEX('ICL3'!$G$2:$G$40,MATCH(MIN(ABS(AH195-'ICL3'!$F$2:$F$40)),ABS(AH195-'ICL3'!$F$2:$F$40),0))</f>
        <v>72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15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26</v>
      </c>
      <c r="AG195" s="1">
        <f>VLOOKUP(A195,'SegEnds_NonXtal_Prot#'!A:AL,28,FALSE)-VLOOKUP(A195,'SegEnds_NonXtal_Prot#'!A:AL,22,FALSE)</f>
        <v>56</v>
      </c>
      <c r="AH195" s="1">
        <f>VLOOKUP(A195,'SegEnds_NonXtal_Prot#'!A:AL,31,FALSE)-VLOOKUP(A195,'SegEnds_NonXtal_Prot#'!A:AL,28,FALSE)</f>
        <v>57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331</v>
      </c>
      <c r="B196" s="1" t="str">
        <f>VLOOKUP(A196,Xtal_Templ!A:B,2,FALSE)</f>
        <v>agtr1_human</v>
      </c>
      <c r="C196" s="5">
        <f>VLOOKUP($B196&amp;"__wt",'SegEnds_Xtal_BW#'!$A:$Z,3,FALSE)</f>
        <v>30</v>
      </c>
      <c r="D196" s="1">
        <f>VLOOKUP($B196&amp;"__wt",'SegEnds_Xtal_BW#'!$A:$Z,4,FALSE)</f>
        <v>60</v>
      </c>
      <c r="E196" s="111">
        <v>48</v>
      </c>
      <c r="F196" s="111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INDEX('ICL3'!$G$2:$G$40,MATCH(MIN(ABS(AH196-'ICL3'!$F$2:$F$40)),ABS(AH196-'ICL3'!$F$2:$F$40),0))</f>
        <v>67</v>
      </c>
      <c r="U196" s="1">
        <f t="array" ref="U196">INDEX('ICL3'!$H$2:$H$40,MATCH(MIN(ABS(AH196-'ICL3'!$F$2:$F$40)),ABS(AH196-'ICL3'!$F$2:$F$40),0))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VLOOKUP(A196,'SegEnds_NonXtal_Prot#'!A:AL,10,FALSE)-VLOOKUP(A196,'SegEnds_NonXtal_Prot#'!A:AL,7,FALSE)</f>
        <v>15</v>
      </c>
      <c r="AC196" s="1">
        <f>VLOOKUP(A196,'SegEnds_NonXtal_Prot#'!A:AL,13,FALSE)-VLOOKUP(A196,'SegEnds_NonXtal_Prot#'!A:AL,10,FALSE)</f>
        <v>20</v>
      </c>
      <c r="AD196" s="1">
        <f>VLOOKUP(A196,'SegEnds_NonXtal_Prot#'!A:AL,16,FALSE)-VLOOKUP(A196,'SegEnds_NonXtal_Prot#'!A:AL,10,FALSE)</f>
        <v>52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25</v>
      </c>
      <c r="AG196" s="1">
        <f>VLOOKUP(A196,'SegEnds_NonXtal_Prot#'!A:AL,28,FALSE)-VLOOKUP(A196,'SegEnds_NonXtal_Prot#'!A:AL,22,FALSE)</f>
        <v>51</v>
      </c>
      <c r="AH196" s="1">
        <f>VLOOKUP(A196,'SegEnds_NonXtal_Prot#'!A:AL,31,FALSE)-VLOOKUP(A196,'SegEnds_NonXtal_Prot#'!A:AL,28,FALSE)</f>
        <v>46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9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28</v>
      </c>
      <c r="AG197" s="1">
        <f>VLOOKUP(A197,'SegEnds_NonXtal_Prot#'!A:AL,28,FALSE)-VLOOKUP(A197,'SegEnds_NonXtal_Prot#'!A:AL,22,FALSE)</f>
        <v>55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Xtal</v>
      </c>
    </row>
    <row r="198" spans="1:36" x14ac:dyDescent="0.2">
      <c r="A198" s="1" t="s">
        <v>359</v>
      </c>
      <c r="B198" s="1" t="str">
        <f>VLOOKUP(A198,Xtal_Templ!A:B,2,FALSE)</f>
        <v>ntr1_rat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INDEX('ICL3'!$G$2:$G$40,MATCH(MIN(ABS(AH198-'ICL3'!$F$2:$F$40)),ABS(AH198-'ICL3'!$F$2:$F$40),0))</f>
        <v>76</v>
      </c>
      <c r="U198" s="1">
        <f t="array" ref="U198">INDEX('ICL3'!$H$2:$H$40,MATCH(MIN(ABS(AH198-'ICL3'!$F$2:$F$40)),ABS(AH198-'ICL3'!$F$2:$F$40),0))</f>
        <v>24</v>
      </c>
      <c r="V198" s="1">
        <v>61</v>
      </c>
      <c r="W198" s="1">
        <v>28</v>
      </c>
      <c r="X198" s="6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 t="e">
        <f>VLOOKUP(A198,'SegEnds_NonXtal_Prot#'!A:AL,10,FALSE)-VLOOKUP(A198,'SegEnds_NonXtal_Prot#'!A:AL,7,FALSE)</f>
        <v>#VALUE!</v>
      </c>
      <c r="AC198" s="1" t="e">
        <f>VLOOKUP(A198,'SegEnds_NonXtal_Prot#'!A:AL,13,FALSE)-VLOOKUP(A198,'SegEnds_NonXtal_Prot#'!A:AL,10,FALSE)</f>
        <v>#VALUE!</v>
      </c>
      <c r="AD198" s="1">
        <f>VLOOKUP(A198,'SegEnds_NonXtal_Prot#'!A:AL,16,FALSE)-VLOOKUP(A198,'SegEnds_NonXtal_Prot#'!A:AL,10,FALSE)</f>
        <v>58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29</v>
      </c>
      <c r="AG198" s="1">
        <f>VLOOKUP(A198,'SegEnds_NonXtal_Prot#'!A:AL,28,FALSE)-VLOOKUP(A198,'SegEnds_NonXtal_Prot#'!A:AL,22,FALSE)</f>
        <v>55</v>
      </c>
      <c r="AH198" s="1">
        <f>VLOOKUP(A198,'SegEnds_NonXtal_Prot#'!A:AL,31,FALSE)-VLOOKUP(A198,'SegEnds_NonXtal_Prot#'!A:AL,28,FALSE)</f>
        <v>68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360</v>
      </c>
      <c r="B199" s="1" t="str">
        <f>VLOOKUP(A199,Xtal_Templ!A:B,2,FALSE)</f>
        <v>agtr2_human</v>
      </c>
      <c r="C199" s="5">
        <f>VLOOKUP($B199&amp;"__wt",'SegEnds_Xtal_BW#'!$A:$Z,3,FALSE)</f>
        <v>33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47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30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30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61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36</v>
      </c>
      <c r="AG199" s="1">
        <f>VLOOKUP(A199,'SegEnds_NonXtal_Prot#'!A:AL,28,FALSE)-VLOOKUP(A199,'SegEnds_NonXtal_Prot#'!A:AL,22,FALSE)</f>
        <v>62</v>
      </c>
      <c r="AH199" s="1">
        <f>VLOOKUP(A199,'SegEnds_NonXtal_Prot#'!A:AL,31,FALSE)-VLOOKUP(A199,'SegEnds_NonXtal_Prot#'!A:AL,28,FALSE)</f>
        <v>43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56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INDEX('ICL3'!$G$2:$G$40,MATCH(MIN(ABS(AH200-'ICL3'!$F$2:$F$40)),ABS(AH200-'ICL3'!$F$2:$F$40),0))</f>
        <v>73</v>
      </c>
      <c r="U200" s="1">
        <f t="array" ref="U200">INDEX('ICL3'!$H$2:$H$40,MATCH(MIN(ABS(AH200-'ICL3'!$F$2:$F$40)),ABS(AH200-'ICL3'!$F$2:$F$40),0))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22</v>
      </c>
      <c r="AD200" s="1">
        <f>VLOOKUP(A200,'SegEnds_NonXtal_Prot#'!A:AL,16,FALSE)-VLOOKUP(A200,'SegEnds_NonXtal_Prot#'!A:AL,10,FALSE)</f>
        <v>54</v>
      </c>
      <c r="AE200" s="1" t="e">
        <f>VLOOKUP(A200,'SegEnds_NonXtal_Prot#'!A:AL,22,FALSE)-VLOOKUP(A200,'SegEnds_NonXtal_Prot#'!A:AL,19,FALSE)</f>
        <v>#VALUE!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57</v>
      </c>
      <c r="AH200" s="1">
        <f>VLOOKUP(A200,'SegEnds_NonXtal_Prot#'!A:AL,31,FALSE)-VLOOKUP(A200,'SegEnds_NonXtal_Prot#'!A:AL,28,FALSE)</f>
        <v>55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56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INDEX('ICL3'!$G$2:$G$40,MATCH(MIN(ABS(AH201-'ICL3'!$F$2:$F$40)),ABS(AH201-'ICL3'!$F$2:$F$40),0))</f>
        <v>73</v>
      </c>
      <c r="U201" s="1">
        <f t="array" ref="U201">INDEX('ICL3'!$H$2:$H$40,MATCH(MIN(ABS(AH201-'ICL3'!$F$2:$F$40)),ABS(AH201-'ICL3'!$F$2:$F$40),0))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22</v>
      </c>
      <c r="AD201" s="1">
        <f>VLOOKUP(A201,'SegEnds_NonXtal_Prot#'!A:AL,16,FALSE)-VLOOKUP(A201,'SegEnds_NonXtal_Prot#'!A:AL,10,FALSE)</f>
        <v>54</v>
      </c>
      <c r="AE201" s="1" t="e">
        <f>VLOOKUP(A201,'SegEnds_NonXtal_Prot#'!A:AL,22,FALSE)-VLOOKUP(A201,'SegEnds_NonXtal_Prot#'!A:AL,19,FALSE)</f>
        <v>#VALUE!</v>
      </c>
      <c r="AF201" s="1">
        <f>VLOOKUP(A201,'SegEnds_NonXtal_Prot#'!A:AL,28,FALSE)-VLOOKUP(A201,'SegEnds_NonXtal_Prot#'!A:AL,25,FALSE)</f>
        <v>27</v>
      </c>
      <c r="AG201" s="1">
        <f>VLOOKUP(A201,'SegEnds_NonXtal_Prot#'!A:AL,28,FALSE)-VLOOKUP(A201,'SegEnds_NonXtal_Prot#'!A:AL,22,FALSE)</f>
        <v>57</v>
      </c>
      <c r="AH201" s="1">
        <f>VLOOKUP(A201,'SegEnds_NonXtal_Prot#'!A:AL,31,FALSE)-VLOOKUP(A201,'SegEnds_NonXtal_Prot#'!A:AL,28,FALSE)</f>
        <v>55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NoXtal</v>
      </c>
    </row>
    <row r="202" spans="1:36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29</v>
      </c>
      <c r="T202" s="1">
        <f t="array" ref="T202">INDEX('ICL3'!$G$2:$G$40,MATCH(MIN(ABS(AH202-'ICL3'!$F$2:$F$40)),ABS(AH202-'ICL3'!$F$2:$F$40),0))</f>
        <v>72</v>
      </c>
      <c r="U202" s="1">
        <f t="array" ref="U202">INDEX('ICL3'!$H$2:$H$40,MATCH(MIN(ABS(AH202-'ICL3'!$F$2:$F$40)),ABS(AH202-'ICL3'!$F$2:$F$40),0))</f>
        <v>24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52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26</v>
      </c>
      <c r="AG202" s="1">
        <f>VLOOKUP(A202,'SegEnds_NonXtal_Prot#'!A:AL,28,FALSE)-VLOOKUP(A202,'SegEnds_NonXtal_Prot#'!A:AL,22,FALSE)</f>
        <v>57</v>
      </c>
      <c r="AH202" s="1">
        <f>VLOOKUP(A202,'SegEnds_NonXtal_Prot#'!A:AL,31,FALSE)-VLOOKUP(A202,'SegEnds_NonXtal_Prot#'!A:AL,28,FALSE)</f>
        <v>57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INDEX('ICL3'!$G$2:$G$40,MATCH(MIN(ABS(AH203-'ICL3'!$F$2:$F$40)),ABS(AH203-'ICL3'!$F$2:$F$40),0))</f>
        <v>76</v>
      </c>
      <c r="U203" s="1">
        <f t="array" ref="U203">INDEX('ICL3'!$H$2:$H$40,MATCH(MIN(ABS(AH203-'ICL3'!$F$2:$F$40)),ABS(AH203-'ICL3'!$F$2:$F$40),0))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16</v>
      </c>
      <c r="AC203" s="1">
        <f>VLOOKUP(A203,'SegEnds_NonXtal_Prot#'!A:AL,13,FALSE)-VLOOKUP(A203,'SegEnds_NonXtal_Prot#'!A:AL,10,FALSE)</f>
        <v>20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20</v>
      </c>
      <c r="AG203" s="1">
        <f>VLOOKUP(A203,'SegEnds_NonXtal_Prot#'!A:AL,28,FALSE)-VLOOKUP(A203,'SegEnds_NonXtal_Prot#'!A:AL,22,FALSE)</f>
        <v>58</v>
      </c>
      <c r="AH203" s="1">
        <f>VLOOKUP(A203,'SegEnds_NonXtal_Prot#'!A:AL,31,FALSE)-VLOOKUP(A203,'SegEnds_NonXtal_Prot#'!A:AL,28,FALSE)</f>
        <v>81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 t="e">
        <f>VLOOKUP(A204,'SegEnds_NonXtal_Prot#'!A:AL,13,FALSE)-VLOOKUP(A204,'SegEnds_NonXtal_Prot#'!A:AL,10,FALSE)</f>
        <v>#VALUE!</v>
      </c>
      <c r="AD204" s="1">
        <f>VLOOKUP(A204,'SegEnds_NonXtal_Prot#'!A:AL,16,FALSE)-VLOOKUP(A204,'SegEnds_NonXtal_Prot#'!A:AL,10,FALSE)</f>
        <v>48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21</v>
      </c>
      <c r="AG204" s="1">
        <f>VLOOKUP(A204,'SegEnds_NonXtal_Prot#'!A:AL,28,FALSE)-VLOOKUP(A204,'SegEnds_NonXtal_Prot#'!A:AL,22,FALSE)</f>
        <v>42</v>
      </c>
      <c r="AH204" s="1">
        <f>VLOOKUP(A204,'SegEnds_NonXtal_Prot#'!A:AL,31,FALSE)-VLOOKUP(A204,'SegEnds_NonXtal_Prot#'!A:AL,28,FALSE)</f>
        <v>49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9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INDEX('ICL3'!$G$2:$G$40,MATCH(MIN(ABS(AH205-'ICL3'!$F$2:$F$40)),ABS(AH205-'ICL3'!$F$2:$F$40),0))</f>
        <v>76</v>
      </c>
      <c r="U205" s="4">
        <f t="array" ref="U205">INDEX('ICL3'!$H$2:$H$40,MATCH(MIN(ABS(AH205-'ICL3'!$F$2:$F$40)),ABS(AH205-'ICL3'!$F$2:$F$40),0))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4">
        <f>VLOOKUP(A205,'SegEnds_NonXtal_Prot#'!A:AL,10,FALSE)-VLOOKUP(A205,'SegEnds_NonXtal_Prot#'!A:AL,7,FALSE)</f>
        <v>15</v>
      </c>
      <c r="AC205" s="4">
        <f>VLOOKUP(A205,'SegEnds_NonXtal_Prot#'!A:AL,13,FALSE)-VLOOKUP(A205,'SegEnds_NonXtal_Prot#'!A:AL,10,FALSE)</f>
        <v>19</v>
      </c>
      <c r="AD205" s="4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4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4">
        <f>VLOOKUP(A205,'SegEnds_NonXtal_Prot#'!A:AL,31,FALSE)-VLOOKUP(A205,'SegEnds_NonXtal_Prot#'!A:AL,28,FALSE)</f>
        <v>69</v>
      </c>
      <c r="AI205" s="4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INDEX('ICL3'!$G$2:$G$40,MATCH(MIN(ABS(AH206-'ICL3'!$F$2:$F$40)),ABS(AH206-'ICL3'!$F$2:$F$40),0))</f>
        <v>73</v>
      </c>
      <c r="U206" s="1">
        <f t="array" ref="U206">INDEX('ICL3'!$H$2:$H$40,MATCH(MIN(ABS(AH206-'ICL3'!$F$2:$F$40)),ABS(AH206-'ICL3'!$F$2:$F$40),0))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19</v>
      </c>
      <c r="AD206" s="1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1">
        <f>VLOOKUP(A206,'SegEnds_NonXtal_Prot#'!A:AL,31,FALSE)-VLOOKUP(A206,'SegEnds_NonXtal_Prot#'!A:AL,28,FALSE)</f>
        <v>55</v>
      </c>
      <c r="AI206" s="1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72</v>
      </c>
      <c r="U207" s="1">
        <f t="array" ref="U207">INDEX('ICL3'!$H$2:$H$40,MATCH(MIN(ABS(AH207-'ICL3'!$F$2:$F$40)),ABS(AH207-'ICL3'!$F$2:$F$40),0))</f>
        <v>24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323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INDEX('ICL3'!$G$2:$G$40,MATCH(MIN(ABS(AH208-'ICL3'!$F$2:$F$40)),ABS(AH208-'ICL3'!$F$2:$F$40),0))</f>
        <v>73</v>
      </c>
      <c r="U208" s="1">
        <f t="array" ref="U208">INDEX('ICL3'!$H$2:$H$40,MATCH(MIN(ABS(AH208-'ICL3'!$F$2:$F$40)),ABS(AH208-'ICL3'!$F$2:$F$40),0))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 t="e">
        <f>VLOOKUP(A208,'SegEnds_NonXtal_Prot#'!A:AL,22,FALSE)-VLOOKUP(A208,'SegEnds_NonXtal_Prot#'!A:AL,19,FALSE)</f>
        <v>#VALUE!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63</v>
      </c>
      <c r="AH208" s="1">
        <f>VLOOKUP(A208,'SegEnds_NonXtal_Prot#'!A:AL,31,FALSE)-VLOOKUP(A208,'SegEnds_NonXtal_Prot#'!A:AL,28,FALSE)</f>
        <v>58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74</v>
      </c>
      <c r="U209" s="1">
        <f t="array" ref="U209">INDEX('ICL3'!$H$2:$H$40,MATCH(MIN(ABS(AH209-'ICL3'!$F$2:$F$40)),ABS(AH209-'ICL3'!$F$2:$F$40),0))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56</v>
      </c>
      <c r="AH209" s="1">
        <f>VLOOKUP(A209,'SegEnds_NonXtal_Prot#'!A:AL,31,FALSE)-VLOOKUP(A209,'SegEnds_NonXtal_Prot#'!A:AL,28,FALSE)</f>
        <v>62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72</v>
      </c>
      <c r="U211" s="1">
        <f t="array" ref="U211">INDEX('ICL3'!$H$2:$H$40,MATCH(MIN(ABS(AH211-'ICL3'!$F$2:$F$40)),ABS(AH211-'ICL3'!$F$2:$F$40),0))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INDEX('ICL3'!$G$2:$G$40,MATCH(MIN(ABS(AH212-'ICL3'!$F$2:$F$40)),ABS(AH212-'ICL3'!$F$2:$F$40),0))</f>
        <v>68</v>
      </c>
      <c r="U212" s="1">
        <f t="array" ref="U212">INDEX('ICL3'!$H$2:$H$40,MATCH(MIN(ABS(AH212-'ICL3'!$F$2:$F$40)),ABS(AH212-'ICL3'!$F$2:$F$40),0))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INDEX('ICL3'!$G$2:$G$40,MATCH(MIN(ABS(AH213-'ICL3'!$F$2:$F$40)),ABS(AH213-'ICL3'!$F$2:$F$40),0))</f>
        <v>68</v>
      </c>
      <c r="U213" s="1">
        <f t="array" ref="U213">INDEX('ICL3'!$H$2:$H$40,MATCH(MIN(ABS(AH213-'ICL3'!$F$2:$F$40)),ABS(AH213-'ICL3'!$F$2:$F$40),0))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INDEX('ICL3'!$G$2:$G$40,MATCH(MIN(ABS(AH214-'ICL3'!$F$2:$F$40)),ABS(AH214-'ICL3'!$F$2:$F$40),0))</f>
        <v>68</v>
      </c>
      <c r="U214" s="1">
        <f t="array" ref="U214">INDEX('ICL3'!$H$2:$H$40,MATCH(MIN(ABS(AH214-'ICL3'!$F$2:$F$40)),ABS(AH214-'ICL3'!$F$2:$F$40),0))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56</v>
      </c>
      <c r="AE214" s="1">
        <f>VLOOKUP(A214,'SegEnds_NonXtal_Prot#'!A:AL,22,FALSE)-VLOOKUP(A214,'SegEnds_NonXtal_Prot#'!A:AL,19,FALSE)</f>
        <v>20</v>
      </c>
      <c r="AF214" s="1" t="e">
        <f>VLOOKUP(A214,'SegEnds_NonXtal_Prot#'!A:AL,28,FALSE)-VLOOKUP(A214,'SegEnds_NonXtal_Prot#'!A:AL,25,FALSE)</f>
        <v>#VALUE!</v>
      </c>
      <c r="AG214" s="1">
        <f>VLOOKUP(A214,'SegEnds_NonXtal_Prot#'!A:AL,28,FALSE)-VLOOKUP(A214,'SegEnds_NonXtal_Prot#'!A:AL,22,FALSE)</f>
        <v>53</v>
      </c>
      <c r="AH214" s="1">
        <f>VLOOKUP(A214,'SegEnds_NonXtal_Prot#'!A:AL,31,FALSE)-VLOOKUP(A214,'SegEnds_NonXtal_Prot#'!A:AL,28,FALSE)</f>
        <v>51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INDEX('ICL3'!$G$2:$G$40,MATCH(MIN(ABS(AH215-'ICL3'!$F$2:$F$40)),ABS(AH215-'ICL3'!$F$2:$F$40),0))</f>
        <v>74</v>
      </c>
      <c r="U215" s="1">
        <f t="array" ref="U215">INDEX('ICL3'!$H$2:$H$40,MATCH(MIN(ABS(AH215-'ICL3'!$F$2:$F$40)),ABS(AH215-'ICL3'!$F$2:$F$40),0))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9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18</v>
      </c>
      <c r="AF216" s="1">
        <f>VLOOKUP(A216,'SegEnds_NonXtal_Prot#'!A:AL,28,FALSE)-VLOOKUP(A216,'SegEnds_NonXtal_Prot#'!A:AL,25,FALSE)</f>
        <v>25</v>
      </c>
      <c r="AG216" s="1">
        <f>VLOOKUP(A216,'SegEnds_NonXtal_Prot#'!A:AL,28,FALSE)-VLOOKUP(A216,'SegEnds_NonXtal_Prot#'!A:AL,22,FALSE)</f>
        <v>58</v>
      </c>
      <c r="AH216" s="12">
        <f>VLOOKUP(A216,'SegEnds_NonXtal_Prot#'!A:AL,31,FALSE)-VLOOKUP(A216,'SegEnds_NonXtal_Prot#'!A:AL,28,FALSE)</f>
        <v>86</v>
      </c>
      <c r="AI216" s="1">
        <f>VLOOKUP(A216,'SegEnds_NonXtal_Prot#'!A:AL,34,FALSE)-VLOOKUP(A216,'SegEnds_NonXtal_Prot#'!A:AL,31,FALSE)</f>
        <v>42</v>
      </c>
      <c r="AJ216" s="12" t="str">
        <f>IF(ISERROR(MATCH(A216,'SegEnds_Xtal_Prot#'!B:B, 0)), "NoXtal", "Xtal")</f>
        <v>Xtal</v>
      </c>
    </row>
    <row r="217" spans="1:36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INDEX('ICL3'!$G$2:$G$40,MATCH(MIN(ABS(AH217-'ICL3'!$F$2:$F$40)),ABS(AH217-'ICL3'!$F$2:$F$40),0))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84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342</v>
      </c>
      <c r="B218" s="1" t="str">
        <f>VLOOKUP(A218,Xtal_Templ!A:B,2,FALSE)</f>
        <v>oprk_human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67</v>
      </c>
      <c r="U218" s="1">
        <f t="array" ref="U218">INDEX('ICL3'!$H$2:$H$40,MATCH(MIN(ABS(AH218-'ICL3'!$F$2:$F$40)),ABS(AH218-'ICL3'!$F$2:$F$40),0))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27</v>
      </c>
      <c r="AG218" s="1">
        <f>VLOOKUP(A218,'SegEnds_NonXtal_Prot#'!A:AL,28,FALSE)-VLOOKUP(A218,'SegEnds_NonXtal_Prot#'!A:AL,22,FALSE)</f>
        <v>47</v>
      </c>
      <c r="AH218" s="1">
        <f>VLOOKUP(A218,'SegEnds_NonXtal_Prot#'!A:AL,31,FALSE)-VLOOKUP(A218,'SegEnds_NonXtal_Prot#'!A:AL,28,FALSE)</f>
        <v>46</v>
      </c>
      <c r="AI218" s="1">
        <f>VLOOKUP(A218,'SegEnds_NonXtal_Prot#'!A:AL,34,FALSE)-VLOOKUP(A218,'SegEnds_NonXtal_Prot#'!A:AL,31,FALSE)</f>
        <v>42</v>
      </c>
      <c r="AJ218" s="1" t="str">
        <f>IF(ISERROR(MATCH(A218,'SegEnds_Xtal_Prot#'!B:B, 0)), "NoXtal", "Xtal")</f>
        <v>NoXtal</v>
      </c>
    </row>
    <row r="219" spans="1:36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INDEX('ICL3'!$G$2:$G$40,MATCH(MIN(ABS(AH219-'ICL3'!$F$2:$F$40)),ABS(AH219-'ICL3'!$F$2:$F$40),0))</f>
        <v>72</v>
      </c>
      <c r="U219" s="1">
        <f t="array" ref="U219">INDEX('ICL3'!$H$2:$H$40,MATCH(MIN(ABS(AH219-'ICL3'!$F$2:$F$40)),ABS(AH219-'ICL3'!$F$2:$F$40),0))</f>
        <v>29</v>
      </c>
      <c r="V219" s="111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VLOOKUP(A219,'SegEnds_NonXtal_Prot#'!A:AL,10,FALSE)-VLOOKUP(A219,'SegEnds_NonXtal_Prot#'!A:AL,7,FALSE)</f>
        <v>16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Xtal</v>
      </c>
    </row>
    <row r="220" spans="1:36" x14ac:dyDescent="0.2">
      <c r="A220" s="1" t="s">
        <v>202</v>
      </c>
      <c r="B220" s="1" t="str">
        <f>VLOOKUP(A220,Xtal_Templ!A:B,2,FALSE)</f>
        <v>cxcr4_human</v>
      </c>
      <c r="C220" s="5">
        <f>VLOOKUP($B220&amp;"__wt",'SegEnds_Xtal_BW#'!$A:$Z,3,FALSE)</f>
        <v>24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37</v>
      </c>
      <c r="AG220" s="1">
        <f>VLOOKUP(A220,'SegEnds_NonXtal_Prot#'!A:AL,28,FALSE)-VLOOKUP(A220,'SegEnds_NonXtal_Prot#'!A:AL,22,FALSE)</f>
        <v>63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203</v>
      </c>
      <c r="B221" s="1" t="str">
        <f>VLOOKUP(A221,Xtal_Templ!A:B,2,FALSE)</f>
        <v>cxcr4_human</v>
      </c>
      <c r="C221" s="5">
        <f>VLOOKUP($B221&amp;"__wt",'SegEnds_Xtal_BW#'!$A:$Z,3,FALSE)</f>
        <v>24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32</v>
      </c>
      <c r="T221" s="1">
        <f t="array" ref="T221">INDEX('ICL3'!$G$2:$G$40,MATCH(MIN(ABS(AH221-'ICL3'!$F$2:$F$40)),ABS(AH221-'ICL3'!$F$2:$F$40),0))</f>
        <v>68</v>
      </c>
      <c r="U221" s="1">
        <f t="array" ref="U221">INDEX('ICL3'!$H$2:$H$40,MATCH(MIN(ABS(AH221-'ICL3'!$F$2:$F$40)),ABS(AH221-'ICL3'!$F$2:$F$40),0))</f>
        <v>30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37</v>
      </c>
      <c r="AG221" s="1">
        <f>VLOOKUP(A221,'SegEnds_NonXtal_Prot#'!A:AL,28,FALSE)-VLOOKUP(A221,'SegEnds_NonXtal_Prot#'!A:AL,22,FALSE)</f>
        <v>63</v>
      </c>
      <c r="AH221" s="1">
        <f>VLOOKUP(A221,'SegEnds_NonXtal_Prot#'!A:AL,31,FALSE)-VLOOKUP(A221,'SegEnds_NonXtal_Prot#'!A:AL,28,FALSE)</f>
        <v>43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INDEX('ICL3'!$G$2:$G$40,MATCH(MIN(ABS(AH222-'ICL3'!$F$2:$F$40)),ABS(AH222-'ICL3'!$F$2:$F$40),0))</f>
        <v>68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24</v>
      </c>
      <c r="AG222" s="1">
        <f>VLOOKUP(A222,'SegEnds_NonXtal_Prot#'!A:AL,28,FALSE)-VLOOKUP(A222,'SegEnds_NonXtal_Prot#'!A:AL,22,FALSE)</f>
        <v>49</v>
      </c>
      <c r="AH222" s="1">
        <f>VLOOKUP(A222,'SegEnds_NonXtal_Prot#'!A:AL,31,FALSE)-VLOOKUP(A222,'SegEnds_NonXtal_Prot#'!A:AL,28,FALSE)</f>
        <v>49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253</v>
      </c>
      <c r="B223" s="1" t="str">
        <f>VLOOKUP(A223,Xtal_Templ!A:B,2,FALSE)</f>
        <v>par1_human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INDEX('ICL3'!$G$2:$G$40,MATCH(MIN(ABS(AH223-'ICL3'!$F$2:$F$40)),ABS(AH223-'ICL3'!$F$2:$F$40),0))</f>
        <v>68</v>
      </c>
      <c r="U223" s="1">
        <f t="array" ref="U223">INDEX('ICL3'!$H$2:$H$40,MATCH(MIN(ABS(AH223-'ICL3'!$F$2:$F$40)),ABS(AH223-'ICL3'!$F$2:$F$40),0))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61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26</v>
      </c>
      <c r="AG223" s="1">
        <f>VLOOKUP(A223,'SegEnds_NonXtal_Prot#'!A:AL,28,FALSE)-VLOOKUP(A223,'SegEnds_NonXtal_Prot#'!A:AL,22,FALSE)</f>
        <v>51</v>
      </c>
      <c r="AH223" s="1">
        <f>VLOOKUP(A223,'SegEnds_NonXtal_Prot#'!A:AL,31,FALSE)-VLOOKUP(A223,'SegEnds_NonXtal_Prot#'!A:AL,28,FALSE)</f>
        <v>51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21</v>
      </c>
      <c r="AG224" s="1">
        <f>VLOOKUP(A224,'SegEnds_NonXtal_Prot#'!A:AL,28,FALSE)-VLOOKUP(A224,'SegEnds_NonXtal_Prot#'!A:AL,22,FALSE)</f>
        <v>71</v>
      </c>
      <c r="AH224" s="1">
        <f>VLOOKUP(A224,'SegEnds_NonXtal_Prot#'!A:AL,31,FALSE)-VLOOKUP(A224,'SegEnds_NonXtal_Prot#'!A:AL,28,FALSE)</f>
        <v>67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INDEX('ICL3'!$G$2:$G$40,MATCH(MIN(ABS(AH225-'ICL3'!$F$2:$F$40)),ABS(AH225-'ICL3'!$F$2:$F$40),0))</f>
        <v>76</v>
      </c>
      <c r="U225" s="1">
        <f t="array" ref="U225">INDEX('ICL3'!$H$2:$H$40,MATCH(MIN(ABS(AH225-'ICL3'!$F$2:$F$40)),ABS(AH225-'ICL3'!$F$2:$F$40),0))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70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NoXtal</v>
      </c>
    </row>
    <row r="226" spans="1:36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INDEX('ICL3'!$G$2:$G$40,MATCH(MIN(ABS(AH226-'ICL3'!$F$2:$F$40)),ABS(AH226-'ICL3'!$F$2:$F$40),0))</f>
        <v>76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VLOOKUP(A226,'SegEnds_NonXtal_Prot#'!A:AL,10,FALSE)-VLOOKUP(A226,'SegEnds_NonXtal_Prot#'!A:AL,7,FALSE)</f>
        <v>18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55</v>
      </c>
      <c r="AH226" s="1">
        <f>VLOOKUP(A226,'SegEnds_NonXtal_Prot#'!A:AL,31,FALSE)-VLOOKUP(A226,'SegEnds_NonXtal_Prot#'!A:AL,28,FALSE)</f>
        <v>74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Xtal</v>
      </c>
    </row>
    <row r="227" spans="1:36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74</v>
      </c>
      <c r="U227" s="1">
        <f t="array" ref="U227">INDEX('ICL3'!$H$2:$H$40,MATCH(MIN(ABS(AH227-'ICL3'!$F$2:$F$40)),ABS(AH227-'ICL3'!$F$2:$F$40),0))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22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24</v>
      </c>
      <c r="AG227" s="1">
        <f>VLOOKUP(A227,'SegEnds_NonXtal_Prot#'!A:AL,28,FALSE)-VLOOKUP(A227,'SegEnds_NonXtal_Prot#'!A:AL,22,FALSE)</f>
        <v>58</v>
      </c>
      <c r="AH227" s="1">
        <f>VLOOKUP(A227,'SegEnds_NonXtal_Prot#'!A:AL,31,FALSE)-VLOOKUP(A227,'SegEnds_NonXtal_Prot#'!A:AL,28,FALSE)</f>
        <v>94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INDEX('ICL3'!$G$2:$G$40,MATCH(MIN(ABS(AH228-'ICL3'!$F$2:$F$40)),ABS(AH228-'ICL3'!$F$2:$F$40),0))</f>
        <v>67</v>
      </c>
      <c r="U228" s="1">
        <f t="array" ref="U228">INDEX('ICL3'!$H$2:$H$40,MATCH(MIN(ABS(AH228-'ICL3'!$F$2:$F$40)),ABS(AH228-'ICL3'!$F$2:$F$40),0))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72</v>
      </c>
      <c r="U229" s="1">
        <f t="array" ref="U229">INDEX('ICL3'!$H$2:$H$40,MATCH(MIN(ABS(AH229-'ICL3'!$F$2:$F$40)),ABS(AH229-'ICL3'!$F$2:$F$40),0))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50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INDEX('ICL3'!$G$2:$G$40,MATCH(MIN(ABS(AH230-'ICL3'!$F$2:$F$40)),ABS(AH230-'ICL3'!$F$2:$F$40),0))</f>
        <v>68</v>
      </c>
      <c r="U230" s="1">
        <f t="array" ref="U230">INDEX('ICL3'!$H$2:$H$40,MATCH(MIN(ABS(AH230-'ICL3'!$F$2:$F$40)),ABS(AH230-'ICL3'!$F$2:$F$40),0))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48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371</v>
      </c>
      <c r="B231" s="1" t="str">
        <f>VLOOKUP(A231,Xtal_Templ!A:B,2,FALSE)</f>
        <v>p2y12_human</v>
      </c>
      <c r="C231" s="5">
        <f>VLOOKUP($B231&amp;"__wt",'SegEnds_Xtal_BW#'!$A:$Z,3,FALSE)</f>
        <v>28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66</v>
      </c>
      <c r="I231" s="1" t="str">
        <f>VLOOKUP($B231&amp;"__wt",'SegEnds_Xtal_BW#'!$A:$Z,9,FALSE)</f>
        <v>-</v>
      </c>
      <c r="J231" s="1" t="str">
        <f>VLOOKUP($B231&amp;"__wt",'SegEnds_Xtal_BW#'!$A:$Z,10,FALSE)</f>
        <v>-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30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24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57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25</v>
      </c>
      <c r="AG231" s="1">
        <f>VLOOKUP(A231,'SegEnds_NonXtal_Prot#'!A:AL,28,FALSE)-VLOOKUP(A231,'SegEnds_NonXtal_Prot#'!A:AL,22,FALSE)</f>
        <v>56</v>
      </c>
      <c r="AH231" s="1">
        <f>VLOOKUP(A231,'SegEnds_NonXtal_Prot#'!A:AL,31,FALSE)-VLOOKUP(A231,'SegEnds_NonXtal_Prot#'!A:AL,28,FALSE)</f>
        <v>49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143</v>
      </c>
      <c r="B232" s="1" t="str">
        <f>VLOOKUP(A232,Xtal_Templ!A:B,2,FALSE)</f>
        <v>ccr5_human</v>
      </c>
      <c r="C232" s="5">
        <f>VLOOKUP($B232&amp;"__wt",'SegEnds_Xtal_BW#'!$A:$Z,3,FALSE)</f>
        <v>24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11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30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18</v>
      </c>
      <c r="AD232" s="1">
        <f>VLOOKUP(A232,'SegEnds_NonXtal_Prot#'!A:AL,16,FALSE)-VLOOKUP(A232,'SegEnds_NonXtal_Prot#'!A:AL,10,FALSE)</f>
        <v>50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43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158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9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24</v>
      </c>
      <c r="V233" s="1">
        <v>64</v>
      </c>
      <c r="W233" s="1">
        <v>24</v>
      </c>
      <c r="X233" s="6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54</v>
      </c>
      <c r="AH233" s="1">
        <f>VLOOKUP(A233,'SegEnds_NonXtal_Prot#'!A:AL,31,FALSE)-VLOOKUP(A233,'SegEnds_NonXtal_Prot#'!A:AL,28,FALSE)</f>
        <v>48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Xtal</v>
      </c>
    </row>
    <row r="234" spans="1:36" x14ac:dyDescent="0.2">
      <c r="A234" s="12" t="s">
        <v>159</v>
      </c>
      <c r="B234" s="12" t="str">
        <f>VLOOKUP(A234,Xtal_Templ!A:B,2,FALSE)</f>
        <v>agtr2_human</v>
      </c>
      <c r="C234" s="5">
        <f>VLOOKUP($B234&amp;"__wt",'SegEnds_Xtal_BW#'!$A:$Z,3,FALSE)</f>
        <v>33</v>
      </c>
      <c r="D234" s="1">
        <f>VLOOKUP($B234&amp;"__wt",'SegEnds_Xtal_BW#'!$A:$Z,4,FALSE)</f>
        <v>60</v>
      </c>
      <c r="E234" s="1" t="str">
        <f>VLOOKUP($B234&amp;"__wt",'SegEnds_Xtal_BW#'!$A:$Z,5,FALSE)</f>
        <v>-</v>
      </c>
      <c r="F234" s="1" t="str">
        <f>VLOOKUP($B234&amp;"__wt",'SegEnds_Xtal_BW#'!$A:$Z,6,FALSE)</f>
        <v>-</v>
      </c>
      <c r="G234" s="111">
        <v>38</v>
      </c>
      <c r="H234" s="12">
        <f>VLOOKUP($B234&amp;"__wt",'SegEnds_Xtal_BW#'!$A:$Z,8,FALSE)</f>
        <v>66</v>
      </c>
      <c r="I234" s="1">
        <f>VLOOKUP($B234&amp;"__wt",'SegEnds_Xtal_BW#'!$A:$Z,9,FALSE)</f>
        <v>47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11">
        <v>56</v>
      </c>
      <c r="O234" s="89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30</v>
      </c>
      <c r="T234" s="1">
        <f t="array" ref="T234">INDEX('ICL3'!$G$2:$G$40,MATCH(MIN(ABS(AH234-'ICL3'!$F$2:$F$40)),ABS(AH234-'ICL3'!$F$2:$F$40),0))</f>
        <v>68</v>
      </c>
      <c r="U234" s="1">
        <f t="array" ref="U234">INDEX('ICL3'!$H$2:$H$40,MATCH(MIN(ABS(AH234-'ICL3'!$F$2:$F$40)),ABS(AH234-'ICL3'!$F$2:$F$40),0))</f>
        <v>24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 t="e">
        <f>VLOOKUP(A234,'SegEnds_NonXtal_Prot#'!A:AL,10,FALSE)-VLOOKUP(A234,'SegEnds_NonXtal_Prot#'!A:AL,7,FALSE)</f>
        <v>#VALUE!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19</v>
      </c>
      <c r="AF234" s="1">
        <f>VLOOKUP(A234,'SegEnds_NonXtal_Prot#'!A:AL,28,FALSE)-VLOOKUP(A234,'SegEnds_NonXtal_Prot#'!A:AL,25,FALSE)</f>
        <v>28</v>
      </c>
      <c r="AG234" s="1">
        <f>VLOOKUP(A234,'SegEnds_NonXtal_Prot#'!A:AL,28,FALSE)-VLOOKUP(A234,'SegEnds_NonXtal_Prot#'!A:AL,22,FALSE)</f>
        <v>55</v>
      </c>
      <c r="AH234" s="1">
        <f>VLOOKUP(A234,'SegEnds_NonXtal_Prot#'!A:AL,31,FALSE)-VLOOKUP(A234,'SegEnds_NonXtal_Prot#'!A:AL,28,FALSE)</f>
        <v>48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Xtal</v>
      </c>
    </row>
    <row r="235" spans="1:36" x14ac:dyDescent="0.2">
      <c r="A235" s="1" t="s">
        <v>161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NoXtal</v>
      </c>
    </row>
    <row r="236" spans="1:36" x14ac:dyDescent="0.2">
      <c r="A236" s="1" t="s">
        <v>162</v>
      </c>
      <c r="B236" s="1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11">
        <v>50</v>
      </c>
      <c r="N236" s="12">
        <v>57</v>
      </c>
      <c r="O236" s="89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INDEX('ICL3'!$G$2:$G$40,MATCH(MIN(ABS(AH236-'ICL3'!$F$2:$F$40)),ABS(AH236-'ICL3'!$F$2:$F$40),0))</f>
        <v>68</v>
      </c>
      <c r="U236" s="1">
        <f t="array" ref="U236">INDEX('ICL3'!$H$2:$H$40,MATCH(MIN(ABS(AH236-'ICL3'!$F$2:$F$40)),ABS(AH236-'ICL3'!$F$2:$F$40),0))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25</v>
      </c>
      <c r="AG236" s="1">
        <f>VLOOKUP(A236,'SegEnds_NonXtal_Prot#'!A:AL,28,FALSE)-VLOOKUP(A236,'SegEnds_NonXtal_Prot#'!A:AL,22,FALSE)</f>
        <v>54</v>
      </c>
      <c r="AH236" s="1">
        <f>VLOOKUP(A236,'SegEnds_NonXtal_Prot#'!A:AL,31,FALSE)-VLOOKUP(A236,'SegEnds_NonXtal_Prot#'!A:AL,28,FALSE)</f>
        <v>49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NoXtal</v>
      </c>
    </row>
    <row r="237" spans="1:36" x14ac:dyDescent="0.2">
      <c r="A237" s="1" t="s">
        <v>168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28</v>
      </c>
      <c r="AG237" s="1">
        <f>VLOOKUP(A237,'SegEnds_NonXtal_Prot#'!A:AL,28,FALSE)-VLOOKUP(A237,'SegEnds_NonXtal_Prot#'!A:AL,22,FALSE)</f>
        <v>53</v>
      </c>
      <c r="AH237" s="1">
        <f>VLOOKUP(A237,'SegEnds_NonXtal_Prot#'!A:AL,31,FALSE)-VLOOKUP(A237,'SegEnds_NonXtal_Prot#'!A:AL,28,FALSE)</f>
        <v>43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NoXtal</v>
      </c>
    </row>
    <row r="238" spans="1:36" x14ac:dyDescent="0.2">
      <c r="A238" s="1" t="s">
        <v>170</v>
      </c>
      <c r="B238" s="1" t="str">
        <f>VLOOKUP(A238,Xtal_Templ!A:B,2,FALSE)</f>
        <v>ccr2_human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9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28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>
        <f>VLOOKUP(A238,'SegEnds_NonXtal_Prot#'!A:AL,13,FALSE)-VLOOKUP(A238,'SegEnds_NonXtal_Prot#'!A:AL,10,FALSE)</f>
        <v>18</v>
      </c>
      <c r="AD238" s="1">
        <f>VLOOKUP(A238,'SegEnds_NonXtal_Prot#'!A:AL,16,FALSE)-VLOOKUP(A238,'SegEnds_NonXtal_Prot#'!A:AL,10,FALSE)</f>
        <v>50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24</v>
      </c>
      <c r="AG238" s="1">
        <f>VLOOKUP(A238,'SegEnds_NonXtal_Prot#'!A:AL,28,FALSE)-VLOOKUP(A238,'SegEnds_NonXtal_Prot#'!A:AL,22,FALSE)</f>
        <v>49</v>
      </c>
      <c r="AH238" s="1">
        <f>VLOOKUP(A238,'SegEnds_NonXtal_Prot#'!A:AL,31,FALSE)-VLOOKUP(A238,'SegEnds_NonXtal_Prot#'!A:AL,28,FALSE)</f>
        <v>44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Xtal</v>
      </c>
    </row>
    <row r="239" spans="1:36" x14ac:dyDescent="0.2">
      <c r="A239" s="1" t="s">
        <v>171</v>
      </c>
      <c r="B239" s="1" t="str">
        <f>VLOOKUP(A239,Xtal_Templ!A:B,2,FALSE)</f>
        <v>ccr5_human</v>
      </c>
      <c r="C239" s="5">
        <f>VLOOKUP($B239&amp;"__wt",'SegEnds_Xtal_BW#'!$A:$Z,3,FALSE)</f>
        <v>24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21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30</v>
      </c>
      <c r="T239" s="1">
        <f t="array" ref="T239">INDEX('ICL3'!$G$2:$G$40,MATCH(MIN(ABS(AH239-'ICL3'!$F$2:$F$40)),ABS(AH239-'ICL3'!$F$2:$F$40),0))</f>
        <v>68</v>
      </c>
      <c r="U239" s="1">
        <f t="array" ref="U239">INDEX('ICL3'!$H$2:$H$40,MATCH(MIN(ABS(AH239-'ICL3'!$F$2:$F$40)),ABS(AH239-'ICL3'!$F$2:$F$40),0))</f>
        <v>30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19</v>
      </c>
      <c r="AD239" s="1">
        <f>VLOOKUP(A239,'SegEnds_NonXtal_Prot#'!A:AL,16,FALSE)-VLOOKUP(A239,'SegEnds_NonXtal_Prot#'!A:AL,10,FALSE)</f>
        <v>51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28</v>
      </c>
      <c r="AG239" s="1">
        <f>VLOOKUP(A239,'SegEnds_NonXtal_Prot#'!A:AL,28,FALSE)-VLOOKUP(A239,'SegEnds_NonXtal_Prot#'!A:AL,22,FALSE)</f>
        <v>53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172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INDEX('ICL3'!$G$2:$G$40,MATCH(MIN(ABS(AH240-'ICL3'!$F$2:$F$40)),ABS(AH240-'ICL3'!$F$2:$F$40),0))</f>
        <v>68</v>
      </c>
      <c r="U240" s="1">
        <f t="array" ref="U240">INDEX('ICL3'!$H$2:$H$40,MATCH(MIN(ABS(AH240-'ICL3'!$F$2:$F$40)),ABS(AH240-'ICL3'!$F$2:$F$40),0))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18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27</v>
      </c>
      <c r="AG240" s="1">
        <f>VLOOKUP(A240,'SegEnds_NonXtal_Prot#'!A:AL,28,FALSE)-VLOOKUP(A240,'SegEnds_NonXtal_Prot#'!A:AL,22,FALSE)</f>
        <v>52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173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INDEX('ICL3'!$G$2:$G$40,MATCH(MIN(ABS(AH241-'ICL3'!$F$2:$F$40)),ABS(AH241-'ICL3'!$F$2:$F$40),0))</f>
        <v>68</v>
      </c>
      <c r="U241" s="1">
        <f t="array" ref="U241">INDEX('ICL3'!$H$2:$H$40,MATCH(MIN(ABS(AH241-'ICL3'!$F$2:$F$40)),ABS(AH241-'ICL3'!$F$2:$F$40),0))</f>
        <v>28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28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44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Xtal</v>
      </c>
    </row>
    <row r="242" spans="1:36" x14ac:dyDescent="0.2">
      <c r="A242" s="12" t="s">
        <v>174</v>
      </c>
      <c r="B242" s="12" t="str">
        <f>VLOOKUP(A242,Xtal_Templ!A:B,2,FALSE)</f>
        <v>ccr9_human</v>
      </c>
      <c r="C242" s="13">
        <f>VLOOKUP($B242&amp;"__wt",'SegEnds_Xtal_BW#'!$A:$Z,3,FALSE)</f>
        <v>27</v>
      </c>
      <c r="D242" s="12">
        <f>VLOOKUP($B242&amp;"__wt",'SegEnds_Xtal_BW#'!$A:$Z,4,FALSE)</f>
        <v>60</v>
      </c>
      <c r="E242" s="12">
        <f>VLOOKUP($B242&amp;"__wt",'SegEnds_Xtal_BW#'!$A:$Z,5,FALSE)</f>
        <v>48</v>
      </c>
      <c r="F242" s="12">
        <f>VLOOKUP($B242&amp;"__wt",'SegEnds_Xtal_BW#'!$A:$Z,6,FALSE)</f>
        <v>51</v>
      </c>
      <c r="G242" s="12">
        <v>37</v>
      </c>
      <c r="H242" s="12">
        <v>66</v>
      </c>
      <c r="I242" s="12">
        <f>VLOOKUP($B242&amp;"__wt",'SegEnds_Xtal_BW#'!$A:$Z,9,FALSE)</f>
        <v>49</v>
      </c>
      <c r="J242" s="12">
        <f>VLOOKUP($B242&amp;"__wt",'SegEnds_Xtal_BW#'!$A:$Z,10,FALSE)</f>
        <v>52</v>
      </c>
      <c r="K242" s="12">
        <v>21</v>
      </c>
      <c r="L242" s="12">
        <f>VLOOKUP($B242&amp;"__wt",'SegEnds_Xtal_BW#'!$A:$Z,12,FALSE)</f>
        <v>56</v>
      </c>
      <c r="M242" s="12">
        <f>VLOOKUP($B242&amp;"__wt",'SegEnds_Xtal_BW#'!$A:$Z,13,FALSE)</f>
        <v>50</v>
      </c>
      <c r="N242" s="12">
        <v>58</v>
      </c>
      <c r="O242" s="89">
        <v>38</v>
      </c>
      <c r="P242" s="12">
        <f>VLOOKUP($B242&amp;"__wt",'SegEnds_Xtal_BW#'!$A:$Z,16,FALSE)</f>
        <v>64</v>
      </c>
      <c r="Q242" s="12">
        <f>VLOOKUP($B242&amp;"__wt",'SegEnds_Xtal_BW#'!$A:$Z,17,FALSE)</f>
        <v>50</v>
      </c>
      <c r="R242" s="12">
        <f>VLOOKUP($B242&amp;"__wt",'SegEnds_Xtal_BW#'!$A:$Z,18,FALSE)</f>
        <v>52</v>
      </c>
      <c r="S242" s="12">
        <f>VLOOKUP($B242&amp;"__wt",'SegEnds_Xtal_BW#'!$A:$Z,19,FALSE)</f>
        <v>33</v>
      </c>
      <c r="T242" s="12">
        <f t="array" ref="T242">INDEX('ICL3'!$G$2:$G$40,MATCH(MIN(ABS(AH242-'ICL3'!$F$2:$F$40)),ABS(AH242-'ICL3'!$F$2:$F$40),0))</f>
        <v>68</v>
      </c>
      <c r="U242" s="12">
        <f t="array" ref="U242">INDEX('ICL3'!$H$2:$H$40,MATCH(MIN(ABS(AH242-'ICL3'!$F$2:$F$40)),ABS(AH242-'ICL3'!$F$2:$F$40),0))</f>
        <v>30</v>
      </c>
      <c r="V242" s="12">
        <v>65</v>
      </c>
      <c r="W242" s="12">
        <v>24</v>
      </c>
      <c r="X242" s="12">
        <f>VLOOKUP($B242&amp;"__wt",'SegEnds_Xtal_BW#'!$A:$Z,24,FALSE)</f>
        <v>56</v>
      </c>
      <c r="Y242" s="12">
        <f>VLOOKUP($B242&amp;"__wt",'SegEnds_Xtal_BW#'!$A:$Z,25,FALSE)</f>
        <v>47</v>
      </c>
      <c r="Z242" s="12">
        <f>VLOOKUP($B242&amp;"__wt",'SegEnds_Xtal_BW#'!$A:$Z,26,FALSE)</f>
        <v>67</v>
      </c>
      <c r="AA242" s="37" t="str">
        <f>VLOOKUP(A242,Classification!A:B,2,FALSE)</f>
        <v>A</v>
      </c>
      <c r="AB242" s="12">
        <f>VLOOKUP(A242,'SegEnds_NonXtal_Prot#'!A:AL,10,FALSE)-VLOOKUP(A242,'SegEnds_NonXtal_Prot#'!A:AL,7,FALSE)</f>
        <v>15</v>
      </c>
      <c r="AC242" s="12">
        <f>VLOOKUP(A242,'SegEnds_NonXtal_Prot#'!A:AL,13,FALSE)-VLOOKUP(A242,'SegEnds_NonXtal_Prot#'!A:AL,10,FALSE)</f>
        <v>19</v>
      </c>
      <c r="AD242" s="12">
        <f>VLOOKUP(A242,'SegEnds_NonXtal_Prot#'!A:AL,16,FALSE)-VLOOKUP(A242,'SegEnds_NonXtal_Prot#'!A:AL,10,FALSE)</f>
        <v>51</v>
      </c>
      <c r="AE242" s="1">
        <f>VLOOKUP(A242,'SegEnds_NonXtal_Prot#'!A:AL,22,FALSE)-VLOOKUP(A242,'SegEnds_NonXtal_Prot#'!A:AL,19,FALSE)</f>
        <v>22</v>
      </c>
      <c r="AF242" s="12">
        <f>VLOOKUP(A242,'SegEnds_NonXtal_Prot#'!A:AL,28,FALSE)-VLOOKUP(A242,'SegEnds_NonXtal_Prot#'!A:AL,25,FALSE)</f>
        <v>29</v>
      </c>
      <c r="AG242" s="1">
        <f>VLOOKUP(A242,'SegEnds_NonXtal_Prot#'!A:AL,28,FALSE)-VLOOKUP(A242,'SegEnds_NonXtal_Prot#'!A:AL,22,FALSE)</f>
        <v>54</v>
      </c>
      <c r="AH242" s="12">
        <f>VLOOKUP(A242,'SegEnds_NonXtal_Prot#'!A:AL,31,FALSE)-VLOOKUP(A242,'SegEnds_NonXtal_Prot#'!A:AL,28,FALSE)</f>
        <v>43</v>
      </c>
      <c r="AI242" s="12">
        <f>VLOOKUP(A242,'SegEnds_NonXtal_Prot#'!A:AL,34,FALSE)-VLOOKUP(A242,'SegEnds_NonXtal_Prot#'!A:AL,31,FALSE)</f>
        <v>44</v>
      </c>
      <c r="AJ242" s="12" t="str">
        <f>IF(ISERROR(MATCH(A242,'SegEnds_Xtal_Prot#'!B:B, 0)), "NoXtal", "Xtal")</f>
        <v>NoXtal</v>
      </c>
    </row>
    <row r="243" spans="1:36" x14ac:dyDescent="0.2">
      <c r="A243" s="1" t="s">
        <v>176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INDEX('ICL3'!$G$2:$G$40,MATCH(MIN(ABS(AH243-'ICL3'!$F$2:$F$40)),ABS(AH243-'ICL3'!$F$2:$F$40),0))</f>
        <v>68</v>
      </c>
      <c r="U243" s="1">
        <f t="array" ref="U243">INDEX('ICL3'!$H$2:$H$40,MATCH(MIN(ABS(AH243-'ICL3'!$F$2:$F$40)),ABS(AH243-'ICL3'!$F$2:$F$40),0))</f>
        <v>30</v>
      </c>
      <c r="V243" s="1">
        <v>65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178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63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26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58</v>
      </c>
      <c r="O244" s="89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INDEX('ICL3'!$G$2:$G$40,MATCH(MIN(ABS(AH244-'ICL3'!$F$2:$F$40)),ABS(AH244-'ICL3'!$F$2:$F$40),0))</f>
        <v>67</v>
      </c>
      <c r="U244" s="1">
        <f t="array" ref="U244">INDEX('ICL3'!$H$2:$H$40,MATCH(MIN(ABS(AH244-'ICL3'!$F$2:$F$40)),ABS(AH244-'ICL3'!$F$2:$F$40),0))</f>
        <v>30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 t="e">
        <f>VLOOKUP(A244,'SegEnds_NonXtal_Prot#'!A:AL,13,FALSE)-VLOOKUP(A244,'SegEnds_NonXtal_Prot#'!A:AL,10,FALSE)</f>
        <v>#VALUE!</v>
      </c>
      <c r="AD244" s="1">
        <f>VLOOKUP(A244,'SegEnds_NonXtal_Prot#'!A:AL,16,FALSE)-VLOOKUP(A244,'SegEnds_NonXtal_Prot#'!A:AL,10,FALSE)</f>
        <v>44</v>
      </c>
      <c r="AE244" s="1">
        <f>VLOOKUP(A244,'SegEnds_NonXtal_Prot#'!A:AL,22,FALSE)-VLOOKUP(A244,'SegEnds_NonXtal_Prot#'!A:AL,19,FALSE)</f>
        <v>21</v>
      </c>
      <c r="AF244" s="1">
        <f>VLOOKUP(A244,'SegEnds_NonXtal_Prot#'!A:AL,28,FALSE)-VLOOKUP(A244,'SegEnds_NonXtal_Prot#'!A:AL,25,FALSE)</f>
        <v>31</v>
      </c>
      <c r="AG244" s="1">
        <f>VLOOKUP(A244,'SegEnds_NonXtal_Prot#'!A:AL,28,FALSE)-VLOOKUP(A244,'SegEnds_NonXtal_Prot#'!A:AL,22,FALSE)</f>
        <v>56</v>
      </c>
      <c r="AH244" s="1">
        <f>VLOOKUP(A244,'SegEnds_NonXtal_Prot#'!A:AL,31,FALSE)-VLOOKUP(A244,'SegEnds_NonXtal_Prot#'!A:AL,28,FALSE)</f>
        <v>41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NoXtal</v>
      </c>
    </row>
    <row r="245" spans="1:36" x14ac:dyDescent="0.2">
      <c r="A245" s="1" t="s">
        <v>179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INDEX('ICL3'!$G$2:$G$40,MATCH(MIN(ABS(AH245-'ICL3'!$F$2:$F$40)),ABS(AH245-'ICL3'!$F$2:$F$40),0))</f>
        <v>67</v>
      </c>
      <c r="U245" s="1">
        <f t="array" ref="U245">INDEX('ICL3'!$H$2:$H$40,MATCH(MIN(ABS(AH245-'ICL3'!$F$2:$F$40)),ABS(AH245-'ICL3'!$F$2:$F$40),0))</f>
        <v>26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 t="e">
        <f>VLOOKUP(A245,'SegEnds_NonXtal_Prot#'!A:AL,10,FALSE)-VLOOKUP(A245,'SegEnds_NonXtal_Prot#'!A:AL,7,FALSE)</f>
        <v>#VALUE!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47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184</v>
      </c>
      <c r="B246" s="1" t="str">
        <f>VLOOKUP(A246,Xtal_Templ!A:B,2,FALSE)</f>
        <v>ccr5_human</v>
      </c>
      <c r="C246" s="5">
        <f>VLOOKUP($B246&amp;"__wt",'SegEnds_Xtal_BW#'!$A:$Z,3,FALSE)</f>
        <v>24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24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INDEX('ICL3'!$G$2:$G$40,MATCH(MIN(ABS(AH246-'ICL3'!$F$2:$F$40)),ABS(AH246-'ICL3'!$F$2:$F$40),0))</f>
        <v>68</v>
      </c>
      <c r="U246" s="1">
        <f t="array" ref="U246">INDEX('ICL3'!$H$2:$H$40,MATCH(MIN(ABS(AH246-'ICL3'!$F$2:$F$40)),ABS(AH246-'ICL3'!$F$2:$F$40),0))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 t="e">
        <f>VLOOKUP(A246,'SegEnds_NonXtal_Prot#'!A:AL,13,FALSE)-VLOOKUP(A246,'SegEnds_NonXtal_Prot#'!A:AL,10,FALSE)</f>
        <v>#VALUE!</v>
      </c>
      <c r="AD246" s="1">
        <f>VLOOKUP(A246,'SegEnds_NonXtal_Prot#'!A:AL,16,FALSE)-VLOOKUP(A246,'SegEnds_NonXtal_Prot#'!A:AL,10,FALSE)</f>
        <v>50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49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" t="s">
        <v>229</v>
      </c>
      <c r="B247" s="1" t="str">
        <f>VLOOKUP(A247,Xtal_Templ!A:B,2,FALSE)</f>
        <v>p2y12_human</v>
      </c>
      <c r="C247" s="5">
        <f>VLOOKUP($B247&amp;"__wt",'SegEnds_Xtal_BW#'!$A:$Z,3,FALSE)</f>
        <v>28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2">
        <f>VLOOKUP($B247&amp;"__wt",'SegEnds_Xtal_BW#'!$A:$Z,8,FALSE)</f>
        <v>66</v>
      </c>
      <c r="I247" s="1" t="str">
        <f>VLOOKUP($B247&amp;"__wt",'SegEnds_Xtal_BW#'!$A:$Z,9,FALSE)</f>
        <v>-</v>
      </c>
      <c r="J247" s="1" t="str">
        <f>VLOOKUP($B247&amp;"__wt",'SegEnds_Xtal_BW#'!$A:$Z,10,FALSE)</f>
        <v>-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57</v>
      </c>
      <c r="AA247" s="27" t="str">
        <f>VLOOKUP(A247,Classification!A:B,2,FALSE)</f>
        <v>A</v>
      </c>
      <c r="AB247" s="1" t="e">
        <f>VLOOKUP(A247,'SegEnds_NonXtal_Prot#'!A:AL,10,FALSE)-VLOOKUP(A247,'SegEnds_NonXtal_Prot#'!A:AL,7,FALSE)</f>
        <v>#VALUE!</v>
      </c>
      <c r="AC247" s="1" t="e">
        <f>VLOOKUP(A247,'SegEnds_NonXtal_Prot#'!A:AL,13,FALSE)-VLOOKUP(A247,'SegEnds_NonXtal_Prot#'!A:AL,10,FALSE)</f>
        <v>#VALUE!</v>
      </c>
      <c r="AD247" s="1">
        <f>VLOOKUP(A247,'SegEnds_NonXtal_Prot#'!A:AL,16,FALSE)-VLOOKUP(A247,'SegEnds_NonXtal_Prot#'!A:AL,10,FALSE)</f>
        <v>52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26</v>
      </c>
      <c r="AG247" s="1">
        <f>VLOOKUP(A247,'SegEnds_NonXtal_Prot#'!A:AL,28,FALSE)-VLOOKUP(A247,'SegEnds_NonXtal_Prot#'!A:AL,22,FALSE)</f>
        <v>52</v>
      </c>
      <c r="AH247" s="1">
        <f>VLOOKUP(A247,'SegEnds_NonXtal_Prot#'!A:AL,31,FALSE)-VLOOKUP(A247,'SegEnds_NonXtal_Prot#'!A:AL,28,FALSE)</f>
        <v>47</v>
      </c>
      <c r="AI247" s="1">
        <f>VLOOKUP(A247,'SegEnds_NonXtal_Prot#'!A:AL,34,FALSE)-VLOOKUP(A247,'SegEnds_NonXtal_Prot#'!A:AL,31,FALSE)</f>
        <v>44</v>
      </c>
      <c r="AJ247" s="1" t="str">
        <f>IF(ISERROR(MATCH(A247,'SegEnds_Xtal_Prot#'!B:B, 0)), "NoXtal", "Xtal")</f>
        <v>NoXtal</v>
      </c>
    </row>
    <row r="248" spans="1:36" x14ac:dyDescent="0.2">
      <c r="A248" s="1" t="s">
        <v>231</v>
      </c>
      <c r="B248" s="1" t="str">
        <f>VLOOKUP(A248,Xtal_Templ!A:B,2,FALSE)</f>
        <v>p2ry1_human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21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11">
        <v>56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68</v>
      </c>
      <c r="U248" s="1">
        <f t="array" ref="U248">INDEX('ICL3'!$H$2:$H$40,MATCH(MIN(ABS(AH248-'ICL3'!$F$2:$F$40)),ABS(AH248-'ICL3'!$F$2:$F$40),0))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>
        <f>VLOOKUP(A248,'SegEnds_NonXtal_Prot#'!A:AL,13,FALSE)-VLOOKUP(A248,'SegEnds_NonXtal_Prot#'!A:AL,10,FALSE)</f>
        <v>19</v>
      </c>
      <c r="AD248" s="1">
        <f>VLOOKUP(A248,'SegEnds_NonXtal_Prot#'!A:AL,16,FALSE)-VLOOKUP(A248,'SegEnds_NonXtal_Prot#'!A:AL,10,FALSE)</f>
        <v>51</v>
      </c>
      <c r="AE248" s="1">
        <f>VLOOKUP(A248,'SegEnds_NonXtal_Prot#'!A:AL,22,FALSE)-VLOOKUP(A248,'SegEnds_NonXtal_Prot#'!A:AL,19,FALSE)</f>
        <v>19</v>
      </c>
      <c r="AF248" s="1">
        <f>VLOOKUP(A248,'SegEnds_NonXtal_Prot#'!A:AL,28,FALSE)-VLOOKUP(A248,'SegEnds_NonXtal_Prot#'!A:AL,25,FALSE)</f>
        <v>29</v>
      </c>
      <c r="AG248" s="1">
        <f>VLOOKUP(A248,'SegEnds_NonXtal_Prot#'!A:AL,28,FALSE)-VLOOKUP(A248,'SegEnds_NonXtal_Prot#'!A:AL,22,FALSE)</f>
        <v>55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233</v>
      </c>
      <c r="B249" s="1" t="str">
        <f>VLOOKUP(A249,Xtal_Templ!A:B,2,FALSE)</f>
        <v>apj_human</v>
      </c>
      <c r="C249" s="5">
        <f>VLOOKUP($B249&amp;"__wt",'SegEnds_Xtal_BW#'!$A:$Z,3,FALSE)</f>
        <v>33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61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20</v>
      </c>
      <c r="AD249" s="1">
        <f>VLOOKUP(A249,'SegEnds_NonXtal_Prot#'!A:AL,16,FALSE)-VLOOKUP(A249,'SegEnds_NonXtal_Prot#'!A:AL,10,FALSE)</f>
        <v>52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52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240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9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26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 t="e">
        <f>VLOOKUP(A250,'SegEnds_NonXtal_Prot#'!A:AL,10,FALSE)-VLOOKUP(A250,'SegEnds_NonXtal_Prot#'!A:AL,7,FALSE)</f>
        <v>#VALUE!</v>
      </c>
      <c r="AC250" s="1">
        <f>VLOOKUP(A250,'SegEnds_NonXtal_Prot#'!A:AL,13,FALSE)-VLOOKUP(A250,'SegEnds_NonXtal_Prot#'!A:AL,10,FALSE)</f>
        <v>20</v>
      </c>
      <c r="AD250" s="1">
        <f>VLOOKUP(A250,'SegEnds_NonXtal_Prot#'!A:AL,16,FALSE)-VLOOKUP(A250,'SegEnds_NonXtal_Prot#'!A:AL,10,FALSE)</f>
        <v>52</v>
      </c>
      <c r="AE250" s="1">
        <f>VLOOKUP(A250,'SegEnds_NonXtal_Prot#'!A:AL,22,FALSE)-VLOOKUP(A250,'SegEnds_NonXtal_Prot#'!A:AL,19,FALSE)</f>
        <v>20</v>
      </c>
      <c r="AF250" s="1">
        <f>VLOOKUP(A250,'SegEnds_NonXtal_Prot#'!A:AL,28,FALSE)-VLOOKUP(A250,'SegEnds_NonXtal_Prot#'!A:AL,25,FALSE)</f>
        <v>23</v>
      </c>
      <c r="AG250" s="1">
        <f>VLOOKUP(A250,'SegEnds_NonXtal_Prot#'!A:AL,28,FALSE)-VLOOKUP(A250,'SegEnds_NonXtal_Prot#'!A:AL,22,FALSE)</f>
        <v>48</v>
      </c>
      <c r="AH250" s="1">
        <f>VLOOKUP(A250,'SegEnds_NonXtal_Prot#'!A:AL,31,FALSE)-VLOOKUP(A250,'SegEnds_NonXtal_Prot#'!A:AL,28,FALSE)</f>
        <v>46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257</v>
      </c>
      <c r="B251" s="1" t="str">
        <f>VLOOKUP(A251,Xtal_Templ!A:B,2,FALSE)</f>
        <v>par2_human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66</v>
      </c>
      <c r="I251" s="1">
        <f>VLOOKUP($B251&amp;"__wt",'SegEnds_Xtal_BW#'!$A:$Z,9,FALSE)</f>
        <v>47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9">
        <f>VLOOKUP($B251&amp;"__wt",'SegEnds_Xtal_BW#'!$A:$Z,15,FALSE)</f>
        <v>38</v>
      </c>
      <c r="P251" s="1">
        <f>VLOOKUP($B251&amp;"__wt",'SegEnds_Xtal_BW#'!$A:$Z,16,FALSE)</f>
        <v>62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31</v>
      </c>
      <c r="T251" s="1">
        <f t="array" ref="T251">INDEX('ICL3'!$G$2:$G$40,MATCH(MIN(ABS(AH251-'ICL3'!$F$2:$F$40)),ABS(AH251-'ICL3'!$F$2:$F$40),0))</f>
        <v>67</v>
      </c>
      <c r="U251" s="1">
        <f t="array" ref="U251">INDEX('ICL3'!$H$2:$H$40,MATCH(MIN(ABS(AH251-'ICL3'!$F$2:$F$40)),ABS(AH251-'ICL3'!$F$2:$F$40),0))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20</v>
      </c>
      <c r="AF251" s="1">
        <f>VLOOKUP(A251,'SegEnds_NonXtal_Prot#'!A:AL,28,FALSE)-VLOOKUP(A251,'SegEnds_NonXtal_Prot#'!A:AL,25,FALSE)</f>
        <v>25</v>
      </c>
      <c r="AG251" s="1">
        <f>VLOOKUP(A251,'SegEnds_NonXtal_Prot#'!A:AL,28,FALSE)-VLOOKUP(A251,'SegEnds_NonXtal_Prot#'!A:AL,22,FALSE)</f>
        <v>51</v>
      </c>
      <c r="AH251" s="1">
        <f>VLOOKUP(A251,'SegEnds_NonXtal_Prot#'!A:AL,31,FALSE)-VLOOKUP(A251,'SegEnds_NonXtal_Prot#'!A:AL,28,FALSE)</f>
        <v>46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261</v>
      </c>
      <c r="B252" s="1" t="str">
        <f>VLOOKUP(A252,Xtal_Templ!A:B,2,FALSE)</f>
        <v>oprk_human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24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31</v>
      </c>
      <c r="T252" s="1">
        <f t="array" ref="T252">INDEX('ICL3'!$G$2:$G$40,MATCH(MIN(ABS(AH252-'ICL3'!$F$2:$F$40)),ABS(AH252-'ICL3'!$F$2:$F$40),0))</f>
        <v>68</v>
      </c>
      <c r="U252" s="1">
        <f t="array" ref="U252">INDEX('ICL3'!$H$2:$H$40,MATCH(MIN(ABS(AH252-'ICL3'!$F$2:$F$40)),ABS(AH252-'ICL3'!$F$2:$F$40),0))</f>
        <v>24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49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25</v>
      </c>
      <c r="AG252" s="1">
        <f>VLOOKUP(A252,'SegEnds_NonXtal_Prot#'!A:AL,28,FALSE)-VLOOKUP(A252,'SegEnds_NonXtal_Prot#'!A:AL,22,FALSE)</f>
        <v>47</v>
      </c>
      <c r="AH252" s="1">
        <f>VLOOKUP(A252,'SegEnds_NonXtal_Prot#'!A:AL,31,FALSE)-VLOOKUP(A252,'SegEnds_NonXtal_Prot#'!A:AL,28,FALSE)</f>
        <v>48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272</v>
      </c>
      <c r="B253" s="1" t="str">
        <f>VLOOKUP(A253,Xtal_Templ!A:B,2,FALSE)</f>
        <v>p2y12_human</v>
      </c>
      <c r="C253" s="5">
        <f>VLOOKUP($B253&amp;"__wt",'SegEnds_Xtal_BW#'!$A:$Z,3,FALSE)</f>
        <v>28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 t="str">
        <f>VLOOKUP($B253&amp;"__wt",'SegEnds_Xtal_BW#'!$A:$Z,9,FALSE)</f>
        <v>-</v>
      </c>
      <c r="J253" s="1" t="str">
        <f>VLOOKUP($B253&amp;"__wt",'SegEnds_Xtal_BW#'!$A:$Z,10,FALSE)</f>
        <v>-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9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INDEX('ICL3'!$G$2:$G$40,MATCH(MIN(ABS(AH253-'ICL3'!$F$2:$F$40)),ABS(AH253-'ICL3'!$F$2:$F$40),0))</f>
        <v>68</v>
      </c>
      <c r="U253" s="1">
        <f t="array" ref="U253">INDEX('ICL3'!$H$2:$H$40,MATCH(MIN(ABS(AH253-'ICL3'!$F$2:$F$40)),ABS(AH253-'ICL3'!$F$2:$F$40),0))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57</v>
      </c>
      <c r="AA253" s="27" t="str">
        <f>VLOOKUP(A253,Classification!A:B,2,FALSE)</f>
        <v>A</v>
      </c>
      <c r="AB253" s="1" t="e">
        <f>VLOOKUP(A253,'SegEnds_NonXtal_Prot#'!A:AL,10,FALSE)-VLOOKUP(A253,'SegEnds_NonXtal_Prot#'!A:AL,7,FALSE)</f>
        <v>#VALUE!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20</v>
      </c>
      <c r="AF253" s="1">
        <f>VLOOKUP(A253,'SegEnds_NonXtal_Prot#'!A:AL,28,FALSE)-VLOOKUP(A253,'SegEnds_NonXtal_Prot#'!A:AL,25,FALSE)</f>
        <v>26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49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288</v>
      </c>
      <c r="B254" s="1" t="str">
        <f>VLOOKUP(A254,Xtal_Templ!A:B,2,FALSE)</f>
        <v>oprk_human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31</v>
      </c>
      <c r="T254" s="1">
        <f t="array" ref="T254">INDEX('ICL3'!$G$2:$G$40,MATCH(MIN(ABS(AH254-'ICL3'!$F$2:$F$40)),ABS(AH254-'ICL3'!$F$2:$F$40),0))</f>
        <v>68</v>
      </c>
      <c r="U254" s="1">
        <f t="array" ref="U254">INDEX('ICL3'!$H$2:$H$40,MATCH(MIN(ABS(AH254-'ICL3'!$F$2:$F$40)),ABS(AH254-'ICL3'!$F$2:$F$40),0))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48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290</v>
      </c>
      <c r="B255" s="1" t="str">
        <f>VLOOKUP(A255,Xtal_Templ!A:B,2,FALSE)</f>
        <v>agtr1_human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34</v>
      </c>
      <c r="T255" s="1">
        <f t="array" ref="T255">INDEX('ICL3'!$G$2:$G$40,MATCH(MIN(ABS(AH255-'ICL3'!$F$2:$F$40)),ABS(AH255-'ICL3'!$F$2:$F$40),0))</f>
        <v>68</v>
      </c>
      <c r="U255" s="1">
        <f t="array" ref="U255">INDEX('ICL3'!$H$2:$H$40,MATCH(MIN(ABS(AH255-'ICL3'!$F$2:$F$40)),ABS(AH255-'ICL3'!$F$2:$F$40),0))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61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19</v>
      </c>
      <c r="AD255" s="1">
        <f>VLOOKUP(A255,'SegEnds_NonXtal_Prot#'!A:AL,16,FALSE)-VLOOKUP(A255,'SegEnds_NonXtal_Prot#'!A:AL,10,FALSE)</f>
        <v>51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28</v>
      </c>
      <c r="AG255" s="1">
        <f>VLOOKUP(A255,'SegEnds_NonXtal_Prot#'!A:AL,28,FALSE)-VLOOKUP(A255,'SegEnds_NonXtal_Prot#'!A:AL,22,FALSE)</f>
        <v>55</v>
      </c>
      <c r="AH255" s="1">
        <f>VLOOKUP(A255,'SegEnds_NonXtal_Prot#'!A:AL,31,FALSE)-VLOOKUP(A255,'SegEnds_NonXtal_Prot#'!A:AL,28,FALSE)</f>
        <v>48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348</v>
      </c>
      <c r="B256" s="1" t="str">
        <f>VLOOKUP(A256,Xtal_Templ!A:B,2,FALSE)</f>
        <v>p2ry1_human</v>
      </c>
      <c r="C256" s="5">
        <f>VLOOKUP($B256&amp;"__wt",'SegEnds_Xtal_BW#'!$A:$Z,3,FALSE)</f>
        <v>30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58</v>
      </c>
      <c r="O256" s="89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32</v>
      </c>
      <c r="T256" s="1">
        <f t="array" ref="T256">INDEX('ICL3'!$G$2:$G$40,MATCH(MIN(ABS(AH256-'ICL3'!$F$2:$F$40)),ABS(AH256-'ICL3'!$F$2:$F$40),0))</f>
        <v>72</v>
      </c>
      <c r="U256" s="1">
        <f t="array" ref="U256">INDEX('ICL3'!$H$2:$H$40,MATCH(MIN(ABS(AH256-'ICL3'!$F$2:$F$40)),ABS(AH256-'ICL3'!$F$2:$F$40),0))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VLOOKUP(A256,'SegEnds_NonXtal_Prot#'!A:AL,10,FALSE)-VLOOKUP(A256,'SegEnds_NonXtal_Prot#'!A:AL,7,FALSE)</f>
        <v>15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21</v>
      </c>
      <c r="AF256" s="1">
        <f>VLOOKUP(A256,'SegEnds_NonXtal_Prot#'!A:AL,28,FALSE)-VLOOKUP(A256,'SegEnds_NonXtal_Prot#'!A:AL,25,FALSE)</f>
        <v>27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50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4" t="s">
        <v>350</v>
      </c>
      <c r="B257" s="4" t="str">
        <f>VLOOKUP(A257,Xtal_Templ!A:B,2,FALSE)</f>
        <v>p2ry1_human</v>
      </c>
      <c r="C257" s="5">
        <f>VLOOKUP($B257&amp;"__wt",'SegEnds_Xtal_BW#'!$A:$Z,3,FALSE)</f>
        <v>30</v>
      </c>
      <c r="D257" s="4">
        <f>VLOOKUP($B257&amp;"__wt",'SegEnds_Xtal_BW#'!$A:$Z,4,FALSE)</f>
        <v>60</v>
      </c>
      <c r="E257" s="4" t="str">
        <f>VLOOKUP($B257&amp;"__wt",'SegEnds_Xtal_BW#'!$A:$Z,5,FALSE)</f>
        <v>-</v>
      </c>
      <c r="F257" s="4" t="str">
        <f>VLOOKUP($B257&amp;"__wt",'SegEnds_Xtal_BW#'!$A:$Z,6,FALSE)</f>
        <v>-</v>
      </c>
      <c r="G257" s="4">
        <v>37</v>
      </c>
      <c r="H257" s="11">
        <v>66</v>
      </c>
      <c r="I257" s="4">
        <f>VLOOKUP($B257&amp;"__wt",'SegEnds_Xtal_BW#'!$A:$Z,9,FALSE)</f>
        <v>49</v>
      </c>
      <c r="J257" s="4">
        <f>VLOOKUP($B257&amp;"__wt",'SegEnds_Xtal_BW#'!$A:$Z,10,FALSE)</f>
        <v>52</v>
      </c>
      <c r="K257" s="11">
        <v>21</v>
      </c>
      <c r="L257" s="4">
        <f>VLOOKUP($B257&amp;"__wt",'SegEnds_Xtal_BW#'!$A:$Z,12,FALSE)</f>
        <v>56</v>
      </c>
      <c r="M257" s="4">
        <f>VLOOKUP($B257&amp;"__wt",'SegEnds_Xtal_BW#'!$A:$Z,13,FALSE)</f>
        <v>50</v>
      </c>
      <c r="N257" s="111">
        <v>56</v>
      </c>
      <c r="O257" s="89">
        <f>VLOOKUP($B257&amp;"__wt",'SegEnds_Xtal_BW#'!$A:$Z,15,FALSE)</f>
        <v>38</v>
      </c>
      <c r="P257" s="4">
        <f>VLOOKUP($B257&amp;"__wt",'SegEnds_Xtal_BW#'!$A:$Z,16,FALSE)</f>
        <v>64</v>
      </c>
      <c r="Q257" s="4">
        <f>VLOOKUP($B257&amp;"__wt",'SegEnds_Xtal_BW#'!$A:$Z,17,FALSE)</f>
        <v>50</v>
      </c>
      <c r="R257" s="4">
        <f>VLOOKUP($B257&amp;"__wt",'SegEnds_Xtal_BW#'!$A:$Z,18,FALSE)</f>
        <v>52</v>
      </c>
      <c r="S257" s="4">
        <f>VLOOKUP($B257&amp;"__wt",'SegEnds_Xtal_BW#'!$A:$Z,19,FALSE)</f>
        <v>32</v>
      </c>
      <c r="T257" s="4">
        <f t="array" ref="T257">INDEX('ICL3'!$G$2:$G$40,MATCH(MIN(ABS(AH257-'ICL3'!$F$2:$F$40)),ABS(AH257-'ICL3'!$F$2:$F$40),0))</f>
        <v>68</v>
      </c>
      <c r="U257" s="4">
        <f t="array" ref="U257">INDEX('ICL3'!$H$2:$H$40,MATCH(MIN(ABS(AH257-'ICL3'!$F$2:$F$40)),ABS(AH257-'ICL3'!$F$2:$F$40),0))</f>
        <v>24</v>
      </c>
      <c r="V257" s="4">
        <v>64</v>
      </c>
      <c r="W257" s="4">
        <v>24</v>
      </c>
      <c r="X257" s="4">
        <f>VLOOKUP($B257&amp;"__wt",'SegEnds_Xtal_BW#'!$A:$Z,24,FALSE)</f>
        <v>56</v>
      </c>
      <c r="Y257" s="4">
        <f>VLOOKUP($B257&amp;"__wt",'SegEnds_Xtal_BW#'!$A:$Z,25,FALSE)</f>
        <v>47</v>
      </c>
      <c r="Z257" s="4">
        <f>VLOOKUP($B257&amp;"__wt",'SegEnds_Xtal_BW#'!$A:$Z,26,FALSE)</f>
        <v>59</v>
      </c>
      <c r="AA257" s="27" t="str">
        <f>VLOOKUP(A257,Classification!A:B,2,FALSE)</f>
        <v>A</v>
      </c>
      <c r="AB257" s="4" t="e">
        <f>VLOOKUP(A257,'SegEnds_NonXtal_Prot#'!A:AL,10,FALSE)-VLOOKUP(A257,'SegEnds_NonXtal_Prot#'!A:AL,7,FALSE)</f>
        <v>#VALUE!</v>
      </c>
      <c r="AC257" s="4">
        <f>VLOOKUP(A257,'SegEnds_NonXtal_Prot#'!A:AL,13,FALSE)-VLOOKUP(A257,'SegEnds_NonXtal_Prot#'!A:AL,10,FALSE)</f>
        <v>19</v>
      </c>
      <c r="AD257" s="4">
        <f>VLOOKUP(A257,'SegEnds_NonXtal_Prot#'!A:AL,16,FALSE)-VLOOKUP(A257,'SegEnds_NonXtal_Prot#'!A:AL,10,FALSE)</f>
        <v>51</v>
      </c>
      <c r="AE257" s="1">
        <f>VLOOKUP(A257,'SegEnds_NonXtal_Prot#'!A:AL,22,FALSE)-VLOOKUP(A257,'SegEnds_NonXtal_Prot#'!A:AL,19,FALSE)</f>
        <v>19</v>
      </c>
      <c r="AF257" s="4">
        <f>VLOOKUP(A257,'SegEnds_NonXtal_Prot#'!A:AL,28,FALSE)-VLOOKUP(A257,'SegEnds_NonXtal_Prot#'!A:AL,25,FALSE)</f>
        <v>29</v>
      </c>
      <c r="AG257" s="1">
        <f>VLOOKUP(A257,'SegEnds_NonXtal_Prot#'!A:AL,28,FALSE)-VLOOKUP(A257,'SegEnds_NonXtal_Prot#'!A:AL,22,FALSE)</f>
        <v>53</v>
      </c>
      <c r="AH257" s="4">
        <f>VLOOKUP(A257,'SegEnds_NonXtal_Prot#'!A:AL,31,FALSE)-VLOOKUP(A257,'SegEnds_NonXtal_Prot#'!A:AL,28,FALSE)</f>
        <v>48</v>
      </c>
      <c r="AI257" s="4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NoXtal</v>
      </c>
    </row>
    <row r="258" spans="1:36" x14ac:dyDescent="0.2">
      <c r="A258" s="1" t="s">
        <v>352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9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INDEX('ICL3'!$G$2:$G$40,MATCH(MIN(ABS(AH258-'ICL3'!$F$2:$F$40)),ABS(AH258-'ICL3'!$F$2:$F$40),0))</f>
        <v>72</v>
      </c>
      <c r="U258" s="1">
        <f t="array" ref="U258">INDEX('ICL3'!$H$2:$H$40,MATCH(MIN(ABS(AH258-'ICL3'!$F$2:$F$40)),ABS(AH258-'ICL3'!$F$2:$F$40),0))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INDEX('ICL3'!$G$2:$G$40,MATCH(MIN(ABS(AH259-'ICL3'!$F$2:$F$40)),ABS(AH259-'ICL3'!$F$2:$F$40),0))</f>
        <v>72</v>
      </c>
      <c r="U259" s="1">
        <f t="array" ref="U259">INDEX('ICL3'!$H$2:$H$40,MATCH(MIN(ABS(AH259-'ICL3'!$F$2:$F$40)),ABS(AH259-'ICL3'!$F$2:$F$40),0))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354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INDEX('ICL3'!$G$2:$G$40,MATCH(MIN(ABS(AH260-'ICL3'!$F$2:$F$40)),ABS(AH260-'ICL3'!$F$2:$F$40),0))</f>
        <v>72</v>
      </c>
      <c r="U260" s="1">
        <f t="array" ref="U260">INDEX('ICL3'!$H$2:$H$40,MATCH(MIN(ABS(AH260-'ICL3'!$F$2:$F$40)),ABS(AH260-'ICL3'!$F$2:$F$40),0))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 t="e">
        <f>VLOOKUP(A260,'SegEnds_NonXtal_Prot#'!A:AL,13,FALSE)-VLOOKUP(A260,'SegEnds_NonXtal_Prot#'!A:AL,10,FALSE)</f>
        <v>#VALUE!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26</v>
      </c>
      <c r="AG260" s="1">
        <f>VLOOKUP(A260,'SegEnds_NonXtal_Prot#'!A:AL,28,FALSE)-VLOOKUP(A260,'SegEnds_NonXtal_Prot#'!A:AL,22,FALSE)</f>
        <v>52</v>
      </c>
      <c r="AH260" s="1">
        <f>VLOOKUP(A260,'SegEnds_NonXtal_Prot#'!A:AL,31,FALSE)-VLOOKUP(A260,'SegEnds_NonXtal_Prot#'!A:AL,28,FALSE)</f>
        <v>50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400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INDEX('ICL3'!$G$2:$G$40,MATCH(MIN(ABS(AH261-'ICL3'!$F$2:$F$40)),ABS(AH261-'ICL3'!$F$2:$F$40),0))</f>
        <v>68</v>
      </c>
      <c r="U261" s="1">
        <f t="array" ref="U261">INDEX('ICL3'!$H$2:$H$40,MATCH(MIN(ABS(AH261-'ICL3'!$F$2:$F$40)),ABS(AH261-'ICL3'!$F$2:$F$40),0))</f>
        <v>30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18</v>
      </c>
      <c r="AD261" s="1">
        <f>VLOOKUP(A261,'SegEnds_NonXtal_Prot#'!A:AL,16,FALSE)-VLOOKUP(A261,'SegEnds_NonXtal_Prot#'!A:AL,10,FALSE)</f>
        <v>50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22</v>
      </c>
      <c r="AG261" s="1">
        <f>VLOOKUP(A261,'SegEnds_NonXtal_Prot#'!A:AL,28,FALSE)-VLOOKUP(A261,'SegEnds_NonXtal_Prot#'!A:AL,22,FALSE)</f>
        <v>43</v>
      </c>
      <c r="AH261" s="1">
        <f>VLOOKUP(A261,'SegEnds_NonXtal_Prot#'!A:AL,31,FALSE)-VLOOKUP(A261,'SegEnds_NonXtal_Prot#'!A:AL,28,FALSE)</f>
        <v>43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2" t="s">
        <v>175</v>
      </c>
      <c r="B265" s="12" t="str">
        <f>VLOOKUP(A265,Xtal_Templ!A:B,2,FALSE)</f>
        <v>ccr9_human</v>
      </c>
      <c r="C265" s="13">
        <f>VLOOKUP($B265&amp;"__wt",'SegEnds_Xtal_BW#'!$A:$Z,3,FALSE)</f>
        <v>27</v>
      </c>
      <c r="D265" s="12">
        <f>VLOOKUP($B265&amp;"__wt",'SegEnds_Xtal_BW#'!$A:$Z,4,FALSE)</f>
        <v>60</v>
      </c>
      <c r="E265" s="12">
        <f>VLOOKUP($B265&amp;"__wt",'SegEnds_Xtal_BW#'!$A:$Z,5,FALSE)</f>
        <v>48</v>
      </c>
      <c r="F265" s="12">
        <f>VLOOKUP($B265&amp;"__wt",'SegEnds_Xtal_BW#'!$A:$Z,6,FALSE)</f>
        <v>51</v>
      </c>
      <c r="G265" s="12">
        <v>37</v>
      </c>
      <c r="H265" s="12">
        <v>66</v>
      </c>
      <c r="I265" s="12">
        <f>VLOOKUP($B265&amp;"__wt",'SegEnds_Xtal_BW#'!$A:$Z,9,FALSE)</f>
        <v>49</v>
      </c>
      <c r="J265" s="12">
        <f>VLOOKUP($B265&amp;"__wt",'SegEnds_Xtal_BW#'!$A:$Z,10,FALSE)</f>
        <v>52</v>
      </c>
      <c r="K265" s="12">
        <v>24</v>
      </c>
      <c r="L265" s="12">
        <f>VLOOKUP($B265&amp;"__wt",'SegEnds_Xtal_BW#'!$A:$Z,12,FALSE)</f>
        <v>56</v>
      </c>
      <c r="M265" s="12">
        <f>VLOOKUP($B265&amp;"__wt",'SegEnds_Xtal_BW#'!$A:$Z,13,FALSE)</f>
        <v>50</v>
      </c>
      <c r="N265" s="12">
        <v>58</v>
      </c>
      <c r="O265" s="89">
        <v>38</v>
      </c>
      <c r="P265" s="12">
        <f>VLOOKUP($B265&amp;"__wt",'SegEnds_Xtal_BW#'!$A:$Z,16,FALSE)</f>
        <v>64</v>
      </c>
      <c r="Q265" s="12">
        <f>VLOOKUP($B265&amp;"__wt",'SegEnds_Xtal_BW#'!$A:$Z,17,FALSE)</f>
        <v>50</v>
      </c>
      <c r="R265" s="12">
        <f>VLOOKUP($B265&amp;"__wt",'SegEnds_Xtal_BW#'!$A:$Z,18,FALSE)</f>
        <v>52</v>
      </c>
      <c r="S265" s="12">
        <f>VLOOKUP($B265&amp;"__wt",'SegEnds_Xtal_BW#'!$A:$Z,19,FALSE)</f>
        <v>33</v>
      </c>
      <c r="T265" s="12">
        <f t="array" ref="T265">INDEX('ICL3'!$G$2:$G$40,MATCH(MIN(ABS(AH265-'ICL3'!$F$2:$F$40)),ABS(AH265-'ICL3'!$F$2:$F$40),0))</f>
        <v>68</v>
      </c>
      <c r="U265" s="12">
        <f t="array" ref="U265">INDEX('ICL3'!$H$2:$H$40,MATCH(MIN(ABS(AH265-'ICL3'!$F$2:$F$40)),ABS(AH265-'ICL3'!$F$2:$F$40),0))</f>
        <v>30</v>
      </c>
      <c r="V265" s="12">
        <v>65</v>
      </c>
      <c r="W265" s="12">
        <v>24</v>
      </c>
      <c r="X265" s="12">
        <f>VLOOKUP($B265&amp;"__wt",'SegEnds_Xtal_BW#'!$A:$Z,24,FALSE)</f>
        <v>56</v>
      </c>
      <c r="Y265" s="12">
        <f>VLOOKUP($B265&amp;"__wt",'SegEnds_Xtal_BW#'!$A:$Z,25,FALSE)</f>
        <v>47</v>
      </c>
      <c r="Z265" s="12">
        <f>VLOOKUP($B265&amp;"__wt",'SegEnds_Xtal_BW#'!$A:$Z,26,FALSE)</f>
        <v>67</v>
      </c>
      <c r="AA265" s="37" t="str">
        <f>VLOOKUP(A265,Classification!A:B,2,FALSE)</f>
        <v>A</v>
      </c>
      <c r="AB265" s="12">
        <f>VLOOKUP(A265,'SegEnds_NonXtal_Prot#'!A:AL,10,FALSE)-VLOOKUP(A265,'SegEnds_NonXtal_Prot#'!A:AL,7,FALSE)</f>
        <v>15</v>
      </c>
      <c r="AC265" s="12">
        <f>VLOOKUP(A265,'SegEnds_NonXtal_Prot#'!A:AL,13,FALSE)-VLOOKUP(A265,'SegEnds_NonXtal_Prot#'!A:AL,10,FALSE)</f>
        <v>18</v>
      </c>
      <c r="AD265" s="12">
        <f>VLOOKUP(A265,'SegEnds_NonXtal_Prot#'!A:AL,16,FALSE)-VLOOKUP(A265,'SegEnds_NonXtal_Prot#'!A:AL,10,FALSE)</f>
        <v>50</v>
      </c>
      <c r="AE265" s="1">
        <f>VLOOKUP(A265,'SegEnds_NonXtal_Prot#'!A:AL,22,FALSE)-VLOOKUP(A265,'SegEnds_NonXtal_Prot#'!A:AL,19,FALSE)</f>
        <v>22</v>
      </c>
      <c r="AF265" s="12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52</v>
      </c>
      <c r="AH265" s="12">
        <f>VLOOKUP(A265,'SegEnds_NonXtal_Prot#'!A:AL,31,FALSE)-VLOOKUP(A265,'SegEnds_NonXtal_Prot#'!A:AL,28,FALSE)</f>
        <v>43</v>
      </c>
      <c r="AI265" s="12">
        <f>VLOOKUP(A265,'SegEnds_NonXtal_Prot#'!A:AL,34,FALSE)-VLOOKUP(A265,'SegEnds_NonXtal_Prot#'!A:AL,31,FALSE)</f>
        <v>45</v>
      </c>
      <c r="AJ265" s="12" t="str">
        <f>IF(ISERROR(MATCH(A265,'SegEnds_Xtal_Prot#'!B:B, 0)), "NoXtal", "Xtal")</f>
        <v>NoXtal</v>
      </c>
    </row>
    <row r="266" spans="1:36" x14ac:dyDescent="0.2">
      <c r="A266" s="12" t="s">
        <v>177</v>
      </c>
      <c r="B266" s="12" t="str">
        <f>VLOOKUP(A266,Xtal_Templ!A:B,2,FALSE)</f>
        <v>ccr9_human</v>
      </c>
      <c r="C266" s="13">
        <f>VLOOKUP($B266&amp;"__wt",'SegEnds_Xtal_BW#'!$A:$Z,3,FALSE)</f>
        <v>27</v>
      </c>
      <c r="D266" s="12">
        <f>VLOOKUP($B266&amp;"__wt",'SegEnds_Xtal_BW#'!$A:$Z,4,FALSE)</f>
        <v>60</v>
      </c>
      <c r="E266" s="12">
        <f>VLOOKUP($B266&amp;"__wt",'SegEnds_Xtal_BW#'!$A:$Z,5,FALSE)</f>
        <v>48</v>
      </c>
      <c r="F266" s="12">
        <f>VLOOKUP($B266&amp;"__wt",'SegEnds_Xtal_BW#'!$A:$Z,6,FALSE)</f>
        <v>51</v>
      </c>
      <c r="G266" s="12">
        <v>37</v>
      </c>
      <c r="H266" s="12">
        <v>66</v>
      </c>
      <c r="I266" s="12">
        <f>VLOOKUP($B266&amp;"__wt",'SegEnds_Xtal_BW#'!$A:$Z,9,FALSE)</f>
        <v>49</v>
      </c>
      <c r="J266" s="12">
        <f>VLOOKUP($B266&amp;"__wt",'SegEnds_Xtal_BW#'!$A:$Z,10,FALSE)</f>
        <v>52</v>
      </c>
      <c r="K266" s="12">
        <v>24</v>
      </c>
      <c r="L266" s="12">
        <f>VLOOKUP($B266&amp;"__wt",'SegEnds_Xtal_BW#'!$A:$Z,12,FALSE)</f>
        <v>56</v>
      </c>
      <c r="M266" s="12">
        <f>VLOOKUP($B266&amp;"__wt",'SegEnds_Xtal_BW#'!$A:$Z,13,FALSE)</f>
        <v>50</v>
      </c>
      <c r="N266" s="12">
        <f>VLOOKUP($B266&amp;"__wt",'SegEnds_Xtal_BW#'!$A:$Z,14,FALSE)</f>
        <v>56</v>
      </c>
      <c r="O266" s="89">
        <f>VLOOKUP($B266&amp;"__wt",'SegEnds_Xtal_BW#'!$A:$Z,15,FALSE)</f>
        <v>35</v>
      </c>
      <c r="P266" s="12">
        <f>VLOOKUP($B266&amp;"__wt",'SegEnds_Xtal_BW#'!$A:$Z,16,FALSE)</f>
        <v>64</v>
      </c>
      <c r="Q266" s="12">
        <f>VLOOKUP($B266&amp;"__wt",'SegEnds_Xtal_BW#'!$A:$Z,17,FALSE)</f>
        <v>50</v>
      </c>
      <c r="R266" s="12">
        <f>VLOOKUP($B266&amp;"__wt",'SegEnds_Xtal_BW#'!$A:$Z,18,FALSE)</f>
        <v>52</v>
      </c>
      <c r="S266" s="12">
        <f>VLOOKUP($B266&amp;"__wt",'SegEnds_Xtal_BW#'!$A:$Z,19,FALSE)</f>
        <v>33</v>
      </c>
      <c r="T266" s="12">
        <f t="array" ref="T266">INDEX('ICL3'!$G$2:$G$40,MATCH(MIN(ABS(AH266-'ICL3'!$F$2:$F$40)),ABS(AH266-'ICL3'!$F$2:$F$40),0))</f>
        <v>68</v>
      </c>
      <c r="U266" s="12">
        <f t="array" ref="U266">INDEX('ICL3'!$H$2:$H$40,MATCH(MIN(ABS(AH266-'ICL3'!$F$2:$F$40)),ABS(AH266-'ICL3'!$F$2:$F$40),0))</f>
        <v>30</v>
      </c>
      <c r="V266" s="12">
        <v>65</v>
      </c>
      <c r="W266" s="12">
        <v>24</v>
      </c>
      <c r="X266" s="12">
        <f>VLOOKUP($B266&amp;"__wt",'SegEnds_Xtal_BW#'!$A:$Z,24,FALSE)</f>
        <v>56</v>
      </c>
      <c r="Y266" s="12">
        <f>VLOOKUP($B266&amp;"__wt",'SegEnds_Xtal_BW#'!$A:$Z,25,FALSE)</f>
        <v>47</v>
      </c>
      <c r="Z266" s="12">
        <f>VLOOKUP($B266&amp;"__wt",'SegEnds_Xtal_BW#'!$A:$Z,26,FALSE)</f>
        <v>67</v>
      </c>
      <c r="AA266" s="37" t="str">
        <f>VLOOKUP(A266,Classification!A:B,2,FALSE)</f>
        <v>A</v>
      </c>
      <c r="AB266" s="12">
        <f>VLOOKUP(A266,'SegEnds_NonXtal_Prot#'!A:AL,10,FALSE)-VLOOKUP(A266,'SegEnds_NonXtal_Prot#'!A:AL,7,FALSE)</f>
        <v>15</v>
      </c>
      <c r="AC266" s="12">
        <f>VLOOKUP(A266,'SegEnds_NonXtal_Prot#'!A:AL,13,FALSE)-VLOOKUP(A266,'SegEnds_NonXtal_Prot#'!A:AL,10,FALSE)</f>
        <v>18</v>
      </c>
      <c r="AD266" s="12">
        <f>VLOOKUP(A266,'SegEnds_NonXtal_Prot#'!A:AL,16,FALSE)-VLOOKUP(A266,'SegEnds_NonXtal_Prot#'!A:AL,10,FALSE)</f>
        <v>50</v>
      </c>
      <c r="AE266" s="1">
        <f>VLOOKUP(A266,'SegEnds_NonXtal_Prot#'!A:AL,22,FALSE)-VLOOKUP(A266,'SegEnds_NonXtal_Prot#'!A:AL,19,FALSE)</f>
        <v>22</v>
      </c>
      <c r="AF266" s="12">
        <f>VLOOKUP(A266,'SegEnds_NonXtal_Prot#'!A:AL,28,FALSE)-VLOOKUP(A266,'SegEnds_NonXtal_Prot#'!A:AL,25,FALSE)</f>
        <v>28</v>
      </c>
      <c r="AG266" s="1">
        <f>VLOOKUP(A266,'SegEnds_NonXtal_Prot#'!A:AL,28,FALSE)-VLOOKUP(A266,'SegEnds_NonXtal_Prot#'!A:AL,22,FALSE)</f>
        <v>53</v>
      </c>
      <c r="AH266" s="12">
        <f>VLOOKUP(A266,'SegEnds_NonXtal_Prot#'!A:AL,31,FALSE)-VLOOKUP(A266,'SegEnds_NonXtal_Prot#'!A:AL,28,FALSE)</f>
        <v>43</v>
      </c>
      <c r="AI266" s="12">
        <f>VLOOKUP(A266,'SegEnds_NonXtal_Prot#'!A:AL,34,FALSE)-VLOOKUP(A266,'SegEnds_NonXtal_Prot#'!A:AL,31,FALSE)</f>
        <v>45</v>
      </c>
      <c r="AJ266" s="12" t="str">
        <f>IF(ISERROR(MATCH(A266,'SegEnds_Xtal_Prot#'!B:B, 0)), "NoXtal", "Xtal")</f>
        <v>Xtal</v>
      </c>
    </row>
    <row r="267" spans="1:36" x14ac:dyDescent="0.2">
      <c r="A267" s="1" t="s">
        <v>185</v>
      </c>
      <c r="B267" s="1" t="str">
        <f>VLOOKUP(A267,Xtal_Templ!A:B,2,FALSE)</f>
        <v>ccr2_human</v>
      </c>
      <c r="C267" s="5">
        <f>VLOOKUP($B267&amp;"__wt",'SegEnds_Xtal_BW#'!$A:$Z,3,FALSE)</f>
        <v>27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11">
        <v>56</v>
      </c>
      <c r="O267" s="89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31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58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18</v>
      </c>
      <c r="AD267" s="1">
        <f>VLOOKUP(A267,'SegEnds_NonXtal_Prot#'!A:AL,16,FALSE)-VLOOKUP(A267,'SegEnds_NonXtal_Prot#'!A:AL,10,FALSE)</f>
        <v>50</v>
      </c>
      <c r="AE267" s="1">
        <f>VLOOKUP(A267,'SegEnds_NonXtal_Prot#'!A:AL,22,FALSE)-VLOOKUP(A267,'SegEnds_NonXtal_Prot#'!A:AL,19,FALSE)</f>
        <v>19</v>
      </c>
      <c r="AF267" s="1">
        <f>VLOOKUP(A267,'SegEnds_NonXtal_Prot#'!A:AL,28,FALSE)-VLOOKUP(A267,'SegEnds_NonXtal_Prot#'!A:AL,25,FALSE)</f>
        <v>27</v>
      </c>
      <c r="AG267" s="1">
        <f>VLOOKUP(A267,'SegEnds_NonXtal_Prot#'!A:AL,28,FALSE)-VLOOKUP(A267,'SegEnds_NonXtal_Prot#'!A:AL,22,FALSE)</f>
        <v>53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186</v>
      </c>
      <c r="B268" s="1" t="str">
        <f>VLOOKUP(A268,Xtal_Templ!A:B,2,FALSE)</f>
        <v>ccr9_human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11">
        <v>56</v>
      </c>
      <c r="O268" s="111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33</v>
      </c>
      <c r="T268" s="1">
        <f t="array" ref="T268">INDEX('ICL3'!$G$2:$G$40,MATCH(MIN(ABS(AH268-'ICL3'!$F$2:$F$40)),ABS(AH268-'ICL3'!$F$2:$F$40),0))</f>
        <v>68</v>
      </c>
      <c r="U268" s="1">
        <f t="array" ref="U268">INDEX('ICL3'!$H$2:$H$40,MATCH(MIN(ABS(AH268-'ICL3'!$F$2:$F$40)),ABS(AH268-'ICL3'!$F$2:$F$40),0))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67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15</v>
      </c>
      <c r="AC268" s="1">
        <f>VLOOKUP(A268,'SegEnds_NonXtal_Prot#'!A:AL,13,FALSE)-VLOOKUP(A268,'SegEnds_NonXtal_Prot#'!A:AL,10,FALSE)</f>
        <v>18</v>
      </c>
      <c r="AD268" s="1">
        <f>VLOOKUP(A268,'SegEnds_NonXtal_Prot#'!A:AL,16,FALSE)-VLOOKUP(A268,'SegEnds_NonXtal_Prot#'!A:AL,10,FALSE)</f>
        <v>50</v>
      </c>
      <c r="AE268" s="1">
        <f>VLOOKUP(A268,'SegEnds_NonXtal_Prot#'!A:AL,22,FALSE)-VLOOKUP(A268,'SegEnds_NonXtal_Prot#'!A:AL,19,FALSE)</f>
        <v>19</v>
      </c>
      <c r="AF268" s="1">
        <f>VLOOKUP(A268,'SegEnds_NonXtal_Prot#'!A:AL,28,FALSE)-VLOOKUP(A268,'SegEnds_NonXtal_Prot#'!A:AL,25,FALSE)</f>
        <v>27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43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187</v>
      </c>
      <c r="B269" s="1" t="str">
        <f>VLOOKUP(A269,Xtal_Templ!A:B,2,FALSE)</f>
        <v>cxcr4_human</v>
      </c>
      <c r="C269" s="5">
        <f>VLOOKUP($B269&amp;"__wt",'SegEnds_Xtal_BW#'!$A:$Z,3,FALSE)</f>
        <v>24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9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68</v>
      </c>
      <c r="U269" s="1">
        <f t="array" ref="U269">INDEX('ICL3'!$H$2:$H$40,MATCH(MIN(ABS(AH269-'ICL3'!$F$2:$F$40)),ABS(AH269-'ICL3'!$F$2:$F$40),0))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59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20</v>
      </c>
      <c r="AF269" s="1">
        <f>VLOOKUP(A269,'SegEnds_NonXtal_Prot#'!A:AL,28,FALSE)-VLOOKUP(A269,'SegEnds_NonXtal_Prot#'!A:AL,25,FALSE)</f>
        <v>24</v>
      </c>
      <c r="AG269" s="1">
        <f>VLOOKUP(A269,'SegEnds_NonXtal_Prot#'!A:AL,28,FALSE)-VLOOKUP(A269,'SegEnds_NonXtal_Prot#'!A:AL,22,FALSE)</f>
        <v>51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1172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9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INDEX('ICL3'!$G$2:$G$40,MATCH(MIN(ABS(AH270-'ICL3'!$F$2:$F$40)),ABS(AH270-'ICL3'!$F$2:$F$40),0))</f>
        <v>68</v>
      </c>
      <c r="U270" s="1">
        <f t="array" ref="U270">INDEX('ICL3'!$H$2:$H$40,MATCH(MIN(ABS(AH270-'ICL3'!$F$2:$F$40)),ABS(AH270-'ICL3'!$F$2:$F$40),0))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20</v>
      </c>
      <c r="AF270" s="1">
        <f>VLOOKUP(A270,'SegEnds_NonXtal_Prot#'!A:AL,28,FALSE)-VLOOKUP(A270,'SegEnds_NonXtal_Prot#'!A:AL,25,FALSE)</f>
        <v>25</v>
      </c>
      <c r="AG270" s="1">
        <f>VLOOKUP(A270,'SegEnds_NonXtal_Prot#'!A:AL,28,FALSE)-VLOOKUP(A270,'SegEnds_NonXtal_Prot#'!A:AL,22,FALSE)</f>
        <v>50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Xtal</v>
      </c>
    </row>
    <row r="271" spans="1:36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68</v>
      </c>
      <c r="U271" s="1">
        <f t="array" ref="U271">INDEX('ICL3'!$H$2:$H$40,MATCH(MIN(ABS(AH271-'ICL3'!$F$2:$F$40)),ABS(AH271-'ICL3'!$F$2:$F$40),0))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>
        <f>VLOOKUP(A271,'SegEnds_NonXtal_Prot#'!A:AL,22,FALSE)-VLOOKUP(A271,'SegEnds_NonXtal_Prot#'!A:AL,19,FALSE)</f>
        <v>20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56</v>
      </c>
      <c r="AH271" s="1">
        <f>VLOOKUP(A271,'SegEnds_NonXtal_Prot#'!A:AL,31,FALSE)-VLOOKUP(A271,'SegEnds_NonXtal_Prot#'!A:AL,28,FALSE)</f>
        <v>44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9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INDEX('ICL3'!$G$2:$G$40,MATCH(MIN(ABS(AH272-'ICL3'!$F$2:$F$40)),ABS(AH272-'ICL3'!$F$2:$F$40),0))</f>
        <v>76</v>
      </c>
      <c r="U272" s="1">
        <f t="array" ref="U272">INDEX('ICL3'!$H$2:$H$40,MATCH(MIN(ABS(AH272-'ICL3'!$F$2:$F$40)),ABS(AH272-'ICL3'!$F$2:$F$40),0))</f>
        <v>24</v>
      </c>
      <c r="V272" s="1">
        <v>64</v>
      </c>
      <c r="W272" s="1">
        <v>24</v>
      </c>
      <c r="X272" s="6">
        <f>VLOOKUP($B272&amp;"__wt",'SegEnds_Xtal_BW#'!$A:$Z,24,FALSE)</f>
        <v>55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VLOOKUP(A272,'SegEnds_NonXtal_Prot#'!A:AL,10,FALSE)-VLOOKUP(A272,'SegEnds_NonXtal_Prot#'!A:AL,7,FALSE)</f>
        <v>16</v>
      </c>
      <c r="AC272" s="1">
        <f>VLOOKUP(A272,'SegEnds_NonXtal_Prot#'!A:AL,13,FALSE)-VLOOKUP(A272,'SegEnds_NonXtal_Prot#'!A:AL,10,FALSE)</f>
        <v>20</v>
      </c>
      <c r="AD272" s="1">
        <f>VLOOKUP(A272,'SegEnds_NonXtal_Prot#'!A:AL,16,FALSE)-VLOOKUP(A272,'SegEnds_NonXtal_Prot#'!A:AL,10,FALSE)</f>
        <v>51</v>
      </c>
      <c r="AE272" s="1">
        <f>VLOOKUP(A272,'SegEnds_NonXtal_Prot#'!A:AL,22,FALSE)-VLOOKUP(A272,'SegEnds_NonXtal_Prot#'!A:AL,19,FALSE)</f>
        <v>20</v>
      </c>
      <c r="AF272" s="1">
        <f>VLOOKUP(A272,'SegEnds_NonXtal_Prot#'!A:AL,28,FALSE)-VLOOKUP(A272,'SegEnds_NonXtal_Prot#'!A:AL,25,FALSE)</f>
        <v>20</v>
      </c>
      <c r="AG272" s="1">
        <f>VLOOKUP(A272,'SegEnds_NonXtal_Prot#'!A:AL,28,FALSE)-VLOOKUP(A272,'SegEnds_NonXtal_Prot#'!A:AL,22,FALSE)</f>
        <v>72</v>
      </c>
      <c r="AH272" s="1">
        <f>VLOOKUP(A272,'SegEnds_NonXtal_Prot#'!A:AL,31,FALSE)-VLOOKUP(A272,'SegEnds_NonXtal_Prot#'!A:AL,28,FALSE)</f>
        <v>74</v>
      </c>
      <c r="AI272" s="1">
        <f>VLOOKUP(A272,'SegEnds_NonXtal_Prot#'!A:AL,34,FALSE)-VLOOKUP(A272,'SegEnds_NonXtal_Prot#'!A:AL,31,FALSE)</f>
        <v>45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9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29</v>
      </c>
      <c r="T273" s="1">
        <f t="array" ref="T273">INDEX('ICL3'!$G$2:$G$40,MATCH(MIN(ABS(AH273-'ICL3'!$F$2:$F$40)),ABS(AH273-'ICL3'!$F$2:$F$40),0))</f>
        <v>72</v>
      </c>
      <c r="U273" s="1">
        <f t="array" ref="U273">INDEX('ICL3'!$H$2:$H$40,MATCH(MIN(ABS(AH273-'ICL3'!$F$2:$F$40)),ABS(AH273-'ICL3'!$F$2:$F$40),0))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57</v>
      </c>
      <c r="AE273" s="1">
        <f>VLOOKUP(A273,'SegEnds_NonXtal_Prot#'!A:AL,22,FALSE)-VLOOKUP(A273,'SegEnds_NonXtal_Prot#'!A:AL,19,FALSE)</f>
        <v>20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57</v>
      </c>
      <c r="AH273" s="1">
        <f>VLOOKUP(A273,'SegEnds_NonXtal_Prot#'!A:AL,31,FALSE)-VLOOKUP(A273,'SegEnds_NonXtal_Prot#'!A:AL,28,FALSE)</f>
        <v>54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196</v>
      </c>
      <c r="B274" s="1" t="str">
        <f>VLOOKUP(A274,Xtal_Templ!A:B,2,FALSE)</f>
        <v>ednrb_human</v>
      </c>
      <c r="C274" s="5">
        <f>VLOOKUP($B274&amp;"__wt",'SegEnds_Xtal_BW#'!$A:$Z,3,FALSE)</f>
        <v>22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52</v>
      </c>
      <c r="G274" s="1">
        <v>38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57</v>
      </c>
      <c r="O274" s="89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29</v>
      </c>
      <c r="T274" s="1">
        <f t="array" ref="T274">INDEX('ICL3'!$G$2:$G$40,MATCH(MIN(ABS(AH274-'ICL3'!$F$2:$F$40)),ABS(AH274-'ICL3'!$F$2:$F$40),0))</f>
        <v>72</v>
      </c>
      <c r="U274" s="1">
        <f t="array" ref="U274">INDEX('ICL3'!$H$2:$H$40,MATCH(MIN(ABS(AH274-'ICL3'!$F$2:$F$40)),ABS(AH274-'ICL3'!$F$2:$F$40),0))</f>
        <v>24</v>
      </c>
      <c r="V274" s="1">
        <v>62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60</v>
      </c>
      <c r="AA274" s="27" t="str">
        <f>VLOOKUP(A274,Classification!A:B,2,FALSE)</f>
        <v>A</v>
      </c>
      <c r="AB274" s="1">
        <f>VLOOKUP(A274,'SegEnds_NonXtal_Prot#'!A:AL,10,FALSE)-VLOOKUP(A274,'SegEnds_NonXtal_Prot#'!A:AL,7,FALSE)</f>
        <v>15</v>
      </c>
      <c r="AC274" s="1">
        <f>VLOOKUP(A274,'SegEnds_NonXtal_Prot#'!A:AL,13,FALSE)-VLOOKUP(A274,'SegEnds_NonXtal_Prot#'!A:AL,10,FALSE)</f>
        <v>20</v>
      </c>
      <c r="AD274" s="1">
        <f>VLOOKUP(A274,'SegEnds_NonXtal_Prot#'!A:AL,16,FALSE)-VLOOKUP(A274,'SegEnds_NonXtal_Prot#'!A:AL,10,FALSE)</f>
        <v>52</v>
      </c>
      <c r="AE274" s="1">
        <f>VLOOKUP(A274,'SegEnds_NonXtal_Prot#'!A:AL,22,FALSE)-VLOOKUP(A274,'SegEnds_NonXtal_Prot#'!A:AL,19,FALSE)</f>
        <v>20</v>
      </c>
      <c r="AF274" s="1">
        <f>VLOOKUP(A274,'SegEnds_NonXtal_Prot#'!A:AL,28,FALSE)-VLOOKUP(A274,'SegEnds_NonXtal_Prot#'!A:AL,25,FALSE)</f>
        <v>30</v>
      </c>
      <c r="AG274" s="1">
        <f>VLOOKUP(A274,'SegEnds_NonXtal_Prot#'!A:AL,28,FALSE)-VLOOKUP(A274,'SegEnds_NonXtal_Prot#'!A:AL,22,FALSE)</f>
        <v>59</v>
      </c>
      <c r="AH274" s="1">
        <f>VLOOKUP(A274,'SegEnds_NonXtal_Prot#'!A:AL,31,FALSE)-VLOOKUP(A274,'SegEnds_NonXtal_Prot#'!A:AL,28,FALSE)</f>
        <v>53</v>
      </c>
      <c r="AI274" s="1">
        <f>VLOOKUP(A274,'SegEnds_NonXtal_Prot#'!A:AL,34,FALSE)-VLOOKUP(A274,'SegEnds_NonXtal_Prot#'!A:AL,31,FALSE)</f>
        <v>45</v>
      </c>
      <c r="AJ274" s="1" t="str">
        <f>IF(ISERROR(MATCH(A274,'SegEnds_Xtal_Prot#'!B:B, 0)), "NoXtal", "Xtal")</f>
        <v>Xtal</v>
      </c>
    </row>
    <row r="275" spans="1:36" s="12" customFormat="1" x14ac:dyDescent="0.2">
      <c r="A275" s="1" t="s">
        <v>219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63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INDEX('ICL3'!$G$2:$G$40,MATCH(MIN(ABS(AH275-'ICL3'!$F$2:$F$40)),ABS(AH275-'ICL3'!$F$2:$F$40),0))</f>
        <v>68</v>
      </c>
      <c r="U275" s="1">
        <f t="array" ref="U275">INDEX('ICL3'!$H$2:$H$40,MATCH(MIN(ABS(AH275-'ICL3'!$F$2:$F$40)),ABS(AH275-'ICL3'!$F$2:$F$40),0))</f>
        <v>24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 t="e">
        <f>VLOOKUP(A275,'SegEnds_NonXtal_Prot#'!A:AL,10,FALSE)-VLOOKUP(A275,'SegEnds_NonXtal_Prot#'!A:AL,7,FALSE)</f>
        <v>#VALUE!</v>
      </c>
      <c r="AC275" s="1">
        <f>VLOOKUP(A275,'SegEnds_NonXtal_Prot#'!A:AL,13,FALSE)-VLOOKUP(A275,'SegEnds_NonXtal_Prot#'!A:AL,10,FALSE)</f>
        <v>17</v>
      </c>
      <c r="AD275" s="1">
        <f>VLOOKUP(A275,'SegEnds_NonXtal_Prot#'!A:AL,16,FALSE)-VLOOKUP(A275,'SegEnds_NonXtal_Prot#'!A:AL,10,FALSE)</f>
        <v>49</v>
      </c>
      <c r="AE275" s="1" t="e">
        <f>VLOOKUP(A275,'SegEnds_NonXtal_Prot#'!A:AL,22,FALSE)-VLOOKUP(A275,'SegEnds_NonXtal_Prot#'!A:AL,19,FALSE)</f>
        <v>#VALUE!</v>
      </c>
      <c r="AF275" s="1" t="e">
        <f>VLOOKUP(A275,'SegEnds_NonXtal_Prot#'!A:AL,28,FALSE)-VLOOKUP(A275,'SegEnds_NonXtal_Prot#'!A:AL,25,FALSE)</f>
        <v>#VALUE!</v>
      </c>
      <c r="AG275" s="1">
        <f>VLOOKUP(A275,'SegEnds_NonXtal_Prot#'!A:AL,28,FALSE)-VLOOKUP(A275,'SegEnds_NonXtal_Prot#'!A:AL,22,FALSE)</f>
        <v>47</v>
      </c>
      <c r="AH275" s="1">
        <f>VLOOKUP(A275,'SegEnds_NonXtal_Prot#'!A:AL,31,FALSE)-VLOOKUP(A275,'SegEnds_NonXtal_Prot#'!A:AL,28,FALSE)</f>
        <v>49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NoXtal</v>
      </c>
    </row>
    <row r="276" spans="1:36" x14ac:dyDescent="0.2">
      <c r="A276" s="1" t="s">
        <v>246</v>
      </c>
      <c r="B276" s="1" t="str">
        <f>VLOOKUP(A276,Xtal_Templ!A:B,2,FALSE)</f>
        <v>agtr1_human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34</v>
      </c>
      <c r="T276" s="1">
        <f t="array" ref="T276">INDEX('ICL3'!$G$2:$G$40,MATCH(MIN(ABS(AH276-'ICL3'!$F$2:$F$40)),ABS(AH276-'ICL3'!$F$2:$F$40),0))</f>
        <v>67</v>
      </c>
      <c r="U276" s="1">
        <f t="array" ref="U276">INDEX('ICL3'!$H$2:$H$40,MATCH(MIN(ABS(AH276-'ICL3'!$F$2:$F$40)),ABS(AH276-'ICL3'!$F$2:$F$40),0))</f>
        <v>28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20</v>
      </c>
      <c r="AD276" s="1">
        <f>VLOOKUP(A276,'SegEnds_NonXtal_Prot#'!A:AL,16,FALSE)-VLOOKUP(A276,'SegEnds_NonXtal_Prot#'!A:AL,10,FALSE)</f>
        <v>52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23</v>
      </c>
      <c r="AG276" s="1">
        <f>VLOOKUP(A276,'SegEnds_NonXtal_Prot#'!A:AL,28,FALSE)-VLOOKUP(A276,'SegEnds_NonXtal_Prot#'!A:AL,22,FALSE)</f>
        <v>50</v>
      </c>
      <c r="AH276" s="1">
        <f>VLOOKUP(A276,'SegEnds_NonXtal_Prot#'!A:AL,31,FALSE)-VLOOKUP(A276,'SegEnds_NonXtal_Prot#'!A:AL,28,FALSE)</f>
        <v>45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276</v>
      </c>
      <c r="B277" s="1" t="str">
        <f>VLOOKUP(A277,Xtal_Templ!A:B,2,FALSE)</f>
        <v>oprk_human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31</v>
      </c>
      <c r="T277" s="1">
        <f t="array" ref="T277">INDEX('ICL3'!$G$2:$G$40,MATCH(MIN(ABS(AH277-'ICL3'!$F$2:$F$40)),ABS(AH277-'ICL3'!$F$2:$F$40),0))</f>
        <v>67</v>
      </c>
      <c r="U277" s="1">
        <f t="array" ref="U277">INDEX('ICL3'!$H$2:$H$40,MATCH(MIN(ABS(AH277-'ICL3'!$F$2:$F$40)),ABS(AH277-'ICL3'!$F$2:$F$40),0))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 t="e">
        <f>VLOOKUP(A277,'SegEnds_NonXtal_Prot#'!A:AL,10,FALSE)-VLOOKUP(A277,'SegEnds_NonXtal_Prot#'!A:AL,7,FALSE)</f>
        <v>#VALUE!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23</v>
      </c>
      <c r="AG277" s="1">
        <f>VLOOKUP(A277,'SegEnds_NonXtal_Prot#'!A:AL,28,FALSE)-VLOOKUP(A277,'SegEnds_NonXtal_Prot#'!A:AL,22,FALSE)</f>
        <v>48</v>
      </c>
      <c r="AH277" s="1">
        <f>VLOOKUP(A277,'SegEnds_NonXtal_Prot#'!A:AL,31,FALSE)-VLOOKUP(A277,'SegEnds_NonXtal_Prot#'!A:AL,28,FALSE)</f>
        <v>46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277</v>
      </c>
      <c r="B278" s="1" t="str">
        <f>VLOOKUP(A278,Xtal_Templ!A:B,2,FALSE)</f>
        <v>p2ry1_human</v>
      </c>
      <c r="C278" s="5">
        <f>VLOOKUP($B278&amp;"__wt",'SegEnds_Xtal_BW#'!$A:$Z,3,FALSE)</f>
        <v>30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67</v>
      </c>
      <c r="U278" s="1">
        <f t="array" ref="U278">INDEX('ICL3'!$H$2:$H$40,MATCH(MIN(ABS(AH278-'ICL3'!$F$2:$F$40)),ABS(AH278-'ICL3'!$F$2:$F$40),0))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 t="e">
        <f>VLOOKUP(A278,'SegEnds_NonXtal_Prot#'!A:AL,10,FALSE)-VLOOKUP(A278,'SegEnds_NonXtal_Prot#'!A:AL,7,FALSE)</f>
        <v>#VALUE!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23</v>
      </c>
      <c r="AG278" s="1">
        <f>VLOOKUP(A278,'SegEnds_NonXtal_Prot#'!A:AL,28,FALSE)-VLOOKUP(A278,'SegEnds_NonXtal_Prot#'!A:AL,22,FALSE)</f>
        <v>48</v>
      </c>
      <c r="AH278" s="1">
        <f>VLOOKUP(A278,'SegEnds_NonXtal_Prot#'!A:AL,31,FALSE)-VLOOKUP(A278,'SegEnds_NonXtal_Prot#'!A:AL,28,FALSE)</f>
        <v>46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NoXtal</v>
      </c>
    </row>
    <row r="279" spans="1:36" x14ac:dyDescent="0.2">
      <c r="A279" s="1" t="s">
        <v>289</v>
      </c>
      <c r="B279" s="1" t="str">
        <f>VLOOKUP(A279,Xtal_Templ!A:B,2,FALSE)</f>
        <v>par2_human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v>66</v>
      </c>
      <c r="I279" s="1">
        <f>VLOOKUP($B279&amp;"__wt",'SegEnds_Xtal_BW#'!$A:$Z,9,FALSE)</f>
        <v>47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62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31</v>
      </c>
      <c r="T279" s="1">
        <f t="array" ref="T279">INDEX('ICL3'!$G$2:$G$40,MATCH(MIN(ABS(AH279-'ICL3'!$F$2:$F$40)),ABS(AH279-'ICL3'!$F$2:$F$40),0))</f>
        <v>67</v>
      </c>
      <c r="U279" s="1">
        <f t="array" ref="U279">INDEX('ICL3'!$H$2:$H$40,MATCH(MIN(ABS(AH279-'ICL3'!$F$2:$F$40)),ABS(AH279-'ICL3'!$F$2:$F$40),0))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19</v>
      </c>
      <c r="AD279" s="1">
        <f>VLOOKUP(A279,'SegEnds_NonXtal_Prot#'!A:AL,16,FALSE)-VLOOKUP(A279,'SegEnds_NonXtal_Prot#'!A:AL,10,FALSE)</f>
        <v>51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46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373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58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INDEX('ICL3'!$G$2:$G$40,MATCH(MIN(ABS(AH280-'ICL3'!$F$2:$F$40)),ABS(AH280-'ICL3'!$F$2:$F$40),0))</f>
        <v>74</v>
      </c>
      <c r="U280" s="1">
        <f t="array" ref="U280">INDEX('ICL3'!$H$2:$H$40,MATCH(MIN(ABS(AH280-'ICL3'!$F$2:$F$40)),ABS(AH280-'ICL3'!$F$2:$F$40),0))</f>
        <v>21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16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32</v>
      </c>
      <c r="AG280" s="1">
        <f>VLOOKUP(A280,'SegEnds_NonXtal_Prot#'!A:AL,28,FALSE)-VLOOKUP(A280,'SegEnds_NonXtal_Prot#'!A:AL,22,FALSE)</f>
        <v>57</v>
      </c>
      <c r="AH280" s="1">
        <f>VLOOKUP(A280,'SegEnds_NonXtal_Prot#'!A:AL,31,FALSE)-VLOOKUP(A280,'SegEnds_NonXtal_Prot#'!A:AL,28,FALSE)</f>
        <v>62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374</v>
      </c>
      <c r="B281" s="1" t="str">
        <f>VLOOKUP(A281,Xtal_Templ!A:B,2,FALSE)</f>
        <v>agtr1_human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INDEX('ICL3'!$G$2:$G$40,MATCH(MIN(ABS(AH281-'ICL3'!$F$2:$F$40)),ABS(AH281-'ICL3'!$F$2:$F$40),0))</f>
        <v>67</v>
      </c>
      <c r="U281" s="1">
        <f t="array" ref="U281">INDEX('ICL3'!$H$2:$H$40,MATCH(MIN(ABS(AH281-'ICL3'!$F$2:$F$40)),ABS(AH281-'ICL3'!$F$2:$F$40),0))</f>
        <v>28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16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25</v>
      </c>
      <c r="AG281" s="1">
        <f>VLOOKUP(A281,'SegEnds_NonXtal_Prot#'!A:AL,28,FALSE)-VLOOKUP(A281,'SegEnds_NonXtal_Prot#'!A:AL,22,FALSE)</f>
        <v>50</v>
      </c>
      <c r="AH281" s="1">
        <f>VLOOKUP(A281,'SegEnds_NonXtal_Prot#'!A:AL,31,FALSE)-VLOOKUP(A281,'SegEnds_NonXtal_Prot#'!A:AL,28,FALSE)</f>
        <v>45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473</v>
      </c>
      <c r="B283" s="1" t="str">
        <f>VLOOKUP(A283,Xtal_Templ!A:B,2,FALSE)</f>
        <v>cnr1_human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67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f>VLOOKUP($B283&amp;"__wt",'SegEnds_Xtal_BW#'!$A:$Z,15,FALSE)</f>
        <v>38</v>
      </c>
      <c r="P283" s="1">
        <f>VLOOKUP($B283&amp;"__wt",'SegEnds_Xtal_BW#'!$A:$Z,16,FALSE)</f>
        <v>63</v>
      </c>
      <c r="Q283" s="1" t="str">
        <f>VLOOKUP($B283&amp;"__wt",'SegEnds_Xtal_BW#'!$A:$Z,17,FALSE)</f>
        <v>-</v>
      </c>
      <c r="R283" s="1" t="str">
        <f>VLOOKUP($B283&amp;"__wt",'SegEnds_Xtal_BW#'!$A:$Z,18,FALSE)</f>
        <v>-</v>
      </c>
      <c r="S283" s="1">
        <f>VLOOKUP($B283&amp;"__wt",'SegEnds_Xtal_BW#'!$A:$Z,19,FALSE)</f>
        <v>36</v>
      </c>
      <c r="T283" s="1">
        <f t="array" ref="T283">INDEX('ICL3'!$G$2:$G$40,MATCH(MIN(ABS(AH283-'ICL3'!$F$2:$F$40)),ABS(AH283-'ICL3'!$F$2:$F$40),0))</f>
        <v>68</v>
      </c>
      <c r="U283" s="1">
        <f t="array" ref="U283">INDEX('ICL3'!$H$2:$H$40,MATCH(MIN(ABS(AH283-'ICL3'!$F$2:$F$40)),ABS(AH283-'ICL3'!$F$2:$F$40),0))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 t="e">
        <f>VLOOKUP(A283,'SegEnds_NonXtal_Prot#'!A:AL,10,FALSE)-VLOOKUP(A283,'SegEnds_NonXtal_Prot#'!A:AL,7,FALSE)</f>
        <v>#VALUE!</v>
      </c>
      <c r="AC283" s="1">
        <f>VLOOKUP(A283,'SegEnds_NonXtal_Prot#'!A:AL,13,FALSE)-VLOOKUP(A283,'SegEnds_NonXtal_Prot#'!A:AL,10,FALSE)</f>
        <v>21</v>
      </c>
      <c r="AD283" s="1">
        <f>VLOOKUP(A283,'SegEnds_NonXtal_Prot#'!A:AL,16,FALSE)-VLOOKUP(A283,'SegEnds_NonXtal_Prot#'!A:AL,10,FALSE)</f>
        <v>56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35</v>
      </c>
      <c r="AG283" s="1">
        <f>VLOOKUP(A283,'SegEnds_NonXtal_Prot#'!A:AL,28,FALSE)-VLOOKUP(A283,'SegEnds_NonXtal_Prot#'!A:AL,22,FALSE)</f>
        <v>61</v>
      </c>
      <c r="AH283" s="1">
        <f>VLOOKUP(A283,'SegEnds_NonXtal_Prot#'!A:AL,31,FALSE)-VLOOKUP(A283,'SegEnds_NonXtal_Prot#'!A:AL,28,FALSE)</f>
        <v>42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924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142</v>
      </c>
      <c r="B285" s="1" t="str">
        <f>VLOOKUP(A285,Xtal_Templ!A:B,2,FALSE)</f>
        <v>ccr9_human</v>
      </c>
      <c r="C285" s="5">
        <f>VLOOKUP($B285&amp;"__wt",'SegEnds_Xtal_BW#'!$A:$Z,3,FALSE)</f>
        <v>27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24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56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INDEX('ICL3'!$G$2:$G$40,MATCH(MIN(ABS(AH285-'ICL3'!$F$2:$F$40)),ABS(AH285-'ICL3'!$F$2:$F$40),0))</f>
        <v>64</v>
      </c>
      <c r="U285" s="1">
        <f t="array" ref="U285">INDEX('ICL3'!$H$2:$H$40,MATCH(MIN(ABS(AH285-'ICL3'!$F$2:$F$40)),ABS(AH285-'ICL3'!$F$2:$F$40),0))</f>
        <v>34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67</v>
      </c>
      <c r="AA285" s="27" t="str">
        <f>VLOOKUP(A285,Classification!A:B,2,FALSE)</f>
        <v>A</v>
      </c>
      <c r="AB285" s="1" t="e">
        <f>VLOOKUP(A285,'SegEnds_NonXtal_Prot#'!A:AL,10,FALSE)-VLOOKUP(A285,'SegEnds_NonXtal_Prot#'!A:AL,7,FALSE)</f>
        <v>#VALUE!</v>
      </c>
      <c r="AC285" s="1" t="e">
        <f>VLOOKUP(A285,'SegEnds_NonXtal_Prot#'!A:AL,13,FALSE)-VLOOKUP(A285,'SegEnds_NonXtal_Prot#'!A:AL,10,FALSE)</f>
        <v>#VALUE!</v>
      </c>
      <c r="AD285" s="1">
        <f>VLOOKUP(A285,'SegEnds_NonXtal_Prot#'!A:AL,16,FALSE)-VLOOKUP(A285,'SegEnds_NonXtal_Prot#'!A:AL,10,FALSE)</f>
        <v>48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23</v>
      </c>
      <c r="AG285" s="1">
        <f>VLOOKUP(A285,'SegEnds_NonXtal_Prot#'!A:AL,28,FALSE)-VLOOKUP(A285,'SegEnds_NonXtal_Prot#'!A:AL,22,FALSE)</f>
        <v>44</v>
      </c>
      <c r="AH285" s="1">
        <f>VLOOKUP(A285,'SegEnds_NonXtal_Prot#'!A:AL,31,FALSE)-VLOOKUP(A285,'SegEnds_NonXtal_Prot#'!A:AL,28,FALSE)</f>
        <v>37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234</v>
      </c>
      <c r="B286" s="1" t="str">
        <f>VLOOKUP(A286,Xtal_Templ!A:B,2,FALSE)</f>
        <v>oprk_human</v>
      </c>
      <c r="C286" s="5">
        <f>VLOOKUP($B286&amp;"__wt",'SegEnds_Xtal_BW#'!$A:$Z,3,FALSE)</f>
        <v>30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INDEX('ICL3'!$G$2:$G$40,MATCH(MIN(ABS(AH286-'ICL3'!$F$2:$F$40)),ABS(AH286-'ICL3'!$F$2:$F$40),0))</f>
        <v>68</v>
      </c>
      <c r="U286" s="1">
        <f t="array" ref="U286">INDEX('ICL3'!$H$2:$H$40,MATCH(MIN(ABS(AH286-'ICL3'!$F$2:$F$40)),ABS(AH286-'ICL3'!$F$2:$F$40),0))</f>
        <v>23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>
        <f>VLOOKUP(A286,'SegEnds_NonXtal_Prot#'!A:AL,22,FALSE)-VLOOKUP(A286,'SegEnds_NonXtal_Prot#'!A:AL,19,FALSE)</f>
        <v>20</v>
      </c>
      <c r="AF286" s="1">
        <f>VLOOKUP(A286,'SegEnds_NonXtal_Prot#'!A:AL,28,FALSE)-VLOOKUP(A286,'SegEnds_NonXtal_Prot#'!A:AL,25,FALSE)</f>
        <v>27</v>
      </c>
      <c r="AG286" s="1">
        <f>VLOOKUP(A286,'SegEnds_NonXtal_Prot#'!A:AL,28,FALSE)-VLOOKUP(A286,'SegEnds_NonXtal_Prot#'!A:AL,22,FALSE)</f>
        <v>52</v>
      </c>
      <c r="AH286" s="1">
        <f>VLOOKUP(A286,'SegEnds_NonXtal_Prot#'!A:AL,31,FALSE)-VLOOKUP(A286,'SegEnds_NonXtal_Prot#'!A:AL,28,FALSE)</f>
        <v>51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292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34</v>
      </c>
      <c r="T287" s="1">
        <f t="array" ref="T287">INDEX('ICL3'!$G$2:$G$40,MATCH(MIN(ABS(AH287-'ICL3'!$F$2:$F$40)),ABS(AH287-'ICL3'!$F$2:$F$40),0))</f>
        <v>68</v>
      </c>
      <c r="U287" s="1">
        <f t="array" ref="U287">INDEX('ICL3'!$H$2:$H$40,MATCH(MIN(ABS(AH287-'ICL3'!$F$2:$F$40)),ABS(AH287-'ICL3'!$F$2:$F$40),0))</f>
        <v>30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51</v>
      </c>
      <c r="AH287" s="1">
        <f>VLOOKUP(A287,'SegEnds_NonXtal_Prot#'!A:AL,31,FALSE)-VLOOKUP(A287,'SegEnds_NonXtal_Prot#'!A:AL,28,FALSE)</f>
        <v>43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293</v>
      </c>
      <c r="B288" s="1" t="str">
        <f>VLOOKUP(A288,Xtal_Templ!A:B,2,FALSE)</f>
        <v>ntr1_rat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21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v>35</v>
      </c>
      <c r="T288" s="1">
        <f t="array" ref="T288">INDEX('ICL3'!$G$2:$G$40,MATCH(MIN(ABS(AH288-'ICL3'!$F$2:$F$40)),ABS(AH288-'ICL3'!$F$2:$F$40),0))</f>
        <v>67</v>
      </c>
      <c r="U288" s="1">
        <f t="array" ref="U288">INDEX('ICL3'!$H$2:$H$40,MATCH(MIN(ABS(AH288-'ICL3'!$F$2:$F$40)),ABS(AH288-'ICL3'!$F$2:$F$40),0))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17</v>
      </c>
      <c r="AC288" s="1">
        <f>VLOOKUP(A288,'SegEnds_NonXtal_Prot#'!A:AL,13,FALSE)-VLOOKUP(A288,'SegEnds_NonXtal_Prot#'!A:AL,10,FALSE)</f>
        <v>19</v>
      </c>
      <c r="AD288" s="1">
        <f>VLOOKUP(A288,'SegEnds_NonXtal_Prot#'!A:AL,16,FALSE)-VLOOKUP(A288,'SegEnds_NonXtal_Prot#'!A:AL,10,FALSE)</f>
        <v>51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22</v>
      </c>
      <c r="AG288" s="1">
        <f>VLOOKUP(A288,'SegEnds_NonXtal_Prot#'!A:AL,28,FALSE)-VLOOKUP(A288,'SegEnds_NonXtal_Prot#'!A:AL,22,FALSE)</f>
        <v>47</v>
      </c>
      <c r="AH288" s="1">
        <f>VLOOKUP(A288,'SegEnds_NonXtal_Prot#'!A:AL,31,FALSE)-VLOOKUP(A288,'SegEnds_NonXtal_Prot#'!A:AL,28,FALSE)</f>
        <v>46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363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63</v>
      </c>
      <c r="I290" s="1">
        <v>49</v>
      </c>
      <c r="J290" s="1">
        <f>VLOOKUP($B290&amp;"__wt",'SegEnds_Xtal_BW#'!$A:$Z,10,FALSE)</f>
        <v>53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">
        <f>VLOOKUP($B290&amp;"__wt",'SegEnds_Xtal_BW#'!$A:$Z,19,FALSE)</f>
        <v>36</v>
      </c>
      <c r="T290" s="1">
        <f t="array" ref="T290">INDEX('ICL3'!$G$2:$G$40,MATCH(MIN(ABS(AH290-'ICL3'!$F$2:$F$40)),ABS(AH290-'ICL3'!$F$2:$F$40),0))</f>
        <v>72</v>
      </c>
      <c r="U290" s="1">
        <f t="array" ref="U290">INDEX('ICL3'!$H$2:$H$40,MATCH(MIN(ABS(AH290-'ICL3'!$F$2:$F$40)),ABS(AH290-'ICL3'!$F$2:$F$40),0))</f>
        <v>24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21</v>
      </c>
      <c r="AD290" s="1">
        <f>VLOOKUP(A290,'SegEnds_NonXtal_Prot#'!A:AL,16,FALSE)-VLOOKUP(A290,'SegEnds_NonXtal_Prot#'!A:AL,10,FALSE)</f>
        <v>56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35</v>
      </c>
      <c r="AG290" s="1">
        <f>VLOOKUP(A290,'SegEnds_NonXtal_Prot#'!A:AL,28,FALSE)-VLOOKUP(A290,'SegEnds_NonXtal_Prot#'!A:AL,22,FALSE)</f>
        <v>61</v>
      </c>
      <c r="AH290" s="1">
        <f>VLOOKUP(A290,'SegEnds_NonXtal_Prot#'!A:AL,31,FALSE)-VLOOKUP(A290,'SegEnds_NonXtal_Prot#'!A:AL,28,FALSE)</f>
        <v>54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370</v>
      </c>
      <c r="B291" s="1" t="str">
        <f>VLOOKUP(A291,Xtal_Templ!A:B,2,FALSE)</f>
        <v>p2ry1_human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f>VLOOKUP($B291&amp;"__wt",'SegEnds_Xtal_BW#'!$A:$Z,15,FALSE)</f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32</v>
      </c>
      <c r="T291" s="1">
        <f t="array" ref="T291">INDEX('ICL3'!$G$2:$G$40,MATCH(MIN(ABS(AH291-'ICL3'!$F$2:$F$40)),ABS(AH291-'ICL3'!$F$2:$F$40),0))</f>
        <v>67</v>
      </c>
      <c r="U291" s="1">
        <f t="array" ref="U291">INDEX('ICL3'!$H$2:$H$40,MATCH(MIN(ABS(AH291-'ICL3'!$F$2:$F$40)),ABS(AH291-'ICL3'!$F$2:$F$40),0))</f>
        <v>26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20</v>
      </c>
      <c r="AD291" s="1">
        <f>VLOOKUP(A291,'SegEnds_NonXtal_Prot#'!A:AL,16,FALSE)-VLOOKUP(A291,'SegEnds_NonXtal_Prot#'!A:AL,10,FALSE)</f>
        <v>52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56</v>
      </c>
      <c r="AH291" s="1">
        <f>VLOOKUP(A291,'SegEnds_NonXtal_Prot#'!A:AL,31,FALSE)-VLOOKUP(A291,'SegEnds_NonXtal_Prot#'!A:AL,28,FALSE)</f>
        <v>46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INDEX('ICL3'!$G$2:$G$40,MATCH(MIN(ABS(AH292-'ICL3'!$F$2:$F$40)),ABS(AH292-'ICL3'!$F$2:$F$40),0))</f>
        <v>68</v>
      </c>
      <c r="U292" s="1">
        <f t="array" ref="U292">INDEX('ICL3'!$H$2:$H$40,MATCH(MIN(ABS(AH292-'ICL3'!$F$2:$F$40)),ABS(AH292-'ICL3'!$F$2:$F$40),0))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67</v>
      </c>
      <c r="U293" s="1">
        <f t="array" ref="U293">INDEX('ICL3'!$H$2:$H$40,MATCH(MIN(ABS(AH293-'ICL3'!$F$2:$F$40)),ABS(AH293-'ICL3'!$F$2:$F$40),0))</f>
        <v>26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INDEX('ICL3'!$G$2:$G$40,MATCH(MIN(ABS(AH294-'ICL3'!$F$2:$F$40)),ABS(AH294-'ICL3'!$F$2:$F$40),0))</f>
        <v>67</v>
      </c>
      <c r="U294" s="1">
        <f t="array" ref="U294">INDEX('ICL3'!$H$2:$H$40,MATCH(MIN(ABS(AH294-'ICL3'!$F$2:$F$40)),ABS(AH294-'ICL3'!$F$2:$F$40),0))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73</v>
      </c>
      <c r="U295" s="1">
        <f t="array" ref="U295">INDEX('ICL3'!$H$2:$H$40,MATCH(MIN(ABS(AH295-'ICL3'!$F$2:$F$40)),ABS(AH295-'ICL3'!$F$2:$F$40),0))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39</v>
      </c>
      <c r="T296" s="43">
        <v>69</v>
      </c>
      <c r="U296" s="43">
        <v>25</v>
      </c>
      <c r="V296" s="4">
        <f>VLOOKUP($B296&amp;"__wt",'SegEnds_Xtal_BW#'!$A:$Z,22,FALSE)</f>
        <v>53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404</v>
      </c>
      <c r="B297" s="4" t="str">
        <f>VLOOKUP(A297,Xtal_Templ!A:B,2,FALSE)</f>
        <v>glr_human</v>
      </c>
      <c r="C297" s="5">
        <f>VLOOKUP($B297&amp;"__wt",'SegEnds_Xtal_BW#'!$A:$Z,3,FALSE)</f>
        <v>25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19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19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1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20</v>
      </c>
      <c r="AG297" s="1">
        <f>VLOOKUP(A297,'SegEnds_NonXtal_Prot#'!A:AL,28,FALSE)-VLOOKUP(A297,'SegEnds_NonXtal_Prot#'!A:AL,22,FALSE)</f>
        <v>42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1" t="s">
        <v>408</v>
      </c>
      <c r="B298" s="1" t="str">
        <f>VLOOKUP(A298,Xtal_Templ!A:B,2,FALSE)</f>
        <v>glr_human</v>
      </c>
      <c r="C298" s="5">
        <f>VLOOKUP($B298&amp;"__wt",'SegEnds_Xtal_BW#'!$A:$Z,3,FALSE)</f>
        <v>25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19">
        <v>64</v>
      </c>
      <c r="I298" s="1" t="str">
        <f>VLOOKUP($B298&amp;"__wt",'SegEnds_Xtal_BW#'!$A:$Z,9,FALSE)</f>
        <v>-</v>
      </c>
      <c r="J298" s="1" t="str">
        <f>VLOOKUP($B298&amp;"__wt",'SegEnds_Xtal_BW#'!$A:$Z,10,FALSE)</f>
        <v>-</v>
      </c>
      <c r="K298" s="111">
        <v>21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9">
        <f>VLOOKUP($B298&amp;"__wt",'SegEnds_Xtal_BW#'!$A:$Z,15,FALSE)</f>
        <v>40</v>
      </c>
      <c r="P298" s="1">
        <f>VLOOKUP($B298&amp;"__wt",'SegEnds_Xtal_BW#'!$A:$Z,16,FALSE)</f>
        <v>68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11">
        <v>39</v>
      </c>
      <c r="T298" s="1">
        <v>69</v>
      </c>
      <c r="U298" s="1">
        <v>25</v>
      </c>
      <c r="V298" s="1">
        <f>VLOOKUP($B298&amp;"__wt",'SegEnds_Xtal_BW#'!$A:$Z,22,FALSE)</f>
        <v>53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72</v>
      </c>
      <c r="AA298" s="27" t="str">
        <f>VLOOKUP(A298,Classification!A:B,2,FALSE)</f>
        <v>B1</v>
      </c>
      <c r="AB298" s="1">
        <f>VLOOKUP(A298,'SegEnds_NonXtal_Prot#'!A:AL,10,FALSE)-VLOOKUP(A298,'SegEnds_NonXtal_Prot#'!A:AL,7,FALSE)</f>
        <v>15</v>
      </c>
      <c r="AC298" s="1" t="e">
        <f>VLOOKUP(A298,'SegEnds_NonXtal_Prot#'!A:AL,13,FALSE)-VLOOKUP(A298,'SegEnds_NonXtal_Prot#'!A:AL,10,FALSE)</f>
        <v>#VALUE!</v>
      </c>
      <c r="AD298" s="1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1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1">
        <f>VLOOKUP(A298,'SegEnds_NonXtal_Prot#'!A:AL,31,FALSE)-VLOOKUP(A298,'SegEnds_NonXtal_Prot#'!A:AL,28,FALSE)</f>
        <v>52</v>
      </c>
      <c r="AI298" s="1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4" t="s">
        <v>412</v>
      </c>
      <c r="B299" s="4" t="str">
        <f>VLOOKUP(A299,Xtal_Templ!A:B,2,FALSE)</f>
        <v>glp1r_human</v>
      </c>
      <c r="C299" s="5">
        <f>VLOOKUP($B299&amp;"__wt",'SegEnds_Xtal_BW#'!$A:$Z,3,FALSE)</f>
        <v>29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9">
        <v>64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21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38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1">
        <v>39</v>
      </c>
      <c r="T299" s="4">
        <v>69</v>
      </c>
      <c r="U299" s="4">
        <v>25</v>
      </c>
      <c r="V299" s="1">
        <f>VLOOKUP($B299&amp;"__wt",'SegEnds_Xtal_BW#'!$A:$Z,22,FALSE)</f>
        <v>53</v>
      </c>
      <c r="W299" s="4">
        <v>31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19</v>
      </c>
      <c r="AG299" s="1">
        <f>VLOOKUP(A299,'SegEnds_NonXtal_Prot#'!A:AL,28,FALSE)-VLOOKUP(A299,'SegEnds_NonXtal_Prot#'!A:AL,22,FALSE)</f>
        <v>41</v>
      </c>
      <c r="AH299" s="4">
        <f>VLOOKUP(A299,'SegEnds_NonXtal_Prot#'!A:AL,31,FALSE)-VLOOKUP(A299,'SegEnds_NonXtal_Prot#'!A:AL,28,FALSE)</f>
        <v>52</v>
      </c>
      <c r="AI299" s="4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9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4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4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4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9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19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9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1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38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51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Xtal</v>
      </c>
    </row>
    <row r="304" spans="1:36" x14ac:dyDescent="0.2">
      <c r="A304" s="4" t="s">
        <v>403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9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9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50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NoXtal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9">
        <v>67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1">
        <v>39</v>
      </c>
      <c r="T305" s="4">
        <v>69</v>
      </c>
      <c r="U305" s="4"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4" t="s">
        <v>1430</v>
      </c>
      <c r="B306" s="4" t="str">
        <f>VLOOKUP(A306,Xtal_Templ!A:B,2,FALSE)</f>
        <v>g1sgd4_rabit</v>
      </c>
      <c r="C306" s="5">
        <f>VLOOKUP($B306&amp;"__wt",'SegEnds_Xtal_BW#'!$A:$Z,3,FALSE)</f>
        <v>28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74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9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9">
        <v>39</v>
      </c>
      <c r="T306" s="4">
        <f>VLOOKUP($B306&amp;"__wt",'SegEnds_Xtal_BW#'!$A:$Z,20,FALSE)</f>
        <v>71</v>
      </c>
      <c r="U306" s="4">
        <f>VLOOKUP($B306&amp;"__wt",'SegEnds_Xtal_BW#'!$A:$Z,21,FALSE)</f>
        <v>30</v>
      </c>
      <c r="V306" s="4">
        <f>VLOOKUP($B306&amp;"__wt",'SegEnds_Xtal_BW#'!$A:$Z,22,FALSE)</f>
        <v>53</v>
      </c>
      <c r="W306" s="119">
        <v>30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64</v>
      </c>
      <c r="AE306" s="4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20</v>
      </c>
      <c r="AG306" s="4">
        <f>VLOOKUP(A306,'SegEnds_NonXtal_Prot#'!A:AL,28,FALSE)-VLOOKUP(A306,'SegEnds_NonXtal_Prot#'!A:AL,22,FALSE)</f>
        <v>42</v>
      </c>
      <c r="AH306" s="4">
        <f>VLOOKUP(A306,'SegEnds_NonXtal_Prot#'!A:AL,31,FALSE)-VLOOKUP(A306,'SegEnds_NonXtal_Prot#'!A:AL,28,FALSE)</f>
        <v>50</v>
      </c>
      <c r="AI306" s="4">
        <f>VLOOKUP(A306,'SegEnds_NonXtal_Prot#'!A:AL,34,FALSE)-VLOOKUP(A306,'SegEnds_NonXtal_Prot#'!A:AL,31,FALSE)</f>
        <v>33</v>
      </c>
      <c r="AJ306" s="4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9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f>VLOOKUP($B307&amp;"__wt",'SegEnds_Xtal_BW#'!$A:$Z,20,FALSE)</f>
        <v>71</v>
      </c>
      <c r="U307" s="119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406</v>
      </c>
      <c r="B308" s="1" t="str">
        <f>VLOOKUP(A308,Xtal_Templ!A:B,2,FALSE)</f>
        <v>glp1r_human</v>
      </c>
      <c r="C308" s="5">
        <f>VLOOKUP($B308&amp;"__wt",'SegEnds_Xtal_BW#'!$A:$Z,3,FALSE)</f>
        <v>29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1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1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38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1">
        <v>39</v>
      </c>
      <c r="T308" s="1">
        <f>VLOOKUP($B308&amp;"__wt",'SegEnds_Xtal_BW#'!$A:$Z,20,FALSE)</f>
        <v>71</v>
      </c>
      <c r="U308" s="1">
        <f>VLOOKUP($B308&amp;"__wt",'SegEnds_Xtal_BW#'!$A:$Z,21,FALSE)</f>
        <v>28</v>
      </c>
      <c r="V308" s="1">
        <f>VLOOKUP($B308&amp;"__wt",'SegEnds_Xtal_BW#'!$A:$Z,22,FALSE)</f>
        <v>53</v>
      </c>
      <c r="W308" s="1">
        <v>28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Xtal</v>
      </c>
    </row>
    <row r="309" spans="1:36" x14ac:dyDescent="0.2">
      <c r="A309" s="4" t="s">
        <v>407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f>VLOOKUP($B309&amp;"__wt",'SegEnds_Xtal_BW#'!$A:$Z,20,FALSE)</f>
        <v>71</v>
      </c>
      <c r="U309" s="119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64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32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67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">
        <v>18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v>36</v>
      </c>
      <c r="T310" s="4">
        <f>VLOOKUP($B310&amp;"__wt",'SegEnds_Xtal_BW#'!$A:$Z,20,FALSE)</f>
        <v>71</v>
      </c>
      <c r="U310" s="4">
        <f>VLOOKUP($B310&amp;"__wt",'SegEnds_Xtal_BW#'!$A:$Z,21,FALSE)</f>
        <v>29</v>
      </c>
      <c r="V310" s="4">
        <f>VLOOKUP($B310&amp;"__wt",'SegEnds_Xtal_BW#'!$A:$Z,22,FALSE)</f>
        <v>53</v>
      </c>
      <c r="W310" s="119">
        <v>27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65</v>
      </c>
      <c r="AE310" s="1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1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50</v>
      </c>
      <c r="AI310" s="4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Xtal</v>
      </c>
    </row>
    <row r="311" spans="1:36" s="46" customFormat="1" x14ac:dyDescent="0.2">
      <c r="A311" s="46" t="s">
        <v>409</v>
      </c>
      <c r="B311" s="46" t="str">
        <f>VLOOKUP(A311,Xtal_Templ!A:B,2,FALSE)</f>
        <v>glp1r_human</v>
      </c>
      <c r="C311" s="47">
        <f>VLOOKUP($B311&amp;"__wt",'SegEnds_Xtal_BW#'!$A:$Z,3,FALSE)</f>
        <v>29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67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05">
        <v>18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38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v>69</v>
      </c>
      <c r="U311" s="46">
        <v>25</v>
      </c>
      <c r="V311" s="46">
        <f>VLOOKUP($B311&amp;"__wt",'SegEnds_Xtal_BW#'!$A:$Z,22,FALSE)</f>
        <v>53</v>
      </c>
      <c r="W311" s="46">
        <v>28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76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19</v>
      </c>
      <c r="AG311" s="46">
        <f>VLOOKUP(A311,'SegEnds_NonXtal_Prot#'!A:AL,28,FALSE)-VLOOKUP(A311,'SegEnds_NonXtal_Prot#'!A:AL,22,FALSE)</f>
        <v>41</v>
      </c>
      <c r="AH311" s="46">
        <f>VLOOKUP(A311,'SegEnds_NonXtal_Prot#'!A:AL,31,FALSE)-VLOOKUP(A311,'SegEnds_NonXtal_Prot#'!A:AL,28,FALSE)</f>
        <v>53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NoXtal</v>
      </c>
    </row>
    <row r="312" spans="1:36" x14ac:dyDescent="0.2">
      <c r="A312" s="1" t="s">
        <v>1183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v>50</v>
      </c>
      <c r="W312" s="1">
        <v>33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45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19</v>
      </c>
      <c r="AG312" s="1">
        <f>VLOOKUP(A312,'SegEnds_NonXtal_Prot#'!A:AL,28,FALSE)-VLOOKUP(A312,'SegEnds_NonXtal_Prot#'!A:AL,22,FALSE)</f>
        <v>43</v>
      </c>
      <c r="AH312" s="1">
        <f>VLOOKUP(A312,'SegEnds_NonXtal_Prot#'!A:AL,31,FALSE)-VLOOKUP(A312,'SegEnds_NonXtal_Prot#'!A:AL,28,FALSE)</f>
        <v>66</v>
      </c>
      <c r="AI312" s="1">
        <f>VLOOKUP(A312,'SegEnds_NonXtal_Prot#'!A:AL,34,FALSE)-VLOOKUP(A312,'SegEnds_NonXtal_Prot#'!A:AL,31,FALSE)</f>
        <v>20</v>
      </c>
      <c r="AJ312" s="1" t="str">
        <f>IF(ISERROR(MATCH(A312,'SegEnds_Xtal_Prot#'!B:B, 0)), "NoXtal", "Xtal")</f>
        <v>NoXtal</v>
      </c>
    </row>
    <row r="313" spans="1:36" x14ac:dyDescent="0.2">
      <c r="A313" s="1" t="s">
        <v>1189</v>
      </c>
      <c r="B313" s="1" t="str">
        <f>VLOOKUP(A313,Xtal_Templ!A:B,2,FALSE)</f>
        <v>calcr_human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41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f>VLOOKUP($B313&amp;"__wt",'SegEnds_Xtal_BW#'!$A:$Z,22,FALSE)</f>
        <v>53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51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20</v>
      </c>
      <c r="AG313" s="1">
        <f>VLOOKUP(A313,'SegEnds_NonXtal_Prot#'!A:AL,28,FALSE)-VLOOKUP(A313,'SegEnds_NonXtal_Prot#'!A:AL,22,FALSE)</f>
        <v>46</v>
      </c>
      <c r="AH313" s="1">
        <f>VLOOKUP(A313,'SegEnds_NonXtal_Prot#'!A:AL,31,FALSE)-VLOOKUP(A313,'SegEnds_NonXtal_Prot#'!A:AL,28,FALSE)</f>
        <v>57</v>
      </c>
      <c r="AI313" s="1">
        <f>VLOOKUP(A313,'SegEnds_NonXtal_Prot#'!A:AL,34,FALSE)-VLOOKUP(A313,'SegEnds_NonXtal_Prot#'!A:AL,31,FALSE)</f>
        <v>23</v>
      </c>
      <c r="AJ313" s="1" t="str">
        <f>IF(ISERROR(MATCH(A313,'SegEnds_Xtal_Prot#'!B:B, 0)), "NoXtal", "Xtal")</f>
        <v>NoXtal</v>
      </c>
    </row>
    <row r="314" spans="1:36" x14ac:dyDescent="0.2">
      <c r="A314" s="1" t="s">
        <v>1195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v>50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51</v>
      </c>
      <c r="AH314" s="1">
        <f>VLOOKUP(A314,'SegEnds_NonXtal_Prot#'!A:AL,31,FALSE)-VLOOKUP(A314,'SegEnds_NonXtal_Prot#'!A:AL,28,FALSE)</f>
        <v>54</v>
      </c>
      <c r="AI314" s="1">
        <f>VLOOKUP(A314,'SegEnds_NonXtal_Prot#'!A:AL,34,FALSE)-VLOOKUP(A314,'SegEnds_NonXtal_Prot#'!A:AL,31,FALSE)</f>
        <v>26</v>
      </c>
      <c r="AJ314" s="1" t="str">
        <f>IF(ISERROR(MATCH(A314,'SegEnds_Xtal_Prot#'!B:B, 0)), "NoXtal", "Xtal")</f>
        <v>NoXtal</v>
      </c>
    </row>
    <row r="315" spans="1:36" x14ac:dyDescent="0.2">
      <c r="A315" s="1" t="s">
        <v>1182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VLOOKUP(A315,'SegEnds_NonXtal_Prot#'!A:AL,10,FALSE)-VLOOKUP(A315,'SegEnds_NonXtal_Prot#'!A:AL,7,FALSE)</f>
        <v>18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1">
        <f>VLOOKUP(A315,'SegEnds_NonXtal_Prot#'!A:AL,31,FALSE)-VLOOKUP(A315,'SegEnds_NonXtal_Prot#'!A:AL,28,FALSE)</f>
        <v>52</v>
      </c>
      <c r="AI315" s="1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4" t="s">
        <v>1184</v>
      </c>
      <c r="B316" s="4" t="str">
        <f>VLOOKUP(A316,Xtal_Templ!A:B,2,FALSE)</f>
        <v>calcr_human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90">
        <f>VLOOKUP($B316&amp;"__wt",'SegEnds_Xtal_BW#'!$A:$Z,15,FALSE)</f>
        <v>41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4" t="e">
        <f>VLOOKUP(A316,'SegEnds_NonXtal_Prot#'!A:AL,10,FALSE)-VLOOKUP(A316,'SegEnds_NonXtal_Prot#'!A:AL,7,FALSE)</f>
        <v>#VALUE!</v>
      </c>
      <c r="AC316" s="4" t="e">
        <f>VLOOKUP(A316,'SegEnds_NonXtal_Prot#'!A:AL,13,FALSE)-VLOOKUP(A316,'SegEnds_NonXtal_Prot#'!A:AL,10,FALSE)</f>
        <v>#VALUE!</v>
      </c>
      <c r="AD316" s="4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4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4">
        <f>VLOOKUP(A316,'SegEnds_NonXtal_Prot#'!A:AL,31,FALSE)-VLOOKUP(A316,'SegEnds_NonXtal_Prot#'!A:AL,28,FALSE)</f>
        <v>52</v>
      </c>
      <c r="AI316" s="4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1185</v>
      </c>
      <c r="B317" s="1" t="str">
        <f>VLOOKUP(A317,Xtal_Templ!A:B,2,FALSE)</f>
        <v>glp1r_human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38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15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1186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VLOOKUP(A318,'SegEnds_NonXtal_Prot#'!A:AL,10,FALSE)-VLOOKUP(A318,'SegEnds_NonXtal_Prot#'!A:AL,7,FALSE)</f>
        <v>15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1194</v>
      </c>
      <c r="B319" s="4" t="str">
        <f>VLOOKUP(A319,Xtal_Templ!A:B,2,FALSE)</f>
        <v>crfr1_human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40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47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54</v>
      </c>
      <c r="AH319" s="4">
        <f>VLOOKUP(A319,'SegEnds_NonXtal_Prot#'!A:AL,31,FALSE)-VLOOKUP(A319,'SegEnds_NonXtal_Prot#'!A:AL,28,FALSE)</f>
        <v>51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4" t="s">
        <v>1196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90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4" t="e">
        <f>VLOOKUP(A320,'SegEnds_NonXtal_Prot#'!A:AL,10,FALSE)-VLOOKUP(A320,'SegEnds_NonXtal_Prot#'!A:AL,7,FALSE)</f>
        <v>#VALUE!</v>
      </c>
      <c r="AC320" s="4" t="e">
        <f>VLOOKUP(A320,'SegEnds_NonXtal_Prot#'!A:AL,13,FALSE)-VLOOKUP(A320,'SegEnds_NonXtal_Prot#'!A:AL,10,FALSE)</f>
        <v>#VALUE!</v>
      </c>
      <c r="AD320" s="4">
        <f>VLOOKUP(A320,'SegEnds_NonXtal_Prot#'!A:AL,16,FALSE)-VLOOKUP(A320,'SegEnds_NonXtal_Prot#'!A:AL,10,FALSE)</f>
        <v>47</v>
      </c>
      <c r="AE320" s="1" t="e">
        <f>VLOOKUP(A320,'SegEnds_NonXtal_Prot#'!A:AL,22,FALSE)-VLOOKUP(A320,'SegEnds_NonXtal_Prot#'!A:AL,19,FALSE)</f>
        <v>#VALUE!</v>
      </c>
      <c r="AF320" s="4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47</v>
      </c>
      <c r="AH320" s="4">
        <f>VLOOKUP(A320,'SegEnds_NonXtal_Prot#'!A:AL,31,FALSE)-VLOOKUP(A320,'SegEnds_NonXtal_Prot#'!A:AL,28,FALSE)</f>
        <v>50</v>
      </c>
      <c r="AI320" s="4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1197</v>
      </c>
      <c r="B321" s="1" t="str">
        <f>VLOOKUP(A321,Xtal_Templ!A:B,2,FALSE)</f>
        <v>glr_human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 t="e">
        <f>VLOOKUP(A321,'SegEnds_NonXtal_Prot#'!A:AL,10,FALSE)-VLOOKUP(A321,'SegEnds_NonXtal_Prot#'!A:AL,7,FALSE)</f>
        <v>#VALUE!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48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60</v>
      </c>
      <c r="AH321" s="1">
        <f>VLOOKUP(A321,'SegEnds_NonXtal_Prot#'!A:AL,31,FALSE)-VLOOKUP(A321,'SegEnds_NonXtal_Prot#'!A:AL,28,FALSE)</f>
        <v>49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1423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16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47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53</v>
      </c>
      <c r="AH322" s="1">
        <f>VLOOKUP(A322,'SegEnds_NonXtal_Prot#'!A:AL,31,FALSE)-VLOOKUP(A322,'SegEnds_NonXtal_Prot#'!A:AL,28,FALSE)</f>
        <v>51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1199</v>
      </c>
      <c r="B323" s="1" t="str">
        <f>VLOOKUP(A323,Xtal_Templ!A:B,2,FALSE)</f>
        <v>calcr_human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41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1200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1201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1" t="s">
        <v>1202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45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43</v>
      </c>
      <c r="AH326" s="1">
        <f>VLOOKUP(A326,'SegEnds_NonXtal_Prot#'!A:AL,31,FALSE)-VLOOKUP(A326,'SegEnds_NonXtal_Prot#'!A:AL,28,FALSE)</f>
        <v>52</v>
      </c>
      <c r="AI326" s="1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4" t="s">
        <v>417</v>
      </c>
      <c r="B327" s="4" t="str">
        <f>VLOOKUP(A327,Xtal_Templ!A:B,2,FALSE)</f>
        <v>glp1r_human</v>
      </c>
      <c r="C327" s="5">
        <v>23</v>
      </c>
      <c r="D327" s="4">
        <f>VLOOKUP($B327&amp;"__wt",'SegEnds_Xtal_BW#'!$A:$Z,4,FALSE)</f>
        <v>60</v>
      </c>
      <c r="E327" s="4">
        <f>VLOOKUP($B327&amp;"__wt",'SegEnds_Xtal_BW#'!$A:$Z,5,FALSE)</f>
        <v>48</v>
      </c>
      <c r="F327" s="4">
        <f>VLOOKUP($B327&amp;"__wt",'SegEnds_Xtal_BW#'!$A:$Z,6,FALSE)</f>
        <v>51</v>
      </c>
      <c r="G327" s="4">
        <v>37</v>
      </c>
      <c r="H327" s="11">
        <v>63</v>
      </c>
      <c r="I327" s="4" t="str">
        <f>VLOOKUP($B327&amp;"__wt",'SegEnds_Xtal_BW#'!$A:$Z,9,FALSE)</f>
        <v>-</v>
      </c>
      <c r="J327" s="4" t="str">
        <f>VLOOKUP($B327&amp;"__wt",'SegEnds_Xtal_BW#'!$A:$Z,10,FALSE)</f>
        <v>-</v>
      </c>
      <c r="K327" s="11">
        <v>23</v>
      </c>
      <c r="L327" s="4">
        <f>VLOOKUP($B327&amp;"__wt",'SegEnds_Xtal_BW#'!$A:$Z,12,FALSE)</f>
        <v>56</v>
      </c>
      <c r="M327" s="4" t="str">
        <f>VLOOKUP($B327&amp;"__wt",'SegEnds_Xtal_BW#'!$A:$Z,13,FALSE)</f>
        <v>-</v>
      </c>
      <c r="N327" s="11" t="str">
        <f>VLOOKUP($B327&amp;"__wt",'SegEnds_Xtal_BW#'!$A:$Z,14,FALSE)</f>
        <v>-</v>
      </c>
      <c r="O327" s="90">
        <f>VLOOKUP($B327&amp;"__wt",'SegEnds_Xtal_BW#'!$A:$Z,15,FALSE)</f>
        <v>38</v>
      </c>
      <c r="P327" s="4">
        <f>VLOOKUP($B327&amp;"__wt",'SegEnds_Xtal_BW#'!$A:$Z,16,FALSE)</f>
        <v>68</v>
      </c>
      <c r="Q327" s="4">
        <f>VLOOKUP($B327&amp;"__wt",'SegEnds_Xtal_BW#'!$A:$Z,17,FALSE)</f>
        <v>50</v>
      </c>
      <c r="R327" s="4">
        <f>VLOOKUP($B327&amp;"__wt",'SegEnds_Xtal_BW#'!$A:$Z,18,FALSE)</f>
        <v>52</v>
      </c>
      <c r="S327" s="4">
        <v>36</v>
      </c>
      <c r="T327" s="4">
        <v>69</v>
      </c>
      <c r="U327" s="4">
        <v>29</v>
      </c>
      <c r="V327" s="4">
        <f>VLOOKUP($B327&amp;"__wt",'SegEnds_Xtal_BW#'!$A:$Z,22,FALSE)</f>
        <v>53</v>
      </c>
      <c r="W327" s="4">
        <v>31</v>
      </c>
      <c r="X327" s="4">
        <f>VLOOKUP($B327&amp;"__wt",'SegEnds_Xtal_BW#'!$A:$Z,24,FALSE)</f>
        <v>56</v>
      </c>
      <c r="Y327" s="4">
        <f>VLOOKUP($B327&amp;"__wt",'SegEnds_Xtal_BW#'!$A:$Z,25,FALSE)</f>
        <v>47</v>
      </c>
      <c r="Z327" s="4">
        <v>63</v>
      </c>
      <c r="AA327" s="27" t="str">
        <f>VLOOKUP(A327,Classification!A:B,2,FALSE)</f>
        <v>B2</v>
      </c>
      <c r="AB327" s="4" t="e">
        <f>VLOOKUP(A327,'SegEnds_NonXtal_Prot#'!A:AL,10,FALSE)-VLOOKUP(A327,'SegEnds_NonXtal_Prot#'!A:AL,7,FALSE)</f>
        <v>#VALUE!</v>
      </c>
      <c r="AC327" s="4" t="e">
        <f>VLOOKUP(A327,'SegEnds_NonXtal_Prot#'!A:AL,13,FALSE)-VLOOKUP(A327,'SegEnds_NonXtal_Prot#'!A:AL,10,FALSE)</f>
        <v>#VALUE!</v>
      </c>
      <c r="AD327" s="4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4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43</v>
      </c>
      <c r="AH327" s="4">
        <f>VLOOKUP(A327,'SegEnds_NonXtal_Prot#'!A:AL,31,FALSE)-VLOOKUP(A327,'SegEnds_NonXtal_Prot#'!A:AL,28,FALSE)</f>
        <v>52</v>
      </c>
      <c r="AI327" s="4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418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VLOOKUP(A328,'SegEnds_NonXtal_Prot#'!A:AL,10,FALSE)-VLOOKUP(A328,'SegEnds_NonXtal_Prot#'!A:AL,7,FALSE)</f>
        <v>15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45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43</v>
      </c>
      <c r="AH328" s="1">
        <f>VLOOKUP(A328,'SegEnds_NonXtal_Prot#'!A:AL,31,FALSE)-VLOOKUP(A328,'SegEnds_NonXtal_Prot#'!A:AL,28,FALSE)</f>
        <v>48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419</v>
      </c>
      <c r="B329" s="4" t="str">
        <f>VLOOKUP(A329,Xtal_Templ!A:B,2,FALSE)</f>
        <v>calcr_human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41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>
        <f>VLOOKUP(A329,'SegEnds_NonXtal_Prot#'!A:AL,10,FALSE)-VLOOKUP(A329,'SegEnds_NonXtal_Prot#'!A:AL,7,FALSE)</f>
        <v>15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45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43</v>
      </c>
      <c r="AH329" s="4">
        <f>VLOOKUP(A329,'SegEnds_NonXtal_Prot#'!A:AL,31,FALSE)-VLOOKUP(A329,'SegEnds_NonXtal_Prot#'!A:AL,28,FALSE)</f>
        <v>48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420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VLOOKUP(A330,'SegEnds_NonXtal_Prot#'!A:AL,10,FALSE)-VLOOKUP(A330,'SegEnds_NonXtal_Prot#'!A:AL,7,FALSE)</f>
        <v>15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45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43</v>
      </c>
      <c r="AH330" s="1">
        <f>VLOOKUP(A330,'SegEnds_NonXtal_Prot#'!A:AL,31,FALSE)-VLOOKUP(A330,'SegEnds_NonXtal_Prot#'!A:AL,28,FALSE)</f>
        <v>47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442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20</v>
      </c>
      <c r="AG331" s="1">
        <f>VLOOKUP(A331,'SegEnds_NonXtal_Prot#'!A:AL,28,FALSE)-VLOOKUP(A331,'SegEnds_NonXtal_Prot#'!A:AL,22,FALSE)</f>
        <v>54</v>
      </c>
      <c r="AH331" s="1">
        <f>VLOOKUP(A331,'SegEnds_NonXtal_Prot#'!A:AL,31,FALSE)-VLOOKUP(A331,'SegEnds_NonXtal_Prot#'!A:AL,28,FALSE)</f>
        <v>49</v>
      </c>
      <c r="AI331" s="1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1180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1181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1188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51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21</v>
      </c>
      <c r="AG334" s="1">
        <f>VLOOKUP(A334,'SegEnds_NonXtal_Prot#'!A:AL,28,FALSE)-VLOOKUP(A334,'SegEnds_NonXtal_Prot#'!A:AL,22,FALSE)</f>
        <v>47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50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45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1191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20</v>
      </c>
      <c r="AG336" s="1">
        <f>VLOOKUP(A336,'SegEnds_NonXtal_Prot#'!A:AL,28,FALSE)-VLOOKUP(A336,'SegEnds_NonXtal_Prot#'!A:AL,22,FALSE)</f>
        <v>46</v>
      </c>
      <c r="AH336" s="1">
        <f>VLOOKUP(A336,'SegEnds_NonXtal_Prot#'!A:AL,31,FALSE)-VLOOKUP(A336,'SegEnds_NonXtal_Prot#'!A:AL,28,FALSE)</f>
        <v>51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1192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1" t="s">
        <v>414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44</v>
      </c>
      <c r="AH338" s="1">
        <f>VLOOKUP(A338,'SegEnds_NonXtal_Prot#'!A:AL,31,FALSE)-VLOOKUP(A338,'SegEnds_NonXtal_Prot#'!A:AL,28,FALSE)</f>
        <v>50</v>
      </c>
      <c r="AI338" s="1">
        <f>VLOOKUP(A338,'SegEnds_NonXtal_Prot#'!A:AL,34,FALSE)-VLOOKUP(A338,'SegEnds_NonXtal_Prot#'!A:AL,31,FALSE)</f>
        <v>29</v>
      </c>
      <c r="AJ338" s="1" t="str">
        <f>IF(ISERROR(MATCH(A338,'SegEnds_Xtal_Prot#'!B:B, 0)), "NoXtal", "Xtal")</f>
        <v>NoXtal</v>
      </c>
    </row>
    <row r="339" spans="1:36" x14ac:dyDescent="0.2">
      <c r="A339" s="4" t="s">
        <v>1193</v>
      </c>
      <c r="B339" s="4" t="str">
        <f>VLOOKUP(A339,Xtal_Templ!A:B,2,FALSE)</f>
        <v>crfr1_human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90">
        <f>VLOOKUP($B339&amp;"__wt",'SegEnds_Xtal_BW#'!$A:$Z,15,FALSE)</f>
        <v>40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119">
        <v>28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4">
        <f>VLOOKUP(A339,'SegEnds_NonXtal_Prot#'!A:AL,10,FALSE)-VLOOKUP(A339,'SegEnds_NonXtal_Prot#'!A:AL,7,FALSE)</f>
        <v>21</v>
      </c>
      <c r="AC339" s="4" t="e">
        <f>VLOOKUP(A339,'SegEnds_NonXtal_Prot#'!A:AL,13,FALSE)-VLOOKUP(A339,'SegEnds_NonXtal_Prot#'!A:AL,10,FALSE)</f>
        <v>#VALUE!</v>
      </c>
      <c r="AD339" s="4">
        <f>VLOOKUP(A339,'SegEnds_NonXtal_Prot#'!A:AL,16,FALSE)-VLOOKUP(A339,'SegEnds_NonXtal_Prot#'!A:AL,10,FALSE)</f>
        <v>47</v>
      </c>
      <c r="AE339" s="1" t="e">
        <f>VLOOKUP(A339,'SegEnds_NonXtal_Prot#'!A:AL,22,FALSE)-VLOOKUP(A339,'SegEnds_NonXtal_Prot#'!A:AL,19,FALSE)</f>
        <v>#VALUE!</v>
      </c>
      <c r="AF339" s="4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57</v>
      </c>
      <c r="AH339" s="4">
        <f>VLOOKUP(A339,'SegEnds_NonXtal_Prot#'!A:AL,31,FALSE)-VLOOKUP(A339,'SegEnds_NonXtal_Prot#'!A:AL,28,FALSE)</f>
        <v>44</v>
      </c>
      <c r="AI339" s="4">
        <f>VLOOKUP(A339,'SegEnds_NonXtal_Prot#'!A:AL,34,FALSE)-VLOOKUP(A339,'SegEnds_NonXtal_Prot#'!A:AL,31,FALSE)</f>
        <v>30</v>
      </c>
      <c r="AJ339" s="1" t="str">
        <f>IF(ISERROR(MATCH(A339,'SegEnds_Xtal_Prot#'!B:B, 0)), "NoXtal", "Xtal")</f>
        <v>NoXtal</v>
      </c>
    </row>
    <row r="340" spans="1:36" x14ac:dyDescent="0.2">
      <c r="A340" s="1" t="s">
        <v>1177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9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29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 t="e">
        <f>VLOOKUP(A340,'SegEnds_NonXtal_Prot#'!A:AL,10,FALSE)-VLOOKUP(A340,'SegEnds_NonXtal_Prot#'!A:AL,7,FALSE)</f>
        <v>#VALUE!</v>
      </c>
      <c r="AC340" s="1" t="e">
        <f>VLOOKUP(A340,'SegEnds_NonXtal_Prot#'!A:AL,13,FALSE)-VLOOKUP(A340,'SegEnds_NonXtal_Prot#'!A:AL,10,FALSE)</f>
        <v>#VALUE!</v>
      </c>
      <c r="AD340" s="1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1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46</v>
      </c>
      <c r="AH340" s="1">
        <f>VLOOKUP(A340,'SegEnds_NonXtal_Prot#'!A:AL,31,FALSE)-VLOOKUP(A340,'SegEnds_NonXtal_Prot#'!A:AL,28,FALSE)</f>
        <v>86</v>
      </c>
      <c r="AI340" s="1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4" t="s">
        <v>1178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90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29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4" t="e">
        <f>VLOOKUP(A341,'SegEnds_NonXtal_Prot#'!A:AL,10,FALSE)-VLOOKUP(A341,'SegEnds_NonXtal_Prot#'!A:AL,7,FALSE)</f>
        <v>#VALUE!</v>
      </c>
      <c r="AC341" s="4" t="e">
        <f>VLOOKUP(A341,'SegEnds_NonXtal_Prot#'!A:AL,13,FALSE)-VLOOKUP(A341,'SegEnds_NonXtal_Prot#'!A:AL,10,FALSE)</f>
        <v>#VALUE!</v>
      </c>
      <c r="AD341" s="4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4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43</v>
      </c>
      <c r="AH341" s="4">
        <f>VLOOKUP(A341,'SegEnds_NonXtal_Prot#'!A:AL,31,FALSE)-VLOOKUP(A341,'SegEnds_NonXtal_Prot#'!A:AL,28,FALSE)</f>
        <v>100</v>
      </c>
      <c r="AI341" s="4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1179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45</v>
      </c>
      <c r="AH342" s="1">
        <f>VLOOKUP(A342,'SegEnds_NonXtal_Prot#'!A:AL,31,FALSE)-VLOOKUP(A342,'SegEnds_NonXtal_Prot#'!A:AL,28,FALSE)</f>
        <v>85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1198</v>
      </c>
      <c r="B343" s="1" t="str">
        <f>VLOOKUP(A343,Xtal_Templ!A:B,2,FALSE)</f>
        <v>glp1r_human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65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18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38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 t="e">
        <f>VLOOKUP(A343,'SegEnds_NonXtal_Prot#'!A:AL,10,FALSE)-VLOOKUP(A343,'SegEnds_NonXtal_Prot#'!A:AL,7,FALSE)</f>
        <v>#VALUE!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73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26</v>
      </c>
      <c r="AG343" s="1">
        <f>VLOOKUP(A343,'SegEnds_NonXtal_Prot#'!A:AL,28,FALSE)-VLOOKUP(A343,'SegEnds_NonXtal_Prot#'!A:AL,22,FALSE)</f>
        <v>60</v>
      </c>
      <c r="AH343" s="1">
        <f>VLOOKUP(A343,'SegEnds_NonXtal_Prot#'!A:AL,31,FALSE)-VLOOKUP(A343,'SegEnds_NonXtal_Prot#'!A:AL,28,FALSE)</f>
        <v>51</v>
      </c>
      <c r="AI343" s="1">
        <f>VLOOKUP(A343,'SegEnds_NonXtal_Prot#'!A:AL,34,FALSE)-VLOOKUP(A343,'SegEnds_NonXtal_Prot#'!A:AL,31,FALSE)</f>
        <v>31</v>
      </c>
      <c r="AJ343" s="1" t="str">
        <f>IF(ISERROR(MATCH(A343,'SegEnds_Xtal_Prot#'!B:B, 0)), "NoXtal", "Xtal")</f>
        <v>NoXtal</v>
      </c>
    </row>
    <row r="344" spans="1:36" x14ac:dyDescent="0.2">
      <c r="A344" s="1" t="s">
        <v>1187</v>
      </c>
      <c r="B344" s="1" t="str">
        <f>VLOOKUP(A344,Xtal_Templ!A:B,2,FALSE)</f>
        <v>glp1r_human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38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28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VLOOKUP(A344,'SegEnds_NonXtal_Prot#'!A:AL,10,FALSE)-VLOOKUP(A344,'SegEnds_NonXtal_Prot#'!A:AL,7,FALSE)</f>
        <v>15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45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19</v>
      </c>
      <c r="AG344" s="1">
        <f>VLOOKUP(A344,'SegEnds_NonXtal_Prot#'!A:AL,28,FALSE)-VLOOKUP(A344,'SegEnds_NonXtal_Prot#'!A:AL,22,FALSE)</f>
        <v>42</v>
      </c>
      <c r="AH344" s="1">
        <f>VLOOKUP(A344,'SegEnds_NonXtal_Prot#'!A:AL,31,FALSE)-VLOOKUP(A344,'SegEnds_NonXtal_Prot#'!A:AL,28,FALSE)</f>
        <v>52</v>
      </c>
      <c r="AI344" s="1">
        <f>VLOOKUP(A344,'SegEnds_NonXtal_Prot#'!A:AL,34,FALSE)-VLOOKUP(A344,'SegEnds_NonXtal_Prot#'!A:AL,31,FALSE)</f>
        <v>32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40</v>
      </c>
      <c r="B345" s="43" t="str">
        <f>VLOOKUP(A345,Xtal_Templ!A:B,2,FALSE)</f>
        <v>grm1_human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1" t="s">
        <v>41</v>
      </c>
      <c r="B346" s="1" t="str">
        <f>VLOOKUP(A346,Xtal_Templ!A:B,2,FALSE)</f>
        <v>grm5_human</v>
      </c>
      <c r="C346" s="5">
        <f>VLOOKUP($B346&amp;"__wt",'SegEnds_Xtal_BW#'!$A:$Z,3,FALSE)</f>
        <v>34</v>
      </c>
      <c r="D346" s="1">
        <f>VLOOKUP($B346&amp;"__wt",'SegEnds_Xtal_BW#'!$A:$Z,4,FALSE)</f>
        <v>60</v>
      </c>
      <c r="E346" s="1">
        <f>VLOOKUP($B346&amp;"__wt",'SegEnds_Xtal_BW#'!$A:$Z,5,FALSE)</f>
        <v>47</v>
      </c>
      <c r="F346" s="1">
        <f>VLOOKUP($B346&amp;"__wt",'SegEnds_Xtal_BW#'!$A:$Z,6,FALSE)</f>
        <v>53</v>
      </c>
      <c r="G346" s="1">
        <v>39</v>
      </c>
      <c r="H346" s="12">
        <f>VLOOKUP($B346&amp;"__wt",'SegEnds_Xtal_BW#'!$A:$Z,8,FALSE)</f>
        <v>61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f>VLOOKUP($B346&amp;"__wt",'SegEnds_Xtal_BW#'!$A:$Z,11,FALSE)</f>
        <v>22</v>
      </c>
      <c r="L346" s="1">
        <f>VLOOKUP($B346&amp;"__wt",'SegEnds_Xtal_BW#'!$A:$Z,12,FALSE)</f>
        <v>54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9">
        <f>VLOOKUP($B346&amp;"__wt",'SegEnds_Xtal_BW#'!$A:$Z,15,FALSE)</f>
        <v>38</v>
      </c>
      <c r="P346" s="1">
        <f>VLOOKUP($B346&amp;"__wt",'SegEnds_Xtal_BW#'!$A:$Z,16,FALSE)</f>
        <v>64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f>VLOOKUP($B346&amp;"__wt",'SegEnds_Xtal_BW#'!$A:$Z,19,FALSE)</f>
        <v>37</v>
      </c>
      <c r="T346" s="1">
        <f>VLOOKUP($B346&amp;"__wt",'SegEnds_Xtal_BW#'!$A:$Z,20,FALSE)</f>
        <v>61</v>
      </c>
      <c r="U346" s="1">
        <f>VLOOKUP($B346&amp;"__wt",'SegEnds_Xtal_BW#'!$A:$Z,21,FALSE)</f>
        <v>33</v>
      </c>
      <c r="V346" s="1">
        <f>VLOOKUP($B346&amp;"__wt",'SegEnds_Xtal_BW#'!$A:$Z,22,FALSE)</f>
        <v>57</v>
      </c>
      <c r="W346" s="1">
        <f>VLOOKUP($B346&amp;"__wt",'SegEnds_Xtal_BW#'!$A:$Z,23,FALSE)</f>
        <v>34</v>
      </c>
      <c r="X346" s="1">
        <f>VLOOKUP($B346&amp;"__wt",'SegEnds_Xtal_BW#'!$A:$Z,24,FALSE)</f>
        <v>63</v>
      </c>
      <c r="Y346" s="1">
        <f>VLOOKUP($B346&amp;"__wt",'SegEnds_Xtal_BW#'!$A:$Z,25,FALSE)</f>
        <v>47</v>
      </c>
      <c r="Z346" s="1">
        <f>VLOOKUP($B346&amp;"__wt",'SegEnds_Xtal_BW#'!$A:$Z,26,FALSE)</f>
        <v>59</v>
      </c>
      <c r="AA346" s="27" t="str">
        <f>VLOOKUP(A346,Classification!A:B,2,FALSE)</f>
        <v>C</v>
      </c>
      <c r="AB346" s="1">
        <f>VLOOKUP(A346,'SegEnds_NonXtal_Prot#'!A:AL,10,FALSE)-VLOOKUP(A346,'SegEnds_NonXtal_Prot#'!A:AL,7,FALSE)</f>
        <v>15</v>
      </c>
      <c r="AC346" s="1" t="e">
        <f>VLOOKUP(A346,'SegEnds_NonXtal_Prot#'!A:AL,13,FALSE)-VLOOKUP(A346,'SegEnds_NonXtal_Prot#'!A:AL,10,FALSE)</f>
        <v>#VALUE!</v>
      </c>
      <c r="AD346" s="1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1">
        <f>VLOOKUP(A346,'SegEnds_NonXtal_Prot#'!A:AL,28,FALSE)-VLOOKUP(A346,'SegEnds_NonXtal_Prot#'!A:AL,25,FALSE)</f>
        <v>17</v>
      </c>
      <c r="AG346" s="1">
        <f>VLOOKUP(A346,'SegEnds_NonXtal_Prot#'!A:AL,28,FALSE)-VLOOKUP(A346,'SegEnds_NonXtal_Prot#'!A:AL,22,FALSE)</f>
        <v>49</v>
      </c>
      <c r="AH346" s="1">
        <f>VLOOKUP(A346,'SegEnds_NonXtal_Prot#'!A:AL,31,FALSE)-VLOOKUP(A346,'SegEnds_NonXtal_Prot#'!A:AL,28,FALSE)</f>
        <v>37</v>
      </c>
      <c r="AI346" s="1">
        <f>VLOOKUP(A346,'SegEnds_NonXtal_Prot#'!A:AL,34,FALSE)-VLOOKUP(A346,'SegEnds_NonXtal_Prot#'!A:AL,31,FALSE)</f>
        <v>27</v>
      </c>
      <c r="AJ346" s="1" t="str">
        <f>IF(ISERROR(MATCH(A346,'SegEnds_Xtal_Prot#'!B:B, 0)), "NoXtal", "Xtal")</f>
        <v>Xtal</v>
      </c>
    </row>
    <row r="347" spans="1:36" x14ac:dyDescent="0.2">
      <c r="A347" s="4" t="s">
        <v>105</v>
      </c>
      <c r="B347" s="4" t="str">
        <f>VLOOKUP(A347,Xtal_Templ!A:B,2,FALSE)</f>
        <v>grm5_human</v>
      </c>
      <c r="C347" s="5">
        <f>VLOOKUP($B347&amp;"__wt",'SegEnds_Xtal_BW#'!$A:$Z,3,FALSE)</f>
        <v>34</v>
      </c>
      <c r="D347" s="4">
        <f>VLOOKUP($B347&amp;"__wt",'SegEnds_Xtal_BW#'!$A:$Z,4,FALSE)</f>
        <v>60</v>
      </c>
      <c r="E347" s="4">
        <f>VLOOKUP($B347&amp;"__wt",'SegEnds_Xtal_BW#'!$A:$Z,5,FALSE)</f>
        <v>47</v>
      </c>
      <c r="F347" s="4">
        <f>VLOOKUP($B347&amp;"__wt",'SegEnds_Xtal_BW#'!$A:$Z,6,FALSE)</f>
        <v>53</v>
      </c>
      <c r="G347" s="4">
        <v>39</v>
      </c>
      <c r="H347" s="11">
        <f>VLOOKUP($B347&amp;"__wt",'SegEnds_Xtal_BW#'!$A:$Z,8,FALSE)</f>
        <v>61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f>VLOOKUP($B347&amp;"__wt",'SegEnds_Xtal_BW#'!$A:$Z,11,FALSE)</f>
        <v>22</v>
      </c>
      <c r="L347" s="4">
        <f>VLOOKUP($B347&amp;"__wt",'SegEnds_Xtal_BW#'!$A:$Z,12,FALSE)</f>
        <v>54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90">
        <f>VLOOKUP($B347&amp;"__wt",'SegEnds_Xtal_BW#'!$A:$Z,15,FALSE)</f>
        <v>38</v>
      </c>
      <c r="P347" s="4">
        <f>VLOOKUP($B347&amp;"__wt",'SegEnds_Xtal_BW#'!$A:$Z,16,FALSE)</f>
        <v>64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f>VLOOKUP($B347&amp;"__wt",'SegEnds_Xtal_BW#'!$A:$Z,19,FALSE)</f>
        <v>37</v>
      </c>
      <c r="T347" s="4">
        <f>VLOOKUP($B347&amp;"__wt",'SegEnds_Xtal_BW#'!$A:$Z,20,FALSE)</f>
        <v>61</v>
      </c>
      <c r="U347" s="4">
        <f>VLOOKUP($B347&amp;"__wt",'SegEnds_Xtal_BW#'!$A:$Z,21,FALSE)</f>
        <v>33</v>
      </c>
      <c r="V347" s="4">
        <f>VLOOKUP($B347&amp;"__wt",'SegEnds_Xtal_BW#'!$A:$Z,22,FALSE)</f>
        <v>57</v>
      </c>
      <c r="W347" s="4">
        <f>VLOOKUP($B347&amp;"__wt",'SegEnds_Xtal_BW#'!$A:$Z,23,FALSE)</f>
        <v>34</v>
      </c>
      <c r="X347" s="4">
        <f>VLOOKUP($B347&amp;"__wt",'SegEnds_Xtal_BW#'!$A:$Z,24,FALSE)</f>
        <v>63</v>
      </c>
      <c r="Y347" s="4">
        <f>VLOOKUP($B347&amp;"__wt",'SegEnds_Xtal_BW#'!$A:$Z,25,FALSE)</f>
        <v>47</v>
      </c>
      <c r="Z347" s="4">
        <f>VLOOKUP($B347&amp;"__wt",'SegEnds_Xtal_BW#'!$A:$Z,26,FALSE)</f>
        <v>59</v>
      </c>
      <c r="AA347" s="27" t="str">
        <f>VLOOKUP(A347,Classification!A:B,2,FALSE)</f>
        <v>C</v>
      </c>
      <c r="AB347" s="4">
        <f>VLOOKUP(A347,'SegEnds_NonXtal_Prot#'!A:AL,10,FALSE)-VLOOKUP(A347,'SegEnds_NonXtal_Prot#'!A:AL,7,FALSE)</f>
        <v>15</v>
      </c>
      <c r="AC347" s="4" t="e">
        <f>VLOOKUP(A347,'SegEnds_NonXtal_Prot#'!A:AL,13,FALSE)-VLOOKUP(A347,'SegEnds_NonXtal_Prot#'!A:AL,10,FALSE)</f>
        <v>#VALUE!</v>
      </c>
      <c r="AD347" s="4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4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4">
        <f>VLOOKUP(A347,'SegEnds_NonXtal_Prot#'!A:AL,31,FALSE)-VLOOKUP(A347,'SegEnds_NonXtal_Prot#'!A:AL,28,FALSE)</f>
        <v>37</v>
      </c>
      <c r="AI347" s="4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4" t="s">
        <v>114</v>
      </c>
      <c r="B348" s="4" t="str">
        <f>VLOOKUP(A348,Xtal_Templ!A:B,2,FALSE)</f>
        <v>grm1_human</v>
      </c>
      <c r="C348" s="5">
        <f>VLOOKUP($B348&amp;"__wt",'SegEnds_Xtal_BW#'!$A:$Z,3,FALSE)</f>
        <v>34</v>
      </c>
      <c r="D348" s="4">
        <f>VLOOKUP($B348&amp;"__wt",'SegEnds_Xtal_BW#'!$A:$Z,4,FALSE)</f>
        <v>60</v>
      </c>
      <c r="E348" s="4">
        <f>VLOOKUP($B348&amp;"__wt",'SegEnds_Xtal_BW#'!$A:$Z,5,FALSE)</f>
        <v>47</v>
      </c>
      <c r="F348" s="4">
        <f>VLOOKUP($B348&amp;"__wt",'SegEnds_Xtal_BW#'!$A:$Z,6,FALSE)</f>
        <v>53</v>
      </c>
      <c r="G348" s="4">
        <v>39</v>
      </c>
      <c r="H348" s="11">
        <f>VLOOKUP($B348&amp;"__wt",'SegEnds_Xtal_BW#'!$A:$Z,8,FALSE)</f>
        <v>61</v>
      </c>
      <c r="I348" s="4" t="str">
        <f>VLOOKUP($B348&amp;"__wt",'SegEnds_Xtal_BW#'!$A:$Z,9,FALSE)</f>
        <v>-</v>
      </c>
      <c r="J348" s="4" t="str">
        <f>VLOOKUP($B348&amp;"__wt",'SegEnds_Xtal_BW#'!$A:$Z,10,FALSE)</f>
        <v>-</v>
      </c>
      <c r="K348" s="11">
        <f>VLOOKUP($B348&amp;"__wt",'SegEnds_Xtal_BW#'!$A:$Z,11,FALSE)</f>
        <v>22</v>
      </c>
      <c r="L348" s="4">
        <f>VLOOKUP($B348&amp;"__wt",'SegEnds_Xtal_BW#'!$A:$Z,12,FALSE)</f>
        <v>54</v>
      </c>
      <c r="M348" s="4" t="str">
        <f>VLOOKUP($B348&amp;"__wt",'SegEnds_Xtal_BW#'!$A:$Z,13,FALSE)</f>
        <v>-</v>
      </c>
      <c r="N348" s="11" t="str">
        <f>VLOOKUP($B348&amp;"__wt",'SegEnds_Xtal_BW#'!$A:$Z,14,FALSE)</f>
        <v>-</v>
      </c>
      <c r="O348" s="90">
        <f>VLOOKUP($B348&amp;"__wt",'SegEnds_Xtal_BW#'!$A:$Z,15,FALSE)</f>
        <v>38</v>
      </c>
      <c r="P348" s="4">
        <f>VLOOKUP($B348&amp;"__wt",'SegEnds_Xtal_BW#'!$A:$Z,16,FALSE)</f>
        <v>64</v>
      </c>
      <c r="Q348" s="4">
        <f>VLOOKUP($B348&amp;"__wt",'SegEnds_Xtal_BW#'!$A:$Z,17,FALSE)</f>
        <v>50</v>
      </c>
      <c r="R348" s="4">
        <f>VLOOKUP($B348&amp;"__wt",'SegEnds_Xtal_BW#'!$A:$Z,18,FALSE)</f>
        <v>52</v>
      </c>
      <c r="S348" s="4">
        <f>VLOOKUP($B348&amp;"__wt",'SegEnds_Xtal_BW#'!$A:$Z,19,FALSE)</f>
        <v>37</v>
      </c>
      <c r="T348" s="4">
        <f>VLOOKUP($B348&amp;"__wt",'SegEnds_Xtal_BW#'!$A:$Z,20,FALSE)</f>
        <v>61</v>
      </c>
      <c r="U348" s="4">
        <f>VLOOKUP($B348&amp;"__wt",'SegEnds_Xtal_BW#'!$A:$Z,21,FALSE)</f>
        <v>33</v>
      </c>
      <c r="V348" s="4">
        <f>VLOOKUP($B348&amp;"__wt",'SegEnds_Xtal_BW#'!$A:$Z,22,FALSE)</f>
        <v>57</v>
      </c>
      <c r="W348" s="4">
        <f>VLOOKUP($B348&amp;"__wt",'SegEnds_Xtal_BW#'!$A:$Z,23,FALSE)</f>
        <v>34</v>
      </c>
      <c r="X348" s="4">
        <f>VLOOKUP($B348&amp;"__wt",'SegEnds_Xtal_BW#'!$A:$Z,24,FALSE)</f>
        <v>63</v>
      </c>
      <c r="Y348" s="4">
        <f>VLOOKUP($B348&amp;"__wt",'SegEnds_Xtal_BW#'!$A:$Z,25,FALSE)</f>
        <v>47</v>
      </c>
      <c r="Z348" s="4">
        <f>VLOOKUP($B348&amp;"__wt",'SegEnds_Xtal_BW#'!$A:$Z,26,FALSE)</f>
        <v>59</v>
      </c>
      <c r="AA348" s="27" t="str">
        <f>VLOOKUP(A348,Classification!A:B,2,FALSE)</f>
        <v>C</v>
      </c>
      <c r="AB348" s="4">
        <f>VLOOKUP(A348,'SegEnds_NonXtal_Prot#'!A:AL,10,FALSE)-VLOOKUP(A348,'SegEnds_NonXtal_Prot#'!A:AL,7,FALSE)</f>
        <v>16</v>
      </c>
      <c r="AC348" s="4" t="e">
        <f>VLOOKUP(A348,'SegEnds_NonXtal_Prot#'!A:AL,13,FALSE)-VLOOKUP(A348,'SegEnds_NonXtal_Prot#'!A:AL,10,FALSE)</f>
        <v>#VALUE!</v>
      </c>
      <c r="AD348" s="4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4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50</v>
      </c>
      <c r="AH348" s="4">
        <f>VLOOKUP(A348,'SegEnds_NonXtal_Prot#'!A:AL,31,FALSE)-VLOOKUP(A348,'SegEnds_NonXtal_Prot#'!A:AL,28,FALSE)</f>
        <v>35</v>
      </c>
      <c r="AI348" s="4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122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51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123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52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124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1">
        <f>VLOOKUP(A351,'SegEnds_NonXtal_Prot#'!A:AL,28,FALSE)-VLOOKUP(A351,'SegEnds_NonXtal_Prot#'!A:AL,25,FALSE)</f>
        <v>18</v>
      </c>
      <c r="AG351" s="1">
        <f>VLOOKUP(A351,'SegEnds_NonXtal_Prot#'!A:AL,28,FALSE)-VLOOKUP(A351,'SegEnds_NonXtal_Prot#'!A:AL,22,FALSE)</f>
        <v>51</v>
      </c>
      <c r="AH351" s="1">
        <f>VLOOKUP(A351,'SegEnds_NonXtal_Prot#'!A:AL,31,FALSE)-VLOOKUP(A351,'SegEnds_NonXtal_Prot#'!A:AL,28,FALSE)</f>
        <v>37</v>
      </c>
      <c r="AI351" s="1">
        <f>VLOOKUP(A351,'SegEnds_NonXtal_Prot#'!A:AL,34,FALSE)-VLOOKUP(A351,'SegEnds_NonXtal_Prot#'!A:AL,31,FALSE)</f>
        <v>29</v>
      </c>
      <c r="AJ351" s="1" t="str">
        <f>IF(ISERROR(MATCH(A351,'SegEnds_Xtal_Prot#'!B:B, 0)), "NoXtal", "Xtal")</f>
        <v>NoXtal</v>
      </c>
    </row>
    <row r="352" spans="1:36" x14ac:dyDescent="0.2">
      <c r="A352" s="1" t="s">
        <v>108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15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50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62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30</v>
      </c>
      <c r="AJ352" s="1" t="str">
        <f>IF(ISERROR(MATCH(A352,'SegEnds_Xtal_Prot#'!B:B, 0)), "NoXtal", "Xtal")</f>
        <v>NoXtal</v>
      </c>
    </row>
    <row r="353" spans="1:36" x14ac:dyDescent="0.2">
      <c r="A353" s="4" t="s">
        <v>106</v>
      </c>
      <c r="B353" s="4" t="str">
        <f>VLOOKUP(A353,Xtal_Templ!A:B,2,FALSE)</f>
        <v>grm5_human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15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51</v>
      </c>
      <c r="AE353" s="1" t="e">
        <f>VLOOKUP(A353,'SegEnds_NonXtal_Prot#'!A:AL,22,FALSE)-VLOOKUP(A353,'SegEnds_NonXtal_Prot#'!A:AL,19,FALSE)</f>
        <v>#VALUE!</v>
      </c>
      <c r="AF353" s="4">
        <f>VLOOKUP(A353,'SegEnds_NonXtal_Prot#'!A:AL,28,FALSE)-VLOOKUP(A353,'SegEnds_NonXtal_Prot#'!A:AL,25,FALSE)</f>
        <v>19</v>
      </c>
      <c r="AG353" s="1">
        <f>VLOOKUP(A353,'SegEnds_NonXtal_Prot#'!A:AL,28,FALSE)-VLOOKUP(A353,'SegEnds_NonXtal_Prot#'!A:AL,22,FALSE)</f>
        <v>62</v>
      </c>
      <c r="AH353" s="4">
        <f>VLOOKUP(A353,'SegEnds_NonXtal_Prot#'!A:AL,31,FALSE)-VLOOKUP(A353,'SegEnds_NonXtal_Prot#'!A:AL,28,FALSE)</f>
        <v>38</v>
      </c>
      <c r="AI353" s="4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107</v>
      </c>
      <c r="B354" s="1" t="str">
        <f>VLOOKUP(A354,Xtal_Templ!A:B,2,FALSE)</f>
        <v>grm5_human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51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19</v>
      </c>
      <c r="AG354" s="1">
        <f>VLOOKUP(A354,'SegEnds_NonXtal_Prot#'!A:AL,28,FALSE)-VLOOKUP(A354,'SegEnds_NonXtal_Prot#'!A:AL,22,FALSE)</f>
        <v>62</v>
      </c>
      <c r="AH354" s="1">
        <f>VLOOKUP(A354,'SegEnds_NonXtal_Prot#'!A:AL,31,FALSE)-VLOOKUP(A354,'SegEnds_NonXtal_Prot#'!A:AL,28,FALSE)</f>
        <v>38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115</v>
      </c>
      <c r="B355" s="1" t="str">
        <f>VLOOKUP(A355,Xtal_Templ!A:B,2,FALSE)</f>
        <v>grm5_human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51</v>
      </c>
      <c r="AH355" s="1">
        <f>VLOOKUP(A355,'SegEnds_NonXtal_Prot#'!A:AL,31,FALSE)-VLOOKUP(A355,'SegEnds_NonXtal_Prot#'!A:AL,28,FALSE)</f>
        <v>37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1" t="s">
        <v>116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121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19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 t="e">
        <f>VLOOKUP(A357,'SegEnds_NonXtal_Prot#'!A:AL,28,FALSE)-VLOOKUP(A357,'SegEnds_NonXtal_Prot#'!A:AL,25,FALSE)</f>
        <v>#VALUE!</v>
      </c>
      <c r="AG357" s="1">
        <f>VLOOKUP(A357,'SegEnds_NonXtal_Prot#'!A:AL,28,FALSE)-VLOOKUP(A357,'SegEnds_NonXtal_Prot#'!A:AL,22,FALSE)</f>
        <v>45</v>
      </c>
      <c r="AH357" s="1">
        <f>VLOOKUP(A357,'SegEnds_NonXtal_Prot#'!A:AL,31,FALSE)-VLOOKUP(A357,'SegEnds_NonXtal_Prot#'!A:AL,28,FALSE)</f>
        <v>39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4" t="s">
        <v>109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90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37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34</v>
      </c>
      <c r="X358" s="4">
        <f>VLOOKUP($B358&amp;"__wt",'SegEnds_Xtal_BW#'!$A:$Z,24,FALSE)</f>
        <v>63</v>
      </c>
      <c r="Y358" s="4">
        <f>VLOOKUP($B358&amp;"__wt",'SegEnds_Xtal_BW#'!$A:$Z,25,FALSE)</f>
        <v>47</v>
      </c>
      <c r="Z358" s="4">
        <f>VLOOKUP($B358&amp;"__wt",'SegEnds_Xtal_BW#'!$A:$Z,26,FALSE)</f>
        <v>59</v>
      </c>
      <c r="AA358" s="27" t="str">
        <f>VLOOKUP(A358,Classification!A:B,2,FALSE)</f>
        <v>C</v>
      </c>
      <c r="AB358" s="4">
        <f>VLOOKUP(A358,'SegEnds_NonXtal_Prot#'!A:AL,10,FALSE)-VLOOKUP(A358,'SegEnds_NonXtal_Prot#'!A:AL,7,FALSE)</f>
        <v>15</v>
      </c>
      <c r="AC358" s="4" t="e">
        <f>VLOOKUP(A358,'SegEnds_NonXtal_Prot#'!A:AL,13,FALSE)-VLOOKUP(A358,'SegEnds_NonXtal_Prot#'!A:AL,10,FALSE)</f>
        <v>#VALUE!</v>
      </c>
      <c r="AD358" s="4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4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4">
        <f>VLOOKUP(A358,'SegEnds_NonXtal_Prot#'!A:AL,31,FALSE)-VLOOKUP(A358,'SegEnds_NonXtal_Prot#'!A:AL,28,FALSE)</f>
        <v>37</v>
      </c>
      <c r="AI358" s="4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110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16</v>
      </c>
      <c r="AG359" s="1">
        <f>VLOOKUP(A359,'SegEnds_NonXtal_Prot#'!A:AL,28,FALSE)-VLOOKUP(A359,'SegEnds_NonXtal_Prot#'!A:AL,22,FALSE)</f>
        <v>65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33</v>
      </c>
      <c r="AJ359" s="1" t="str">
        <f>IF(ISERROR(MATCH(A359,'SegEnds_Xtal_Prot#'!B:B, 0)), "NoXtal", "Xtal")</f>
        <v>NoXtal</v>
      </c>
    </row>
    <row r="360" spans="1:36" x14ac:dyDescent="0.2">
      <c r="A360" s="1" t="s">
        <v>112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19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55</v>
      </c>
      <c r="AH360" s="1">
        <f>VLOOKUP(A360,'SegEnds_NonXtal_Prot#'!A:AL,31,FALSE)-VLOOKUP(A360,'SegEnds_NonXtal_Prot#'!A:AL,28,FALSE)</f>
        <v>39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117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118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119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1" t="s">
        <v>120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56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34</v>
      </c>
      <c r="AJ364" s="1" t="str">
        <f>IF(ISERROR(MATCH(A364,'SegEnds_Xtal_Prot#'!B:B, 0)), "NoXtal", "Xtal")</f>
        <v>NoXtal</v>
      </c>
    </row>
    <row r="365" spans="1:36" x14ac:dyDescent="0.2">
      <c r="A365" s="4" t="s">
        <v>111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>
        <f>VLOOKUP(A365,'SegEnds_NonXtal_Prot#'!A:AL,28,FALSE)-VLOOKUP(A365,'SegEnds_NonXtal_Prot#'!A:AL,25,FALSE)</f>
        <v>17</v>
      </c>
      <c r="AG365" s="1">
        <f>VLOOKUP(A365,'SegEnds_NonXtal_Prot#'!A:AL,28,FALSE)-VLOOKUP(A365,'SegEnds_NonXtal_Prot#'!A:AL,22,FALSE)</f>
        <v>40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4" t="s">
        <v>113</v>
      </c>
      <c r="B366" s="4" t="str">
        <f>VLOOKUP(A366,Xtal_Templ!A:B,2,FALSE)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90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37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34</v>
      </c>
      <c r="X366" s="4">
        <f>VLOOKUP($B366&amp;"__wt",'SegEnds_Xtal_BW#'!$A:$Z,24,FALSE)</f>
        <v>63</v>
      </c>
      <c r="Y366" s="4">
        <f>VLOOKUP($B366&amp;"__wt",'SegEnds_Xtal_BW#'!$A:$Z,25,FALSE)</f>
        <v>47</v>
      </c>
      <c r="Z366" s="4">
        <f>VLOOKUP($B366&amp;"__wt",'SegEnds_Xtal_BW#'!$A:$Z,26,FALSE)</f>
        <v>59</v>
      </c>
      <c r="AA366" s="27" t="str">
        <f>VLOOKUP(A366,Classification!A:B,2,FALSE)</f>
        <v>C</v>
      </c>
      <c r="AB366" s="4">
        <f>VLOOKUP(A366,'SegEnds_NonXtal_Prot#'!A:AL,10,FALSE)-VLOOKUP(A366,'SegEnds_NonXtal_Prot#'!A:AL,7,FALSE)</f>
        <v>19</v>
      </c>
      <c r="AC366" s="4" t="e">
        <f>VLOOKUP(A366,'SegEnds_NonXtal_Prot#'!A:AL,13,FALSE)-VLOOKUP(A366,'SegEnds_NonXtal_Prot#'!A:AL,10,FALSE)</f>
        <v>#VALUE!</v>
      </c>
      <c r="AD366" s="4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4" t="e">
        <f>VLOOKUP(A366,'SegEnds_NonXtal_Prot#'!A:AL,28,FALSE)-VLOOKUP(A366,'SegEnds_NonXtal_Prot#'!A:AL,25,FALSE)</f>
        <v>#VALUE!</v>
      </c>
      <c r="AG366" s="1">
        <f>VLOOKUP(A366,'SegEnds_NonXtal_Prot#'!A:AL,28,FALSE)-VLOOKUP(A366,'SegEnds_NonXtal_Prot#'!A:AL,22,FALSE)</f>
        <v>43</v>
      </c>
      <c r="AH366" s="4">
        <f>VLOOKUP(A366,'SegEnds_NonXtal_Prot#'!A:AL,31,FALSE)-VLOOKUP(A366,'SegEnds_NonXtal_Prot#'!A:AL,28,FALSE)</f>
        <v>39</v>
      </c>
      <c r="AI366" s="4">
        <f>VLOOKUP(A366,'SegEnds_NonXtal_Prot#'!A:AL,34,FALSE)-VLOOKUP(A366,'SegEnds_NonXtal_Prot#'!A:AL,31,FALSE)</f>
        <v>35</v>
      </c>
      <c r="AJ366" s="1" t="str">
        <f>IF(ISERROR(MATCH(A366,'SegEnds_Xtal_Prot#'!B:B, 0)), "NoXtal", "Xtal")</f>
        <v>NoXtal</v>
      </c>
    </row>
    <row r="367" spans="1:36" x14ac:dyDescent="0.2">
      <c r="A367" s="1" t="s">
        <v>450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v>66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36</v>
      </c>
      <c r="AJ367" s="1" t="str">
        <f>IF(ISERROR(MATCH(A367,'SegEnds_Xtal_Prot#'!B:B, 0)), "NoXtal", "Xtal")</f>
        <v>NoXtal</v>
      </c>
    </row>
    <row r="368" spans="1:36" x14ac:dyDescent="0.2">
      <c r="A368" s="1" t="s">
        <v>451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64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454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103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57</v>
      </c>
      <c r="AI369" s="1">
        <f>VLOOKUP(A369,'SegEnds_NonXtal_Prot#'!A:AL,34,FALSE)-VLOOKUP(A369,'SegEnds_NonXtal_Prot#'!A:AL,31,FALSE)</f>
        <v>49</v>
      </c>
      <c r="AJ369" s="1" t="str">
        <f>IF(ISERROR(MATCH(A369,'SegEnds_Xtal_Prot#'!B:B, 0)), "NoXtal", "Xtal")</f>
        <v>NoXtal</v>
      </c>
    </row>
    <row r="370" spans="1:36" x14ac:dyDescent="0.2">
      <c r="A370" s="1" t="s">
        <v>448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449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452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453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67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447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56</v>
      </c>
      <c r="AJ374" s="1" t="str">
        <f>IF(ISERROR(MATCH(A374,'SegEnds_Xtal_Prot#'!B:B, 0)), "NoXtal", "Xtal")</f>
        <v>NoXtal</v>
      </c>
    </row>
    <row r="375" spans="1:36" x14ac:dyDescent="0.2">
      <c r="A375" s="1" t="s">
        <v>455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66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58</v>
      </c>
      <c r="AJ375" s="1" t="str">
        <f>IF(ISERROR(MATCH(A375,'SegEnds_Xtal_Prot#'!B:B, 0)), "NoXtal", "Xtal")</f>
        <v>NoXtal</v>
      </c>
    </row>
    <row r="376" spans="1:36" x14ac:dyDescent="0.2">
      <c r="A376" s="1" t="s">
        <v>446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484</v>
      </c>
      <c r="B379" s="1" t="str">
        <f>VLOOKUP(A379,Xtal_Templ!A:B,2,FALSE)</f>
        <v>oprk_human</v>
      </c>
      <c r="C379" s="5">
        <f>VLOOKUP($B379&amp;"__wt",'SegEnds_Xtal_BW#'!$A:$Z,3,FALSE)</f>
        <v>30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11">
        <v>61</v>
      </c>
      <c r="Q379" s="1" t="s">
        <v>23</v>
      </c>
      <c r="R379" s="1" t="s">
        <v>23</v>
      </c>
      <c r="S379" s="111">
        <v>40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45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25</v>
      </c>
      <c r="AH379" s="1">
        <f>VLOOKUP(A379,'SegEnds_NonXtal_Prot#'!A:AL,31,FALSE)-VLOOKUP(A379,'SegEnds_NonXtal_Prot#'!A:AL,28,FALSE)</f>
        <v>76</v>
      </c>
      <c r="AI379" s="1">
        <f>VLOOKUP(A379,'SegEnds_NonXtal_Prot#'!A:AL,34,FALSE)-VLOOKUP(A379,'SegEnds_NonXtal_Prot#'!A:AL,31,FALSE)</f>
        <v>36</v>
      </c>
      <c r="AJ379" s="1" t="str">
        <f>IF(ISERROR(MATCH(A379,'SegEnds_Xtal_Prot#'!B:B, 0)), "NoXtal", "Xtal")</f>
        <v>NoXtal</v>
      </c>
    </row>
    <row r="380" spans="1:36" x14ac:dyDescent="0.2">
      <c r="A380" s="1" t="s">
        <v>482</v>
      </c>
      <c r="B380" s="1" t="str">
        <f>VLOOKUP(A380,Xtal_Templ!A:B,2,FALSE)</f>
        <v>ccr9_human</v>
      </c>
      <c r="C380" s="5">
        <f>VLOOKUP($B380&amp;"__wt",'SegEnds_Xtal_BW#'!$A:$Z,3,FALSE)</f>
        <v>27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74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81</v>
      </c>
      <c r="AH380" s="1">
        <f>VLOOKUP(A380,'SegEnds_NonXtal_Prot#'!A:AL,31,FALSE)-VLOOKUP(A380,'SegEnds_NonXtal_Prot#'!A:AL,28,FALSE)</f>
        <v>37</v>
      </c>
      <c r="AI380" s="1">
        <f>VLOOKUP(A380,'SegEnds_NonXtal_Prot#'!A:AL,34,FALSE)-VLOOKUP(A380,'SegEnds_NonXtal_Prot#'!A:AL,31,FALSE)</f>
        <v>44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4" t="s">
        <v>485</v>
      </c>
      <c r="B382" s="4" t="str">
        <f>VLOOKUP(A382,Xtal_Templ!A:B,2,FALSE)</f>
        <v>aa2ar_human</v>
      </c>
      <c r="C382" s="5">
        <f>VLOOKUP($B382&amp;"__wt",'SegEnds_Xtal_BW#'!$A:$Z,3,FALSE)</f>
        <v>27</v>
      </c>
      <c r="D382" s="4">
        <v>60</v>
      </c>
      <c r="E382" s="4" t="s">
        <v>23</v>
      </c>
      <c r="F382" s="4" t="s">
        <v>23</v>
      </c>
      <c r="G382" s="4">
        <v>39</v>
      </c>
      <c r="H382" s="11">
        <v>63</v>
      </c>
      <c r="I382" s="4" t="s">
        <v>23</v>
      </c>
      <c r="J382" s="4" t="s">
        <v>23</v>
      </c>
      <c r="K382" s="11">
        <v>23</v>
      </c>
      <c r="L382" s="4">
        <v>56</v>
      </c>
      <c r="M382" s="4" t="s">
        <v>23</v>
      </c>
      <c r="N382" s="11" t="s">
        <v>23</v>
      </c>
      <c r="O382" s="90">
        <v>40</v>
      </c>
      <c r="P382" s="4">
        <v>64</v>
      </c>
      <c r="Q382" s="4" t="s">
        <v>23</v>
      </c>
      <c r="R382" s="4" t="s">
        <v>23</v>
      </c>
      <c r="S382" s="4">
        <v>39</v>
      </c>
      <c r="T382" s="4">
        <v>61</v>
      </c>
      <c r="U382" s="4">
        <v>29</v>
      </c>
      <c r="V382" s="4">
        <v>53</v>
      </c>
      <c r="W382" s="4">
        <v>35</v>
      </c>
      <c r="X382" s="4">
        <v>56</v>
      </c>
      <c r="Y382" s="4">
        <v>47</v>
      </c>
      <c r="Z382" s="4">
        <v>57</v>
      </c>
      <c r="AA382" s="27" t="str">
        <f>VLOOKUP(A382,Classification!A:B,2,FALSE)</f>
        <v>O</v>
      </c>
      <c r="AB382" s="4" t="e">
        <f>VLOOKUP(A382,'SegEnds_NonXtal_Prot#'!A:AL,10,FALSE)-VLOOKUP(A382,'SegEnds_NonXtal_Prot#'!A:AL,7,FALSE)</f>
        <v>#VALUE!</v>
      </c>
      <c r="AC382" s="4" t="e">
        <f>VLOOKUP(A382,'SegEnds_NonXtal_Prot#'!A:AL,13,FALSE)-VLOOKUP(A382,'SegEnds_NonXtal_Prot#'!A:AL,10,FALSE)</f>
        <v>#VALUE!</v>
      </c>
      <c r="AD382" s="4">
        <f>VLOOKUP(A382,'SegEnds_NonXtal_Prot#'!A:AL,16,FALSE)-VLOOKUP(A382,'SegEnds_NonXtal_Prot#'!A:AL,10,FALSE)</f>
        <v>63</v>
      </c>
      <c r="AE382" s="1" t="e">
        <f>VLOOKUP(A382,'SegEnds_NonXtal_Prot#'!A:AL,22,FALSE)-VLOOKUP(A382,'SegEnds_NonXtal_Prot#'!A:AL,19,FALSE)</f>
        <v>#VALUE!</v>
      </c>
      <c r="AF382" s="4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39</v>
      </c>
      <c r="AH382" s="4">
        <f>VLOOKUP(A382,'SegEnds_NonXtal_Prot#'!A:AL,31,FALSE)-VLOOKUP(A382,'SegEnds_NonXtal_Prot#'!A:AL,28,FALSE)</f>
        <v>58</v>
      </c>
      <c r="AI382" s="4">
        <f>VLOOKUP(A382,'SegEnds_NonXtal_Prot#'!A:AL,34,FALSE)-VLOOKUP(A382,'SegEnds_NonXtal_Prot#'!A:AL,31,FALSE)</f>
        <v>49</v>
      </c>
      <c r="AJ382" s="1" t="str">
        <f>IF(ISERROR(MATCH(A382,'SegEnds_Xtal_Prot#'!B:B, 0)), "NoXtal", "Xtal")</f>
        <v>NoXtal</v>
      </c>
    </row>
    <row r="383" spans="1:36" x14ac:dyDescent="0.2">
      <c r="A383" s="1" t="s">
        <v>930</v>
      </c>
      <c r="B383" s="1" t="str">
        <f>VLOOKUP(A383,Xtal_Templ!A:B,2,FALSE)</f>
        <v>agtr1_human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66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90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33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51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52</v>
      </c>
      <c r="AH383" s="1">
        <f>VLOOKUP(A383,'SegEnds_NonXtal_Prot#'!A:AL,31,FALSE)-VLOOKUP(A383,'SegEnds_NonXtal_Prot#'!A:AL,28,FALSE)</f>
        <v>56</v>
      </c>
      <c r="AI383" s="1">
        <f>VLOOKUP(A383,'SegEnds_NonXtal_Prot#'!A:AL,34,FALSE)-VLOOKUP(A383,'SegEnds_NonXtal_Prot#'!A:AL,31,FALSE)</f>
        <v>33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56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466</v>
      </c>
      <c r="B388" s="1" t="str">
        <f>VLOOKUP(A388,Xtal_Templ!A:B,2,FALSE)</f>
        <v>cxcr4_human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18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57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467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472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4" t="s">
        <v>474</v>
      </c>
      <c r="B391" s="4" t="str">
        <f>VLOOKUP(A391,Xtal_Templ!A:B,2,FALSE)</f>
        <v>cxcr4_human</v>
      </c>
      <c r="C391" s="5">
        <v>32</v>
      </c>
      <c r="D391" s="4">
        <v>62</v>
      </c>
      <c r="E391" s="4">
        <f>VLOOKUP($B391&amp;"__wt",'SegEnds_Xtal_BW#'!$A:$Z,5,FALSE)</f>
        <v>48</v>
      </c>
      <c r="F391" s="4">
        <f>VLOOKUP($B391&amp;"__wt",'SegEnds_Xtal_BW#'!$A:$Z,6,FALSE)</f>
        <v>51</v>
      </c>
      <c r="G391" s="4">
        <v>39</v>
      </c>
      <c r="H391" s="11">
        <v>66</v>
      </c>
      <c r="I391" s="4" t="s">
        <v>23</v>
      </c>
      <c r="J391" s="4" t="s">
        <v>23</v>
      </c>
      <c r="K391" s="11">
        <v>24</v>
      </c>
      <c r="L391" s="4">
        <f>VLOOKUP($B391&amp;"__wt",'SegEnds_Xtal_BW#'!$A:$Z,12,FALSE)</f>
        <v>56</v>
      </c>
      <c r="M391" s="4">
        <f>VLOOKUP($B391&amp;"__wt",'SegEnds_Xtal_BW#'!$A:$Z,13,FALSE)</f>
        <v>50</v>
      </c>
      <c r="N391" s="11">
        <v>57</v>
      </c>
      <c r="O391" s="90">
        <v>38</v>
      </c>
      <c r="P391" s="4">
        <f>VLOOKUP($B391&amp;"__wt",'SegEnds_Xtal_BW#'!$A:$Z,16,FALSE)</f>
        <v>64</v>
      </c>
      <c r="Q391" s="4">
        <f>VLOOKUP($B391&amp;"__wt",'SegEnds_Xtal_BW#'!$A:$Z,17,FALSE)</f>
        <v>50</v>
      </c>
      <c r="R391" s="4">
        <f>VLOOKUP($B391&amp;"__wt",'SegEnds_Xtal_BW#'!$A:$Z,18,FALSE)</f>
        <v>52</v>
      </c>
      <c r="S391" s="4">
        <v>32</v>
      </c>
      <c r="T391" s="4">
        <v>72</v>
      </c>
      <c r="U391" s="4">
        <v>29</v>
      </c>
      <c r="V391" s="4">
        <v>61</v>
      </c>
      <c r="W391" s="4">
        <v>31</v>
      </c>
      <c r="X391" s="4">
        <f>VLOOKUP($B391&amp;"__wt",'SegEnds_Xtal_BW#'!$A:$Z,24,FALSE)</f>
        <v>56</v>
      </c>
      <c r="Y391" s="4">
        <f>VLOOKUP($B391&amp;"__wt",'SegEnds_Xtal_BW#'!$A:$Z,25,FALSE)</f>
        <v>47</v>
      </c>
      <c r="Z391" s="4">
        <v>60</v>
      </c>
      <c r="AA391" s="27" t="str">
        <f>VLOOKUP(A391,Classification!A:B,2,FALSE)</f>
        <v>T</v>
      </c>
      <c r="AB391" s="4">
        <f>VLOOKUP(A391,'SegEnds_NonXtal_Prot#'!A:AL,10,FALSE)-VLOOKUP(A391,'SegEnds_NonXtal_Prot#'!A:AL,7,FALSE)</f>
        <v>16</v>
      </c>
      <c r="AC391" s="4" t="e">
        <f>VLOOKUP(A391,'SegEnds_NonXtal_Prot#'!A:AL,13,FALSE)-VLOOKUP(A391,'SegEnds_NonXtal_Prot#'!A:AL,10,FALSE)</f>
        <v>#VALUE!</v>
      </c>
      <c r="AD391" s="4">
        <f>VLOOKUP(A391,'SegEnds_NonXtal_Prot#'!A:AL,16,FALSE)-VLOOKUP(A391,'SegEnds_NonXtal_Prot#'!A:AL,10,FALSE)</f>
        <v>48</v>
      </c>
      <c r="AE391" s="1">
        <f>VLOOKUP(A391,'SegEnds_NonXtal_Prot#'!A:AL,22,FALSE)-VLOOKUP(A391,'SegEnds_NonXtal_Prot#'!A:AL,19,FALSE)</f>
        <v>20</v>
      </c>
      <c r="AF391" s="4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54</v>
      </c>
      <c r="AH391" s="4">
        <f>VLOOKUP(A391,'SegEnds_NonXtal_Prot#'!A:AL,31,FALSE)-VLOOKUP(A391,'SegEnds_NonXtal_Prot#'!A:AL,28,FALSE)</f>
        <v>53</v>
      </c>
      <c r="AI391" s="4">
        <f>VLOOKUP(A391,'SegEnds_NonXtal_Prot#'!A:AL,34,FALSE)-VLOOKUP(A391,'SegEnds_NonXtal_Prot#'!A:AL,31,FALSE)</f>
        <v>35</v>
      </c>
      <c r="AJ391" s="1" t="str">
        <f>IF(ISERROR(MATCH(A391,'SegEnds_Xtal_Prot#'!B:B, 0)), "NoXtal", "Xtal")</f>
        <v>NoXtal</v>
      </c>
    </row>
    <row r="392" spans="1:36" x14ac:dyDescent="0.2">
      <c r="A392" s="1" t="s">
        <v>456</v>
      </c>
      <c r="B392" s="1" t="str">
        <f>VLOOKUP(A392,Xtal_Templ!A:B,2,FALSE)</f>
        <v>aa2ar_human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67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90">
        <v>38</v>
      </c>
      <c r="P392" s="1">
        <f>VLOOKUP($B392&amp;"__wt",'SegEnds_Xtal_BW#'!$A:$Z,16,FALSE)</f>
        <v>63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15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50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460</v>
      </c>
      <c r="B393" s="1" t="str">
        <f>VLOOKUP(A393,Xtal_Templ!A:B,2,FALSE)</f>
        <v>acm2_human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69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5ht2b_human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9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462</v>
      </c>
      <c r="B395" s="1" t="str">
        <f>VLOOKUP(A395,Xtal_Templ!A:B,2,FALSE)</f>
        <v>5ht2b_human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90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51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52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463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9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67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53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59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468</v>
      </c>
      <c r="B398" s="1" t="str">
        <f>VLOOKUP(A398,Xtal_Templ!A:B,2,FALSE)</f>
        <v>hrh1_human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52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56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469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51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52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471</v>
      </c>
      <c r="B401" s="1" t="str">
        <f>VLOOKUP(A401,Xtal_Templ!A:B,2,FALSE)</f>
        <v>drd3_human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90">
        <v>38</v>
      </c>
      <c r="P401" s="1">
        <f>VLOOKUP($B401&amp;"__wt",'SegEnds_Xtal_BW#'!$A:$Z,16,FALSE)</f>
        <v>63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51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52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7">
    <sortCondition ref="AA2:AA407"/>
    <sortCondition ref="AI2:AI407"/>
    <sortCondition ref="A2:A40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322" activePane="bottomLeft" state="frozenSplit"/>
      <selection pane="bottomLeft" activeCell="A342" sqref="A342:XFD34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108"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15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1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318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1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312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1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750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6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410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7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633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5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367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8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369</v>
      </c>
      <c r="AG342" s="3">
        <f>IF(ISERROR(VLOOKUP($A342,'SegEnds_NonXtal_BW#'!$A:$Z,23,FALSE)+VLOOKUP($A342,A:AL,34,FALSE)-50),"-",(VLOOKUP($A342,'SegEnds_NonXtal_BW#'!$A:$Z,23,FALSE)+VLOOKUP($A342,A:AL,34,FALSE)-50))</f>
        <v>377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8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411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8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426</v>
      </c>
      <c r="AG394" s="3">
        <f>IF(ISERROR(VLOOKUP($A394,'SegEnds_NonXtal_BW#'!$A:$Z,23,FALSE)+VLOOKUP($A394,A:AL,34,FALSE)-50),"-",(VLOOKUP($A394,'SegEnds_NonXtal_BW#'!$A:$Z,23,FALSE)+VLOOKUP($A394,A:AL,34,FALSE)-50))</f>
        <v>434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8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381</v>
      </c>
      <c r="AG395" s="3">
        <f>IF(ISERROR(VLOOKUP($A395,'SegEnds_NonXtal_BW#'!$A:$Z,23,FALSE)+VLOOKUP($A395,A:AL,34,FALSE)-50),"-",(VLOOKUP($A395,'SegEnds_NonXtal_BW#'!$A:$Z,23,FALSE)+VLOOKUP($A395,A:AL,34,FALSE)-50))</f>
        <v>388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7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360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6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7">
    <cfRule type="expression" dxfId="21" priority="25">
      <formula>NOT(OR(C2&lt;E2,C2="-",E2="-"))</formula>
    </cfRule>
  </conditionalFormatting>
  <conditionalFormatting sqref="K2:L2 K3 K4:L407">
    <cfRule type="expression" dxfId="20" priority="29">
      <formula>NOT(OR(G2&lt;K2,G2="-",K2="-"))</formula>
    </cfRule>
  </conditionalFormatting>
  <conditionalFormatting sqref="N2:O2 N4:N237 O3:O237 N238:O407">
    <cfRule type="expression" dxfId="19" priority="31">
      <formula>NOT(OR(I2&lt;N2,I2="-",N2="-"))</formula>
    </cfRule>
  </conditionalFormatting>
  <conditionalFormatting sqref="Q2:R407">
    <cfRule type="expression" dxfId="18" priority="33">
      <formula>NOT(OR(K2&lt;Q2,K2="-",Q2="-"))</formula>
    </cfRule>
  </conditionalFormatting>
  <conditionalFormatting sqref="T2:U407">
    <cfRule type="expression" dxfId="17" priority="35">
      <formula>NOT(OR(M2&lt;T2,M2="-",T2="-"))</formula>
    </cfRule>
  </conditionalFormatting>
  <conditionalFormatting sqref="W2:X407">
    <cfRule type="expression" dxfId="16" priority="37">
      <formula>NOT(OR(O2&lt;W2,O2="-",W2="-"))</formula>
    </cfRule>
  </conditionalFormatting>
  <conditionalFormatting sqref="Z2:AA407">
    <cfRule type="expression" dxfId="15" priority="39">
      <formula>NOT(OR(Q2&lt;Z2,Q2="-",Z2="-"))</formula>
    </cfRule>
  </conditionalFormatting>
  <conditionalFormatting sqref="AC2:AD407">
    <cfRule type="expression" dxfId="14" priority="41">
      <formula>NOT(OR(S2&lt;AC2,S2="-",AC2="-"))</formula>
    </cfRule>
  </conditionalFormatting>
  <conditionalFormatting sqref="AF2:AG407">
    <cfRule type="expression" dxfId="13" priority="43">
      <formula>NOT(OR(U2&lt;AF2,U2="-",AF2="-"))</formula>
    </cfRule>
  </conditionalFormatting>
  <conditionalFormatting sqref="AI2:AJ407">
    <cfRule type="expression" dxfId="12" priority="45">
      <formula>NOT(OR(W2&lt;AI2,W2="-",AI2="-"))</formula>
    </cfRule>
  </conditionalFormatting>
  <conditionalFormatting sqref="AL2:AL407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7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DLIHTATLVTCTFLLAVIFCLGSYGNFIVFLSFFDPTNFDFMILNLSFCDLFICGVTAPMFTFVLFFSSIPDAFCFTFHLTSSGFIIMSLKTVAVIALHRLRMVLGSFPCTVLLTLLLWATSFTLATLATLKTKGKAILSLYVVDFTFCVAVVSVSYIMIAQTLRKNAQVRKCPPNLSTAKDSKAVVTCVIIVLSVLVCCLPLGISLVQVVLSLYQFELFGFTLIFFKSGLNPFIYSRNSAGLRRKVLWCLQ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360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28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>CWA</v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PEAVKSVLLVVLPLPACLNPLLYLLF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830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25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318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25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312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750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24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410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28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GTFQLVVLYLFSIITSFQGFLIFIWYWSM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633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28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367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28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</v>
      </c>
      <c r="P349" s="4" t="str">
        <f t="shared" si="136"/>
        <v>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377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369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25</v>
      </c>
      <c r="AZ349" s="4">
        <f t="shared" si="148"/>
        <v>28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411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28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</v>
      </c>
      <c r="P395" s="4" t="str">
        <f t="shared" si="161"/>
        <v>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434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426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28</v>
      </c>
      <c r="AZ395" s="4">
        <f t="shared" si="173"/>
        <v>28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</v>
      </c>
      <c r="P396" s="4" t="str">
        <f t="shared" si="161"/>
        <v>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388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381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28</v>
      </c>
      <c r="AZ396" s="4">
        <f t="shared" si="173"/>
        <v>28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2" priority="2" operator="equal">
      <formula>FALSE</formula>
    </cfRule>
  </conditionalFormatting>
  <conditionalFormatting sqref="G2:G407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2017-08-08T13:42:45Z</dcterms:modified>
  <cp:category/>
  <cp:contentStatus/>
</cp:coreProperties>
</file>