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CDI Inverter\Good\"/>
    </mc:Choice>
  </mc:AlternateContent>
  <bookViews>
    <workbookView xWindow="0" yWindow="0" windowWidth="28800" windowHeight="11460" tabRatio="500" firstSheet="1" activeTab="1"/>
  </bookViews>
  <sheets>
    <sheet name="Sheet1" sheetId="1" r:id="rId1"/>
    <sheet name="CostEstimate" sheetId="13" r:id="rId2"/>
    <sheet name="Sheet2" sheetId="15" r:id="rId3"/>
    <sheet name="Boards" sheetId="14" r:id="rId4"/>
    <sheet name="VoltageConverter" sheetId="2" r:id="rId5"/>
    <sheet name="InCapacitor" sheetId="4" r:id="rId6"/>
    <sheet name="OutCapacitor" sheetId="5" r:id="rId7"/>
    <sheet name="JumperPins" sheetId="7" r:id="rId8"/>
    <sheet name="Jumper" sheetId="8" r:id="rId9"/>
    <sheet name="QuickFitTerminal" sheetId="9" r:id="rId10"/>
    <sheet name="PinHeader" sheetId="12" r:id="rId11"/>
    <sheet name="Relay" sheetId="10" r:id="rId12"/>
    <sheet name="CircuitBoards" sheetId="11" r:id="rId13"/>
  </sheets>
  <calcPr calcId="152511"/>
</workbook>
</file>

<file path=xl/calcChain.xml><?xml version="1.0" encoding="utf-8"?>
<calcChain xmlns="http://schemas.openxmlformats.org/spreadsheetml/2006/main">
  <c r="D2" i="15" l="1"/>
  <c r="L8" i="13" l="1"/>
  <c r="L7" i="13"/>
  <c r="L6" i="13"/>
  <c r="L5" i="13"/>
  <c r="L4" i="13"/>
  <c r="L3" i="13"/>
  <c r="L2" i="13"/>
  <c r="N8" i="13" l="1"/>
  <c r="N3" i="13"/>
  <c r="N4" i="13"/>
  <c r="N5" i="13"/>
  <c r="N6" i="13"/>
  <c r="N7" i="13"/>
  <c r="N2" i="13"/>
  <c r="J7" i="13"/>
  <c r="J6" i="13"/>
  <c r="J5" i="13"/>
  <c r="J4" i="13"/>
  <c r="J3" i="13"/>
  <c r="J2" i="13"/>
  <c r="I7" i="13"/>
  <c r="I6" i="13"/>
  <c r="I5" i="13"/>
  <c r="I4" i="13"/>
  <c r="I3" i="13"/>
  <c r="I2" i="13"/>
  <c r="H7" i="13"/>
  <c r="H6" i="13"/>
  <c r="H5" i="13"/>
  <c r="H4" i="13"/>
  <c r="H3" i="13"/>
  <c r="H2" i="13"/>
  <c r="G7" i="13"/>
  <c r="G6" i="13"/>
  <c r="G5" i="13"/>
  <c r="G4" i="13"/>
  <c r="G3" i="13"/>
  <c r="G2" i="13"/>
  <c r="G8" i="13"/>
  <c r="H8" i="13"/>
  <c r="I8" i="13"/>
  <c r="J8" i="13"/>
  <c r="F8" i="13"/>
  <c r="F7" i="13"/>
  <c r="F6" i="13"/>
  <c r="F5" i="13"/>
  <c r="F4" i="13"/>
  <c r="F3" i="13"/>
  <c r="F2" i="13"/>
  <c r="G2" i="14"/>
  <c r="L10" i="13" s="1"/>
  <c r="L12" i="13" s="1"/>
  <c r="H6" i="9"/>
  <c r="I10" i="13" l="1"/>
  <c r="I12" i="13" s="1"/>
  <c r="H10" i="13"/>
  <c r="H12" i="13" s="1"/>
  <c r="G10" i="13"/>
  <c r="G12" i="13" s="1"/>
  <c r="G14" i="13" s="1"/>
  <c r="G15" i="13" s="1"/>
  <c r="G17" i="13" s="1"/>
  <c r="F10" i="13"/>
  <c r="F12" i="13" s="1"/>
  <c r="F14" i="13" s="1"/>
  <c r="F15" i="13" s="1"/>
  <c r="F17" i="13" s="1"/>
  <c r="J10" i="13"/>
  <c r="J12" i="13" s="1"/>
  <c r="J14" i="13" s="1"/>
  <c r="J15" i="13" s="1"/>
  <c r="J17" i="13" s="1"/>
  <c r="N10" i="13"/>
  <c r="N12" i="13" s="1"/>
  <c r="I14" i="13"/>
  <c r="I15" i="13" s="1"/>
  <c r="I17" i="13" s="1"/>
  <c r="H14" i="13"/>
  <c r="H15" i="13" s="1"/>
  <c r="H17" i="13" s="1"/>
  <c r="J12" i="1"/>
  <c r="H3" i="2"/>
  <c r="H4" i="2"/>
  <c r="H5" i="2"/>
  <c r="H6" i="2"/>
  <c r="H7" i="2"/>
  <c r="H8" i="2"/>
  <c r="H9" i="2"/>
  <c r="H2" i="2"/>
  <c r="H3" i="4"/>
  <c r="H4" i="4"/>
  <c r="H5" i="4"/>
  <c r="H6" i="4"/>
  <c r="H7" i="4"/>
  <c r="H2" i="4"/>
  <c r="H3" i="5"/>
  <c r="H4" i="5"/>
  <c r="H5" i="5"/>
  <c r="H6" i="5"/>
  <c r="H7" i="5"/>
  <c r="H2" i="5"/>
  <c r="H3" i="7"/>
  <c r="H4" i="7"/>
  <c r="H5" i="7"/>
  <c r="H6" i="7"/>
  <c r="H7" i="7"/>
  <c r="H8" i="7"/>
  <c r="H2" i="7"/>
  <c r="H3" i="8"/>
  <c r="H4" i="8"/>
  <c r="H5" i="8"/>
  <c r="H6" i="8"/>
  <c r="H7" i="8"/>
  <c r="H8" i="8"/>
  <c r="H9" i="8"/>
  <c r="H10" i="8"/>
  <c r="H2" i="8"/>
  <c r="H3" i="9"/>
  <c r="H4" i="9"/>
  <c r="H5" i="9"/>
  <c r="H7" i="9"/>
  <c r="H8" i="9"/>
  <c r="H9" i="9"/>
  <c r="H10" i="9"/>
  <c r="H2" i="9"/>
  <c r="H2" i="12"/>
  <c r="E2" i="12"/>
  <c r="E10" i="9" l="1"/>
  <c r="E9" i="9"/>
  <c r="E8" i="9"/>
  <c r="E7" i="9"/>
  <c r="E6" i="9"/>
  <c r="E5" i="9"/>
  <c r="E4" i="9"/>
  <c r="E3" i="9"/>
  <c r="E2" i="9"/>
  <c r="E9" i="8"/>
  <c r="E10" i="8"/>
  <c r="E8" i="8"/>
  <c r="E7" i="8"/>
  <c r="E6" i="8"/>
  <c r="E5" i="8"/>
  <c r="E4" i="8"/>
  <c r="E3" i="8"/>
  <c r="E2" i="8"/>
  <c r="E8" i="7"/>
  <c r="E7" i="7"/>
  <c r="E6" i="7"/>
  <c r="E5" i="7"/>
  <c r="E4" i="7"/>
  <c r="E3" i="7"/>
  <c r="E2" i="7"/>
  <c r="E7" i="5"/>
  <c r="E6" i="5"/>
  <c r="E5" i="5"/>
  <c r="E4" i="5"/>
  <c r="E3" i="5"/>
  <c r="E2" i="5"/>
  <c r="E7" i="4"/>
  <c r="E6" i="4"/>
  <c r="E5" i="4"/>
  <c r="E4" i="4"/>
  <c r="E3" i="4"/>
  <c r="E2" i="4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<sst xmlns="http://schemas.openxmlformats.org/spreadsheetml/2006/main" count="124" uniqueCount="63">
  <si>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</si>
  <si>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</si>
  <si>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</si>
  <si>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</si>
  <si>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</si>
  <si>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</si>
  <si>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</si>
  <si>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</si>
  <si>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</si>
  <si>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</si>
  <si>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1276-2876-1-ND</t>
  </si>
  <si>
    <t>CL31A106KBHNNNE</t>
  </si>
  <si>
    <t>CAP CER 10UF 50V X5R 1206</t>
  </si>
  <si>
    <t>587-3427-1-ND</t>
  </si>
  <si>
    <t>LMK316ABJ226ML-T</t>
  </si>
  <si>
    <t>CAP CER 22UF 10V X5R 1206</t>
  </si>
  <si>
    <t>1849-PR20203VBDN-ND</t>
  </si>
  <si>
    <t>PR20203VBDN</t>
  </si>
  <si>
    <t>PIN HEADER, THR, DUAL ROW, .100"</t>
  </si>
  <si>
    <t>2092-SX1100-B-ND</t>
  </si>
  <si>
    <t>SX1100-B</t>
  </si>
  <si>
    <t>CONN SHUNT BLACK OPEN TOP</t>
  </si>
  <si>
    <t>36-1289-SCT-ND</t>
  </si>
  <si>
    <t>1289-STR</t>
  </si>
  <si>
    <t>MALE .250" QUICK FIT TERMINAL ST</t>
  </si>
  <si>
    <t>2725-K7803-500R3-ND</t>
  </si>
  <si>
    <t>K7803-500R3</t>
  </si>
  <si>
    <t>DC DC CONVERTER 3.3V 1.7W</t>
  </si>
  <si>
    <t>‎K7803-500R3‎</t>
  </si>
  <si>
    <t>‎2725-K7803-500R3-ND‎</t>
  </si>
  <si>
    <t>Qty</t>
  </si>
  <si>
    <t>Ext Price</t>
  </si>
  <si>
    <t>‎1276-2876-1-ND</t>
  </si>
  <si>
    <t>‎LMK316ABJ226ML-T‎</t>
  </si>
  <si>
    <t>‎587-3427-1-ND‎</t>
  </si>
  <si>
    <t>‎1849-PR20203VBDN-ND</t>
  </si>
  <si>
    <t>‎2092-SX1100-B-ND</t>
  </si>
  <si>
    <t>‎36-1289-SCT-ND</t>
  </si>
  <si>
    <t>Require per Relay</t>
  </si>
  <si>
    <t>HDR100IMP40M-G-V-TH</t>
  </si>
  <si>
    <t>HDR100IMP40M-G-V-TH-ND</t>
  </si>
  <si>
    <t>CONN HEADER VERT 40POS 2.54MM</t>
  </si>
  <si>
    <t>Order half</t>
  </si>
  <si>
    <t>Best</t>
  </si>
  <si>
    <t>Top Board</t>
  </si>
  <si>
    <t>Bottom Board</t>
  </si>
  <si>
    <t>Cost</t>
  </si>
  <si>
    <t>Shipping</t>
  </si>
  <si>
    <t>4.90 USD</t>
  </si>
  <si>
    <t>29.89 USD</t>
  </si>
  <si>
    <t>Paid CAD</t>
  </si>
  <si>
    <t>Duty</t>
  </si>
  <si>
    <t>Set Top &amp; Bottom Board</t>
  </si>
  <si>
    <t>Glue Sticks</t>
  </si>
  <si>
    <t>18 glue stick per pack @ $1.25</t>
  </si>
  <si>
    <t>+15% Tax</t>
  </si>
  <si>
    <t>COST PER RELAY</t>
  </si>
  <si>
    <t>Total before Taxes</t>
  </si>
  <si>
    <t>Solder</t>
  </si>
  <si>
    <t>Cost Each</t>
  </si>
  <si>
    <t>Sell Price</t>
  </si>
  <si>
    <t>Share</t>
  </si>
  <si>
    <t>reinvest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</si>
</sst>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>
    <font>
      <sz val="11"/>
      <name val="Calibri"/>
    </font>
    <font>
      <b/>
      <sz val="11"/>
      <name val="Calibri"/>
    </font>
    <font>
      <sz val="7"/>
      <color rgb="FF00000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4" fillId="0" borderId="0" xfId="1" applyFill="1" applyBorder="1"/>
    <xf numFmtId="0" fontId="3" fillId="0" borderId="0" xfId="0" applyFont="1" applyFill="1" applyBorder="1"/>
    <xf numFmtId="164" fontId="0" fillId="0" borderId="0" xfId="0" applyNumberFormat="1" applyFont="1" applyFill="1" applyBorder="1"/>
    <xf numFmtId="164" fontId="3" fillId="0" borderId="0" xfId="0" applyNumberFormat="1" applyFont="1" applyFill="1" applyBorder="1"/>
    <xf numFmtId="0" fontId="0" fillId="0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a/product-detail/en/K7803-500R3/2725-K7803-500R3-ND/13168320/?itemSeq=35897190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igikey.ca/product-detail/en/CL31A106KBHNNNE/1276-2876-1-ND/3890962/?itemSeq=35897205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igikey.ca/product-detail/en/LMK316ABJ226ML-T/587-3427-1-ND/4157516/?itemSeq=35897205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digikey.ca/product-detail/en/PR20203VBDN/1849-PR20203VBDN-ND/12342894/?itemSeq=35897204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digikey.ca/product-detail/en/SX1100-B/2092-SX1100-B-ND/9990206/?itemSeq=358972048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digikey.ca/product-detail/en/1289-STR/36-1289-SCT-ND/9828786/?itemSeq=35897205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digikey.ca/en/products/detail/chip-quik-inc/HDR100IMP40M-G-V-TH/5978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F11" sqref="F11"/>
    </sheetView>
  </sheetViews>
  <sheetFormatPr defaultRowHeight="14.4"/>
  <cols>
    <col min="1" max="1" width="6.44140625" customWidth="1"/>
    <col min="2" max="2" width="10.44140625" customWidth="1"/>
    <col min="3" max="3" width="24.6640625" customWidth="1"/>
    <col min="4" max="4" width="31.21875" customWidth="1"/>
    <col min="5" max="5" width="41.554687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100</v>
      </c>
      <c r="C2" t="s">
        <v>10</v>
      </c>
      <c r="D2" t="s">
        <v>11</v>
      </c>
      <c r="E2" t="s">
        <v>12</v>
      </c>
      <c r="G2" s="2">
        <v>100</v>
      </c>
      <c r="H2" s="2">
        <v>0</v>
      </c>
      <c r="I2">
        <v>0.20119999999999999</v>
      </c>
      <c r="J2" s="3">
        <v>20.12</v>
      </c>
    </row>
    <row r="3" spans="1:10">
      <c r="A3" s="2">
        <v>2</v>
      </c>
      <c r="B3" s="2">
        <v>100</v>
      </c>
      <c r="C3" t="s">
        <v>13</v>
      </c>
      <c r="D3" t="s">
        <v>14</v>
      </c>
      <c r="E3" t="s">
        <v>15</v>
      </c>
      <c r="G3" s="2">
        <v>100</v>
      </c>
      <c r="H3" s="2">
        <v>0</v>
      </c>
      <c r="I3">
        <v>0.20530000000000001</v>
      </c>
      <c r="J3" s="3">
        <v>20.53</v>
      </c>
    </row>
    <row r="4" spans="1:10">
      <c r="A4" s="2">
        <v>3</v>
      </c>
      <c r="B4" s="2">
        <v>100</v>
      </c>
      <c r="C4" t="s">
        <v>16</v>
      </c>
      <c r="D4" t="s">
        <v>17</v>
      </c>
      <c r="E4" t="s">
        <v>18</v>
      </c>
      <c r="G4" s="2">
        <v>100</v>
      </c>
      <c r="H4" s="2">
        <v>0</v>
      </c>
      <c r="I4">
        <v>9.5899999999999999E-2</v>
      </c>
      <c r="J4" s="3">
        <v>9.59</v>
      </c>
    </row>
    <row r="5" spans="1:10">
      <c r="A5" s="2">
        <v>4</v>
      </c>
      <c r="B5" s="2">
        <v>250</v>
      </c>
      <c r="C5" t="s">
        <v>19</v>
      </c>
      <c r="D5" t="s">
        <v>20</v>
      </c>
      <c r="E5" t="s">
        <v>21</v>
      </c>
      <c r="G5" s="2">
        <v>250</v>
      </c>
      <c r="H5" s="2">
        <v>0</v>
      </c>
      <c r="I5">
        <v>4.4600000000000001E-2</v>
      </c>
      <c r="J5" s="3">
        <v>11.15</v>
      </c>
    </row>
    <row r="6" spans="1:10">
      <c r="A6" s="2">
        <v>5</v>
      </c>
      <c r="B6" s="2">
        <v>500</v>
      </c>
      <c r="C6" t="s">
        <v>22</v>
      </c>
      <c r="D6" t="s">
        <v>23</v>
      </c>
      <c r="E6" t="s">
        <v>24</v>
      </c>
      <c r="F6" t="s">
        <v>42</v>
      </c>
      <c r="G6" s="2">
        <v>500</v>
      </c>
      <c r="H6" s="2">
        <v>0</v>
      </c>
      <c r="I6">
        <v>0.12939999999999999</v>
      </c>
      <c r="J6" s="3">
        <v>64.7</v>
      </c>
    </row>
    <row r="7" spans="1:10">
      <c r="A7" s="2">
        <v>6</v>
      </c>
      <c r="B7" s="2">
        <v>100</v>
      </c>
      <c r="C7" t="s">
        <v>25</v>
      </c>
      <c r="D7" t="s">
        <v>26</v>
      </c>
      <c r="E7" t="s">
        <v>27</v>
      </c>
      <c r="F7" t="s">
        <v>42</v>
      </c>
      <c r="G7" s="2">
        <v>100</v>
      </c>
      <c r="H7" s="2">
        <v>0</v>
      </c>
      <c r="I7">
        <v>2.7357</v>
      </c>
      <c r="J7" s="3">
        <v>273.57</v>
      </c>
    </row>
    <row r="8" spans="1:10">
      <c r="A8" s="2">
        <v>7</v>
      </c>
      <c r="B8" s="2">
        <v>13</v>
      </c>
      <c r="C8" t="s">
        <v>40</v>
      </c>
      <c r="D8" t="s">
        <v>39</v>
      </c>
      <c r="E8" t="s">
        <v>41</v>
      </c>
      <c r="G8" s="2">
        <v>13</v>
      </c>
      <c r="H8" s="2">
        <v>0</v>
      </c>
      <c r="I8">
        <v>0.94</v>
      </c>
      <c r="J8" s="3">
        <v>12.22</v>
      </c>
    </row>
    <row r="12" spans="1:10">
      <c r="J12" s="3">
        <f>SUM(J2:J8)</f>
        <v>411.88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E1" workbookViewId="0">
      <selection activeCell="C19" sqref="C19"/>
    </sheetView>
  </sheetViews>
  <sheetFormatPr defaultRowHeight="14.4"/>
  <cols>
    <col min="1" max="1" width="6.44140625" customWidth="1"/>
    <col min="2" max="2" width="10.44140625" customWidth="1"/>
    <col min="3" max="3" width="24.6640625" customWidth="1"/>
    <col min="4" max="4" width="31.21875" customWidth="1"/>
    <col min="5" max="5" width="41.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</v>
      </c>
      <c r="G1">
        <v>10</v>
      </c>
      <c r="H1">
        <v>25</v>
      </c>
      <c r="I1">
        <v>50</v>
      </c>
      <c r="J1">
        <v>100</v>
      </c>
      <c r="L1" s="6" t="s">
        <v>43</v>
      </c>
      <c r="M1" s="6" t="s">
        <v>1</v>
      </c>
    </row>
    <row r="2" spans="1:14">
      <c r="A2" s="2">
        <v>1</v>
      </c>
      <c r="B2" s="2">
        <v>1</v>
      </c>
      <c r="C2" t="s">
        <v>10</v>
      </c>
      <c r="D2" t="s">
        <v>11</v>
      </c>
      <c r="E2" t="s">
        <v>12</v>
      </c>
      <c r="F2" s="7">
        <f>ROUNDUP(InCapacitor!H2,2)</f>
        <v>0.49</v>
      </c>
      <c r="G2" s="7">
        <f>ROUNDUP(InCapacitor!H3,2)</f>
        <v>0.34</v>
      </c>
      <c r="H2" s="7">
        <f>ROUNDUP(InCapacitor!H3,2)</f>
        <v>0.34</v>
      </c>
      <c r="I2" s="7">
        <f>ROUNDUP(InCapacitor!H4,2)</f>
        <v>0.24000000000000002</v>
      </c>
      <c r="J2" s="7">
        <f>ROUNDUP(InCapacitor!H5,2)</f>
        <v>0.21000000000000002</v>
      </c>
      <c r="L2" s="7">
        <f>ROUNDUP(InCapacitor!D5,2)</f>
        <v>0.21000000000000002</v>
      </c>
      <c r="M2">
        <v>100</v>
      </c>
      <c r="N2" s="7">
        <f>SUM(L2*M2)</f>
        <v>21.000000000000004</v>
      </c>
    </row>
    <row r="3" spans="1:14">
      <c r="A3" s="2">
        <v>2</v>
      </c>
      <c r="B3" s="2">
        <v>1</v>
      </c>
      <c r="C3" t="s">
        <v>13</v>
      </c>
      <c r="D3" t="s">
        <v>14</v>
      </c>
      <c r="E3" t="s">
        <v>15</v>
      </c>
      <c r="F3" s="7">
        <f>ROUNDUP(OutCapacitor!H2,2)</f>
        <v>0.49</v>
      </c>
      <c r="G3" s="7">
        <f>ROUNDUP(OutCapacitor!H3,2)</f>
        <v>0.35000000000000003</v>
      </c>
      <c r="H3" s="7">
        <f>ROUNDUP(OutCapacitor!H3,2)</f>
        <v>0.35000000000000003</v>
      </c>
      <c r="I3" s="7">
        <f>ROUNDUP(OutCapacitor!H4,2)</f>
        <v>0.24000000000000002</v>
      </c>
      <c r="J3" s="7">
        <f>ROUNDUP(OutCapacitor!H5,2)</f>
        <v>0.21000000000000002</v>
      </c>
      <c r="L3" s="7">
        <f>ROUNDUP(OutCapacitor!D5,2)</f>
        <v>0.21000000000000002</v>
      </c>
      <c r="M3">
        <v>100</v>
      </c>
      <c r="N3" s="7">
        <f t="shared" ref="N3:N7" si="0">SUM(L3*M3)</f>
        <v>21.000000000000004</v>
      </c>
    </row>
    <row r="4" spans="1:14">
      <c r="A4" s="2">
        <v>3</v>
      </c>
      <c r="B4" s="2">
        <v>1</v>
      </c>
      <c r="C4" t="s">
        <v>16</v>
      </c>
      <c r="D4" t="s">
        <v>17</v>
      </c>
      <c r="E4" t="s">
        <v>18</v>
      </c>
      <c r="F4" s="7">
        <f>ROUNDUP(JumperPins!H2,2)</f>
        <v>0.16</v>
      </c>
      <c r="G4" s="7">
        <f>ROUNDUP(JumperPins!H3,2)</f>
        <v>0.16</v>
      </c>
      <c r="H4" s="7">
        <f>ROUNDUP(JumperPins!H3,2)</f>
        <v>0.16</v>
      </c>
      <c r="I4" s="7">
        <f>ROUNDUP(JumperPins!H3,2)</f>
        <v>0.16</v>
      </c>
      <c r="J4" s="7">
        <f>ROUNDUP(JumperPins!H4,2)</f>
        <v>9.9999999999999992E-2</v>
      </c>
      <c r="L4" s="7">
        <f>ROUNDUP(JumperPins!D4,2)</f>
        <v>9.9999999999999992E-2</v>
      </c>
      <c r="M4">
        <v>100</v>
      </c>
      <c r="N4" s="7">
        <f t="shared" si="0"/>
        <v>10</v>
      </c>
    </row>
    <row r="5" spans="1:14">
      <c r="A5" s="2">
        <v>4</v>
      </c>
      <c r="B5" s="2">
        <v>2</v>
      </c>
      <c r="C5" t="s">
        <v>19</v>
      </c>
      <c r="D5" t="s">
        <v>20</v>
      </c>
      <c r="E5" t="s">
        <v>21</v>
      </c>
      <c r="F5" s="7">
        <f>ROUNDUP(Jumper!H2,2)</f>
        <v>0.28000000000000003</v>
      </c>
      <c r="G5" s="7">
        <f>ROUNDUP(Jumper!H3,2)</f>
        <v>0.17</v>
      </c>
      <c r="H5" s="7">
        <f>ROUNDUP(Jumper!H4,2)</f>
        <v>0.13</v>
      </c>
      <c r="I5" s="7">
        <f>ROUNDUP(Jumper!H5,2)</f>
        <v>0.11</v>
      </c>
      <c r="J5" s="7">
        <f>ROUNDUP(Jumper!H5,2)</f>
        <v>0.11</v>
      </c>
      <c r="L5" s="7">
        <f>ROUNDUP(Jumper!D6,2)</f>
        <v>0.05</v>
      </c>
      <c r="M5">
        <v>250</v>
      </c>
      <c r="N5" s="7">
        <f t="shared" si="0"/>
        <v>12.5</v>
      </c>
    </row>
    <row r="6" spans="1:14">
      <c r="A6" s="2">
        <v>5</v>
      </c>
      <c r="B6" s="2">
        <v>5</v>
      </c>
      <c r="C6" t="s">
        <v>22</v>
      </c>
      <c r="D6" t="s">
        <v>23</v>
      </c>
      <c r="E6" t="s">
        <v>24</v>
      </c>
      <c r="F6" s="7">
        <f>ROUNDUP(QuickFitTerminal!H2,2)</f>
        <v>1.35</v>
      </c>
      <c r="G6" s="7">
        <f>ROUNDUP(QuickFitTerminal!H3,2)</f>
        <v>1.27</v>
      </c>
      <c r="H6" s="7">
        <f>ROUNDUP(QuickFitTerminal!H4,2)</f>
        <v>0.95</v>
      </c>
      <c r="I6" s="7">
        <f>ROUNDUP(QuickFitTerminal!H5,2)</f>
        <v>0.81</v>
      </c>
      <c r="J6" s="7">
        <f>ROUNDUP(QuickFitTerminal!H6,2)</f>
        <v>0.79</v>
      </c>
      <c r="L6" s="7">
        <f>ROUNDUP(QuickFitTerminal!D8,2)</f>
        <v>0.13</v>
      </c>
      <c r="M6">
        <v>500</v>
      </c>
      <c r="N6" s="7">
        <f t="shared" si="0"/>
        <v>65</v>
      </c>
    </row>
    <row r="7" spans="1:14">
      <c r="A7" s="2">
        <v>6</v>
      </c>
      <c r="B7" s="2">
        <v>1</v>
      </c>
      <c r="C7" t="s">
        <v>25</v>
      </c>
      <c r="D7" t="s">
        <v>26</v>
      </c>
      <c r="E7" t="s">
        <v>27</v>
      </c>
      <c r="F7" s="7">
        <f>ROUNDUP(VoltageConverter!H2,2)</f>
        <v>3.07</v>
      </c>
      <c r="G7" s="7">
        <f>ROUNDUP(VoltageConverter!H4,2)</f>
        <v>2.98</v>
      </c>
      <c r="H7" s="7">
        <f>ROUNDUP(VoltageConverter!H5,2)</f>
        <v>2.9099999999999997</v>
      </c>
      <c r="I7" s="7">
        <f>ROUNDUP(VoltageConverter!H6,2)</f>
        <v>2.82</v>
      </c>
      <c r="J7" s="7">
        <f>ROUNDUP(VoltageConverter!H7,2)</f>
        <v>2.7399999999999998</v>
      </c>
      <c r="L7" s="7">
        <f>ROUNDUP(VoltageConverter!H7,2)</f>
        <v>2.7399999999999998</v>
      </c>
      <c r="M7">
        <v>100</v>
      </c>
      <c r="N7" s="7">
        <f t="shared" si="0"/>
        <v>274</v>
      </c>
    </row>
    <row r="8" spans="1:14">
      <c r="A8" s="2">
        <v>7</v>
      </c>
      <c r="B8" s="2">
        <v>5</v>
      </c>
      <c r="C8" t="s">
        <v>40</v>
      </c>
      <c r="D8" t="s">
        <v>39</v>
      </c>
      <c r="E8" t="s">
        <v>41</v>
      </c>
      <c r="F8" s="7">
        <f>ROUNDUP(PinHeader!$H$2,2)</f>
        <v>0.12</v>
      </c>
      <c r="G8" s="7">
        <f>ROUNDUP(PinHeader!$H$2,2)</f>
        <v>0.12</v>
      </c>
      <c r="H8" s="7">
        <f>ROUNDUP(PinHeader!$H$2,2)</f>
        <v>0.12</v>
      </c>
      <c r="I8" s="7">
        <f>ROUNDUP(PinHeader!$H$2,2)</f>
        <v>0.12</v>
      </c>
      <c r="J8" s="7">
        <f>ROUNDUP(PinHeader!$H$2,2)</f>
        <v>0.12</v>
      </c>
      <c r="L8" s="7">
        <f>ROUNDUP(PinHeader!D2/40,2)</f>
        <v>0.03</v>
      </c>
      <c r="M8">
        <v>13</v>
      </c>
      <c r="N8" s="7">
        <f>SUM((L8*40)*M8)</f>
        <v>15.6</v>
      </c>
    </row>
    <row r="9" spans="1:14">
      <c r="C9" s="6" t="s">
        <v>58</v>
      </c>
      <c r="F9" s="7"/>
      <c r="G9" s="7"/>
      <c r="H9" s="7"/>
      <c r="I9" s="7"/>
      <c r="J9" s="7"/>
      <c r="L9" s="7"/>
      <c r="N9" s="7"/>
    </row>
    <row r="10" spans="1:14">
      <c r="A10" s="2">
        <v>8</v>
      </c>
      <c r="B10" s="2">
        <v>1</v>
      </c>
      <c r="C10" t="s">
        <v>52</v>
      </c>
      <c r="F10" s="7">
        <f>ROUNDUP(Boards!$G$2,2)</f>
        <v>0.61</v>
      </c>
      <c r="G10" s="7">
        <f>ROUNDUP(Boards!$G$2,2)</f>
        <v>0.61</v>
      </c>
      <c r="H10" s="7">
        <f>ROUNDUP(Boards!$G$2,2)</f>
        <v>0.61</v>
      </c>
      <c r="I10" s="7">
        <f>ROUNDUP(Boards!$G$2,2)</f>
        <v>0.61</v>
      </c>
      <c r="J10" s="7">
        <f>ROUNDUP(Boards!$G$2,2)</f>
        <v>0.61</v>
      </c>
      <c r="L10" s="7">
        <f>ROUNDUP(SUM(Boards!G2),2)</f>
        <v>0.61</v>
      </c>
      <c r="M10">
        <v>120</v>
      </c>
      <c r="N10" s="7">
        <f>SUM(Boards!G2*120)</f>
        <v>72.33</v>
      </c>
    </row>
    <row r="11" spans="1:14">
      <c r="C11" t="s">
        <v>53</v>
      </c>
      <c r="E11" t="s">
        <v>54</v>
      </c>
      <c r="F11" s="7">
        <v>0.1</v>
      </c>
      <c r="G11" s="7">
        <v>0.1</v>
      </c>
      <c r="H11" s="7">
        <v>0.1</v>
      </c>
      <c r="I11" s="7">
        <v>0.1</v>
      </c>
      <c r="J11" s="7">
        <v>0.1</v>
      </c>
      <c r="L11" s="7"/>
      <c r="N11" s="7"/>
    </row>
    <row r="12" spans="1:14">
      <c r="E12" t="s">
        <v>57</v>
      </c>
      <c r="F12" s="7">
        <f>SUM(F2:F11)</f>
        <v>6.67</v>
      </c>
      <c r="G12" s="7">
        <f t="shared" ref="G12:J12" si="1">SUM(G2:G11)</f>
        <v>6.1</v>
      </c>
      <c r="H12" s="7">
        <f t="shared" si="1"/>
        <v>5.67</v>
      </c>
      <c r="I12" s="7">
        <f t="shared" si="1"/>
        <v>5.21</v>
      </c>
      <c r="J12" s="7">
        <f t="shared" si="1"/>
        <v>4.99</v>
      </c>
      <c r="L12" s="8">
        <f>SUM(L2:L10)</f>
        <v>4.08</v>
      </c>
      <c r="N12" s="7">
        <f>+SUM(N2:N10)</f>
        <v>491.43</v>
      </c>
    </row>
    <row r="13" spans="1:14">
      <c r="F13" s="7"/>
      <c r="G13" s="7"/>
      <c r="H13" s="7"/>
      <c r="I13" s="7"/>
      <c r="J13" s="7"/>
    </row>
    <row r="14" spans="1:14">
      <c r="F14" s="7">
        <f>SUM(F1*F12)</f>
        <v>6.67</v>
      </c>
      <c r="G14" s="7">
        <f>SUM(G1*G12)</f>
        <v>61</v>
      </c>
      <c r="H14" s="7">
        <f t="shared" ref="H14:J14" si="2">SUM(H1*H12)</f>
        <v>141.75</v>
      </c>
      <c r="I14" s="7">
        <f t="shared" si="2"/>
        <v>260.5</v>
      </c>
      <c r="J14" s="7">
        <f t="shared" si="2"/>
        <v>499</v>
      </c>
    </row>
    <row r="15" spans="1:14">
      <c r="E15" s="9" t="s">
        <v>55</v>
      </c>
      <c r="F15" s="7">
        <f>SUM(F14*1.15)</f>
        <v>7.6704999999999997</v>
      </c>
      <c r="G15" s="7">
        <f t="shared" ref="G15:J15" si="3">SUM(G14*1.15)</f>
        <v>70.149999999999991</v>
      </c>
      <c r="H15" s="7">
        <f t="shared" si="3"/>
        <v>163.01249999999999</v>
      </c>
      <c r="I15" s="7">
        <f t="shared" si="3"/>
        <v>299.57499999999999</v>
      </c>
      <c r="J15" s="7">
        <f t="shared" si="3"/>
        <v>573.84999999999991</v>
      </c>
    </row>
    <row r="17" spans="5:10">
      <c r="E17" t="s">
        <v>56</v>
      </c>
      <c r="F17" s="7">
        <f>SUM(F15/F1)</f>
        <v>7.6704999999999997</v>
      </c>
      <c r="G17" s="7">
        <f t="shared" ref="G17:J17" si="4">SUM(G15/G1)</f>
        <v>7.0149999999999988</v>
      </c>
      <c r="H17" s="7">
        <f t="shared" si="4"/>
        <v>6.5204999999999993</v>
      </c>
      <c r="I17" s="7">
        <f t="shared" si="4"/>
        <v>5.9914999999999994</v>
      </c>
      <c r="J17" s="7">
        <f t="shared" si="4"/>
        <v>5.7384999999999993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4.4"/>
  <sheetData>
    <row r="1" spans="1:4">
      <c r="A1" t="s">
        <v>59</v>
      </c>
      <c r="B1" t="s">
        <v>60</v>
      </c>
      <c r="C1" t="s">
        <v>62</v>
      </c>
      <c r="D1" t="s">
        <v>61</v>
      </c>
    </row>
    <row r="2" spans="1:4">
      <c r="A2">
        <v>6</v>
      </c>
      <c r="B2">
        <v>50</v>
      </c>
      <c r="C2">
        <v>8</v>
      </c>
      <c r="D2">
        <f>SUM((B2-(A2*C2))/2)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4.4"/>
  <cols>
    <col min="2" max="2" width="12.5546875" bestFit="1" customWidth="1"/>
    <col min="4" max="4" width="9.44140625" bestFit="1" customWidth="1"/>
  </cols>
  <sheetData>
    <row r="1" spans="1:7">
      <c r="A1" t="s">
        <v>1</v>
      </c>
      <c r="C1" t="s">
        <v>46</v>
      </c>
      <c r="D1" t="s">
        <v>47</v>
      </c>
      <c r="E1" t="s">
        <v>50</v>
      </c>
      <c r="F1" t="s">
        <v>51</v>
      </c>
    </row>
    <row r="2" spans="1:7">
      <c r="A2">
        <v>120</v>
      </c>
      <c r="B2" t="s">
        <v>44</v>
      </c>
      <c r="C2" t="s">
        <v>48</v>
      </c>
      <c r="D2" t="s">
        <v>49</v>
      </c>
      <c r="E2">
        <v>51.99</v>
      </c>
      <c r="F2">
        <v>20.34</v>
      </c>
      <c r="G2">
        <f>SUM((E2+F2)/A2)</f>
        <v>0.60275000000000001</v>
      </c>
    </row>
    <row r="3" spans="1:7">
      <c r="A3">
        <v>120</v>
      </c>
      <c r="B3" t="s">
        <v>45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3" sqref="L13"/>
    </sheetView>
  </sheetViews>
  <sheetFormatPr defaultRowHeight="14.4"/>
  <cols>
    <col min="2" max="2" width="19.8867187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s="6" t="s">
        <v>38</v>
      </c>
    </row>
    <row r="2" spans="1:8">
      <c r="A2" s="4" t="s">
        <v>28</v>
      </c>
      <c r="B2" s="5" t="s">
        <v>29</v>
      </c>
      <c r="C2">
        <v>1</v>
      </c>
      <c r="D2">
        <v>3.07</v>
      </c>
      <c r="E2">
        <f>SUM(C2*D2)</f>
        <v>3.07</v>
      </c>
      <c r="G2">
        <v>1</v>
      </c>
      <c r="H2">
        <f>SUM(D2*$G$2)</f>
        <v>3.07</v>
      </c>
    </row>
    <row r="3" spans="1:8">
      <c r="C3">
        <v>5</v>
      </c>
      <c r="D3">
        <v>3.0259999999999998</v>
      </c>
      <c r="E3">
        <f t="shared" ref="E3:E9" si="0">SUM(C3*D3)</f>
        <v>15.129999999999999</v>
      </c>
      <c r="H3">
        <f t="shared" ref="H3:H9" si="1">SUM(D3*$G$2)</f>
        <v>3.0259999999999998</v>
      </c>
    </row>
    <row r="4" spans="1:8">
      <c r="C4">
        <v>10</v>
      </c>
      <c r="D4">
        <v>2.98</v>
      </c>
      <c r="E4">
        <f t="shared" si="0"/>
        <v>29.8</v>
      </c>
      <c r="H4">
        <f t="shared" si="1"/>
        <v>2.98</v>
      </c>
    </row>
    <row r="5" spans="1:8">
      <c r="C5">
        <v>25</v>
      </c>
      <c r="D5">
        <v>2.9039999999999999</v>
      </c>
      <c r="E5">
        <f t="shared" si="0"/>
        <v>72.599999999999994</v>
      </c>
      <c r="H5">
        <f t="shared" si="1"/>
        <v>2.9039999999999999</v>
      </c>
    </row>
    <row r="6" spans="1:8">
      <c r="C6">
        <v>50</v>
      </c>
      <c r="D6">
        <v>2.8119999999999998</v>
      </c>
      <c r="E6">
        <f t="shared" si="0"/>
        <v>140.6</v>
      </c>
      <c r="H6">
        <f t="shared" si="1"/>
        <v>2.8119999999999998</v>
      </c>
    </row>
    <row r="7" spans="1:8">
      <c r="C7">
        <v>100</v>
      </c>
      <c r="D7">
        <v>2.7357</v>
      </c>
      <c r="E7">
        <f t="shared" si="0"/>
        <v>273.57</v>
      </c>
      <c r="H7">
        <f t="shared" si="1"/>
        <v>2.7357</v>
      </c>
    </row>
    <row r="8" spans="1:8">
      <c r="C8">
        <v>250</v>
      </c>
      <c r="D8">
        <v>2.6591999999999998</v>
      </c>
      <c r="E8">
        <f t="shared" si="0"/>
        <v>664.8</v>
      </c>
      <c r="H8">
        <f t="shared" si="1"/>
        <v>2.6591999999999998</v>
      </c>
    </row>
    <row r="9" spans="1:8">
      <c r="C9">
        <v>500</v>
      </c>
      <c r="D9">
        <v>2.4605199999999998</v>
      </c>
      <c r="E9">
        <f t="shared" si="0"/>
        <v>1230.26</v>
      </c>
      <c r="H9">
        <f t="shared" si="1"/>
        <v>2.4605199999999998</v>
      </c>
    </row>
  </sheetData>
  <hyperlinks>
    <hyperlink ref="B2" r:id="rId1" display="https://www.digikey.ca/product-detail/en/K7803-500R3/2725-K7803-500R3-ND/13168320/?itemSeq=358971906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1" sqref="G11"/>
    </sheetView>
  </sheetViews>
  <sheetFormatPr defaultRowHeight="14.4"/>
  <cols>
    <col min="1" max="1" width="12.44140625" bestFit="1" customWidth="1"/>
    <col min="2" max="2" width="19.8867187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s="6" t="s">
        <v>38</v>
      </c>
    </row>
    <row r="2" spans="1:8">
      <c r="A2" s="4" t="s">
        <v>11</v>
      </c>
      <c r="B2" s="5" t="s">
        <v>32</v>
      </c>
      <c r="C2">
        <v>1</v>
      </c>
      <c r="D2">
        <v>0.49</v>
      </c>
      <c r="E2">
        <f>SUM(C2*D2)</f>
        <v>0.49</v>
      </c>
      <c r="G2">
        <v>1</v>
      </c>
      <c r="H2">
        <f>SUM(D2*$G$2)</f>
        <v>0.49</v>
      </c>
    </row>
    <row r="3" spans="1:8">
      <c r="C3">
        <v>10</v>
      </c>
      <c r="D3">
        <v>0.33600000000000002</v>
      </c>
      <c r="E3">
        <f t="shared" ref="E3:E7" si="0">SUM(C3*D3)</f>
        <v>3.3600000000000003</v>
      </c>
      <c r="H3">
        <f t="shared" ref="H3:H7" si="1">SUM(D3*$G$2)</f>
        <v>0.33600000000000002</v>
      </c>
    </row>
    <row r="4" spans="1:8">
      <c r="C4">
        <v>50</v>
      </c>
      <c r="D4">
        <v>0.23480000000000001</v>
      </c>
      <c r="E4">
        <f t="shared" si="0"/>
        <v>11.74</v>
      </c>
      <c r="H4">
        <f t="shared" si="1"/>
        <v>0.23480000000000001</v>
      </c>
    </row>
    <row r="5" spans="1:8">
      <c r="C5">
        <v>100</v>
      </c>
      <c r="D5">
        <v>0.20119999999999999</v>
      </c>
      <c r="E5">
        <f t="shared" si="0"/>
        <v>20.119999999999997</v>
      </c>
      <c r="H5">
        <f t="shared" si="1"/>
        <v>0.20119999999999999</v>
      </c>
    </row>
    <row r="6" spans="1:8">
      <c r="C6">
        <v>500</v>
      </c>
      <c r="D6">
        <v>0.15092</v>
      </c>
      <c r="E6">
        <f t="shared" si="0"/>
        <v>75.459999999999994</v>
      </c>
      <c r="H6">
        <f t="shared" si="1"/>
        <v>0.15092</v>
      </c>
    </row>
    <row r="7" spans="1:8">
      <c r="C7">
        <v>1000</v>
      </c>
      <c r="D7">
        <v>0.12745000000000001</v>
      </c>
      <c r="E7">
        <f t="shared" si="0"/>
        <v>127.45</v>
      </c>
      <c r="H7">
        <f t="shared" si="1"/>
        <v>0.12745000000000001</v>
      </c>
    </row>
  </sheetData>
  <hyperlinks>
    <hyperlink ref="B2" r:id="rId1" display="https://www.digikey.ca/product-detail/en/CL31A106KBHNNNE/1276-2876-1-ND/3890962/?itemSeq=358972052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2" sqref="I2"/>
    </sheetView>
  </sheetViews>
  <sheetFormatPr defaultRowHeight="14.4"/>
  <cols>
    <col min="1" max="1" width="13.109375" bestFit="1" customWidth="1"/>
    <col min="2" max="2" width="19.8867187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s="6" t="s">
        <v>38</v>
      </c>
    </row>
    <row r="2" spans="1:8">
      <c r="A2" s="4" t="s">
        <v>33</v>
      </c>
      <c r="B2" s="5" t="s">
        <v>34</v>
      </c>
      <c r="C2">
        <v>1</v>
      </c>
      <c r="D2">
        <v>0.49</v>
      </c>
      <c r="E2">
        <f>SUM(C2*D2)</f>
        <v>0.49</v>
      </c>
      <c r="G2">
        <v>1</v>
      </c>
      <c r="H2">
        <f>SUM(D2*$G$2)</f>
        <v>0.49</v>
      </c>
    </row>
    <row r="3" spans="1:8">
      <c r="C3">
        <v>10</v>
      </c>
      <c r="D3">
        <v>0.34200000000000003</v>
      </c>
      <c r="E3">
        <f t="shared" ref="E3:E7" si="0">SUM(C3*D3)</f>
        <v>3.4200000000000004</v>
      </c>
      <c r="H3">
        <f t="shared" ref="H3:H7" si="1">SUM(D3*$G$2)</f>
        <v>0.34200000000000003</v>
      </c>
    </row>
    <row r="4" spans="1:8">
      <c r="C4">
        <v>50</v>
      </c>
      <c r="D4">
        <v>0.2394</v>
      </c>
      <c r="E4">
        <f t="shared" si="0"/>
        <v>11.97</v>
      </c>
      <c r="H4">
        <f t="shared" si="1"/>
        <v>0.2394</v>
      </c>
    </row>
    <row r="5" spans="1:8">
      <c r="C5">
        <v>100</v>
      </c>
      <c r="D5">
        <v>0.20530000000000001</v>
      </c>
      <c r="E5">
        <f t="shared" si="0"/>
        <v>20.53</v>
      </c>
      <c r="H5">
        <f t="shared" si="1"/>
        <v>0.20530000000000001</v>
      </c>
    </row>
    <row r="6" spans="1:8">
      <c r="C6">
        <v>500</v>
      </c>
      <c r="D6">
        <v>0.15396000000000001</v>
      </c>
      <c r="E6">
        <f t="shared" si="0"/>
        <v>76.98</v>
      </c>
      <c r="H6">
        <f t="shared" si="1"/>
        <v>0.15396000000000001</v>
      </c>
    </row>
    <row r="7" spans="1:8">
      <c r="C7">
        <v>1000</v>
      </c>
      <c r="D7">
        <v>0.13</v>
      </c>
      <c r="E7">
        <f t="shared" si="0"/>
        <v>130</v>
      </c>
      <c r="H7">
        <f t="shared" si="1"/>
        <v>0.13</v>
      </c>
    </row>
  </sheetData>
  <hyperlinks>
    <hyperlink ref="B2" r:id="rId1" display="https://www.digikey.ca/product-detail/en/LMK316ABJ226ML-T/587-3427-1-ND/4157516/?itemSeq=358972053"/>
  </hyperlinks>
  <pageMargins left="0.7" right="0.7" top="0.75" bottom="0.75" header="0.3" footer="0.3"/>
  <pageSetup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4" sqref="H4"/>
    </sheetView>
  </sheetViews>
  <sheetFormatPr defaultRowHeight="14.4"/>
  <cols>
    <col min="1" max="1" width="9.44140625" bestFit="1" customWidth="1"/>
    <col min="2" max="2" width="21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t="s">
        <v>38</v>
      </c>
    </row>
    <row r="2" spans="1:8">
      <c r="A2" s="4" t="s">
        <v>17</v>
      </c>
      <c r="B2" s="5" t="s">
        <v>35</v>
      </c>
      <c r="C2">
        <v>1</v>
      </c>
      <c r="D2">
        <v>0.16</v>
      </c>
      <c r="E2">
        <f>SUM(C2*D2)</f>
        <v>0.16</v>
      </c>
      <c r="G2">
        <v>1</v>
      </c>
      <c r="H2">
        <f>SUM(D2*$G$2)</f>
        <v>0.16</v>
      </c>
    </row>
    <row r="3" spans="1:8">
      <c r="C3">
        <v>10</v>
      </c>
      <c r="D3">
        <v>0.155</v>
      </c>
      <c r="E3">
        <f t="shared" ref="E3:E8" si="0">SUM(C3*D3)</f>
        <v>1.55</v>
      </c>
      <c r="H3">
        <f t="shared" ref="H3:H8" si="1">SUM(D3*$G$2)</f>
        <v>0.155</v>
      </c>
    </row>
    <row r="4" spans="1:8">
      <c r="C4">
        <v>100</v>
      </c>
      <c r="D4">
        <v>9.5899999999999999E-2</v>
      </c>
      <c r="E4">
        <f t="shared" si="0"/>
        <v>9.59</v>
      </c>
      <c r="H4">
        <f t="shared" si="1"/>
        <v>9.5899999999999999E-2</v>
      </c>
    </row>
    <row r="5" spans="1:8">
      <c r="C5">
        <v>500</v>
      </c>
      <c r="D5">
        <v>7.936E-2</v>
      </c>
      <c r="E5">
        <f t="shared" si="0"/>
        <v>39.68</v>
      </c>
      <c r="H5">
        <f t="shared" si="1"/>
        <v>7.936E-2</v>
      </c>
    </row>
    <row r="6" spans="1:8">
      <c r="C6">
        <v>1000</v>
      </c>
      <c r="D6">
        <v>6.9440000000000002E-2</v>
      </c>
      <c r="E6">
        <f t="shared" si="0"/>
        <v>69.44</v>
      </c>
      <c r="H6">
        <f t="shared" si="1"/>
        <v>6.9440000000000002E-2</v>
      </c>
    </row>
    <row r="7" spans="1:8">
      <c r="C7">
        <v>5000</v>
      </c>
      <c r="D7">
        <v>5.9520000000000003E-2</v>
      </c>
      <c r="E7">
        <f t="shared" si="0"/>
        <v>297.60000000000002</v>
      </c>
      <c r="H7">
        <f t="shared" si="1"/>
        <v>5.9520000000000003E-2</v>
      </c>
    </row>
    <row r="8" spans="1:8">
      <c r="C8">
        <v>10000</v>
      </c>
      <c r="D8">
        <v>5.7876999999999998E-2</v>
      </c>
      <c r="E8">
        <f t="shared" si="0"/>
        <v>578.77</v>
      </c>
      <c r="H8">
        <f t="shared" si="1"/>
        <v>5.7876999999999998E-2</v>
      </c>
    </row>
  </sheetData>
  <hyperlinks>
    <hyperlink ref="B2" r:id="rId1" display="https://www.digikey.ca/product-detail/en/PR20203VBDN/1849-PR20203VBDN-ND/12342894/?itemSeq=358972049"/>
  </hyperlinks>
  <pageMargins left="0.7" right="0.7" top="0.75" bottom="0.75" header="0.3" footer="0.3"/>
  <pageSetup orientation="portrait" horizontalDpi="4294967293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8" sqref="J8"/>
    </sheetView>
  </sheetViews>
  <sheetFormatPr defaultRowHeight="14.4"/>
  <cols>
    <col min="1" max="1" width="9.44140625" bestFit="1" customWidth="1"/>
    <col min="2" max="2" width="16.664062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t="s">
        <v>38</v>
      </c>
    </row>
    <row r="2" spans="1:8">
      <c r="A2" s="4" t="s">
        <v>20</v>
      </c>
      <c r="B2" s="5" t="s">
        <v>36</v>
      </c>
      <c r="C2">
        <v>1</v>
      </c>
      <c r="D2">
        <v>0.14000000000000001</v>
      </c>
      <c r="E2">
        <f>SUM(C2*D2)</f>
        <v>0.14000000000000001</v>
      </c>
      <c r="G2">
        <v>2</v>
      </c>
      <c r="H2">
        <f>SUM(D2*$G$2)</f>
        <v>0.28000000000000003</v>
      </c>
    </row>
    <row r="3" spans="1:8">
      <c r="C3">
        <v>10</v>
      </c>
      <c r="D3">
        <v>8.4000000000000005E-2</v>
      </c>
      <c r="E3">
        <f t="shared" ref="E3:E10" si="0">SUM(C3*D3)</f>
        <v>0.84000000000000008</v>
      </c>
      <c r="H3">
        <f t="shared" ref="H3:H10" si="1">SUM(D3*$G$2)</f>
        <v>0.16800000000000001</v>
      </c>
    </row>
    <row r="4" spans="1:8">
      <c r="C4">
        <v>25</v>
      </c>
      <c r="D4">
        <v>6.2399999999999997E-2</v>
      </c>
      <c r="E4">
        <f t="shared" si="0"/>
        <v>1.5599999999999998</v>
      </c>
      <c r="H4">
        <f t="shared" si="1"/>
        <v>0.12479999999999999</v>
      </c>
    </row>
    <row r="5" spans="1:8">
      <c r="C5">
        <v>50</v>
      </c>
      <c r="D5">
        <v>5.3600000000000002E-2</v>
      </c>
      <c r="E5">
        <f t="shared" si="0"/>
        <v>2.68</v>
      </c>
      <c r="H5">
        <f t="shared" si="1"/>
        <v>0.1072</v>
      </c>
    </row>
    <row r="6" spans="1:8">
      <c r="C6">
        <v>250</v>
      </c>
      <c r="D6">
        <v>4.4600000000000001E-2</v>
      </c>
      <c r="E6">
        <f t="shared" si="0"/>
        <v>11.15</v>
      </c>
      <c r="H6">
        <f t="shared" si="1"/>
        <v>8.9200000000000002E-2</v>
      </c>
    </row>
    <row r="7" spans="1:8">
      <c r="C7">
        <v>750</v>
      </c>
      <c r="D7">
        <v>4.0129999999999999E-2</v>
      </c>
      <c r="E7">
        <f t="shared" si="0"/>
        <v>30.0975</v>
      </c>
      <c r="H7">
        <f t="shared" si="1"/>
        <v>8.0259999999999998E-2</v>
      </c>
    </row>
    <row r="8" spans="1:8">
      <c r="C8">
        <v>1000</v>
      </c>
      <c r="D8">
        <v>3.7449999999999997E-2</v>
      </c>
      <c r="E8">
        <f t="shared" si="0"/>
        <v>37.449999999999996</v>
      </c>
      <c r="H8">
        <f t="shared" si="1"/>
        <v>7.4899999999999994E-2</v>
      </c>
    </row>
    <row r="9" spans="1:8">
      <c r="C9">
        <v>2400</v>
      </c>
      <c r="D9">
        <v>3.3890000000000003E-2</v>
      </c>
      <c r="E9">
        <f t="shared" si="0"/>
        <v>81.336000000000013</v>
      </c>
      <c r="H9">
        <f t="shared" si="1"/>
        <v>6.7780000000000007E-2</v>
      </c>
    </row>
    <row r="10" spans="1:8">
      <c r="C10">
        <v>4800</v>
      </c>
      <c r="D10">
        <v>3.2099999999999997E-2</v>
      </c>
      <c r="E10">
        <f t="shared" si="0"/>
        <v>154.07999999999998</v>
      </c>
      <c r="H10">
        <f t="shared" si="1"/>
        <v>6.4199999999999993E-2</v>
      </c>
    </row>
  </sheetData>
  <hyperlinks>
    <hyperlink ref="B2" r:id="rId1" display="https://www.digikey.ca/product-detail/en/SX1100-B/2092-SX1100-B-ND/9990206/?itemSeq=358972048"/>
  </hyperlinks>
  <pageMargins left="0.7" right="0.7" top="0.75" bottom="0.75" header="0.3" footer="0.3"/>
  <pageSetup orientation="portrait" horizontalDpi="4294967293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1" sqref="G21"/>
    </sheetView>
  </sheetViews>
  <sheetFormatPr defaultRowHeight="14.4"/>
  <cols>
    <col min="1" max="1" width="9.44140625" bestFit="1" customWidth="1"/>
    <col min="2" max="2" width="16.664062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t="s">
        <v>38</v>
      </c>
    </row>
    <row r="2" spans="1:8">
      <c r="A2" s="4" t="s">
        <v>23</v>
      </c>
      <c r="B2" s="5" t="s">
        <v>37</v>
      </c>
      <c r="C2">
        <v>1</v>
      </c>
      <c r="D2">
        <v>0.27</v>
      </c>
      <c r="E2">
        <f>SUM(C2*D2)</f>
        <v>0.27</v>
      </c>
      <c r="G2">
        <v>5</v>
      </c>
      <c r="H2">
        <f>SUM(D2*$G$2)</f>
        <v>1.35</v>
      </c>
    </row>
    <row r="3" spans="1:8">
      <c r="C3">
        <v>10</v>
      </c>
      <c r="D3">
        <v>0.254</v>
      </c>
      <c r="E3">
        <f t="shared" ref="E3:E10" si="0">SUM(C3*D3)</f>
        <v>2.54</v>
      </c>
      <c r="H3">
        <f t="shared" ref="H3:H10" si="1">SUM(D3*$G$2)</f>
        <v>1.27</v>
      </c>
    </row>
    <row r="4" spans="1:8">
      <c r="C4">
        <v>25</v>
      </c>
      <c r="D4">
        <v>0.18840000000000001</v>
      </c>
      <c r="E4">
        <f t="shared" si="0"/>
        <v>4.71</v>
      </c>
      <c r="H4">
        <f t="shared" si="1"/>
        <v>0.94200000000000006</v>
      </c>
    </row>
    <row r="5" spans="1:8">
      <c r="C5">
        <v>50</v>
      </c>
      <c r="D5">
        <v>0.16159999999999999</v>
      </c>
      <c r="E5">
        <f t="shared" si="0"/>
        <v>8.08</v>
      </c>
      <c r="H5">
        <f t="shared" si="1"/>
        <v>0.80799999999999994</v>
      </c>
    </row>
    <row r="6" spans="1:8">
      <c r="C6">
        <v>100</v>
      </c>
      <c r="D6">
        <v>0.15640000000000001</v>
      </c>
      <c r="E6">
        <f t="shared" si="0"/>
        <v>15.64</v>
      </c>
      <c r="H6">
        <f>SUM(D6*$G$2)</f>
        <v>0.78200000000000003</v>
      </c>
    </row>
    <row r="7" spans="1:8">
      <c r="C7">
        <v>250</v>
      </c>
      <c r="D7">
        <v>0.1348</v>
      </c>
      <c r="E7">
        <f t="shared" si="0"/>
        <v>33.700000000000003</v>
      </c>
      <c r="H7">
        <f t="shared" si="1"/>
        <v>0.67400000000000004</v>
      </c>
    </row>
    <row r="8" spans="1:8">
      <c r="C8">
        <v>500</v>
      </c>
      <c r="D8">
        <v>0.12939999999999999</v>
      </c>
      <c r="E8">
        <f t="shared" si="0"/>
        <v>64.699999999999989</v>
      </c>
      <c r="H8">
        <f t="shared" si="1"/>
        <v>0.64699999999999991</v>
      </c>
    </row>
    <row r="9" spans="1:8">
      <c r="C9">
        <v>1000</v>
      </c>
      <c r="D9">
        <v>0.11323999999999999</v>
      </c>
      <c r="E9">
        <f t="shared" si="0"/>
        <v>113.24</v>
      </c>
      <c r="H9">
        <f t="shared" si="1"/>
        <v>0.56619999999999993</v>
      </c>
    </row>
    <row r="10" spans="1:8">
      <c r="C10">
        <v>2500</v>
      </c>
      <c r="D10">
        <v>0.10245</v>
      </c>
      <c r="E10">
        <f t="shared" si="0"/>
        <v>256.125</v>
      </c>
      <c r="H10">
        <f t="shared" si="1"/>
        <v>0.51224999999999998</v>
      </c>
    </row>
  </sheetData>
  <hyperlinks>
    <hyperlink ref="B2" r:id="rId1" display="https://www.digikey.ca/product-detail/en/1289-STR/36-1289-SCT-ND/9828786/?itemSeq=358972051"/>
  </hyperlinks>
  <pageMargins left="0.7" right="0.7" top="0.75" bottom="0.75" header="0.3" footer="0.3"/>
  <pageSetup orientation="portrait" horizontalDpi="4294967293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4"/>
  <cols>
    <col min="1" max="1" width="9.44140625" bestFit="1" customWidth="1"/>
    <col min="2" max="2" width="16.6640625" bestFit="1" customWidth="1"/>
    <col min="7" max="7" width="15.33203125" bestFit="1" customWidth="1"/>
  </cols>
  <sheetData>
    <row r="1" spans="1:8">
      <c r="C1" s="6" t="s">
        <v>30</v>
      </c>
      <c r="D1" s="6" t="s">
        <v>8</v>
      </c>
      <c r="E1" s="6" t="s">
        <v>31</v>
      </c>
      <c r="G1" t="s">
        <v>38</v>
      </c>
    </row>
    <row r="2" spans="1:8">
      <c r="A2" s="4" t="s">
        <v>39</v>
      </c>
      <c r="B2" s="5" t="s">
        <v>40</v>
      </c>
      <c r="C2">
        <v>1</v>
      </c>
      <c r="D2">
        <v>0.94</v>
      </c>
      <c r="E2">
        <f>SUM(C2*D2)</f>
        <v>0.94</v>
      </c>
      <c r="G2">
        <v>0.125</v>
      </c>
      <c r="H2">
        <f>SUM(D2*G2)</f>
        <v>0.11749999999999999</v>
      </c>
    </row>
  </sheetData>
  <hyperlinks>
    <hyperlink ref="B2" r:id="rId1"/>
  </hyperlinks>
  <pageMargins left="0.7" right="0.7" top="0.75" bottom="0.75" header="0.3" footer="0.3"/>
  <pageSetup orientation="portrait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CostEstimate</vt:lpstr>
      <vt:lpstr>Sheet2</vt:lpstr>
      <vt:lpstr>Boards</vt:lpstr>
      <vt:lpstr>VoltageConverter</vt:lpstr>
      <vt:lpstr>InCapacitor</vt:lpstr>
      <vt:lpstr>OutCapacitor</vt:lpstr>
      <vt:lpstr>JumperPins</vt:lpstr>
      <vt:lpstr>Jumper</vt:lpstr>
      <vt:lpstr>QuickFitTerminal</vt:lpstr>
      <vt:lpstr>PinHeader</vt:lpstr>
      <vt:lpstr>Relay</vt:lpstr>
      <vt:lpstr>CircuitBoards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2021-03-31T10:20:50Z</dcterms:modified>
</cp:coreProperties>
</file>