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rofe\Downloads\"/>
    </mc:Choice>
  </mc:AlternateContent>
  <xr:revisionPtr revIDLastSave="0" documentId="13_ncr:1_{219A408C-82BF-4040-A71C-B01E9DB21B06}" xr6:coauthVersionLast="47" xr6:coauthVersionMax="47" xr10:uidLastSave="{00000000-0000-0000-0000-000000000000}"/>
  <bookViews>
    <workbookView xWindow="-93" yWindow="-93" windowWidth="25786" windowHeight="13986" activeTab="9" xr2:uid="{3F396370-2144-4D01-B693-F4E0D3CB5C02}"/>
  </bookViews>
  <sheets>
    <sheet name="Master" sheetId="1" r:id="rId1"/>
    <sheet name="1" sheetId="2" r:id="rId2"/>
    <sheet name="2.a" sheetId="3" r:id="rId3"/>
    <sheet name="2.b" sheetId="4" r:id="rId4"/>
    <sheet name="3.a" sheetId="5" r:id="rId5"/>
    <sheet name="3.b" sheetId="6" r:id="rId6"/>
    <sheet name="4.a" sheetId="7" r:id="rId7"/>
    <sheet name="4.b" sheetId="8" r:id="rId8"/>
    <sheet name="5" sheetId="10" r:id="rId9"/>
    <sheet name="6" sheetId="11" r:id="rId10"/>
  </sheets>
  <definedNames>
    <definedName name="Slicer_Country">#N/A</definedName>
    <definedName name="Slicer_Country1">#N/A</definedName>
    <definedName name="Slicer_Department">#N/A</definedName>
    <definedName name="Slicer_Department1">#N/A</definedName>
  </definedNames>
  <calcPr calcId="191029"/>
  <pivotCaches>
    <pivotCache cacheId="25" r:id="rId11"/>
    <pivotCache cacheId="3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3" i="10" l="1"/>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Q53" i="10"/>
  <c r="E4" i="3"/>
  <c r="E5" i="3"/>
  <c r="E6" i="3"/>
  <c r="D6" i="3"/>
  <c r="D5" i="3"/>
  <c r="D4" i="3"/>
  <c r="D8" i="2"/>
  <c r="D7" i="2"/>
  <c r="D6" i="2"/>
  <c r="D5" i="2"/>
  <c r="D4" i="2"/>
  <c r="D3" i="2"/>
  <c r="E54" i="1"/>
</calcChain>
</file>

<file path=xl/sharedStrings.xml><?xml version="1.0" encoding="utf-8"?>
<sst xmlns="http://schemas.openxmlformats.org/spreadsheetml/2006/main" count="633" uniqueCount="162">
  <si>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</si>
  <si>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</si>
  <si>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</si>
  <si>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</si>
  <si>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</si>
  <si>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</si>
  <si>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</si>
  <si>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</si>
  <si>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</si>
  <si>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</si>
  <si>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</si>
  <si>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</si>
  <si>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</si>
  <si>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</si>
  <si>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</si>
  <si>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</si>
  <si>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</si>
  <si>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</si>
  <si>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</si>
  <si>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</si>
  <si>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</si>
  <si>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</si>
  <si>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</si>
  <si>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</si>
  <si>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</si>
  <si>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</si>
  <si>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</si>
  <si>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</si>
  <si>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</si>
  <si>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</si>
  <si>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</si>
  <si>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</si>
  <si>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</si>
  <si>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</si>
  <si>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</si>
  <si>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</si>
  <si>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</si>
  <si>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</si>
  <si>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</si>
  <si>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</si>
  <si>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</si>
  <si>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</si>
  <si>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</si>
  <si>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</si>
  <si>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</si>
  <si>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</si>
  <si>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</si>
  <si>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</si>
  <si>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</si>
  <si>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</si>
  <si>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</si>
  <si>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</si>
  <si>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</si>
  <si>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</si>
  <si>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</si>
  <si>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</si>
  <si>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</si>
  <si>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</si>
  <si>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</si>
  <si>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</si>
  <si>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</si>
  <si>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</si>
  <si>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</si>
  <si>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</si>
  <si>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</si>
  <si>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</si>
  <si>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</si>
  <si>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</si>
  <si>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</si>
  <si>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</si>
  <si>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</si>
  <si>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</si>
  <si>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</si>
  <si>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</si>
  <si>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</si>
  <si>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</si>
  <si>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</si>
  <si>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</si>
  <si>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</si>
  <si>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</si>
  <si>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</si>
  <si>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</si>
  <si>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</si>
  <si>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</si>
  <si>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</si>
  <si>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</si>
  <si>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</si>
  <si>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</si>
  <si>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</si>
  <si>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</si>
  <si>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</si>
  <si>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</si>
  <si>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</si>
  <si>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</si>
  <si>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</si>
  <si>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</si>
  <si>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</si>
  <si>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</si>
  <si>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</si>
  <si>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</si>
  <si>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</si>
  <si>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</si>
  <si>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</si>
  <si>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</si>
  <si>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</si>
  <si>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</si>
  <si>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</si>
  <si>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</si>
  <si>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</si>
  <si>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</si>
  <si>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</si>
  <si>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</si>
  <si>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</si>
  <si>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</si>
  <si>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</si>
  <si>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</si>
  <si>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</si>
  <si>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</si>
  <si>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</si>
  <si>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</si>
  <si>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</si>
  <si>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</si>
  <si>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</si>
  <si>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</si>
  <si>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</si>
  <si>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</si>
  <si>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</si>
  <si>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</si>
  <si>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</si>
  <si>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</si>
  <si>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</si>
  <si>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</si>
  <si>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</si>
  <si>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</si>
  <si>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</si>
  <si>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</si>
  <si>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</si>
  <si>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</si>
  <si>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</si>
  <si>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</si>
  <si>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</si>
  <si>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as below</t>
  </si>
  <si>
    <t>Output should be like below</t>
  </si>
  <si>
    <t>Output should look like below</t>
  </si>
  <si>
    <t>Output should look like below.</t>
  </si>
  <si>
    <t>Statistical Methods - Emp Salary</t>
  </si>
  <si>
    <t>Tim Watson</t>
  </si>
  <si>
    <t>#</t>
  </si>
  <si>
    <t>EMP Salary</t>
  </si>
  <si>
    <t>Sum, $</t>
  </si>
  <si>
    <t>Min, $</t>
  </si>
  <si>
    <t>Max, $</t>
  </si>
  <si>
    <t>Mode, $</t>
  </si>
  <si>
    <t>Median, $</t>
  </si>
  <si>
    <t xml:space="preserve">Average, </t>
  </si>
  <si>
    <t>Sum of Salaries</t>
  </si>
  <si>
    <t>Grand Total</t>
  </si>
  <si>
    <t>Sum of Yearly Sal</t>
  </si>
  <si>
    <t>Row Labels</t>
  </si>
  <si>
    <t>Salary</t>
  </si>
  <si>
    <t>Bonus $s</t>
  </si>
  <si>
    <t>Sum of Bonus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</si>
</sst>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7">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44" fontId="0" fillId="0" borderId="0" xfId="0" applyNumberFormat="1"/>
    <xf numFmtId="0" fontId="0" fillId="0" borderId="1" xfId="0" applyBorder="1" applyAlignment="1">
      <alignment horizontal="center"/>
    </xf>
    <xf numFmtId="44" fontId="0" fillId="0" borderId="1" xfId="0" applyNumberFormat="1" applyBorder="1"/>
    <xf numFmtId="44" fontId="0" fillId="0" borderId="1" xfId="2" applyFont="1" applyBorder="1"/>
    <xf numFmtId="0" fontId="0" fillId="0" borderId="5" xfId="0" applyBorder="1" applyAlignment="1">
      <alignment horizontal="center"/>
    </xf>
    <xf numFmtId="0" fontId="0" fillId="0" borderId="5" xfId="0" applyBorder="1"/>
    <xf numFmtId="44" fontId="0" fillId="0" borderId="5" xfId="0" applyNumberFormat="1" applyBorder="1"/>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xf>
    <xf numFmtId="0" fontId="5" fillId="5" borderId="0" xfId="0" applyFont="1" applyFill="1"/>
    <xf numFmtId="0" fontId="0" fillId="0" borderId="0" xfId="0" pivotButton="1"/>
    <xf numFmtId="0" fontId="0" fillId="0" borderId="0" xfId="0" applyAlignment="1">
      <alignment horizontal="left"/>
    </xf>
    <xf numFmtId="164" fontId="0" fillId="0" borderId="8" xfId="0" applyNumberFormat="1" applyBorder="1"/>
  </cellXfs>
  <cellStyles count="3">
    <cellStyle name="Comma" xfId="1" builtinId="3"/>
    <cellStyle name="Currency" xfId="2" builtinId="4"/>
    <cellStyle name="Normal" xfId="0" builtinId="0"/>
  </cellStyles>
  <dxfs count="64">
    <dxf>
      <numFmt numFmtId="164" formatCode="_([$$-409]* #,##0.00_);_([$$-409]* \(#,##0.00\);_([$$-409]* &quot;-&quot;??_);_(@_)"/>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right style="thin">
          <color indexed="64"/>
        </right>
        <top style="thin">
          <color indexed="64"/>
        </top>
        <bottom/>
      </border>
    </dxf>
    <dxf>
      <numFmt numFmtId="164" formatCode="_([$$-409]* #,##0.00_);_([$$-409]* \(#,##0.00\);_([$$-409]* &quot;-&quot;??_);_(@_)"/>
    </dxf>
    <dxf>
      <numFmt numFmtId="0" formatCode="General"/>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533666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9</xdr:col>
      <xdr:colOff>510465</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10</xdr:col>
      <xdr:colOff>228963</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224726</xdr:colOff>
      <xdr:row>25</xdr:row>
      <xdr:rowOff>25515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0" y="2667000"/>
          <a:ext cx="6991709" cy="2235315"/>
        </a:xfrm>
        <a:prstGeom prst="rect">
          <a:avLst/>
        </a:prstGeom>
      </xdr:spPr>
    </xdr:pic>
    <xdr:clientData/>
  </xdr:twoCellAnchor>
  <xdr:twoCellAnchor editAs="oneCell">
    <xdr:from>
      <xdr:col>3</xdr:col>
      <xdr:colOff>457201</xdr:colOff>
      <xdr:row>3</xdr:row>
      <xdr:rowOff>12699</xdr:rowOff>
    </xdr:from>
    <xdr:to>
      <xdr:col>6</xdr:col>
      <xdr:colOff>355600</xdr:colOff>
      <xdr:row>10</xdr:row>
      <xdr:rowOff>93133</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C3A2007B-5D75-683F-BF5B-27B11BF653F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026834" y="833966"/>
              <a:ext cx="1828799" cy="1354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332605</xdr:colOff>
      <xdr:row>22</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10</xdr:col>
      <xdr:colOff>25739</xdr:colOff>
      <xdr:row>25</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oneCell">
    <xdr:from>
      <xdr:col>3</xdr:col>
      <xdr:colOff>385233</xdr:colOff>
      <xdr:row>1</xdr:row>
      <xdr:rowOff>101599</xdr:rowOff>
    </xdr:from>
    <xdr:to>
      <xdr:col>6</xdr:col>
      <xdr:colOff>283632</xdr:colOff>
      <xdr:row>8</xdr:row>
      <xdr:rowOff>110067</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D1A261E2-1546-BAFF-004C-D822F453C3F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760133" y="558799"/>
              <a:ext cx="1828799" cy="1282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8</xdr:col>
      <xdr:colOff>338951</xdr:colOff>
      <xdr:row>22</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8</xdr:col>
      <xdr:colOff>152767</xdr:colOff>
      <xdr:row>36</xdr:row>
      <xdr:rowOff>50982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403600"/>
          <a:ext cx="7131417" cy="35498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444882</xdr:colOff>
      <xdr:row>32</xdr:row>
      <xdr:rowOff>25581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667000"/>
          <a:ext cx="7429882" cy="3524431"/>
        </a:xfrm>
        <a:prstGeom prst="rect">
          <a:avLst/>
        </a:prstGeom>
      </xdr:spPr>
    </xdr:pic>
    <xdr:clientData/>
  </xdr:twoCellAnchor>
  <xdr:twoCellAnchor editAs="oneCell">
    <xdr:from>
      <xdr:col>16</xdr:col>
      <xdr:colOff>228601</xdr:colOff>
      <xdr:row>1</xdr:row>
      <xdr:rowOff>63500</xdr:rowOff>
    </xdr:from>
    <xdr:to>
      <xdr:col>19</xdr:col>
      <xdr:colOff>127000</xdr:colOff>
      <xdr:row>7</xdr:row>
      <xdr:rowOff>46567</xdr:rowOff>
    </xdr:to>
    <mc:AlternateContent xmlns:mc="http://schemas.openxmlformats.org/markup-compatibility/2006">
      <mc:Choice xmlns:a14="http://schemas.microsoft.com/office/drawing/2010/main" Requires="a14">
        <xdr:graphicFrame macro="">
          <xdr:nvGraphicFramePr>
            <xdr:cNvPr id="2" name="Department 1">
              <a:extLst>
                <a:ext uri="{FF2B5EF4-FFF2-40B4-BE49-F238E27FC236}">
                  <a16:creationId xmlns:a16="http://schemas.microsoft.com/office/drawing/2014/main" id="{237A7B80-86EC-E006-62D1-C6582C39C15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2263968" y="520700"/>
              <a:ext cx="1828799" cy="1075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241299</xdr:colOff>
      <xdr:row>1</xdr:row>
      <xdr:rowOff>67733</xdr:rowOff>
    </xdr:from>
    <xdr:to>
      <xdr:col>16</xdr:col>
      <xdr:colOff>139698</xdr:colOff>
      <xdr:row>7</xdr:row>
      <xdr:rowOff>80433</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27BD3CE7-0139-AD60-8D67-1082337C0F5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346266" y="524933"/>
              <a:ext cx="1828799"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essor Washington Springs" refreshedDate="45557.277188425927" createdVersion="8" refreshedVersion="8" minRefreshableVersion="3" recordCount="50" xr:uid="{D9233C82-234C-4FAA-B878-5DD8D8EF8F93}">
  <cacheSource type="worksheet">
    <worksheetSource name="EMPdata"/>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52336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essor Washington Springs" refreshedDate="45558.46082847222" createdVersion="8" refreshedVersion="8" minRefreshableVersion="3" recordCount="50" xr:uid="{19826F53-24A1-4F87-8965-E9B1C6FE7C9E}">
  <cacheSource type="worksheet">
    <worksheetSource name="EMPData6"/>
  </cacheSource>
  <cacheFields count="7">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 name="Bonus %" numFmtId="0">
      <sharedItems containsSemiMixedTypes="0" containsString="0" containsNumber="1" minValue="0" maxValue="0.27"/>
    </cacheField>
    <cacheField name="Bonus $s" numFmtId="164">
      <sharedItems containsSemiMixedTypes="0" containsString="0" containsNumber="1" minValue="0" maxValue="28000"/>
    </cacheField>
  </cacheFields>
  <extLst>
    <ext xmlns:x14="http://schemas.microsoft.com/office/spreadsheetml/2009/9/main" uri="{725AE2AE-9491-48be-B2B4-4EB974FC3084}">
      <x14:pivotCacheDefinition pivotCacheId="1617424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x v="0"/>
  </r>
  <r>
    <s v="ID8"/>
    <x v="0"/>
    <x v="1"/>
    <x v="1"/>
    <x v="1"/>
  </r>
  <r>
    <s v="ID24"/>
    <x v="0"/>
    <x v="2"/>
    <x v="2"/>
    <x v="2"/>
  </r>
  <r>
    <s v="ID23"/>
    <x v="0"/>
    <x v="3"/>
    <x v="2"/>
    <x v="3"/>
  </r>
  <r>
    <s v="ID13"/>
    <x v="0"/>
    <x v="4"/>
    <x v="1"/>
    <x v="4"/>
  </r>
  <r>
    <s v="ID7"/>
    <x v="0"/>
    <x v="5"/>
    <x v="1"/>
    <x v="5"/>
  </r>
  <r>
    <s v="ID19"/>
    <x v="0"/>
    <x v="6"/>
    <x v="2"/>
    <x v="6"/>
  </r>
  <r>
    <s v="ID22"/>
    <x v="0"/>
    <x v="7"/>
    <x v="2"/>
    <x v="7"/>
  </r>
  <r>
    <s v="ID5"/>
    <x v="0"/>
    <x v="8"/>
    <x v="2"/>
    <x v="8"/>
  </r>
  <r>
    <s v="ID9"/>
    <x v="0"/>
    <x v="9"/>
    <x v="0"/>
    <x v="9"/>
  </r>
  <r>
    <s v="ID17"/>
    <x v="0"/>
    <x v="10"/>
    <x v="0"/>
    <x v="10"/>
  </r>
  <r>
    <s v="ID10"/>
    <x v="0"/>
    <x v="11"/>
    <x v="2"/>
    <x v="11"/>
  </r>
  <r>
    <s v="ID21"/>
    <x v="0"/>
    <x v="12"/>
    <x v="1"/>
    <x v="12"/>
  </r>
  <r>
    <s v="ID3"/>
    <x v="1"/>
    <x v="13"/>
    <x v="2"/>
    <x v="13"/>
  </r>
  <r>
    <s v="ID29"/>
    <x v="1"/>
    <x v="14"/>
    <x v="1"/>
    <x v="14"/>
  </r>
  <r>
    <s v="ID30"/>
    <x v="1"/>
    <x v="15"/>
    <x v="2"/>
    <x v="15"/>
  </r>
  <r>
    <s v="ID14"/>
    <x v="1"/>
    <x v="16"/>
    <x v="0"/>
    <x v="16"/>
  </r>
  <r>
    <s v="ID16"/>
    <x v="1"/>
    <x v="17"/>
    <x v="2"/>
    <x v="17"/>
  </r>
  <r>
    <s v="ID27"/>
    <x v="1"/>
    <x v="18"/>
    <x v="2"/>
    <x v="7"/>
  </r>
  <r>
    <s v="ID4"/>
    <x v="2"/>
    <x v="19"/>
    <x v="0"/>
    <x v="8"/>
  </r>
  <r>
    <s v="ID12"/>
    <x v="2"/>
    <x v="20"/>
    <x v="2"/>
    <x v="18"/>
  </r>
  <r>
    <s v="ID20"/>
    <x v="2"/>
    <x v="21"/>
    <x v="1"/>
    <x v="10"/>
  </r>
  <r>
    <s v="ID28"/>
    <x v="2"/>
    <x v="22"/>
    <x v="2"/>
    <x v="19"/>
  </r>
  <r>
    <s v="ID25"/>
    <x v="2"/>
    <x v="23"/>
    <x v="0"/>
    <x v="20"/>
  </r>
  <r>
    <s v="ID1"/>
    <x v="2"/>
    <x v="24"/>
    <x v="2"/>
    <x v="21"/>
  </r>
  <r>
    <s v="ID15"/>
    <x v="2"/>
    <x v="25"/>
    <x v="2"/>
    <x v="11"/>
  </r>
  <r>
    <s v="ID2"/>
    <x v="2"/>
    <x v="26"/>
    <x v="1"/>
    <x v="12"/>
  </r>
  <r>
    <s v="ID11"/>
    <x v="2"/>
    <x v="27"/>
    <x v="0"/>
    <x v="13"/>
  </r>
  <r>
    <s v="ID26"/>
    <x v="2"/>
    <x v="28"/>
    <x v="2"/>
    <x v="22"/>
  </r>
  <r>
    <s v="ID6"/>
    <x v="2"/>
    <x v="29"/>
    <x v="1"/>
    <x v="23"/>
  </r>
  <r>
    <s v="ID31"/>
    <x v="2"/>
    <x v="30"/>
    <x v="2"/>
    <x v="24"/>
  </r>
  <r>
    <s v="ID32"/>
    <x v="2"/>
    <x v="31"/>
    <x v="0"/>
    <x v="17"/>
  </r>
  <r>
    <s v="ID33"/>
    <x v="2"/>
    <x v="32"/>
    <x v="2"/>
    <x v="15"/>
  </r>
  <r>
    <s v="ID34"/>
    <x v="2"/>
    <x v="33"/>
    <x v="1"/>
    <x v="16"/>
  </r>
  <r>
    <s v="ID35"/>
    <x v="2"/>
    <x v="34"/>
    <x v="2"/>
    <x v="17"/>
  </r>
  <r>
    <s v="ID36"/>
    <x v="2"/>
    <x v="35"/>
    <x v="0"/>
    <x v="7"/>
  </r>
  <r>
    <s v="ID37"/>
    <x v="1"/>
    <x v="36"/>
    <x v="2"/>
    <x v="8"/>
  </r>
  <r>
    <s v="ID38"/>
    <x v="1"/>
    <x v="37"/>
    <x v="1"/>
    <x v="18"/>
  </r>
  <r>
    <s v="ID39"/>
    <x v="1"/>
    <x v="38"/>
    <x v="1"/>
    <x v="10"/>
  </r>
  <r>
    <s v="ID40"/>
    <x v="1"/>
    <x v="39"/>
    <x v="0"/>
    <x v="19"/>
  </r>
  <r>
    <s v="ID41"/>
    <x v="0"/>
    <x v="40"/>
    <x v="2"/>
    <x v="20"/>
  </r>
  <r>
    <s v="ID42"/>
    <x v="0"/>
    <x v="41"/>
    <x v="2"/>
    <x v="21"/>
  </r>
  <r>
    <s v="ID43"/>
    <x v="1"/>
    <x v="42"/>
    <x v="1"/>
    <x v="25"/>
  </r>
  <r>
    <s v="ID44"/>
    <x v="1"/>
    <x v="43"/>
    <x v="2"/>
    <x v="8"/>
  </r>
  <r>
    <s v="ID45"/>
    <x v="1"/>
    <x v="44"/>
    <x v="0"/>
    <x v="26"/>
  </r>
  <r>
    <s v="ID46"/>
    <x v="1"/>
    <x v="45"/>
    <x v="2"/>
    <x v="10"/>
  </r>
  <r>
    <s v="ID47"/>
    <x v="0"/>
    <x v="46"/>
    <x v="1"/>
    <x v="19"/>
  </r>
  <r>
    <s v="ID48"/>
    <x v="0"/>
    <x v="47"/>
    <x v="0"/>
    <x v="27"/>
  </r>
  <r>
    <s v="ID49"/>
    <x v="0"/>
    <x v="48"/>
    <x v="2"/>
    <x v="28"/>
  </r>
  <r>
    <s v="ID50"/>
    <x v="0"/>
    <x v="49"/>
    <x v="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n v="60270"/>
    <n v="0"/>
    <n v="0"/>
  </r>
  <r>
    <s v="ID8"/>
    <x v="0"/>
    <x v="1"/>
    <x v="1"/>
    <n v="39627"/>
    <n v="0.23"/>
    <n v="9114.2100000000009"/>
  </r>
  <r>
    <s v="ID24"/>
    <x v="0"/>
    <x v="2"/>
    <x v="2"/>
    <n v="29726"/>
    <n v="0.1"/>
    <n v="2972.6000000000004"/>
  </r>
  <r>
    <s v="ID23"/>
    <x v="0"/>
    <x v="3"/>
    <x v="2"/>
    <n v="93668"/>
    <n v="0.15"/>
    <n v="14050.199999999999"/>
  </r>
  <r>
    <s v="ID13"/>
    <x v="0"/>
    <x v="4"/>
    <x v="1"/>
    <n v="134000"/>
    <n v="0.08"/>
    <n v="10720"/>
  </r>
  <r>
    <s v="ID7"/>
    <x v="0"/>
    <x v="5"/>
    <x v="1"/>
    <n v="34808"/>
    <n v="0.27"/>
    <n v="9398.16"/>
  </r>
  <r>
    <s v="ID19"/>
    <x v="0"/>
    <x v="6"/>
    <x v="2"/>
    <n v="135000"/>
    <n v="0.14000000000000001"/>
    <n v="18900"/>
  </r>
  <r>
    <s v="ID22"/>
    <x v="0"/>
    <x v="7"/>
    <x v="2"/>
    <n v="45000"/>
    <n v="0.09"/>
    <n v="4050"/>
  </r>
  <r>
    <s v="ID5"/>
    <x v="0"/>
    <x v="8"/>
    <x v="2"/>
    <n v="89500"/>
    <n v="0.06"/>
    <n v="5370"/>
  </r>
  <r>
    <s v="ID9"/>
    <x v="0"/>
    <x v="9"/>
    <x v="0"/>
    <n v="21971"/>
    <n v="0.23"/>
    <n v="5053.33"/>
  </r>
  <r>
    <s v="ID17"/>
    <x v="0"/>
    <x v="10"/>
    <x v="0"/>
    <n v="80000"/>
    <n v="0.06"/>
    <n v="4800"/>
  </r>
  <r>
    <s v="ID10"/>
    <x v="0"/>
    <x v="11"/>
    <x v="2"/>
    <n v="45117"/>
    <n v="0.24"/>
    <n v="10828.08"/>
  </r>
  <r>
    <s v="ID21"/>
    <x v="0"/>
    <x v="12"/>
    <x v="1"/>
    <n v="50545"/>
    <n v="0.25"/>
    <n v="12636.25"/>
  </r>
  <r>
    <s v="ID3"/>
    <x v="1"/>
    <x v="13"/>
    <x v="2"/>
    <n v="140000"/>
    <n v="0.1"/>
    <n v="14000"/>
  </r>
  <r>
    <s v="ID29"/>
    <x v="1"/>
    <x v="14"/>
    <x v="1"/>
    <n v="110000"/>
    <n v="0.18"/>
    <n v="19800"/>
  </r>
  <r>
    <s v="ID30"/>
    <x v="1"/>
    <x v="15"/>
    <x v="2"/>
    <n v="68357"/>
    <n v="0"/>
    <n v="0"/>
  </r>
  <r>
    <s v="ID14"/>
    <x v="1"/>
    <x v="16"/>
    <x v="0"/>
    <n v="51800"/>
    <n v="0.09"/>
    <n v="4662"/>
  </r>
  <r>
    <s v="ID16"/>
    <x v="1"/>
    <x v="17"/>
    <x v="2"/>
    <n v="97000"/>
    <n v="0.19"/>
    <n v="18430"/>
  </r>
  <r>
    <s v="ID27"/>
    <x v="1"/>
    <x v="18"/>
    <x v="2"/>
    <n v="45000"/>
    <n v="0.18"/>
    <n v="8100"/>
  </r>
  <r>
    <s v="ID4"/>
    <x v="2"/>
    <x v="19"/>
    <x v="0"/>
    <n v="89500"/>
    <n v="0.24"/>
    <n v="21480"/>
  </r>
  <r>
    <s v="ID12"/>
    <x v="2"/>
    <x v="20"/>
    <x v="2"/>
    <n v="35971"/>
    <n v="0.14000000000000001"/>
    <n v="5035.9400000000005"/>
  </r>
  <r>
    <s v="ID20"/>
    <x v="2"/>
    <x v="21"/>
    <x v="1"/>
    <n v="80000"/>
    <n v="0.25"/>
    <n v="20000"/>
  </r>
  <r>
    <s v="ID28"/>
    <x v="2"/>
    <x v="22"/>
    <x v="2"/>
    <n v="55117"/>
    <n v="0"/>
    <n v="0"/>
  </r>
  <r>
    <s v="ID25"/>
    <x v="2"/>
    <x v="23"/>
    <x v="0"/>
    <n v="58445"/>
    <n v="0.25"/>
    <n v="14611.25"/>
  </r>
  <r>
    <s v="ID1"/>
    <x v="2"/>
    <x v="24"/>
    <x v="2"/>
    <n v="120000"/>
    <n v="0.21"/>
    <n v="25200"/>
  </r>
  <r>
    <s v="ID15"/>
    <x v="2"/>
    <x v="25"/>
    <x v="2"/>
    <n v="45117"/>
    <n v="0.17"/>
    <n v="7669.89"/>
  </r>
  <r>
    <s v="ID2"/>
    <x v="2"/>
    <x v="26"/>
    <x v="1"/>
    <n v="50545"/>
    <n v="0"/>
    <n v="0"/>
  </r>
  <r>
    <s v="ID11"/>
    <x v="2"/>
    <x v="27"/>
    <x v="0"/>
    <n v="140000"/>
    <n v="0.2"/>
    <n v="28000"/>
  </r>
  <r>
    <s v="ID26"/>
    <x v="2"/>
    <x v="28"/>
    <x v="2"/>
    <n v="90000"/>
    <n v="0.25"/>
    <n v="22500"/>
  </r>
  <r>
    <s v="ID6"/>
    <x v="2"/>
    <x v="29"/>
    <x v="1"/>
    <n v="88357"/>
    <n v="0"/>
    <n v="0"/>
  </r>
  <r>
    <s v="ID31"/>
    <x v="2"/>
    <x v="30"/>
    <x v="2"/>
    <n v="59200"/>
    <n v="0.06"/>
    <n v="3552"/>
  </r>
  <r>
    <s v="ID32"/>
    <x v="2"/>
    <x v="31"/>
    <x v="0"/>
    <n v="97000"/>
    <n v="0.15"/>
    <n v="14550"/>
  </r>
  <r>
    <s v="ID33"/>
    <x v="2"/>
    <x v="32"/>
    <x v="2"/>
    <n v="68357"/>
    <n v="0"/>
    <n v="0"/>
  </r>
  <r>
    <s v="ID34"/>
    <x v="2"/>
    <x v="33"/>
    <x v="1"/>
    <n v="51800"/>
    <n v="0.19"/>
    <n v="9842"/>
  </r>
  <r>
    <s v="ID35"/>
    <x v="2"/>
    <x v="34"/>
    <x v="2"/>
    <n v="97000"/>
    <n v="0.18"/>
    <n v="17460"/>
  </r>
  <r>
    <s v="ID36"/>
    <x v="2"/>
    <x v="35"/>
    <x v="0"/>
    <n v="45000"/>
    <n v="0.18"/>
    <n v="8100"/>
  </r>
  <r>
    <s v="ID37"/>
    <x v="1"/>
    <x v="36"/>
    <x v="2"/>
    <n v="89500"/>
    <n v="0.21"/>
    <n v="18795"/>
  </r>
  <r>
    <s v="ID38"/>
    <x v="1"/>
    <x v="37"/>
    <x v="1"/>
    <n v="35971"/>
    <n v="0.14000000000000001"/>
    <n v="5035.9400000000005"/>
  </r>
  <r>
    <s v="ID39"/>
    <x v="1"/>
    <x v="38"/>
    <x v="1"/>
    <n v="80000"/>
    <n v="0.16"/>
    <n v="12800"/>
  </r>
  <r>
    <s v="ID40"/>
    <x v="1"/>
    <x v="39"/>
    <x v="0"/>
    <n v="55117"/>
    <n v="0.14000000000000001"/>
    <n v="7716.380000000001"/>
  </r>
  <r>
    <s v="ID41"/>
    <x v="0"/>
    <x v="40"/>
    <x v="2"/>
    <n v="58445"/>
    <n v="0.22"/>
    <n v="12857.9"/>
  </r>
  <r>
    <s v="ID42"/>
    <x v="0"/>
    <x v="41"/>
    <x v="2"/>
    <n v="120000"/>
    <n v="0.13"/>
    <n v="15600"/>
  </r>
  <r>
    <s v="ID43"/>
    <x v="1"/>
    <x v="42"/>
    <x v="1"/>
    <n v="45450"/>
    <n v="0.16"/>
    <n v="7272"/>
  </r>
  <r>
    <s v="ID44"/>
    <x v="1"/>
    <x v="43"/>
    <x v="2"/>
    <n v="89500"/>
    <n v="0.09"/>
    <n v="8055"/>
  </r>
  <r>
    <s v="ID45"/>
    <x v="1"/>
    <x v="44"/>
    <x v="0"/>
    <n v="65971"/>
    <n v="0.1"/>
    <n v="6597.1"/>
  </r>
  <r>
    <s v="ID46"/>
    <x v="1"/>
    <x v="45"/>
    <x v="2"/>
    <n v="80000"/>
    <n v="0.18"/>
    <n v="14400"/>
  </r>
  <r>
    <s v="ID47"/>
    <x v="0"/>
    <x v="46"/>
    <x v="1"/>
    <n v="55117"/>
    <n v="0.13"/>
    <n v="7165.21"/>
  </r>
  <r>
    <s v="ID48"/>
    <x v="0"/>
    <x v="47"/>
    <x v="0"/>
    <n v="60445"/>
    <n v="0.19"/>
    <n v="11484.55"/>
  </r>
  <r>
    <s v="ID49"/>
    <x v="0"/>
    <x v="48"/>
    <x v="2"/>
    <n v="83117"/>
    <n v="0.2"/>
    <n v="16623.400000000001"/>
  </r>
  <r>
    <s v="ID50"/>
    <x v="0"/>
    <x v="49"/>
    <x v="0"/>
    <n v="58445"/>
    <n v="0.11"/>
    <n v="6428.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E3B415-FE6D-4CEB-9920-257286110EB1}"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B4:C8" firstHeaderRow="1" firstDataRow="1" firstDataCol="1"/>
  <pivotFields count="5">
    <pivotField showAll="0"/>
    <pivotField axis="axisRow" multipleItemSelectionAllowed="1" showAll="0">
      <items count="4">
        <item x="2"/>
        <item x="1"/>
        <item x="0"/>
        <item t="default"/>
      </items>
    </pivotField>
    <pivotField showAll="0"/>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1"/>
  </rowFields>
  <rowItems count="4">
    <i>
      <x/>
    </i>
    <i>
      <x v="1"/>
    </i>
    <i>
      <x v="2"/>
    </i>
    <i t="grand">
      <x/>
    </i>
  </rowItems>
  <colItems count="1">
    <i/>
  </colItems>
  <dataFields count="1">
    <dataField name="Sum of Yearly Sal" fld="4" baseField="1" baseItem="0" numFmtId="44"/>
  </dataFields>
  <formats count="1">
    <format dxfId="42">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D4E65-557D-4F8E-8A7D-49E51E56B9BD}"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8" firstHeaderRow="1" firstDataRow="1" firstDataCol="1"/>
  <pivotFields count="5">
    <pivotField showAll="0"/>
    <pivotField showAll="0">
      <items count="4">
        <item x="2"/>
        <item h="1" x="1"/>
        <item h="1"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3">
    <i>
      <x v="7"/>
    </i>
    <i>
      <x v="8"/>
    </i>
    <i t="grand">
      <x/>
    </i>
  </rowItems>
  <colItems count="1">
    <i/>
  </colItems>
  <dataFields count="1">
    <dataField name="Sum of Yearly Sal" fld="4" baseField="2" baseItem="8" numFmtId="44"/>
  </dataField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C6FF89-3103-4A78-819D-7BDB4ADE7252}"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B10:C13"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3">
    <i>
      <x v="29"/>
    </i>
    <i>
      <x v="32"/>
    </i>
    <i t="grand">
      <x/>
    </i>
  </rowItems>
  <colItems count="1">
    <i/>
  </colItems>
  <dataFields count="1">
    <dataField name="Salary" fld="4" baseField="2" baseItem="29"/>
  </dataFields>
  <formats count="3">
    <format dxfId="41">
      <pivotArea collapsedLevelsAreSubtotals="1" fieldPosition="0">
        <references count="1">
          <reference field="2" count="1">
            <x v="29"/>
          </reference>
        </references>
      </pivotArea>
    </format>
    <format dxfId="40">
      <pivotArea collapsedLevelsAreSubtotals="1" fieldPosition="0">
        <references count="1">
          <reference field="2" count="1">
            <x v="32"/>
          </reference>
        </references>
      </pivotArea>
    </format>
    <format dxfId="39">
      <pivotArea grandRow="1"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7B39E9-10E0-490F-A025-ED754CA126FC}"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B4:C7"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dataField="1" numFmtId="164" showAll="0"/>
  </pivotFields>
  <rowFields count="1">
    <field x="2"/>
  </rowFields>
  <rowItems count="3">
    <i>
      <x v="8"/>
    </i>
    <i>
      <x v="28"/>
    </i>
    <i t="grand">
      <x/>
    </i>
  </rowItems>
  <colItems count="1">
    <i/>
  </colItems>
  <dataFields count="1">
    <dataField name="Salary" fld="4" baseField="2" baseItem="8"/>
  </dataFields>
  <formats count="4">
    <format dxfId="38">
      <pivotArea collapsedLevelsAreSubtotals="1" fieldPosition="0">
        <references count="1">
          <reference field="2" count="1">
            <x v="8"/>
          </reference>
        </references>
      </pivotArea>
    </format>
    <format dxfId="37">
      <pivotArea collapsedLevelsAreSubtotals="1" fieldPosition="0">
        <references count="1">
          <reference field="2" count="1">
            <x v="28"/>
          </reference>
        </references>
      </pivotArea>
    </format>
    <format dxfId="36">
      <pivotArea grandRow="1" outline="0" collapsedLevelsAreSubtotals="1" fieldPosition="0"/>
    </format>
    <format dxfId="35">
      <pivotArea collapsedLevelsAreSubtotals="1" fieldPosition="0">
        <references count="1">
          <reference field="2" count="1">
            <x v="31"/>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972BB1-D1CB-4238-9E9B-99D1B41C30C5}"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B4:C7"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3">
    <i>
      <x v="29"/>
    </i>
    <i>
      <x v="32"/>
    </i>
    <i t="grand">
      <x/>
    </i>
  </rowItems>
  <colItems count="1">
    <i/>
  </colItems>
  <dataFields count="1">
    <dataField name="Salary" fld="4" baseField="2" baseItem="29"/>
  </dataFields>
  <formats count="3">
    <format dxfId="26">
      <pivotArea collapsedLevelsAreSubtotals="1" fieldPosition="0">
        <references count="1">
          <reference field="2" count="1">
            <x v="29"/>
          </reference>
        </references>
      </pivotArea>
    </format>
    <format dxfId="25">
      <pivotArea collapsedLevelsAreSubtotals="1" fieldPosition="0">
        <references count="1">
          <reference field="2" count="1">
            <x v="32"/>
          </reference>
        </references>
      </pivotArea>
    </format>
    <format dxfId="24">
      <pivotArea grandRow="1"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D743EF-1793-43B5-B1B0-0634A8AC759F}"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54" firstHeaderRow="1" firstDataRow="1" firstDataCol="1"/>
  <pivotFields count="7">
    <pivotField showAll="0"/>
    <pivotField showAll="0">
      <items count="4">
        <item x="2"/>
        <item x="1"/>
        <item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numFmtId="164" showAll="0"/>
    <pivotField showAll="0"/>
    <pivotField dataField="1" numFmtId="164"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Bonus $s" fld="6" baseField="2"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AF359C1-6137-4D84-8AA1-180D65AF7B79}" sourceName="Department">
  <pivotTables>
    <pivotTable tabId="5" name="PivotTable7"/>
  </pivotTables>
  <data>
    <tabular pivotCacheId="52336481">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BC6D248-7426-4C34-83D3-E94F0360AF89}" sourceName="Country">
  <pivotTables>
    <pivotTable tabId="7" name="PivotTable10"/>
  </pivotTables>
  <data>
    <tabular pivotCacheId="5233648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74AB2A4B-2999-4B39-AD9F-2BF33B0658D5}" sourceName="Department">
  <pivotTables>
    <pivotTable tabId="11" name="PivotTable12"/>
  </pivotTables>
  <data>
    <tabular pivotCacheId="161742420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6B727A6-D114-424F-A68C-157F4060348A}" sourceName="Country">
  <pivotTables>
    <pivotTable tabId="11" name="PivotTable12"/>
  </pivotTables>
  <data>
    <tabular pivotCacheId="161742420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F39133A-684C-4D54-BBED-71C8D060075C}" cache="Slicer_Department" caption="Department" rowHeight="23777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822D164-57A7-43BD-A778-AC978D18659E}" cache="Slicer_Country" caption="Country" rowHeight="237771"/>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52CB2E8A-1AB5-4276-BBA9-DF4B8DFBAE22}" cache="Slicer_Department1" caption="Department" rowHeight="237771"/>
  <slicer name="Country 1" xr10:uid="{1042BFD6-66F1-4749-8026-6B5363628BEF}" cache="Slicer_Country1" caption="Country" rowHeight="23777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63" headerRowBorderDxfId="62" tableBorderDxfId="61" totalsRowBorderDxfId="60">
  <autoFilter ref="A3:E53" xr:uid="{639A0B6B-6E58-4D92-8D16-18CA1495B923}"/>
  <tableColumns count="5">
    <tableColumn id="1" xr3:uid="{10D75C25-E46F-46DC-B77B-6A24CBC96659}" name="Employee ID" totalsRowLabel="Total" dataDxfId="59" totalsRowDxfId="58"/>
    <tableColumn id="2" xr3:uid="{A9A1B7BF-B67F-4E3D-B05D-1CA5084E6220}" name="Department" dataDxfId="57" totalsRowDxfId="56"/>
    <tableColumn id="3" xr3:uid="{1D69A06F-FBE8-4CD9-B408-A67965E2C5A9}" name="Employee" dataDxfId="55" totalsRowDxfId="54"/>
    <tableColumn id="4" xr3:uid="{045F1C44-E03F-4B14-B0C4-5F1F2D740C6F}" name="Country" dataDxfId="53" totalsRowDxfId="52"/>
    <tableColumn id="5" xr3:uid="{4CA34F10-A491-4D0F-A008-9A622A58741E}" name="Yearly Sal" totalsRowFunction="sum" dataDxfId="51" totalsRowDxfId="50"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49" headerRowBorderDxfId="48" tableBorderDxfId="47" totalsRowBorderDxfId="46">
  <autoFilter ref="H3:J47" xr:uid="{7D32404A-711D-42A0-B943-BEC4B7997172}"/>
  <tableColumns count="3">
    <tableColumn id="1" xr3:uid="{3A445AE6-0460-4262-B97F-11D049E0AA42}" name="EmployeID" dataDxfId="45"/>
    <tableColumn id="2" xr3:uid="{8ACCE417-C3B1-4070-8842-52BB9F3BF8D1}" name="Bonus %" dataDxfId="44"/>
    <tableColumn id="3" xr3:uid="{57087C48-7625-4AFB-8DDB-2F22CEBA3E30}" name="Employee Name"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FA264C7-B664-4E91-9854-9C90F0AAA6A6}" name="EMPData6" displayName="EMPData6" ref="M2:S53" totalsRowCount="1" headerRowDxfId="17" headerRowBorderDxfId="15" tableBorderDxfId="16" totalsRowBorderDxfId="14">
  <autoFilter ref="M2:S52" xr:uid="{5FA264C7-B664-4E91-9854-9C90F0AAA6A6}"/>
  <tableColumns count="7">
    <tableColumn id="1" xr3:uid="{202C79D8-1172-4F6B-8156-53FF7F357A26}" name="Employee ID" totalsRowLabel="Total" dataDxfId="13" totalsRowDxfId="6"/>
    <tableColumn id="2" xr3:uid="{18328ACC-007F-4DD5-AC4F-C7A2ED015A5C}" name="Department" dataDxfId="12" totalsRowDxfId="5"/>
    <tableColumn id="3" xr3:uid="{8EFC6296-7C6D-493D-B2B6-E1210FE05059}" name="Employee" dataDxfId="11" totalsRowDxfId="4"/>
    <tableColumn id="4" xr3:uid="{457296D6-3163-47B0-88E9-E83939F4D2B9}" name="Country" dataDxfId="10" totalsRowDxfId="3"/>
    <tableColumn id="5" xr3:uid="{828B37BC-1D04-4EBD-B5C5-79A7203BA56C}" name="Yearly Sal" totalsRowFunction="sum" dataDxfId="9" totalsRowDxfId="2" dataCellStyle="Comma"/>
    <tableColumn id="7" xr3:uid="{E8F16E4E-11CD-4456-B87C-0433D1B18DAD}" name="Bonus %" dataDxfId="8" totalsRowDxfId="1">
      <calculatedColumnFormula>_xlfn.XLOOKUP(O3,EmpBonus[Employee Name],EmpBonus[Bonus %],0)</calculatedColumnFormula>
    </tableColumn>
    <tableColumn id="8" xr3:uid="{AABE1EA7-5A25-4C7E-B523-868C097D8560}" name="Bonus $s" totalsRowFunction="custom" dataDxfId="7" totalsRowDxfId="0">
      <calculatedColumnFormula>SUM(EMPData6[[#This Row],[Yearly Sal]]*EMPData6[[#This Row],[Bonus %]])</calculatedColumnFormula>
      <totalsRowFormula>SUM(EMPData6[Bonus $s])</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topLeftCell="A21" workbookViewId="0">
      <selection activeCell="H4" sqref="H4:J4"/>
    </sheetView>
  </sheetViews>
  <sheetFormatPr defaultRowHeight="14.35" x14ac:dyDescent="0.5"/>
  <cols>
    <col min="1" max="1" width="12.52734375" customWidth="1"/>
    <col min="2" max="2" width="13.05859375" customWidth="1"/>
    <col min="3" max="3" width="16.29296875" bestFit="1" customWidth="1"/>
    <col min="4" max="4" width="11" bestFit="1" customWidth="1"/>
    <col min="5" max="5" width="14.3515625" style="15" customWidth="1"/>
    <col min="8" max="8" width="11.8203125" customWidth="1"/>
    <col min="9" max="9" width="9.87890625" customWidth="1"/>
    <col min="10" max="10" width="16.3515625" customWidth="1"/>
    <col min="12" max="12" width="52.05859375" bestFit="1" customWidth="1"/>
  </cols>
  <sheetData>
    <row r="1" spans="1:18" ht="36" x14ac:dyDescent="1.2">
      <c r="A1" s="18"/>
      <c r="B1" s="19" t="s">
        <v>133</v>
      </c>
      <c r="C1" s="19"/>
      <c r="D1" s="19"/>
      <c r="E1" s="19"/>
      <c r="F1" s="19"/>
      <c r="G1" s="19"/>
      <c r="H1" s="19"/>
      <c r="I1" s="19"/>
      <c r="J1" s="19"/>
      <c r="K1" s="19"/>
      <c r="L1" s="19"/>
      <c r="M1" s="19"/>
      <c r="N1" s="19"/>
      <c r="O1" s="19"/>
      <c r="P1" s="19"/>
      <c r="Q1" s="19"/>
      <c r="R1" s="19"/>
    </row>
    <row r="2" spans="1:18" ht="14.5" customHeight="1" x14ac:dyDescent="1">
      <c r="A2" s="22"/>
      <c r="B2" s="22"/>
      <c r="C2" s="22"/>
      <c r="D2" s="22"/>
      <c r="E2" s="22"/>
      <c r="F2" s="22"/>
      <c r="G2" s="22"/>
      <c r="H2" s="22"/>
      <c r="I2" s="22"/>
      <c r="J2" s="22"/>
      <c r="K2" s="22"/>
      <c r="L2" s="22"/>
      <c r="M2" s="22"/>
      <c r="N2" s="22"/>
      <c r="O2" s="22"/>
      <c r="P2" s="22"/>
      <c r="Q2" s="22"/>
    </row>
    <row r="3" spans="1:18" x14ac:dyDescent="0.5">
      <c r="A3" s="4" t="s">
        <v>0</v>
      </c>
      <c r="B3" s="5" t="s">
        <v>1</v>
      </c>
      <c r="C3" s="5" t="s">
        <v>2</v>
      </c>
      <c r="D3" s="5" t="s">
        <v>117</v>
      </c>
      <c r="E3" s="12" t="s">
        <v>108</v>
      </c>
      <c r="H3" s="4" t="s">
        <v>67</v>
      </c>
      <c r="I3" s="5" t="s">
        <v>68</v>
      </c>
      <c r="J3" s="9" t="s">
        <v>69</v>
      </c>
    </row>
    <row r="4" spans="1:18" x14ac:dyDescent="0.5">
      <c r="A4" s="3" t="s">
        <v>3</v>
      </c>
      <c r="B4" s="1" t="s">
        <v>4</v>
      </c>
      <c r="C4" s="1" t="s">
        <v>5</v>
      </c>
      <c r="D4" s="1" t="s">
        <v>118</v>
      </c>
      <c r="E4" s="13">
        <v>60270</v>
      </c>
      <c r="H4" s="3" t="s">
        <v>13</v>
      </c>
      <c r="I4" s="2">
        <v>0.27</v>
      </c>
      <c r="J4" s="8" t="s">
        <v>14</v>
      </c>
      <c r="K4">
        <v>1</v>
      </c>
      <c r="L4" t="s">
        <v>145</v>
      </c>
    </row>
    <row r="5" spans="1:18" x14ac:dyDescent="0.5">
      <c r="A5" s="3" t="s">
        <v>6</v>
      </c>
      <c r="B5" s="1" t="s">
        <v>4</v>
      </c>
      <c r="C5" s="1" t="s">
        <v>7</v>
      </c>
      <c r="D5" s="1" t="s">
        <v>119</v>
      </c>
      <c r="E5" s="13">
        <v>39627</v>
      </c>
      <c r="H5" s="3" t="s">
        <v>47</v>
      </c>
      <c r="I5" s="2">
        <v>0.25</v>
      </c>
      <c r="J5" s="8" t="s">
        <v>48</v>
      </c>
      <c r="L5" t="s">
        <v>110</v>
      </c>
    </row>
    <row r="6" spans="1:18" x14ac:dyDescent="0.5">
      <c r="A6" s="3" t="s">
        <v>8</v>
      </c>
      <c r="B6" s="1" t="s">
        <v>4</v>
      </c>
      <c r="C6" s="1" t="s">
        <v>9</v>
      </c>
      <c r="D6" s="1" t="s">
        <v>120</v>
      </c>
      <c r="E6" s="13">
        <v>29726</v>
      </c>
      <c r="H6" s="3" t="s">
        <v>51</v>
      </c>
      <c r="I6" s="2">
        <v>0.25</v>
      </c>
      <c r="J6" s="8" t="s">
        <v>52</v>
      </c>
      <c r="L6" t="s">
        <v>111</v>
      </c>
    </row>
    <row r="7" spans="1:18" x14ac:dyDescent="0.5">
      <c r="A7" s="3" t="s">
        <v>10</v>
      </c>
      <c r="B7" s="1" t="s">
        <v>4</v>
      </c>
      <c r="C7" s="1" t="s">
        <v>73</v>
      </c>
      <c r="D7" s="1" t="s">
        <v>120</v>
      </c>
      <c r="E7" s="13">
        <v>93668</v>
      </c>
      <c r="H7" s="3" t="s">
        <v>61</v>
      </c>
      <c r="I7" s="2">
        <v>0.25</v>
      </c>
      <c r="J7" s="8" t="s">
        <v>62</v>
      </c>
      <c r="L7" t="s">
        <v>112</v>
      </c>
    </row>
    <row r="8" spans="1:18" x14ac:dyDescent="0.5">
      <c r="A8" s="3" t="s">
        <v>11</v>
      </c>
      <c r="B8" s="1" t="s">
        <v>4</v>
      </c>
      <c r="C8" s="1" t="s">
        <v>12</v>
      </c>
      <c r="D8" s="1" t="s">
        <v>119</v>
      </c>
      <c r="E8" s="13">
        <v>134000</v>
      </c>
      <c r="H8" s="3" t="s">
        <v>27</v>
      </c>
      <c r="I8" s="2">
        <v>0.25</v>
      </c>
      <c r="J8" s="8" t="s">
        <v>28</v>
      </c>
      <c r="L8" t="s">
        <v>113</v>
      </c>
    </row>
    <row r="9" spans="1:18" x14ac:dyDescent="0.5">
      <c r="A9" s="3" t="s">
        <v>13</v>
      </c>
      <c r="B9" s="1" t="s">
        <v>4</v>
      </c>
      <c r="C9" s="1" t="s">
        <v>14</v>
      </c>
      <c r="D9" s="1" t="s">
        <v>119</v>
      </c>
      <c r="E9" s="13">
        <v>34808</v>
      </c>
      <c r="H9" s="3" t="s">
        <v>42</v>
      </c>
      <c r="I9" s="2">
        <v>0.24</v>
      </c>
      <c r="J9" s="8" t="s">
        <v>44</v>
      </c>
      <c r="L9" t="s">
        <v>114</v>
      </c>
    </row>
    <row r="10" spans="1:18" x14ac:dyDescent="0.5">
      <c r="A10" s="3" t="s">
        <v>15</v>
      </c>
      <c r="B10" s="1" t="s">
        <v>4</v>
      </c>
      <c r="C10" s="1" t="s">
        <v>16</v>
      </c>
      <c r="D10" s="1" t="s">
        <v>120</v>
      </c>
      <c r="E10" s="13">
        <v>135000</v>
      </c>
      <c r="H10" s="3" t="s">
        <v>25</v>
      </c>
      <c r="I10" s="2">
        <v>0.24</v>
      </c>
      <c r="J10" s="8" t="s">
        <v>26</v>
      </c>
      <c r="L10" t="s">
        <v>115</v>
      </c>
    </row>
    <row r="11" spans="1:18" x14ac:dyDescent="0.5">
      <c r="A11" s="3" t="s">
        <v>17</v>
      </c>
      <c r="B11" s="1" t="s">
        <v>4</v>
      </c>
      <c r="C11" s="1" t="s">
        <v>18</v>
      </c>
      <c r="D11" s="1" t="s">
        <v>120</v>
      </c>
      <c r="E11" s="13">
        <v>45000</v>
      </c>
      <c r="H11" s="3" t="s">
        <v>6</v>
      </c>
      <c r="I11" s="2">
        <v>0.23</v>
      </c>
      <c r="J11" s="8" t="s">
        <v>7</v>
      </c>
      <c r="K11">
        <v>2</v>
      </c>
      <c r="L11" t="s">
        <v>116</v>
      </c>
    </row>
    <row r="12" spans="1:18" x14ac:dyDescent="0.5">
      <c r="A12" s="3" t="s">
        <v>19</v>
      </c>
      <c r="B12" s="1" t="s">
        <v>4</v>
      </c>
      <c r="C12" s="1" t="s">
        <v>20</v>
      </c>
      <c r="D12" s="1" t="s">
        <v>120</v>
      </c>
      <c r="E12" s="13">
        <v>89500</v>
      </c>
      <c r="H12" s="3" t="s">
        <v>21</v>
      </c>
      <c r="I12" s="2">
        <v>0.23</v>
      </c>
      <c r="J12" s="8" t="s">
        <v>22</v>
      </c>
      <c r="L12" t="s">
        <v>122</v>
      </c>
    </row>
    <row r="13" spans="1:18" x14ac:dyDescent="0.5">
      <c r="A13" s="3" t="s">
        <v>21</v>
      </c>
      <c r="B13" s="1" t="s">
        <v>4</v>
      </c>
      <c r="C13" s="1" t="s">
        <v>22</v>
      </c>
      <c r="D13" s="1" t="s">
        <v>118</v>
      </c>
      <c r="E13" s="13">
        <v>21971</v>
      </c>
      <c r="H13" s="3" t="s">
        <v>53</v>
      </c>
      <c r="I13" s="2">
        <v>0.21</v>
      </c>
      <c r="J13" s="8" t="s">
        <v>54</v>
      </c>
      <c r="L13" t="s">
        <v>123</v>
      </c>
    </row>
    <row r="14" spans="1:18" x14ac:dyDescent="0.5">
      <c r="A14" s="3" t="s">
        <v>23</v>
      </c>
      <c r="B14" s="1" t="s">
        <v>4</v>
      </c>
      <c r="C14" s="1" t="s">
        <v>24</v>
      </c>
      <c r="D14" s="1" t="s">
        <v>118</v>
      </c>
      <c r="E14" s="13">
        <v>80000</v>
      </c>
      <c r="H14" s="3" t="s">
        <v>59</v>
      </c>
      <c r="I14" s="2">
        <v>0.2</v>
      </c>
      <c r="J14" s="8" t="s">
        <v>60</v>
      </c>
      <c r="K14">
        <v>3</v>
      </c>
      <c r="L14" t="s">
        <v>126</v>
      </c>
    </row>
    <row r="15" spans="1:18" x14ac:dyDescent="0.5">
      <c r="A15" s="3" t="s">
        <v>25</v>
      </c>
      <c r="B15" s="1" t="s">
        <v>4</v>
      </c>
      <c r="C15" s="1" t="s">
        <v>26</v>
      </c>
      <c r="D15" s="1" t="s">
        <v>120</v>
      </c>
      <c r="E15" s="13">
        <v>45117</v>
      </c>
      <c r="H15" s="3" t="s">
        <v>38</v>
      </c>
      <c r="I15" s="2">
        <v>0.19</v>
      </c>
      <c r="J15" s="8" t="s">
        <v>39</v>
      </c>
      <c r="L15" t="s">
        <v>124</v>
      </c>
    </row>
    <row r="16" spans="1:18" x14ac:dyDescent="0.5">
      <c r="A16" s="3" t="s">
        <v>27</v>
      </c>
      <c r="B16" s="1" t="s">
        <v>4</v>
      </c>
      <c r="C16" s="1" t="s">
        <v>28</v>
      </c>
      <c r="D16" s="1" t="s">
        <v>119</v>
      </c>
      <c r="E16" s="13">
        <v>50545</v>
      </c>
      <c r="H16" s="3" t="s">
        <v>32</v>
      </c>
      <c r="I16" s="2">
        <v>0.18</v>
      </c>
      <c r="J16" s="8" t="s">
        <v>33</v>
      </c>
      <c r="K16">
        <v>4</v>
      </c>
      <c r="L16" t="s">
        <v>121</v>
      </c>
    </row>
    <row r="17" spans="1:12" x14ac:dyDescent="0.5">
      <c r="A17" s="3" t="s">
        <v>29</v>
      </c>
      <c r="B17" s="1" t="s">
        <v>30</v>
      </c>
      <c r="C17" s="1" t="s">
        <v>31</v>
      </c>
      <c r="D17" s="1" t="s">
        <v>120</v>
      </c>
      <c r="E17" s="13">
        <v>140000</v>
      </c>
      <c r="H17" s="3" t="s">
        <v>40</v>
      </c>
      <c r="I17" s="2">
        <v>0.18</v>
      </c>
      <c r="J17" s="8" t="s">
        <v>41</v>
      </c>
      <c r="L17" t="s">
        <v>127</v>
      </c>
    </row>
    <row r="18" spans="1:12" x14ac:dyDescent="0.5">
      <c r="A18" s="3" t="s">
        <v>32</v>
      </c>
      <c r="B18" s="1" t="s">
        <v>30</v>
      </c>
      <c r="C18" s="1" t="s">
        <v>33</v>
      </c>
      <c r="D18" s="1" t="s">
        <v>119</v>
      </c>
      <c r="E18" s="13">
        <v>110000</v>
      </c>
      <c r="H18" s="3" t="s">
        <v>55</v>
      </c>
      <c r="I18" s="2">
        <v>0.17</v>
      </c>
      <c r="J18" s="8" t="s">
        <v>56</v>
      </c>
      <c r="L18" t="s">
        <v>125</v>
      </c>
    </row>
    <row r="19" spans="1:12" x14ac:dyDescent="0.5">
      <c r="A19" s="3" t="s">
        <v>34</v>
      </c>
      <c r="B19" s="1" t="s">
        <v>30</v>
      </c>
      <c r="C19" s="1" t="s">
        <v>35</v>
      </c>
      <c r="D19" s="1" t="s">
        <v>120</v>
      </c>
      <c r="E19" s="13">
        <v>68357</v>
      </c>
      <c r="H19" s="3" t="s">
        <v>45</v>
      </c>
      <c r="I19" s="2">
        <v>0.14000000000000001</v>
      </c>
      <c r="J19" s="8" t="s">
        <v>46</v>
      </c>
      <c r="K19">
        <v>5</v>
      </c>
      <c r="L19" t="s">
        <v>132</v>
      </c>
    </row>
    <row r="20" spans="1:12" x14ac:dyDescent="0.5">
      <c r="A20" s="3" t="s">
        <v>36</v>
      </c>
      <c r="B20" s="1" t="s">
        <v>30</v>
      </c>
      <c r="C20" s="1" t="s">
        <v>37</v>
      </c>
      <c r="D20" s="1" t="s">
        <v>118</v>
      </c>
      <c r="E20" s="13">
        <v>51800</v>
      </c>
      <c r="H20" s="3" t="s">
        <v>15</v>
      </c>
      <c r="I20" s="2">
        <v>0.14000000000000001</v>
      </c>
      <c r="J20" s="8" t="s">
        <v>16</v>
      </c>
      <c r="K20">
        <v>6</v>
      </c>
      <c r="L20" t="s">
        <v>131</v>
      </c>
    </row>
    <row r="21" spans="1:12" x14ac:dyDescent="0.5">
      <c r="A21" s="3" t="s">
        <v>38</v>
      </c>
      <c r="B21" s="1" t="s">
        <v>30</v>
      </c>
      <c r="C21" s="1" t="s">
        <v>39</v>
      </c>
      <c r="D21" s="1" t="s">
        <v>120</v>
      </c>
      <c r="E21" s="13">
        <v>97000</v>
      </c>
      <c r="H21" s="3" t="s">
        <v>8</v>
      </c>
      <c r="I21" s="2">
        <v>0.1</v>
      </c>
      <c r="J21" s="8" t="s">
        <v>9</v>
      </c>
    </row>
    <row r="22" spans="1:12" x14ac:dyDescent="0.5">
      <c r="A22" s="3" t="s">
        <v>40</v>
      </c>
      <c r="B22" s="1" t="s">
        <v>30</v>
      </c>
      <c r="C22" s="1" t="s">
        <v>41</v>
      </c>
      <c r="D22" s="1" t="s">
        <v>120</v>
      </c>
      <c r="E22" s="13">
        <v>45000</v>
      </c>
      <c r="H22" s="3" t="s">
        <v>29</v>
      </c>
      <c r="I22" s="2">
        <v>0.1</v>
      </c>
      <c r="J22" s="8" t="s">
        <v>31</v>
      </c>
    </row>
    <row r="23" spans="1:12" x14ac:dyDescent="0.5">
      <c r="A23" s="3" t="s">
        <v>42</v>
      </c>
      <c r="B23" s="1" t="s">
        <v>43</v>
      </c>
      <c r="C23" s="1" t="s">
        <v>44</v>
      </c>
      <c r="D23" s="1" t="s">
        <v>118</v>
      </c>
      <c r="E23" s="13">
        <v>89500</v>
      </c>
      <c r="H23" s="3" t="s">
        <v>36</v>
      </c>
      <c r="I23" s="2">
        <v>0.09</v>
      </c>
      <c r="J23" s="8" t="s">
        <v>37</v>
      </c>
    </row>
    <row r="24" spans="1:12" x14ac:dyDescent="0.5">
      <c r="A24" s="3" t="s">
        <v>45</v>
      </c>
      <c r="B24" s="1" t="s">
        <v>43</v>
      </c>
      <c r="C24" s="1" t="s">
        <v>46</v>
      </c>
      <c r="D24" s="1" t="s">
        <v>120</v>
      </c>
      <c r="E24" s="13">
        <v>35971</v>
      </c>
      <c r="H24" s="3" t="s">
        <v>17</v>
      </c>
      <c r="I24" s="2">
        <v>0.09</v>
      </c>
      <c r="J24" s="8" t="s">
        <v>18</v>
      </c>
    </row>
    <row r="25" spans="1:12" x14ac:dyDescent="0.5">
      <c r="A25" s="3" t="s">
        <v>47</v>
      </c>
      <c r="B25" s="1" t="s">
        <v>43</v>
      </c>
      <c r="C25" s="1" t="s">
        <v>48</v>
      </c>
      <c r="D25" s="1" t="s">
        <v>119</v>
      </c>
      <c r="E25" s="13">
        <v>80000</v>
      </c>
      <c r="H25" s="3" t="s">
        <v>11</v>
      </c>
      <c r="I25" s="2">
        <v>0.08</v>
      </c>
      <c r="J25" s="8" t="s">
        <v>12</v>
      </c>
    </row>
    <row r="26" spans="1:12" x14ac:dyDescent="0.5">
      <c r="A26" s="3" t="s">
        <v>49</v>
      </c>
      <c r="B26" s="1" t="s">
        <v>43</v>
      </c>
      <c r="C26" s="1" t="s">
        <v>50</v>
      </c>
      <c r="D26" s="1" t="s">
        <v>120</v>
      </c>
      <c r="E26" s="13">
        <v>55117</v>
      </c>
      <c r="H26" s="3" t="s">
        <v>19</v>
      </c>
      <c r="I26" s="2">
        <v>0.06</v>
      </c>
      <c r="J26" s="8" t="s">
        <v>20</v>
      </c>
    </row>
    <row r="27" spans="1:12" x14ac:dyDescent="0.5">
      <c r="A27" s="3" t="s">
        <v>51</v>
      </c>
      <c r="B27" s="1" t="s">
        <v>43</v>
      </c>
      <c r="C27" s="1" t="s">
        <v>52</v>
      </c>
      <c r="D27" s="1" t="s">
        <v>118</v>
      </c>
      <c r="E27" s="13">
        <v>58445</v>
      </c>
      <c r="H27" s="3" t="s">
        <v>23</v>
      </c>
      <c r="I27" s="2">
        <v>0.06</v>
      </c>
      <c r="J27" s="8" t="s">
        <v>24</v>
      </c>
    </row>
    <row r="28" spans="1:12" x14ac:dyDescent="0.5">
      <c r="A28" s="3" t="s">
        <v>53</v>
      </c>
      <c r="B28" s="1" t="s">
        <v>43</v>
      </c>
      <c r="C28" s="1" t="s">
        <v>54</v>
      </c>
      <c r="D28" s="1" t="s">
        <v>120</v>
      </c>
      <c r="E28" s="13">
        <v>120000</v>
      </c>
      <c r="H28" s="3" t="s">
        <v>65</v>
      </c>
      <c r="I28" s="2">
        <v>0.06</v>
      </c>
      <c r="J28" s="8" t="s">
        <v>66</v>
      </c>
    </row>
    <row r="29" spans="1:12" x14ac:dyDescent="0.5">
      <c r="A29" s="3" t="s">
        <v>55</v>
      </c>
      <c r="B29" s="1" t="s">
        <v>43</v>
      </c>
      <c r="C29" s="1" t="s">
        <v>56</v>
      </c>
      <c r="D29" s="1" t="s">
        <v>120</v>
      </c>
      <c r="E29" s="13">
        <v>45117</v>
      </c>
      <c r="H29" s="3" t="s">
        <v>70</v>
      </c>
      <c r="I29" s="2">
        <v>0.15</v>
      </c>
      <c r="J29" s="8" t="s">
        <v>71</v>
      </c>
    </row>
    <row r="30" spans="1:12" x14ac:dyDescent="0.5">
      <c r="A30" s="3" t="s">
        <v>57</v>
      </c>
      <c r="B30" s="1" t="s">
        <v>43</v>
      </c>
      <c r="C30" s="1" t="s">
        <v>58</v>
      </c>
      <c r="D30" s="1" t="s">
        <v>119</v>
      </c>
      <c r="E30" s="13">
        <v>50545</v>
      </c>
      <c r="H30" s="3" t="s">
        <v>72</v>
      </c>
      <c r="I30" s="2">
        <v>0.15</v>
      </c>
      <c r="J30" s="8" t="s">
        <v>73</v>
      </c>
    </row>
    <row r="31" spans="1:12" x14ac:dyDescent="0.5">
      <c r="A31" s="3" t="s">
        <v>59</v>
      </c>
      <c r="B31" s="1" t="s">
        <v>43</v>
      </c>
      <c r="C31" s="1" t="s">
        <v>60</v>
      </c>
      <c r="D31" s="1" t="s">
        <v>118</v>
      </c>
      <c r="E31" s="13">
        <v>140000</v>
      </c>
      <c r="H31" s="3" t="s">
        <v>74</v>
      </c>
      <c r="I31" s="2">
        <v>0.19</v>
      </c>
      <c r="J31" s="8" t="s">
        <v>75</v>
      </c>
    </row>
    <row r="32" spans="1:12" x14ac:dyDescent="0.5">
      <c r="A32" s="3" t="s">
        <v>61</v>
      </c>
      <c r="B32" s="1" t="s">
        <v>43</v>
      </c>
      <c r="C32" s="1" t="s">
        <v>62</v>
      </c>
      <c r="D32" s="1" t="s">
        <v>120</v>
      </c>
      <c r="E32" s="13">
        <v>90000</v>
      </c>
      <c r="H32" s="3" t="s">
        <v>76</v>
      </c>
      <c r="I32" s="2">
        <v>0.18</v>
      </c>
      <c r="J32" s="8" t="s">
        <v>77</v>
      </c>
    </row>
    <row r="33" spans="1:10" x14ac:dyDescent="0.5">
      <c r="A33" s="3" t="s">
        <v>63</v>
      </c>
      <c r="B33" s="1" t="s">
        <v>43</v>
      </c>
      <c r="C33" s="1" t="s">
        <v>64</v>
      </c>
      <c r="D33" s="1" t="s">
        <v>119</v>
      </c>
      <c r="E33" s="13">
        <v>88357</v>
      </c>
      <c r="H33" s="3" t="s">
        <v>78</v>
      </c>
      <c r="I33" s="2">
        <v>0.18</v>
      </c>
      <c r="J33" s="8" t="s">
        <v>79</v>
      </c>
    </row>
    <row r="34" spans="1:10" x14ac:dyDescent="0.5">
      <c r="A34" s="3" t="s">
        <v>65</v>
      </c>
      <c r="B34" s="1" t="s">
        <v>43</v>
      </c>
      <c r="C34" s="1" t="s">
        <v>66</v>
      </c>
      <c r="D34" s="1" t="s">
        <v>120</v>
      </c>
      <c r="E34" s="13">
        <v>59200</v>
      </c>
      <c r="H34" s="3" t="s">
        <v>80</v>
      </c>
      <c r="I34" s="2">
        <v>0.21</v>
      </c>
      <c r="J34" s="8" t="s">
        <v>81</v>
      </c>
    </row>
    <row r="35" spans="1:10" x14ac:dyDescent="0.5">
      <c r="A35" s="3" t="s">
        <v>70</v>
      </c>
      <c r="B35" s="1" t="s">
        <v>43</v>
      </c>
      <c r="C35" s="1" t="s">
        <v>71</v>
      </c>
      <c r="D35" s="1" t="s">
        <v>118</v>
      </c>
      <c r="E35" s="13">
        <v>97000</v>
      </c>
      <c r="H35" s="3" t="s">
        <v>82</v>
      </c>
      <c r="I35" s="2">
        <v>0.14000000000000001</v>
      </c>
      <c r="J35" s="8" t="s">
        <v>83</v>
      </c>
    </row>
    <row r="36" spans="1:10" x14ac:dyDescent="0.5">
      <c r="A36" s="3" t="s">
        <v>72</v>
      </c>
      <c r="B36" s="1" t="s">
        <v>43</v>
      </c>
      <c r="C36" s="1" t="s">
        <v>146</v>
      </c>
      <c r="D36" s="1" t="s">
        <v>120</v>
      </c>
      <c r="E36" s="13">
        <v>68357</v>
      </c>
      <c r="H36" s="3" t="s">
        <v>84</v>
      </c>
      <c r="I36" s="2">
        <v>0.16</v>
      </c>
      <c r="J36" s="8" t="s">
        <v>85</v>
      </c>
    </row>
    <row r="37" spans="1:10" x14ac:dyDescent="0.5">
      <c r="A37" s="3" t="s">
        <v>74</v>
      </c>
      <c r="B37" s="1" t="s">
        <v>43</v>
      </c>
      <c r="C37" s="1" t="s">
        <v>75</v>
      </c>
      <c r="D37" s="1" t="s">
        <v>119</v>
      </c>
      <c r="E37" s="13">
        <v>51800</v>
      </c>
      <c r="H37" s="3" t="s">
        <v>86</v>
      </c>
      <c r="I37" s="2">
        <v>0.14000000000000001</v>
      </c>
      <c r="J37" s="8" t="s">
        <v>87</v>
      </c>
    </row>
    <row r="38" spans="1:10" x14ac:dyDescent="0.5">
      <c r="A38" s="3" t="s">
        <v>76</v>
      </c>
      <c r="B38" s="1" t="s">
        <v>43</v>
      </c>
      <c r="C38" s="1" t="s">
        <v>77</v>
      </c>
      <c r="D38" s="1" t="s">
        <v>120</v>
      </c>
      <c r="E38" s="13">
        <v>97000</v>
      </c>
      <c r="H38" s="3" t="s">
        <v>88</v>
      </c>
      <c r="I38" s="2">
        <v>0.22</v>
      </c>
      <c r="J38" s="8" t="s">
        <v>89</v>
      </c>
    </row>
    <row r="39" spans="1:10" x14ac:dyDescent="0.5">
      <c r="A39" s="3" t="s">
        <v>78</v>
      </c>
      <c r="B39" s="1" t="s">
        <v>43</v>
      </c>
      <c r="C39" s="1" t="s">
        <v>79</v>
      </c>
      <c r="D39" s="1" t="s">
        <v>118</v>
      </c>
      <c r="E39" s="13">
        <v>45000</v>
      </c>
      <c r="H39" s="3" t="s">
        <v>90</v>
      </c>
      <c r="I39" s="2">
        <v>0.13</v>
      </c>
      <c r="J39" s="8" t="s">
        <v>91</v>
      </c>
    </row>
    <row r="40" spans="1:10" x14ac:dyDescent="0.5">
      <c r="A40" s="3" t="s">
        <v>80</v>
      </c>
      <c r="B40" s="1" t="s">
        <v>30</v>
      </c>
      <c r="C40" s="1" t="s">
        <v>81</v>
      </c>
      <c r="D40" s="1" t="s">
        <v>120</v>
      </c>
      <c r="E40" s="13">
        <v>89500</v>
      </c>
      <c r="H40" s="3" t="s">
        <v>92</v>
      </c>
      <c r="I40" s="2">
        <v>0.16</v>
      </c>
      <c r="J40" s="8" t="s">
        <v>93</v>
      </c>
    </row>
    <row r="41" spans="1:10" x14ac:dyDescent="0.5">
      <c r="A41" s="3" t="s">
        <v>82</v>
      </c>
      <c r="B41" s="1" t="s">
        <v>30</v>
      </c>
      <c r="C41" s="1" t="s">
        <v>83</v>
      </c>
      <c r="D41" s="1" t="s">
        <v>119</v>
      </c>
      <c r="E41" s="13">
        <v>35971</v>
      </c>
      <c r="H41" s="3" t="s">
        <v>94</v>
      </c>
      <c r="I41" s="2">
        <v>0.09</v>
      </c>
      <c r="J41" s="8" t="s">
        <v>95</v>
      </c>
    </row>
    <row r="42" spans="1:10" x14ac:dyDescent="0.5">
      <c r="A42" s="3" t="s">
        <v>84</v>
      </c>
      <c r="B42" s="1" t="s">
        <v>30</v>
      </c>
      <c r="C42" s="1" t="s">
        <v>85</v>
      </c>
      <c r="D42" s="1" t="s">
        <v>119</v>
      </c>
      <c r="E42" s="13">
        <v>80000</v>
      </c>
      <c r="H42" s="3" t="s">
        <v>96</v>
      </c>
      <c r="I42" s="2">
        <v>0.1</v>
      </c>
      <c r="J42" s="8" t="s">
        <v>97</v>
      </c>
    </row>
    <row r="43" spans="1:10" x14ac:dyDescent="0.5">
      <c r="A43" s="3" t="s">
        <v>86</v>
      </c>
      <c r="B43" s="1" t="s">
        <v>30</v>
      </c>
      <c r="C43" s="1" t="s">
        <v>87</v>
      </c>
      <c r="D43" s="1" t="s">
        <v>118</v>
      </c>
      <c r="E43" s="13">
        <v>55117</v>
      </c>
      <c r="H43" s="3" t="s">
        <v>98</v>
      </c>
      <c r="I43" s="2">
        <v>0.18</v>
      </c>
      <c r="J43" s="8" t="s">
        <v>99</v>
      </c>
    </row>
    <row r="44" spans="1:10" x14ac:dyDescent="0.5">
      <c r="A44" s="3" t="s">
        <v>88</v>
      </c>
      <c r="B44" s="1" t="s">
        <v>4</v>
      </c>
      <c r="C44" s="1" t="s">
        <v>89</v>
      </c>
      <c r="D44" s="1" t="s">
        <v>120</v>
      </c>
      <c r="E44" s="13">
        <v>58445</v>
      </c>
      <c r="H44" s="3" t="s">
        <v>100</v>
      </c>
      <c r="I44" s="2">
        <v>0.13</v>
      </c>
      <c r="J44" s="8" t="s">
        <v>101</v>
      </c>
    </row>
    <row r="45" spans="1:10" x14ac:dyDescent="0.5">
      <c r="A45" s="3" t="s">
        <v>90</v>
      </c>
      <c r="B45" s="1" t="s">
        <v>4</v>
      </c>
      <c r="C45" s="1" t="s">
        <v>91</v>
      </c>
      <c r="D45" s="1" t="s">
        <v>120</v>
      </c>
      <c r="E45" s="13">
        <v>120000</v>
      </c>
      <c r="H45" s="3" t="s">
        <v>102</v>
      </c>
      <c r="I45" s="2">
        <v>0.19</v>
      </c>
      <c r="J45" s="8" t="s">
        <v>103</v>
      </c>
    </row>
    <row r="46" spans="1:10" x14ac:dyDescent="0.5">
      <c r="A46" s="3" t="s">
        <v>92</v>
      </c>
      <c r="B46" s="1" t="s">
        <v>30</v>
      </c>
      <c r="C46" s="1" t="s">
        <v>93</v>
      </c>
      <c r="D46" s="1" t="s">
        <v>119</v>
      </c>
      <c r="E46" s="13">
        <v>45450</v>
      </c>
      <c r="H46" s="3" t="s">
        <v>104</v>
      </c>
      <c r="I46" s="2">
        <v>0.2</v>
      </c>
      <c r="J46" s="8" t="s">
        <v>105</v>
      </c>
    </row>
    <row r="47" spans="1:10" x14ac:dyDescent="0.5">
      <c r="A47" s="3" t="s">
        <v>94</v>
      </c>
      <c r="B47" s="1" t="s">
        <v>30</v>
      </c>
      <c r="C47" s="1" t="s">
        <v>95</v>
      </c>
      <c r="D47" s="1" t="s">
        <v>120</v>
      </c>
      <c r="E47" s="13">
        <v>89500</v>
      </c>
      <c r="H47" s="6" t="s">
        <v>106</v>
      </c>
      <c r="I47" s="10">
        <v>0.11</v>
      </c>
      <c r="J47" s="11" t="s">
        <v>107</v>
      </c>
    </row>
    <row r="48" spans="1:10" x14ac:dyDescent="0.5">
      <c r="A48" s="3" t="s">
        <v>96</v>
      </c>
      <c r="B48" s="1" t="s">
        <v>30</v>
      </c>
      <c r="C48" s="1" t="s">
        <v>97</v>
      </c>
      <c r="D48" s="1" t="s">
        <v>118</v>
      </c>
      <c r="E48" s="13">
        <v>65971</v>
      </c>
    </row>
    <row r="49" spans="1:5" x14ac:dyDescent="0.5">
      <c r="A49" s="3" t="s">
        <v>98</v>
      </c>
      <c r="B49" s="1" t="s">
        <v>30</v>
      </c>
      <c r="C49" s="1" t="s">
        <v>99</v>
      </c>
      <c r="D49" s="1" t="s">
        <v>120</v>
      </c>
      <c r="E49" s="13">
        <v>80000</v>
      </c>
    </row>
    <row r="50" spans="1:5" x14ac:dyDescent="0.5">
      <c r="A50" s="3" t="s">
        <v>100</v>
      </c>
      <c r="B50" s="1" t="s">
        <v>4</v>
      </c>
      <c r="C50" s="1" t="s">
        <v>101</v>
      </c>
      <c r="D50" s="1" t="s">
        <v>119</v>
      </c>
      <c r="E50" s="13">
        <v>55117</v>
      </c>
    </row>
    <row r="51" spans="1:5" x14ac:dyDescent="0.5">
      <c r="A51" s="3" t="s">
        <v>102</v>
      </c>
      <c r="B51" s="1" t="s">
        <v>4</v>
      </c>
      <c r="C51" s="1" t="s">
        <v>103</v>
      </c>
      <c r="D51" s="1" t="s">
        <v>118</v>
      </c>
      <c r="E51" s="13">
        <v>60445</v>
      </c>
    </row>
    <row r="52" spans="1:5" x14ac:dyDescent="0.5">
      <c r="A52" s="3" t="s">
        <v>104</v>
      </c>
      <c r="B52" s="1" t="s">
        <v>4</v>
      </c>
      <c r="C52" s="1" t="s">
        <v>105</v>
      </c>
      <c r="D52" s="1" t="s">
        <v>120</v>
      </c>
      <c r="E52" s="13">
        <v>83117</v>
      </c>
    </row>
    <row r="53" spans="1:5" x14ac:dyDescent="0.5">
      <c r="A53" s="6" t="s">
        <v>106</v>
      </c>
      <c r="B53" s="7" t="s">
        <v>4</v>
      </c>
      <c r="C53" s="7" t="s">
        <v>107</v>
      </c>
      <c r="D53" s="7" t="s">
        <v>118</v>
      </c>
      <c r="E53" s="14">
        <v>58445</v>
      </c>
    </row>
    <row r="54" spans="1:5" x14ac:dyDescent="0.5">
      <c r="A54" s="6" t="s">
        <v>128</v>
      </c>
      <c r="B54" s="7"/>
      <c r="C54" s="7"/>
      <c r="D54" s="7"/>
      <c r="E54" s="21">
        <f>SUBTOTAL(109,EMPData[Yearly 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R54"/>
  <sheetViews>
    <sheetView tabSelected="1" workbookViewId="0">
      <selection activeCell="M8" sqref="M8"/>
    </sheetView>
  </sheetViews>
  <sheetFormatPr defaultRowHeight="14.35" x14ac:dyDescent="0.5"/>
  <cols>
    <col min="2" max="2" width="18.05859375" customWidth="1"/>
    <col min="3" max="3" width="12.05859375" style="20" customWidth="1"/>
    <col min="12" max="12" width="15.703125" bestFit="1" customWidth="1"/>
    <col min="13" max="13" width="14.1171875" bestFit="1" customWidth="1"/>
  </cols>
  <sheetData>
    <row r="1" spans="1:18" ht="36" x14ac:dyDescent="1.2">
      <c r="A1" s="18"/>
      <c r="B1" s="19" t="s">
        <v>130</v>
      </c>
      <c r="C1" s="19"/>
      <c r="D1" s="19"/>
      <c r="E1" s="19"/>
      <c r="F1" s="19"/>
      <c r="G1" s="19"/>
      <c r="H1" s="19"/>
      <c r="I1" s="19"/>
      <c r="J1" s="19"/>
      <c r="K1" s="19"/>
      <c r="L1" s="19"/>
      <c r="M1" s="19"/>
      <c r="N1" s="19"/>
      <c r="O1" s="19"/>
      <c r="P1" s="19"/>
      <c r="Q1" s="19"/>
      <c r="R1" s="19"/>
    </row>
    <row r="3" spans="1:18" x14ac:dyDescent="0.5">
      <c r="L3" s="34" t="s">
        <v>158</v>
      </c>
      <c r="M3" t="s">
        <v>161</v>
      </c>
    </row>
    <row r="4" spans="1:18" x14ac:dyDescent="0.5">
      <c r="L4" s="35" t="s">
        <v>33</v>
      </c>
      <c r="M4" s="23">
        <v>19800</v>
      </c>
    </row>
    <row r="5" spans="1:18" x14ac:dyDescent="0.5">
      <c r="L5" s="35" t="s">
        <v>37</v>
      </c>
      <c r="M5" s="23">
        <v>4662</v>
      </c>
    </row>
    <row r="6" spans="1:18" x14ac:dyDescent="0.5">
      <c r="L6" s="35" t="s">
        <v>71</v>
      </c>
      <c r="M6" s="23">
        <v>14550</v>
      </c>
    </row>
    <row r="7" spans="1:18" x14ac:dyDescent="0.5">
      <c r="L7" s="35" t="s">
        <v>56</v>
      </c>
      <c r="M7" s="23">
        <v>7669.89</v>
      </c>
    </row>
    <row r="8" spans="1:18" x14ac:dyDescent="0.5">
      <c r="L8" s="35" t="s">
        <v>26</v>
      </c>
      <c r="M8" s="23">
        <v>10828.08</v>
      </c>
    </row>
    <row r="9" spans="1:18" x14ac:dyDescent="0.5">
      <c r="L9" s="35" t="s">
        <v>97</v>
      </c>
      <c r="M9" s="23">
        <v>6597.1</v>
      </c>
    </row>
    <row r="10" spans="1:18" x14ac:dyDescent="0.5">
      <c r="L10" s="35" t="s">
        <v>39</v>
      </c>
      <c r="M10" s="23">
        <v>18430</v>
      </c>
    </row>
    <row r="11" spans="1:18" x14ac:dyDescent="0.5">
      <c r="L11" s="35" t="s">
        <v>54</v>
      </c>
      <c r="M11" s="23">
        <v>25200</v>
      </c>
    </row>
    <row r="12" spans="1:18" x14ac:dyDescent="0.5">
      <c r="L12" s="35" t="s">
        <v>60</v>
      </c>
      <c r="M12" s="23">
        <v>28000</v>
      </c>
    </row>
    <row r="13" spans="1:18" x14ac:dyDescent="0.5">
      <c r="A13" t="s">
        <v>144</v>
      </c>
      <c r="L13" s="35" t="s">
        <v>50</v>
      </c>
      <c r="M13" s="23">
        <v>0</v>
      </c>
    </row>
    <row r="14" spans="1:18" x14ac:dyDescent="0.5">
      <c r="L14" s="35" t="s">
        <v>58</v>
      </c>
      <c r="M14" s="23">
        <v>0</v>
      </c>
    </row>
    <row r="15" spans="1:18" x14ac:dyDescent="0.5">
      <c r="L15" s="35" t="s">
        <v>101</v>
      </c>
      <c r="M15" s="23">
        <v>7165.21</v>
      </c>
    </row>
    <row r="16" spans="1:18" x14ac:dyDescent="0.5">
      <c r="L16" s="35" t="s">
        <v>18</v>
      </c>
      <c r="M16" s="23">
        <v>4050</v>
      </c>
    </row>
    <row r="17" spans="12:13" x14ac:dyDescent="0.5">
      <c r="L17" s="35" t="s">
        <v>44</v>
      </c>
      <c r="M17" s="23">
        <v>21480</v>
      </c>
    </row>
    <row r="18" spans="12:13" x14ac:dyDescent="0.5">
      <c r="L18" s="35" t="s">
        <v>83</v>
      </c>
      <c r="M18" s="23">
        <v>5035.9400000000005</v>
      </c>
    </row>
    <row r="19" spans="12:13" x14ac:dyDescent="0.5">
      <c r="L19" s="35" t="s">
        <v>89</v>
      </c>
      <c r="M19" s="23">
        <v>12857.9</v>
      </c>
    </row>
    <row r="20" spans="12:13" x14ac:dyDescent="0.5">
      <c r="L20" s="35" t="s">
        <v>5</v>
      </c>
      <c r="M20" s="23">
        <v>0</v>
      </c>
    </row>
    <row r="21" spans="12:13" x14ac:dyDescent="0.5">
      <c r="L21" s="35" t="s">
        <v>77</v>
      </c>
      <c r="M21" s="23">
        <v>17460</v>
      </c>
    </row>
    <row r="22" spans="12:13" x14ac:dyDescent="0.5">
      <c r="L22" s="35" t="s">
        <v>85</v>
      </c>
      <c r="M22" s="23">
        <v>12800</v>
      </c>
    </row>
    <row r="23" spans="12:13" x14ac:dyDescent="0.5">
      <c r="L23" s="35" t="s">
        <v>87</v>
      </c>
      <c r="M23" s="23">
        <v>7716.380000000001</v>
      </c>
    </row>
    <row r="24" spans="12:13" x14ac:dyDescent="0.5">
      <c r="L24" s="35" t="s">
        <v>79</v>
      </c>
      <c r="M24" s="23">
        <v>8100</v>
      </c>
    </row>
    <row r="25" spans="12:13" x14ac:dyDescent="0.5">
      <c r="L25" s="35" t="s">
        <v>12</v>
      </c>
      <c r="M25" s="23">
        <v>10720</v>
      </c>
    </row>
    <row r="26" spans="12:13" x14ac:dyDescent="0.5">
      <c r="L26" s="35" t="s">
        <v>105</v>
      </c>
      <c r="M26" s="23">
        <v>16623.400000000001</v>
      </c>
    </row>
    <row r="27" spans="12:13" x14ac:dyDescent="0.5">
      <c r="L27" s="35" t="s">
        <v>66</v>
      </c>
      <c r="M27" s="23">
        <v>3552</v>
      </c>
    </row>
    <row r="28" spans="12:13" x14ac:dyDescent="0.5">
      <c r="L28" s="35" t="s">
        <v>95</v>
      </c>
      <c r="M28" s="23">
        <v>8055</v>
      </c>
    </row>
    <row r="29" spans="12:13" x14ac:dyDescent="0.5">
      <c r="L29" s="35" t="s">
        <v>28</v>
      </c>
      <c r="M29" s="23">
        <v>12636.25</v>
      </c>
    </row>
    <row r="30" spans="12:13" x14ac:dyDescent="0.5">
      <c r="L30" s="35" t="s">
        <v>75</v>
      </c>
      <c r="M30" s="23">
        <v>9842</v>
      </c>
    </row>
    <row r="31" spans="12:13" x14ac:dyDescent="0.5">
      <c r="L31" s="35" t="s">
        <v>41</v>
      </c>
      <c r="M31" s="23">
        <v>8100</v>
      </c>
    </row>
    <row r="32" spans="12:13" x14ac:dyDescent="0.5">
      <c r="L32" s="35" t="s">
        <v>31</v>
      </c>
      <c r="M32" s="23">
        <v>14000</v>
      </c>
    </row>
    <row r="33" spans="12:13" x14ac:dyDescent="0.5">
      <c r="L33" s="35" t="s">
        <v>9</v>
      </c>
      <c r="M33" s="23">
        <v>2972.6000000000004</v>
      </c>
    </row>
    <row r="34" spans="12:13" x14ac:dyDescent="0.5">
      <c r="L34" s="35" t="s">
        <v>52</v>
      </c>
      <c r="M34" s="23">
        <v>14611.25</v>
      </c>
    </row>
    <row r="35" spans="12:13" x14ac:dyDescent="0.5">
      <c r="L35" s="35" t="s">
        <v>16</v>
      </c>
      <c r="M35" s="23">
        <v>18900</v>
      </c>
    </row>
    <row r="36" spans="12:13" x14ac:dyDescent="0.5">
      <c r="L36" s="35" t="s">
        <v>22</v>
      </c>
      <c r="M36" s="23">
        <v>5053.33</v>
      </c>
    </row>
    <row r="37" spans="12:13" x14ac:dyDescent="0.5">
      <c r="L37" s="35" t="s">
        <v>46</v>
      </c>
      <c r="M37" s="23">
        <v>5035.9400000000005</v>
      </c>
    </row>
    <row r="38" spans="12:13" x14ac:dyDescent="0.5">
      <c r="L38" s="35" t="s">
        <v>64</v>
      </c>
      <c r="M38" s="23">
        <v>0</v>
      </c>
    </row>
    <row r="39" spans="12:13" x14ac:dyDescent="0.5">
      <c r="L39" s="35" t="s">
        <v>35</v>
      </c>
      <c r="M39" s="23">
        <v>0</v>
      </c>
    </row>
    <row r="40" spans="12:13" x14ac:dyDescent="0.5">
      <c r="L40" s="35" t="s">
        <v>62</v>
      </c>
      <c r="M40" s="23">
        <v>22500</v>
      </c>
    </row>
    <row r="41" spans="12:13" x14ac:dyDescent="0.5">
      <c r="L41" s="35" t="s">
        <v>7</v>
      </c>
      <c r="M41" s="23">
        <v>9114.2100000000009</v>
      </c>
    </row>
    <row r="42" spans="12:13" x14ac:dyDescent="0.5">
      <c r="L42" s="35" t="s">
        <v>48</v>
      </c>
      <c r="M42" s="23">
        <v>20000</v>
      </c>
    </row>
    <row r="43" spans="12:13" x14ac:dyDescent="0.5">
      <c r="L43" s="35" t="s">
        <v>103</v>
      </c>
      <c r="M43" s="23">
        <v>11484.55</v>
      </c>
    </row>
    <row r="44" spans="12:13" x14ac:dyDescent="0.5">
      <c r="L44" s="35" t="s">
        <v>107</v>
      </c>
      <c r="M44" s="23">
        <v>6428.95</v>
      </c>
    </row>
    <row r="45" spans="12:13" x14ac:dyDescent="0.5">
      <c r="L45" s="35" t="s">
        <v>81</v>
      </c>
      <c r="M45" s="23">
        <v>18795</v>
      </c>
    </row>
    <row r="46" spans="12:13" x14ac:dyDescent="0.5">
      <c r="L46" s="35" t="s">
        <v>99</v>
      </c>
      <c r="M46" s="23">
        <v>14400</v>
      </c>
    </row>
    <row r="47" spans="12:13" x14ac:dyDescent="0.5">
      <c r="L47" s="35" t="s">
        <v>93</v>
      </c>
      <c r="M47" s="23">
        <v>7272</v>
      </c>
    </row>
    <row r="48" spans="12:13" x14ac:dyDescent="0.5">
      <c r="L48" s="35" t="s">
        <v>91</v>
      </c>
      <c r="M48" s="23">
        <v>15600</v>
      </c>
    </row>
    <row r="49" spans="12:13" x14ac:dyDescent="0.5">
      <c r="L49" s="35" t="s">
        <v>14</v>
      </c>
      <c r="M49" s="23">
        <v>9398.16</v>
      </c>
    </row>
    <row r="50" spans="12:13" x14ac:dyDescent="0.5">
      <c r="L50" s="35" t="s">
        <v>146</v>
      </c>
      <c r="M50" s="23">
        <v>0</v>
      </c>
    </row>
    <row r="51" spans="12:13" x14ac:dyDescent="0.5">
      <c r="L51" s="35" t="s">
        <v>73</v>
      </c>
      <c r="M51" s="23">
        <v>14050.199999999999</v>
      </c>
    </row>
    <row r="52" spans="12:13" x14ac:dyDescent="0.5">
      <c r="L52" s="35" t="s">
        <v>20</v>
      </c>
      <c r="M52" s="23">
        <v>5370</v>
      </c>
    </row>
    <row r="53" spans="12:13" x14ac:dyDescent="0.5">
      <c r="L53" s="35" t="s">
        <v>24</v>
      </c>
      <c r="M53" s="23">
        <v>4800</v>
      </c>
    </row>
    <row r="54" spans="12:13" x14ac:dyDescent="0.5">
      <c r="L54" s="35" t="s">
        <v>156</v>
      </c>
      <c r="M54" s="23">
        <v>521717.34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workbookViewId="0">
      <selection activeCell="F7" sqref="F7"/>
    </sheetView>
  </sheetViews>
  <sheetFormatPr defaultRowHeight="14.35" x14ac:dyDescent="0.5"/>
  <cols>
    <col min="2" max="2" width="4.87890625" style="17" customWidth="1"/>
    <col min="3" max="3" width="13.46875" customWidth="1"/>
    <col min="4" max="4" width="14.703125" customWidth="1"/>
    <col min="7" max="7" width="7.87890625" customWidth="1"/>
    <col min="8" max="8" width="16.64453125" bestFit="1" customWidth="1"/>
  </cols>
  <sheetData>
    <row r="1" spans="1:17" ht="36" x14ac:dyDescent="1.2">
      <c r="A1" s="18"/>
      <c r="B1" s="19" t="s">
        <v>109</v>
      </c>
      <c r="C1" s="19"/>
      <c r="D1" s="19"/>
      <c r="E1" s="19"/>
      <c r="F1" s="19"/>
      <c r="G1" s="19"/>
      <c r="H1" s="19"/>
      <c r="I1" s="19"/>
      <c r="J1" s="19"/>
      <c r="K1" s="19"/>
      <c r="L1" s="19"/>
      <c r="M1" s="19"/>
      <c r="N1" s="19"/>
      <c r="O1" s="19"/>
      <c r="P1" s="19"/>
      <c r="Q1" s="19"/>
    </row>
    <row r="2" spans="1:17" x14ac:dyDescent="0.5">
      <c r="B2" s="32" t="s">
        <v>147</v>
      </c>
      <c r="C2" s="30" t="s">
        <v>148</v>
      </c>
      <c r="D2" s="31"/>
    </row>
    <row r="3" spans="1:17" x14ac:dyDescent="0.5">
      <c r="B3" s="27">
        <v>1</v>
      </c>
      <c r="C3" s="28" t="s">
        <v>154</v>
      </c>
      <c r="D3" s="29">
        <f>AVERAGE(Master!E4:E53)</f>
        <v>72397.52</v>
      </c>
    </row>
    <row r="4" spans="1:17" x14ac:dyDescent="0.5">
      <c r="B4" s="24">
        <v>2</v>
      </c>
      <c r="C4" s="1" t="s">
        <v>153</v>
      </c>
      <c r="D4" s="26">
        <f>MEDIAN(Master!E4:E53)</f>
        <v>63208</v>
      </c>
    </row>
    <row r="5" spans="1:17" x14ac:dyDescent="0.5">
      <c r="B5" s="24">
        <v>3</v>
      </c>
      <c r="C5" s="1" t="s">
        <v>152</v>
      </c>
      <c r="D5" s="25">
        <f>_xlfn.MODE.SNGL(Master!E4:E53)</f>
        <v>89500</v>
      </c>
    </row>
    <row r="6" spans="1:17" x14ac:dyDescent="0.5">
      <c r="B6" s="24">
        <v>4</v>
      </c>
      <c r="C6" s="1" t="s">
        <v>151</v>
      </c>
      <c r="D6" s="25">
        <f>MAX(Master!E4:E53)</f>
        <v>140000</v>
      </c>
    </row>
    <row r="7" spans="1:17" x14ac:dyDescent="0.5">
      <c r="B7" s="24">
        <v>5</v>
      </c>
      <c r="C7" s="1" t="s">
        <v>150</v>
      </c>
      <c r="D7" s="25">
        <f>MIN(Master!E4:E53)</f>
        <v>21971</v>
      </c>
    </row>
    <row r="8" spans="1:17" x14ac:dyDescent="0.5">
      <c r="B8" s="24">
        <v>6</v>
      </c>
      <c r="C8" s="1" t="s">
        <v>149</v>
      </c>
      <c r="D8" s="25">
        <f>SUM(Master!E4:E53)</f>
        <v>3619876</v>
      </c>
    </row>
    <row r="11" spans="1:17" x14ac:dyDescent="0.5">
      <c r="A11" t="s">
        <v>140</v>
      </c>
    </row>
  </sheetData>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D3" sqref="D3"/>
    </sheetView>
  </sheetViews>
  <sheetFormatPr defaultRowHeight="14.35" x14ac:dyDescent="0.5"/>
  <cols>
    <col min="1" max="1" width="4.8203125" customWidth="1"/>
    <col min="3" max="3" width="11.64453125" bestFit="1" customWidth="1"/>
    <col min="4" max="4" width="24.29296875" customWidth="1"/>
    <col min="5" max="5" width="6.05859375" customWidth="1"/>
    <col min="12" max="12" width="2.05859375" customWidth="1"/>
  </cols>
  <sheetData>
    <row r="1" spans="1:18" ht="36" x14ac:dyDescent="1.2">
      <c r="A1" s="18"/>
      <c r="B1" s="19" t="s">
        <v>134</v>
      </c>
      <c r="C1" s="19"/>
      <c r="D1" s="19"/>
      <c r="E1" s="19"/>
      <c r="F1" s="19"/>
      <c r="G1" s="19"/>
      <c r="H1" s="19"/>
      <c r="I1" s="19"/>
      <c r="J1" s="19"/>
      <c r="K1" s="19"/>
      <c r="L1" s="19"/>
      <c r="M1" s="19"/>
      <c r="N1" s="19"/>
      <c r="O1" s="19"/>
      <c r="P1" s="19"/>
      <c r="Q1" s="19"/>
      <c r="R1" s="19"/>
    </row>
    <row r="3" spans="1:18" x14ac:dyDescent="0.5">
      <c r="C3" s="33" t="s">
        <v>1</v>
      </c>
      <c r="D3" s="33" t="s">
        <v>155</v>
      </c>
    </row>
    <row r="4" spans="1:18" x14ac:dyDescent="0.5">
      <c r="C4" t="s">
        <v>4</v>
      </c>
      <c r="D4" s="23">
        <f>SUMIF(EMPData[Department],"Sales",EMPData[Yearly Sal])</f>
        <v>1294801</v>
      </c>
      <c r="E4">
        <f>SUMIF(EMPData[Department],"Sales",EMPData[Yearly Sal])</f>
        <v>1294801</v>
      </c>
    </row>
    <row r="5" spans="1:18" x14ac:dyDescent="0.5">
      <c r="C5" t="s">
        <v>30</v>
      </c>
      <c r="D5" s="23">
        <f>SUMIF(EMPData[Department],"Procurement",EMPData[Yearly Sal])</f>
        <v>1053666</v>
      </c>
      <c r="E5">
        <f>SUMIF(EMPData[Department],"Procurement",EMPData[Yearly Sal])</f>
        <v>1053666</v>
      </c>
    </row>
    <row r="6" spans="1:18" x14ac:dyDescent="0.5">
      <c r="C6" t="s">
        <v>43</v>
      </c>
      <c r="D6" s="23">
        <f>SUMIF(EMPData[Department],"Finance",EMPData[Yearly Sal])</f>
        <v>1271409</v>
      </c>
      <c r="E6">
        <f>SUMIF(EMPData[Department],"Finance",EMPData[Yearly Sal])</f>
        <v>1271409</v>
      </c>
    </row>
    <row r="9" spans="1:18" x14ac:dyDescent="0.5">
      <c r="A9" t="s">
        <v>140</v>
      </c>
    </row>
  </sheetData>
  <conditionalFormatting sqref="E4:E6">
    <cfRule type="dataBar" priority="1">
      <dataBar showValue="0">
        <cfvo type="min"/>
        <cfvo type="max"/>
        <color rgb="FF008AEF"/>
      </dataBar>
      <extLst>
        <ext xmlns:x14="http://schemas.microsoft.com/office/spreadsheetml/2009/9/main" uri="{B025F937-C7B1-47D3-B67F-A62EFF666E3E}">
          <x14:id>{F3857803-0EC0-45CF-BCA1-651BED9C99D1}</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F3857803-0EC0-45CF-BCA1-651BED9C99D1}">
            <x14:dataBar minLength="0" maxLength="100" border="1" negativeBarBorderColorSameAsPositive="0">
              <x14:cfvo type="autoMin"/>
              <x14:cfvo type="autoMax"/>
              <x14:borderColor rgb="FF008AEF"/>
              <x14:negativeFillColor rgb="FFFF0000"/>
              <x14:negativeBorderColor rgb="FFFF0000"/>
              <x14:axisColor rgb="FF000000"/>
            </x14:dataBar>
          </x14:cfRule>
          <xm:sqref>E4:E6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0"/>
  <sheetViews>
    <sheetView topLeftCell="A2" workbookViewId="0">
      <selection activeCell="E6" sqref="E6"/>
    </sheetView>
  </sheetViews>
  <sheetFormatPr defaultRowHeight="14.35" x14ac:dyDescent="0.5"/>
  <cols>
    <col min="2" max="2" width="12.8203125" bestFit="1" customWidth="1"/>
    <col min="3" max="3" width="14.703125" style="16" customWidth="1"/>
    <col min="12" max="12" width="14.703125" bestFit="1" customWidth="1"/>
    <col min="13" max="13" width="9" bestFit="1" customWidth="1"/>
    <col min="14" max="14" width="14.64453125" bestFit="1" customWidth="1"/>
    <col min="15" max="15" width="10.234375" bestFit="1" customWidth="1"/>
    <col min="16" max="27" width="14.64453125" bestFit="1" customWidth="1"/>
    <col min="28" max="28" width="11.46875" bestFit="1" customWidth="1"/>
    <col min="29" max="40" width="13.29296875" bestFit="1" customWidth="1"/>
    <col min="41" max="41" width="16" bestFit="1" customWidth="1"/>
    <col min="42" max="59" width="12" bestFit="1" customWidth="1"/>
    <col min="60" max="60" width="9.3515625" bestFit="1" customWidth="1"/>
    <col min="61" max="61" width="10.234375" bestFit="1" customWidth="1"/>
  </cols>
  <sheetData>
    <row r="1" spans="1:18" ht="36" x14ac:dyDescent="1.2">
      <c r="A1" s="18"/>
      <c r="B1" s="19" t="s">
        <v>135</v>
      </c>
      <c r="C1" s="19"/>
      <c r="D1" s="19"/>
      <c r="E1" s="19"/>
      <c r="F1" s="19"/>
      <c r="G1" s="19"/>
      <c r="H1" s="19"/>
      <c r="I1" s="19"/>
      <c r="J1" s="19"/>
      <c r="K1" s="19"/>
      <c r="L1" s="19"/>
      <c r="M1" s="19"/>
      <c r="N1" s="19"/>
      <c r="O1" s="19"/>
      <c r="P1" s="19"/>
      <c r="Q1" s="19"/>
      <c r="R1" s="19"/>
    </row>
    <row r="2" spans="1:18" x14ac:dyDescent="0.5">
      <c r="C2"/>
    </row>
    <row r="4" spans="1:18" x14ac:dyDescent="0.5">
      <c r="B4" s="34" t="s">
        <v>1</v>
      </c>
      <c r="C4" t="s">
        <v>157</v>
      </c>
    </row>
    <row r="5" spans="1:18" x14ac:dyDescent="0.5">
      <c r="B5" s="35" t="s">
        <v>43</v>
      </c>
      <c r="C5" s="23">
        <v>1271409</v>
      </c>
    </row>
    <row r="6" spans="1:18" x14ac:dyDescent="0.5">
      <c r="B6" s="35" t="s">
        <v>30</v>
      </c>
      <c r="C6" s="23">
        <v>1053666</v>
      </c>
    </row>
    <row r="7" spans="1:18" x14ac:dyDescent="0.5">
      <c r="B7" s="35" t="s">
        <v>4</v>
      </c>
      <c r="C7" s="23">
        <v>1294801</v>
      </c>
    </row>
    <row r="8" spans="1:18" x14ac:dyDescent="0.5">
      <c r="B8" s="35" t="s">
        <v>156</v>
      </c>
      <c r="C8" s="23">
        <v>3619876</v>
      </c>
    </row>
    <row r="10" spans="1:18" x14ac:dyDescent="0.5">
      <c r="B10" t="s">
        <v>141</v>
      </c>
    </row>
  </sheetData>
  <conditionalFormatting pivot="1" sqref="C5:C7">
    <cfRule type="dataBar" priority="1">
      <dataBar>
        <cfvo type="min"/>
        <cfvo type="max"/>
        <color rgb="FF63C384"/>
      </dataBar>
      <extLst>
        <ext xmlns:x14="http://schemas.microsoft.com/office/spreadsheetml/2009/9/main" uri="{B025F937-C7B1-47D3-B67F-A62EFF666E3E}">
          <x14:id>{CD838271-6F24-4CE7-A091-4742E2CE6915}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D838271-6F24-4CE7-A091-4742E2CE6915}">
            <x14:dataBar minLength="0" maxLength="100" border="1" negativeBarBorderColorSameAsPositive="0">
              <x14:cfvo type="autoMin"/>
              <x14:cfvo type="autoMax"/>
              <x14:borderColor rgb="FF63C384"/>
              <x14:negativeFillColor rgb="FFFF0000"/>
              <x14:negativeBorderColor rgb="FFFF0000"/>
              <x14:axisColor rgb="FF000000"/>
            </x14:dataBar>
          </x14:cfRule>
          <xm:sqref>C5:C7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56"/>
  <sheetViews>
    <sheetView workbookViewId="0">
      <selection activeCell="C8" sqref="C8"/>
    </sheetView>
  </sheetViews>
  <sheetFormatPr defaultRowHeight="14.35" x14ac:dyDescent="0.5"/>
  <cols>
    <col min="2" max="2" width="12.05859375" bestFit="1" customWidth="1"/>
    <col min="3" max="3" width="14.703125" style="16" bestFit="1" customWidth="1"/>
  </cols>
  <sheetData>
    <row r="1" spans="1:18" ht="36" x14ac:dyDescent="1.2">
      <c r="A1" s="18"/>
      <c r="B1" s="19" t="s">
        <v>136</v>
      </c>
      <c r="C1" s="19"/>
      <c r="D1" s="19"/>
      <c r="E1" s="19"/>
      <c r="F1" s="19"/>
      <c r="G1" s="19"/>
      <c r="H1" s="19"/>
      <c r="I1" s="19"/>
      <c r="J1" s="19"/>
      <c r="K1" s="19"/>
      <c r="L1" s="19"/>
      <c r="M1" s="19"/>
      <c r="N1" s="19"/>
      <c r="O1" s="19"/>
      <c r="P1" s="19"/>
      <c r="Q1" s="19"/>
      <c r="R1" s="19"/>
    </row>
    <row r="5" spans="1:18" x14ac:dyDescent="0.5">
      <c r="B5" s="34" t="s">
        <v>158</v>
      </c>
      <c r="C5" t="s">
        <v>157</v>
      </c>
    </row>
    <row r="6" spans="1:18" x14ac:dyDescent="0.5">
      <c r="B6" s="35" t="s">
        <v>54</v>
      </c>
      <c r="C6" s="23">
        <v>120000</v>
      </c>
    </row>
    <row r="7" spans="1:18" x14ac:dyDescent="0.5">
      <c r="B7" s="35" t="s">
        <v>60</v>
      </c>
      <c r="C7" s="23">
        <v>140000</v>
      </c>
    </row>
    <row r="8" spans="1:18" x14ac:dyDescent="0.5">
      <c r="B8" s="35" t="s">
        <v>156</v>
      </c>
      <c r="C8" s="23">
        <v>260000</v>
      </c>
    </row>
    <row r="9" spans="1:18" x14ac:dyDescent="0.5">
      <c r="C9"/>
    </row>
    <row r="10" spans="1:18" x14ac:dyDescent="0.5">
      <c r="C10"/>
    </row>
    <row r="11" spans="1:18" x14ac:dyDescent="0.5">
      <c r="C11"/>
    </row>
    <row r="12" spans="1:18" x14ac:dyDescent="0.5">
      <c r="C12"/>
    </row>
    <row r="13" spans="1:18" x14ac:dyDescent="0.5">
      <c r="A13" t="s">
        <v>142</v>
      </c>
      <c r="C13"/>
    </row>
    <row r="14" spans="1:18" x14ac:dyDescent="0.5">
      <c r="C14"/>
    </row>
    <row r="15" spans="1:18" x14ac:dyDescent="0.5">
      <c r="C15"/>
    </row>
    <row r="16" spans="1:18" x14ac:dyDescent="0.5">
      <c r="C16"/>
    </row>
    <row r="17" spans="3:3" x14ac:dyDescent="0.5">
      <c r="C17"/>
    </row>
    <row r="18" spans="3:3" x14ac:dyDescent="0.5">
      <c r="C18"/>
    </row>
    <row r="19" spans="3:3" x14ac:dyDescent="0.5">
      <c r="C19"/>
    </row>
    <row r="20" spans="3:3" x14ac:dyDescent="0.5">
      <c r="C20"/>
    </row>
    <row r="21" spans="3:3" x14ac:dyDescent="0.5">
      <c r="C21"/>
    </row>
    <row r="22" spans="3:3" x14ac:dyDescent="0.5">
      <c r="C22"/>
    </row>
    <row r="23" spans="3:3" x14ac:dyDescent="0.5">
      <c r="C23"/>
    </row>
    <row r="24" spans="3:3" x14ac:dyDescent="0.5">
      <c r="C24"/>
    </row>
    <row r="25" spans="3:3" x14ac:dyDescent="0.5">
      <c r="C25"/>
    </row>
    <row r="26" spans="3:3" x14ac:dyDescent="0.5">
      <c r="C26"/>
    </row>
    <row r="27" spans="3:3" x14ac:dyDescent="0.5">
      <c r="C27"/>
    </row>
    <row r="28" spans="3:3" x14ac:dyDescent="0.5">
      <c r="C28"/>
    </row>
    <row r="29" spans="3:3" x14ac:dyDescent="0.5">
      <c r="C29"/>
    </row>
    <row r="30" spans="3:3" x14ac:dyDescent="0.5">
      <c r="C30"/>
    </row>
    <row r="31" spans="3:3" x14ac:dyDescent="0.5">
      <c r="C31"/>
    </row>
    <row r="32" spans="3:3" x14ac:dyDescent="0.5">
      <c r="C32"/>
    </row>
    <row r="33" spans="3:3" x14ac:dyDescent="0.5">
      <c r="C33"/>
    </row>
    <row r="34" spans="3:3" x14ac:dyDescent="0.5">
      <c r="C34"/>
    </row>
    <row r="35" spans="3:3" x14ac:dyDescent="0.5">
      <c r="C35"/>
    </row>
    <row r="36" spans="3:3" x14ac:dyDescent="0.5">
      <c r="C36"/>
    </row>
    <row r="37" spans="3:3" x14ac:dyDescent="0.5">
      <c r="C37"/>
    </row>
    <row r="38" spans="3:3" x14ac:dyDescent="0.5">
      <c r="C38"/>
    </row>
    <row r="39" spans="3:3" x14ac:dyDescent="0.5">
      <c r="C39"/>
    </row>
    <row r="40" spans="3:3" x14ac:dyDescent="0.5">
      <c r="C40"/>
    </row>
    <row r="41" spans="3:3" x14ac:dyDescent="0.5">
      <c r="C41"/>
    </row>
    <row r="42" spans="3:3" x14ac:dyDescent="0.5">
      <c r="C42"/>
    </row>
    <row r="43" spans="3:3" x14ac:dyDescent="0.5">
      <c r="C43"/>
    </row>
    <row r="44" spans="3:3" x14ac:dyDescent="0.5">
      <c r="C44"/>
    </row>
    <row r="45" spans="3:3" x14ac:dyDescent="0.5">
      <c r="C45"/>
    </row>
    <row r="46" spans="3:3" x14ac:dyDescent="0.5">
      <c r="C46"/>
    </row>
    <row r="47" spans="3:3" x14ac:dyDescent="0.5">
      <c r="C47"/>
    </row>
    <row r="48" spans="3:3" x14ac:dyDescent="0.5">
      <c r="C48"/>
    </row>
    <row r="49" spans="3:3" x14ac:dyDescent="0.5">
      <c r="C49"/>
    </row>
    <row r="50" spans="3:3" x14ac:dyDescent="0.5">
      <c r="C50"/>
    </row>
    <row r="51" spans="3:3" x14ac:dyDescent="0.5">
      <c r="C51"/>
    </row>
    <row r="52" spans="3:3" x14ac:dyDescent="0.5">
      <c r="C52"/>
    </row>
    <row r="53" spans="3:3" x14ac:dyDescent="0.5">
      <c r="C53"/>
    </row>
    <row r="54" spans="3:3" x14ac:dyDescent="0.5">
      <c r="C54"/>
    </row>
    <row r="55" spans="3:3" x14ac:dyDescent="0.5">
      <c r="C55"/>
    </row>
    <row r="56" spans="3:3" x14ac:dyDescent="0.5">
      <c r="C5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61"/>
  <sheetViews>
    <sheetView topLeftCell="A8" workbookViewId="0">
      <selection activeCell="C10" sqref="C10"/>
    </sheetView>
  </sheetViews>
  <sheetFormatPr defaultRowHeight="14.35" x14ac:dyDescent="0.5"/>
  <cols>
    <col min="2" max="2" width="16.76171875" customWidth="1"/>
    <col min="3" max="3" width="15.234375" style="16" customWidth="1"/>
  </cols>
  <sheetData>
    <row r="1" spans="1:18" ht="36" x14ac:dyDescent="1.2">
      <c r="A1" s="18"/>
      <c r="B1" s="19" t="s">
        <v>137</v>
      </c>
      <c r="C1" s="19"/>
      <c r="D1" s="19"/>
      <c r="E1" s="19"/>
      <c r="F1" s="19"/>
      <c r="G1" s="19"/>
      <c r="H1" s="19"/>
      <c r="I1" s="19"/>
      <c r="J1" s="19"/>
      <c r="K1" s="19"/>
      <c r="L1" s="19"/>
      <c r="M1" s="19"/>
      <c r="N1" s="19"/>
      <c r="O1" s="19"/>
      <c r="P1" s="19"/>
      <c r="Q1" s="19"/>
      <c r="R1" s="19"/>
    </row>
    <row r="10" spans="1:18" x14ac:dyDescent="0.5">
      <c r="B10" s="34" t="s">
        <v>2</v>
      </c>
      <c r="C10" t="s">
        <v>159</v>
      </c>
    </row>
    <row r="11" spans="1:18" x14ac:dyDescent="0.5">
      <c r="B11" s="35" t="s">
        <v>9</v>
      </c>
      <c r="C11" s="23">
        <v>29726</v>
      </c>
    </row>
    <row r="12" spans="1:18" x14ac:dyDescent="0.5">
      <c r="B12" s="35" t="s">
        <v>22</v>
      </c>
      <c r="C12" s="23">
        <v>21971</v>
      </c>
    </row>
    <row r="13" spans="1:18" x14ac:dyDescent="0.5">
      <c r="B13" s="35" t="s">
        <v>156</v>
      </c>
      <c r="C13" s="23">
        <v>51697</v>
      </c>
    </row>
    <row r="14" spans="1:18" x14ac:dyDescent="0.5">
      <c r="A14" t="s">
        <v>142</v>
      </c>
      <c r="C14"/>
    </row>
    <row r="15" spans="1:18" x14ac:dyDescent="0.5">
      <c r="C15"/>
    </row>
    <row r="16" spans="1:18" x14ac:dyDescent="0.5">
      <c r="C16"/>
    </row>
    <row r="17" spans="3:3" x14ac:dyDescent="0.5">
      <c r="C17"/>
    </row>
    <row r="18" spans="3:3" x14ac:dyDescent="0.5">
      <c r="C18"/>
    </row>
    <row r="19" spans="3:3" x14ac:dyDescent="0.5">
      <c r="C19"/>
    </row>
    <row r="20" spans="3:3" x14ac:dyDescent="0.5">
      <c r="C20"/>
    </row>
    <row r="21" spans="3:3" x14ac:dyDescent="0.5">
      <c r="C21"/>
    </row>
    <row r="22" spans="3:3" x14ac:dyDescent="0.5">
      <c r="C22"/>
    </row>
    <row r="23" spans="3:3" x14ac:dyDescent="0.5">
      <c r="C23"/>
    </row>
    <row r="24" spans="3:3" x14ac:dyDescent="0.5">
      <c r="C24"/>
    </row>
    <row r="25" spans="3:3" x14ac:dyDescent="0.5">
      <c r="C25"/>
    </row>
    <row r="26" spans="3:3" x14ac:dyDescent="0.5">
      <c r="C26"/>
    </row>
    <row r="27" spans="3:3" x14ac:dyDescent="0.5">
      <c r="C27"/>
    </row>
    <row r="28" spans="3:3" x14ac:dyDescent="0.5">
      <c r="C28"/>
    </row>
    <row r="29" spans="3:3" x14ac:dyDescent="0.5">
      <c r="C29"/>
    </row>
    <row r="30" spans="3:3" x14ac:dyDescent="0.5">
      <c r="C30"/>
    </row>
    <row r="31" spans="3:3" x14ac:dyDescent="0.5">
      <c r="C31"/>
    </row>
    <row r="32" spans="3:3" x14ac:dyDescent="0.5">
      <c r="C32"/>
    </row>
    <row r="33" spans="3:3" x14ac:dyDescent="0.5">
      <c r="C33"/>
    </row>
    <row r="34" spans="3:3" x14ac:dyDescent="0.5">
      <c r="C34"/>
    </row>
    <row r="35" spans="3:3" x14ac:dyDescent="0.5">
      <c r="C35"/>
    </row>
    <row r="36" spans="3:3" x14ac:dyDescent="0.5">
      <c r="C36"/>
    </row>
    <row r="37" spans="3:3" x14ac:dyDescent="0.5">
      <c r="C37"/>
    </row>
    <row r="38" spans="3:3" x14ac:dyDescent="0.5">
      <c r="C38"/>
    </row>
    <row r="39" spans="3:3" x14ac:dyDescent="0.5">
      <c r="C39"/>
    </row>
    <row r="40" spans="3:3" x14ac:dyDescent="0.5">
      <c r="C40"/>
    </row>
    <row r="41" spans="3:3" x14ac:dyDescent="0.5">
      <c r="C41"/>
    </row>
    <row r="42" spans="3:3" x14ac:dyDescent="0.5">
      <c r="C42"/>
    </row>
    <row r="43" spans="3:3" x14ac:dyDescent="0.5">
      <c r="C43"/>
    </row>
    <row r="44" spans="3:3" x14ac:dyDescent="0.5">
      <c r="C44"/>
    </row>
    <row r="45" spans="3:3" x14ac:dyDescent="0.5">
      <c r="C45"/>
    </row>
    <row r="46" spans="3:3" x14ac:dyDescent="0.5">
      <c r="C46"/>
    </row>
    <row r="47" spans="3:3" x14ac:dyDescent="0.5">
      <c r="C47"/>
    </row>
    <row r="48" spans="3:3" x14ac:dyDescent="0.5">
      <c r="C48"/>
    </row>
    <row r="49" spans="3:3" x14ac:dyDescent="0.5">
      <c r="C49"/>
    </row>
    <row r="50" spans="3:3" x14ac:dyDescent="0.5">
      <c r="C50"/>
    </row>
    <row r="51" spans="3:3" x14ac:dyDescent="0.5">
      <c r="C51"/>
    </row>
    <row r="52" spans="3:3" x14ac:dyDescent="0.5">
      <c r="C52"/>
    </row>
    <row r="53" spans="3:3" x14ac:dyDescent="0.5">
      <c r="C53"/>
    </row>
    <row r="54" spans="3:3" x14ac:dyDescent="0.5">
      <c r="C54"/>
    </row>
    <row r="55" spans="3:3" x14ac:dyDescent="0.5">
      <c r="C55"/>
    </row>
    <row r="56" spans="3:3" x14ac:dyDescent="0.5">
      <c r="C56"/>
    </row>
    <row r="57" spans="3:3" x14ac:dyDescent="0.5">
      <c r="C57"/>
    </row>
    <row r="58" spans="3:3" x14ac:dyDescent="0.5">
      <c r="C58"/>
    </row>
    <row r="59" spans="3:3" x14ac:dyDescent="0.5">
      <c r="C59"/>
    </row>
    <row r="60" spans="3:3" x14ac:dyDescent="0.5">
      <c r="C60"/>
    </row>
    <row r="61" spans="3:3" x14ac:dyDescent="0.5">
      <c r="C61"/>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55"/>
  <sheetViews>
    <sheetView workbookViewId="0">
      <selection activeCell="B5" sqref="B5"/>
    </sheetView>
  </sheetViews>
  <sheetFormatPr defaultRowHeight="14.35" x14ac:dyDescent="0.5"/>
  <cols>
    <col min="2" max="2" width="12.05859375" bestFit="1" customWidth="1"/>
    <col min="3" max="3" width="12" style="16" bestFit="1" customWidth="1"/>
  </cols>
  <sheetData>
    <row r="1" spans="1:18" ht="36" x14ac:dyDescent="1.2">
      <c r="A1" s="18"/>
      <c r="B1" s="19" t="s">
        <v>138</v>
      </c>
      <c r="C1" s="19"/>
      <c r="D1" s="19"/>
      <c r="E1" s="19"/>
      <c r="F1" s="19"/>
      <c r="G1" s="19"/>
      <c r="H1" s="19"/>
      <c r="I1" s="19"/>
      <c r="J1" s="19"/>
      <c r="K1" s="19"/>
      <c r="L1" s="19"/>
      <c r="M1" s="19"/>
      <c r="N1" s="19"/>
      <c r="O1" s="19"/>
      <c r="P1" s="19"/>
      <c r="Q1" s="19"/>
      <c r="R1" s="19"/>
    </row>
    <row r="2" spans="1:18" x14ac:dyDescent="0.5">
      <c r="C2"/>
    </row>
    <row r="3" spans="1:18" x14ac:dyDescent="0.5">
      <c r="C3"/>
    </row>
    <row r="4" spans="1:18" x14ac:dyDescent="0.5">
      <c r="B4" s="34" t="s">
        <v>2</v>
      </c>
      <c r="C4" t="s">
        <v>159</v>
      </c>
    </row>
    <row r="5" spans="1:18" x14ac:dyDescent="0.5">
      <c r="B5" s="35" t="s">
        <v>60</v>
      </c>
      <c r="C5" s="23">
        <v>140000</v>
      </c>
    </row>
    <row r="6" spans="1:18" x14ac:dyDescent="0.5">
      <c r="B6" s="35" t="s">
        <v>31</v>
      </c>
      <c r="C6" s="23">
        <v>140000</v>
      </c>
    </row>
    <row r="7" spans="1:18" x14ac:dyDescent="0.5">
      <c r="B7" s="35" t="s">
        <v>156</v>
      </c>
      <c r="C7" s="23">
        <v>280000</v>
      </c>
    </row>
    <row r="8" spans="1:18" x14ac:dyDescent="0.5">
      <c r="C8"/>
    </row>
    <row r="9" spans="1:18" x14ac:dyDescent="0.5">
      <c r="C9"/>
    </row>
    <row r="10" spans="1:18" x14ac:dyDescent="0.5">
      <c r="C10"/>
    </row>
    <row r="11" spans="1:18" x14ac:dyDescent="0.5">
      <c r="C11"/>
    </row>
    <row r="12" spans="1:18" x14ac:dyDescent="0.5">
      <c r="C12"/>
    </row>
    <row r="13" spans="1:18" x14ac:dyDescent="0.5">
      <c r="C13"/>
    </row>
    <row r="14" spans="1:18" x14ac:dyDescent="0.5">
      <c r="A14" t="s">
        <v>142</v>
      </c>
      <c r="C14"/>
    </row>
    <row r="15" spans="1:18" x14ac:dyDescent="0.5">
      <c r="C15"/>
    </row>
    <row r="16" spans="1:18" x14ac:dyDescent="0.5">
      <c r="C16"/>
    </row>
    <row r="17" spans="3:3" x14ac:dyDescent="0.5">
      <c r="C17"/>
    </row>
    <row r="18" spans="3:3" x14ac:dyDescent="0.5">
      <c r="C18"/>
    </row>
    <row r="19" spans="3:3" x14ac:dyDescent="0.5">
      <c r="C19"/>
    </row>
    <row r="20" spans="3:3" x14ac:dyDescent="0.5">
      <c r="C20"/>
    </row>
    <row r="21" spans="3:3" x14ac:dyDescent="0.5">
      <c r="C21"/>
    </row>
    <row r="22" spans="3:3" x14ac:dyDescent="0.5">
      <c r="C22"/>
    </row>
    <row r="23" spans="3:3" x14ac:dyDescent="0.5">
      <c r="C23"/>
    </row>
    <row r="24" spans="3:3" x14ac:dyDescent="0.5">
      <c r="C24"/>
    </row>
    <row r="25" spans="3:3" x14ac:dyDescent="0.5">
      <c r="C25"/>
    </row>
    <row r="26" spans="3:3" x14ac:dyDescent="0.5">
      <c r="C26"/>
    </row>
    <row r="27" spans="3:3" x14ac:dyDescent="0.5">
      <c r="C27"/>
    </row>
    <row r="28" spans="3:3" x14ac:dyDescent="0.5">
      <c r="C28"/>
    </row>
    <row r="29" spans="3:3" x14ac:dyDescent="0.5">
      <c r="C29"/>
    </row>
    <row r="30" spans="3:3" x14ac:dyDescent="0.5">
      <c r="C30"/>
    </row>
    <row r="31" spans="3:3" x14ac:dyDescent="0.5">
      <c r="C31"/>
    </row>
    <row r="32" spans="3:3" x14ac:dyDescent="0.5">
      <c r="C32"/>
    </row>
    <row r="33" spans="3:3" x14ac:dyDescent="0.5">
      <c r="C33"/>
    </row>
    <row r="34" spans="3:3" x14ac:dyDescent="0.5">
      <c r="C34"/>
    </row>
    <row r="35" spans="3:3" x14ac:dyDescent="0.5">
      <c r="C35"/>
    </row>
    <row r="36" spans="3:3" x14ac:dyDescent="0.5">
      <c r="C36"/>
    </row>
    <row r="37" spans="3:3" x14ac:dyDescent="0.5">
      <c r="C37"/>
    </row>
    <row r="38" spans="3:3" x14ac:dyDescent="0.5">
      <c r="C38"/>
    </row>
    <row r="39" spans="3:3" x14ac:dyDescent="0.5">
      <c r="C39"/>
    </row>
    <row r="40" spans="3:3" x14ac:dyDescent="0.5">
      <c r="C40"/>
    </row>
    <row r="41" spans="3:3" x14ac:dyDescent="0.5">
      <c r="C41"/>
    </row>
    <row r="42" spans="3:3" x14ac:dyDescent="0.5">
      <c r="C42"/>
    </row>
    <row r="43" spans="3:3" x14ac:dyDescent="0.5">
      <c r="C43"/>
    </row>
    <row r="44" spans="3:3" x14ac:dyDescent="0.5">
      <c r="C44"/>
    </row>
    <row r="45" spans="3:3" x14ac:dyDescent="0.5">
      <c r="C45"/>
    </row>
    <row r="46" spans="3:3" x14ac:dyDescent="0.5">
      <c r="C46"/>
    </row>
    <row r="47" spans="3:3" x14ac:dyDescent="0.5">
      <c r="C47"/>
    </row>
    <row r="48" spans="3:3" x14ac:dyDescent="0.5">
      <c r="C48"/>
    </row>
    <row r="49" spans="3:3" x14ac:dyDescent="0.5">
      <c r="C49"/>
    </row>
    <row r="50" spans="3:3" x14ac:dyDescent="0.5">
      <c r="C50"/>
    </row>
    <row r="51" spans="3:3" x14ac:dyDescent="0.5">
      <c r="C51"/>
    </row>
    <row r="52" spans="3:3" x14ac:dyDescent="0.5">
      <c r="C52"/>
    </row>
    <row r="53" spans="3:3" x14ac:dyDescent="0.5">
      <c r="C53"/>
    </row>
    <row r="54" spans="3:3" x14ac:dyDescent="0.5">
      <c r="C54"/>
    </row>
    <row r="55" spans="3:3" x14ac:dyDescent="0.5">
      <c r="C5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14"/>
  <sheetViews>
    <sheetView workbookViewId="0">
      <selection activeCell="C4" sqref="C4"/>
    </sheetView>
  </sheetViews>
  <sheetFormatPr defaultRowHeight="14.35" x14ac:dyDescent="0.5"/>
  <cols>
    <col min="2" max="3" width="11" bestFit="1" customWidth="1"/>
  </cols>
  <sheetData>
    <row r="1" spans="1:18" ht="36" x14ac:dyDescent="1.2">
      <c r="A1" s="18"/>
      <c r="B1" s="19" t="s">
        <v>139</v>
      </c>
      <c r="C1" s="19"/>
      <c r="D1" s="19"/>
      <c r="E1" s="19"/>
      <c r="F1" s="19"/>
      <c r="G1" s="19"/>
      <c r="H1" s="19"/>
      <c r="I1" s="19"/>
      <c r="J1" s="19"/>
      <c r="K1" s="19"/>
      <c r="L1" s="19"/>
      <c r="M1" s="19"/>
      <c r="N1" s="19"/>
      <c r="O1" s="19"/>
      <c r="P1" s="19"/>
      <c r="Q1" s="19"/>
      <c r="R1" s="19"/>
    </row>
    <row r="4" spans="1:18" x14ac:dyDescent="0.5">
      <c r="B4" s="34" t="s">
        <v>2</v>
      </c>
      <c r="C4" t="s">
        <v>159</v>
      </c>
    </row>
    <row r="5" spans="1:18" x14ac:dyDescent="0.5">
      <c r="B5" s="35" t="s">
        <v>9</v>
      </c>
      <c r="C5" s="23">
        <v>29726</v>
      </c>
    </row>
    <row r="6" spans="1:18" x14ac:dyDescent="0.5">
      <c r="B6" s="35" t="s">
        <v>22</v>
      </c>
      <c r="C6" s="23">
        <v>21971</v>
      </c>
    </row>
    <row r="7" spans="1:18" x14ac:dyDescent="0.5">
      <c r="B7" s="35" t="s">
        <v>156</v>
      </c>
      <c r="C7" s="23">
        <v>51697</v>
      </c>
    </row>
    <row r="14" spans="1:18" x14ac:dyDescent="0.5">
      <c r="A14" t="s">
        <v>143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S53"/>
  <sheetViews>
    <sheetView topLeftCell="A25" workbookViewId="0">
      <selection activeCell="S54" sqref="S54"/>
    </sheetView>
  </sheetViews>
  <sheetFormatPr defaultRowHeight="14.35" x14ac:dyDescent="0.5"/>
  <cols>
    <col min="2" max="2" width="13.29296875" customWidth="1"/>
    <col min="3" max="3" width="13.05859375" customWidth="1"/>
    <col min="4" max="4" width="16.52734375" customWidth="1"/>
    <col min="5" max="5" width="11.05859375" customWidth="1"/>
    <col min="6" max="6" width="12.46875" customWidth="1"/>
    <col min="7" max="7" width="11.29296875" style="17" customWidth="1"/>
    <col min="8" max="8" width="13.46875" customWidth="1"/>
    <col min="10" max="10" width="12.05859375" hidden="1" customWidth="1"/>
    <col min="11" max="11" width="10.17578125" hidden="1" customWidth="1"/>
    <col min="12" max="12" width="16.703125" hidden="1" customWidth="1"/>
    <col min="14" max="14" width="11.8203125" customWidth="1"/>
    <col min="15" max="15" width="18.5859375" customWidth="1"/>
    <col min="16" max="16" width="19.17578125" customWidth="1"/>
    <col min="17" max="17" width="19.52734375" customWidth="1"/>
    <col min="18" max="18" width="14.41015625" customWidth="1"/>
    <col min="19" max="19" width="15.76171875" customWidth="1"/>
  </cols>
  <sheetData>
    <row r="1" spans="1:19" ht="36" x14ac:dyDescent="1.2">
      <c r="A1" s="18"/>
      <c r="B1" s="19" t="s">
        <v>129</v>
      </c>
      <c r="C1" s="19"/>
      <c r="D1" s="19"/>
      <c r="E1" s="19"/>
      <c r="F1" s="19"/>
      <c r="G1" s="19"/>
      <c r="H1" s="19"/>
      <c r="I1" s="19"/>
      <c r="J1" s="19"/>
      <c r="K1" s="19"/>
      <c r="L1" s="19"/>
      <c r="M1" s="19"/>
      <c r="N1" s="19"/>
      <c r="O1" s="19"/>
      <c r="P1" s="19"/>
      <c r="Q1" s="19"/>
      <c r="R1" s="19"/>
    </row>
    <row r="2" spans="1:19" x14ac:dyDescent="0.5">
      <c r="M2" s="4" t="s">
        <v>0</v>
      </c>
      <c r="N2" s="5" t="s">
        <v>1</v>
      </c>
      <c r="O2" s="5" t="s">
        <v>2</v>
      </c>
      <c r="P2" s="5" t="s">
        <v>117</v>
      </c>
      <c r="Q2" s="12" t="s">
        <v>108</v>
      </c>
      <c r="R2" s="5" t="s">
        <v>68</v>
      </c>
      <c r="S2" s="5" t="s">
        <v>160</v>
      </c>
    </row>
    <row r="3" spans="1:19" x14ac:dyDescent="0.5">
      <c r="M3" s="3" t="s">
        <v>3</v>
      </c>
      <c r="N3" s="1" t="s">
        <v>4</v>
      </c>
      <c r="O3" s="1" t="s">
        <v>5</v>
      </c>
      <c r="P3" s="1" t="s">
        <v>118</v>
      </c>
      <c r="Q3" s="13">
        <v>60270</v>
      </c>
      <c r="R3">
        <f>_xlfn.XLOOKUP(O3,EmpBonus[Employee Name],EmpBonus[Bonus %],0)</f>
        <v>0</v>
      </c>
      <c r="S3" s="15">
        <f>SUM(EMPData6[[#This Row],[Yearly Sal]]*EMPData6[[#This Row],[Bonus %]])</f>
        <v>0</v>
      </c>
    </row>
    <row r="4" spans="1:19" x14ac:dyDescent="0.5">
      <c r="M4" s="3" t="s">
        <v>6</v>
      </c>
      <c r="N4" s="1" t="s">
        <v>4</v>
      </c>
      <c r="O4" s="1" t="s">
        <v>7</v>
      </c>
      <c r="P4" s="1" t="s">
        <v>119</v>
      </c>
      <c r="Q4" s="13">
        <v>39627</v>
      </c>
      <c r="R4">
        <f>_xlfn.XLOOKUP(O4,EmpBonus[Employee Name],EmpBonus[Bonus %],0)</f>
        <v>0.23</v>
      </c>
      <c r="S4" s="15">
        <f>SUM(EMPData6[[#This Row],[Yearly Sal]]*EMPData6[[#This Row],[Bonus %]])</f>
        <v>9114.2100000000009</v>
      </c>
    </row>
    <row r="5" spans="1:19" x14ac:dyDescent="0.5">
      <c r="M5" s="3" t="s">
        <v>8</v>
      </c>
      <c r="N5" s="1" t="s">
        <v>4</v>
      </c>
      <c r="O5" s="1" t="s">
        <v>9</v>
      </c>
      <c r="P5" s="1" t="s">
        <v>120</v>
      </c>
      <c r="Q5" s="13">
        <v>29726</v>
      </c>
      <c r="R5">
        <f>_xlfn.XLOOKUP(O5,EmpBonus[Employee Name],EmpBonus[Bonus %],0)</f>
        <v>0.1</v>
      </c>
      <c r="S5" s="15">
        <f>SUM(EMPData6[[#This Row],[Yearly Sal]]*EMPData6[[#This Row],[Bonus %]])</f>
        <v>2972.6000000000004</v>
      </c>
    </row>
    <row r="6" spans="1:19" x14ac:dyDescent="0.5">
      <c r="M6" s="3" t="s">
        <v>10</v>
      </c>
      <c r="N6" s="1" t="s">
        <v>4</v>
      </c>
      <c r="O6" s="1" t="s">
        <v>73</v>
      </c>
      <c r="P6" s="1" t="s">
        <v>120</v>
      </c>
      <c r="Q6" s="13">
        <v>93668</v>
      </c>
      <c r="R6">
        <f>_xlfn.XLOOKUP(O6,EmpBonus[Employee Name],EmpBonus[Bonus %],0)</f>
        <v>0.15</v>
      </c>
      <c r="S6" s="15">
        <f>SUM(EMPData6[[#This Row],[Yearly Sal]]*EMPData6[[#This Row],[Bonus %]])</f>
        <v>14050.199999999999</v>
      </c>
    </row>
    <row r="7" spans="1:19" x14ac:dyDescent="0.5">
      <c r="M7" s="3" t="s">
        <v>11</v>
      </c>
      <c r="N7" s="1" t="s">
        <v>4</v>
      </c>
      <c r="O7" s="1" t="s">
        <v>12</v>
      </c>
      <c r="P7" s="1" t="s">
        <v>119</v>
      </c>
      <c r="Q7" s="13">
        <v>134000</v>
      </c>
      <c r="R7">
        <f>_xlfn.XLOOKUP(O7,EmpBonus[Employee Name],EmpBonus[Bonus %],0)</f>
        <v>0.08</v>
      </c>
      <c r="S7" s="15">
        <f>SUM(EMPData6[[#This Row],[Yearly Sal]]*EMPData6[[#This Row],[Bonus %]])</f>
        <v>10720</v>
      </c>
    </row>
    <row r="8" spans="1:19" x14ac:dyDescent="0.5">
      <c r="M8" s="3" t="s">
        <v>13</v>
      </c>
      <c r="N8" s="1" t="s">
        <v>4</v>
      </c>
      <c r="O8" s="1" t="s">
        <v>14</v>
      </c>
      <c r="P8" s="1" t="s">
        <v>119</v>
      </c>
      <c r="Q8" s="13">
        <v>34808</v>
      </c>
      <c r="R8">
        <f>_xlfn.XLOOKUP(O8,EmpBonus[Employee Name],EmpBonus[Bonus %],0)</f>
        <v>0.27</v>
      </c>
      <c r="S8" s="15">
        <f>SUM(EMPData6[[#This Row],[Yearly Sal]]*EMPData6[[#This Row],[Bonus %]])</f>
        <v>9398.16</v>
      </c>
    </row>
    <row r="9" spans="1:19" x14ac:dyDescent="0.5">
      <c r="M9" s="3" t="s">
        <v>15</v>
      </c>
      <c r="N9" s="1" t="s">
        <v>4</v>
      </c>
      <c r="O9" s="1" t="s">
        <v>16</v>
      </c>
      <c r="P9" s="1" t="s">
        <v>120</v>
      </c>
      <c r="Q9" s="13">
        <v>135000</v>
      </c>
      <c r="R9">
        <f>_xlfn.XLOOKUP(O9,EmpBonus[Employee Name],EmpBonus[Bonus %],0)</f>
        <v>0.14000000000000001</v>
      </c>
      <c r="S9" s="15">
        <f>SUM(EMPData6[[#This Row],[Yearly Sal]]*EMPData6[[#This Row],[Bonus %]])</f>
        <v>18900</v>
      </c>
    </row>
    <row r="10" spans="1:19" x14ac:dyDescent="0.5">
      <c r="M10" s="3" t="s">
        <v>17</v>
      </c>
      <c r="N10" s="1" t="s">
        <v>4</v>
      </c>
      <c r="O10" s="1" t="s">
        <v>18</v>
      </c>
      <c r="P10" s="1" t="s">
        <v>120</v>
      </c>
      <c r="Q10" s="13">
        <v>45000</v>
      </c>
      <c r="R10">
        <f>_xlfn.XLOOKUP(O10,EmpBonus[Employee Name],EmpBonus[Bonus %],0)</f>
        <v>0.09</v>
      </c>
      <c r="S10" s="15">
        <f>SUM(EMPData6[[#This Row],[Yearly Sal]]*EMPData6[[#This Row],[Bonus %]])</f>
        <v>4050</v>
      </c>
    </row>
    <row r="11" spans="1:19" x14ac:dyDescent="0.5">
      <c r="M11" s="3" t="s">
        <v>19</v>
      </c>
      <c r="N11" s="1" t="s">
        <v>4</v>
      </c>
      <c r="O11" s="1" t="s">
        <v>20</v>
      </c>
      <c r="P11" s="1" t="s">
        <v>120</v>
      </c>
      <c r="Q11" s="13">
        <v>89500</v>
      </c>
      <c r="R11">
        <f>_xlfn.XLOOKUP(O11,EmpBonus[Employee Name],EmpBonus[Bonus %],0)</f>
        <v>0.06</v>
      </c>
      <c r="S11" s="15">
        <f>SUM(EMPData6[[#This Row],[Yearly Sal]]*EMPData6[[#This Row],[Bonus %]])</f>
        <v>5370</v>
      </c>
    </row>
    <row r="12" spans="1:19" x14ac:dyDescent="0.5">
      <c r="M12" s="3" t="s">
        <v>21</v>
      </c>
      <c r="N12" s="1" t="s">
        <v>4</v>
      </c>
      <c r="O12" s="1" t="s">
        <v>22</v>
      </c>
      <c r="P12" s="1" t="s">
        <v>118</v>
      </c>
      <c r="Q12" s="13">
        <v>21971</v>
      </c>
      <c r="R12">
        <f>_xlfn.XLOOKUP(O12,EmpBonus[Employee Name],EmpBonus[Bonus %],0)</f>
        <v>0.23</v>
      </c>
      <c r="S12" s="15">
        <f>SUM(EMPData6[[#This Row],[Yearly Sal]]*EMPData6[[#This Row],[Bonus %]])</f>
        <v>5053.33</v>
      </c>
    </row>
    <row r="13" spans="1:19" x14ac:dyDescent="0.5">
      <c r="M13" s="3" t="s">
        <v>23</v>
      </c>
      <c r="N13" s="1" t="s">
        <v>4</v>
      </c>
      <c r="O13" s="1" t="s">
        <v>24</v>
      </c>
      <c r="P13" s="1" t="s">
        <v>118</v>
      </c>
      <c r="Q13" s="13">
        <v>80000</v>
      </c>
      <c r="R13">
        <f>_xlfn.XLOOKUP(O13,EmpBonus[Employee Name],EmpBonus[Bonus %],0)</f>
        <v>0.06</v>
      </c>
      <c r="S13" s="15">
        <f>SUM(EMPData6[[#This Row],[Yearly Sal]]*EMPData6[[#This Row],[Bonus %]])</f>
        <v>4800</v>
      </c>
    </row>
    <row r="14" spans="1:19" x14ac:dyDescent="0.5">
      <c r="M14" s="3" t="s">
        <v>25</v>
      </c>
      <c r="N14" s="1" t="s">
        <v>4</v>
      </c>
      <c r="O14" s="1" t="s">
        <v>26</v>
      </c>
      <c r="P14" s="1" t="s">
        <v>120</v>
      </c>
      <c r="Q14" s="13">
        <v>45117</v>
      </c>
      <c r="R14">
        <f>_xlfn.XLOOKUP(O14,EmpBonus[Employee Name],EmpBonus[Bonus %],0)</f>
        <v>0.24</v>
      </c>
      <c r="S14" s="15">
        <f>SUM(EMPData6[[#This Row],[Yearly Sal]]*EMPData6[[#This Row],[Bonus %]])</f>
        <v>10828.08</v>
      </c>
    </row>
    <row r="15" spans="1:19" x14ac:dyDescent="0.5">
      <c r="M15" s="3" t="s">
        <v>27</v>
      </c>
      <c r="N15" s="1" t="s">
        <v>4</v>
      </c>
      <c r="O15" s="1" t="s">
        <v>28</v>
      </c>
      <c r="P15" s="1" t="s">
        <v>119</v>
      </c>
      <c r="Q15" s="13">
        <v>50545</v>
      </c>
      <c r="R15">
        <f>_xlfn.XLOOKUP(O15,EmpBonus[Employee Name],EmpBonus[Bonus %],0)</f>
        <v>0.25</v>
      </c>
      <c r="S15" s="15">
        <f>SUM(EMPData6[[#This Row],[Yearly Sal]]*EMPData6[[#This Row],[Bonus %]])</f>
        <v>12636.25</v>
      </c>
    </row>
    <row r="16" spans="1:19" x14ac:dyDescent="0.5">
      <c r="M16" s="3" t="s">
        <v>29</v>
      </c>
      <c r="N16" s="1" t="s">
        <v>30</v>
      </c>
      <c r="O16" s="1" t="s">
        <v>31</v>
      </c>
      <c r="P16" s="1" t="s">
        <v>120</v>
      </c>
      <c r="Q16" s="13">
        <v>140000</v>
      </c>
      <c r="R16">
        <f>_xlfn.XLOOKUP(O16,EmpBonus[Employee Name],EmpBonus[Bonus %],0)</f>
        <v>0.1</v>
      </c>
      <c r="S16" s="15">
        <f>SUM(EMPData6[[#This Row],[Yearly Sal]]*EMPData6[[#This Row],[Bonus %]])</f>
        <v>14000</v>
      </c>
    </row>
    <row r="17" spans="1:19" x14ac:dyDescent="0.5">
      <c r="A17" t="s">
        <v>143</v>
      </c>
      <c r="M17" s="3" t="s">
        <v>32</v>
      </c>
      <c r="N17" s="1" t="s">
        <v>30</v>
      </c>
      <c r="O17" s="1" t="s">
        <v>33</v>
      </c>
      <c r="P17" s="1" t="s">
        <v>119</v>
      </c>
      <c r="Q17" s="13">
        <v>110000</v>
      </c>
      <c r="R17">
        <f>_xlfn.XLOOKUP(O17,EmpBonus[Employee Name],EmpBonus[Bonus %],0)</f>
        <v>0.18</v>
      </c>
      <c r="S17" s="15">
        <f>SUM(EMPData6[[#This Row],[Yearly Sal]]*EMPData6[[#This Row],[Bonus %]])</f>
        <v>19800</v>
      </c>
    </row>
    <row r="18" spans="1:19" x14ac:dyDescent="0.5">
      <c r="M18" s="3" t="s">
        <v>34</v>
      </c>
      <c r="N18" s="1" t="s">
        <v>30</v>
      </c>
      <c r="O18" s="1" t="s">
        <v>35</v>
      </c>
      <c r="P18" s="1" t="s">
        <v>120</v>
      </c>
      <c r="Q18" s="13">
        <v>68357</v>
      </c>
      <c r="R18">
        <f>_xlfn.XLOOKUP(O18,EmpBonus[Employee Name],EmpBonus[Bonus %],0)</f>
        <v>0</v>
      </c>
      <c r="S18" s="15">
        <f>SUM(EMPData6[[#This Row],[Yearly Sal]]*EMPData6[[#This Row],[Bonus %]])</f>
        <v>0</v>
      </c>
    </row>
    <row r="19" spans="1:19" x14ac:dyDescent="0.5">
      <c r="M19" s="3" t="s">
        <v>36</v>
      </c>
      <c r="N19" s="1" t="s">
        <v>30</v>
      </c>
      <c r="O19" s="1" t="s">
        <v>37</v>
      </c>
      <c r="P19" s="1" t="s">
        <v>118</v>
      </c>
      <c r="Q19" s="13">
        <v>51800</v>
      </c>
      <c r="R19">
        <f>_xlfn.XLOOKUP(O19,EmpBonus[Employee Name],EmpBonus[Bonus %],0)</f>
        <v>0.09</v>
      </c>
      <c r="S19" s="15">
        <f>SUM(EMPData6[[#This Row],[Yearly Sal]]*EMPData6[[#This Row],[Bonus %]])</f>
        <v>4662</v>
      </c>
    </row>
    <row r="20" spans="1:19" x14ac:dyDescent="0.5">
      <c r="M20" s="3" t="s">
        <v>38</v>
      </c>
      <c r="N20" s="1" t="s">
        <v>30</v>
      </c>
      <c r="O20" s="1" t="s">
        <v>39</v>
      </c>
      <c r="P20" s="1" t="s">
        <v>120</v>
      </c>
      <c r="Q20" s="13">
        <v>97000</v>
      </c>
      <c r="R20">
        <f>_xlfn.XLOOKUP(O20,EmpBonus[Employee Name],EmpBonus[Bonus %],0)</f>
        <v>0.19</v>
      </c>
      <c r="S20" s="15">
        <f>SUM(EMPData6[[#This Row],[Yearly Sal]]*EMPData6[[#This Row],[Bonus %]])</f>
        <v>18430</v>
      </c>
    </row>
    <row r="21" spans="1:19" x14ac:dyDescent="0.5">
      <c r="M21" s="3" t="s">
        <v>40</v>
      </c>
      <c r="N21" s="1" t="s">
        <v>30</v>
      </c>
      <c r="O21" s="1" t="s">
        <v>41</v>
      </c>
      <c r="P21" s="1" t="s">
        <v>120</v>
      </c>
      <c r="Q21" s="13">
        <v>45000</v>
      </c>
      <c r="R21">
        <f>_xlfn.XLOOKUP(O21,EmpBonus[Employee Name],EmpBonus[Bonus %],0)</f>
        <v>0.18</v>
      </c>
      <c r="S21" s="15">
        <f>SUM(EMPData6[[#This Row],[Yearly Sal]]*EMPData6[[#This Row],[Bonus %]])</f>
        <v>8100</v>
      </c>
    </row>
    <row r="22" spans="1:19" x14ac:dyDescent="0.5">
      <c r="M22" s="3" t="s">
        <v>42</v>
      </c>
      <c r="N22" s="1" t="s">
        <v>43</v>
      </c>
      <c r="O22" s="1" t="s">
        <v>44</v>
      </c>
      <c r="P22" s="1" t="s">
        <v>118</v>
      </c>
      <c r="Q22" s="13">
        <v>89500</v>
      </c>
      <c r="R22">
        <f>_xlfn.XLOOKUP(O22,EmpBonus[Employee Name],EmpBonus[Bonus %],0)</f>
        <v>0.24</v>
      </c>
      <c r="S22" s="15">
        <f>SUM(EMPData6[[#This Row],[Yearly Sal]]*EMPData6[[#This Row],[Bonus %]])</f>
        <v>21480</v>
      </c>
    </row>
    <row r="23" spans="1:19" x14ac:dyDescent="0.5">
      <c r="M23" s="3" t="s">
        <v>45</v>
      </c>
      <c r="N23" s="1" t="s">
        <v>43</v>
      </c>
      <c r="O23" s="1" t="s">
        <v>46</v>
      </c>
      <c r="P23" s="1" t="s">
        <v>120</v>
      </c>
      <c r="Q23" s="13">
        <v>35971</v>
      </c>
      <c r="R23">
        <f>_xlfn.XLOOKUP(O23,EmpBonus[Employee Name],EmpBonus[Bonus %],0)</f>
        <v>0.14000000000000001</v>
      </c>
      <c r="S23" s="15">
        <f>SUM(EMPData6[[#This Row],[Yearly Sal]]*EMPData6[[#This Row],[Bonus %]])</f>
        <v>5035.9400000000005</v>
      </c>
    </row>
    <row r="24" spans="1:19" x14ac:dyDescent="0.5">
      <c r="M24" s="3" t="s">
        <v>47</v>
      </c>
      <c r="N24" s="1" t="s">
        <v>43</v>
      </c>
      <c r="O24" s="1" t="s">
        <v>48</v>
      </c>
      <c r="P24" s="1" t="s">
        <v>119</v>
      </c>
      <c r="Q24" s="13">
        <v>80000</v>
      </c>
      <c r="R24">
        <f>_xlfn.XLOOKUP(O24,EmpBonus[Employee Name],EmpBonus[Bonus %],0)</f>
        <v>0.25</v>
      </c>
      <c r="S24" s="15">
        <f>SUM(EMPData6[[#This Row],[Yearly Sal]]*EMPData6[[#This Row],[Bonus %]])</f>
        <v>20000</v>
      </c>
    </row>
    <row r="25" spans="1:19" x14ac:dyDescent="0.5">
      <c r="M25" s="3" t="s">
        <v>49</v>
      </c>
      <c r="N25" s="1" t="s">
        <v>43</v>
      </c>
      <c r="O25" s="1" t="s">
        <v>50</v>
      </c>
      <c r="P25" s="1" t="s">
        <v>120</v>
      </c>
      <c r="Q25" s="13">
        <v>55117</v>
      </c>
      <c r="R25">
        <f>_xlfn.XLOOKUP(O25,EmpBonus[Employee Name],EmpBonus[Bonus %],0)</f>
        <v>0</v>
      </c>
      <c r="S25" s="15">
        <f>SUM(EMPData6[[#This Row],[Yearly Sal]]*EMPData6[[#This Row],[Bonus %]])</f>
        <v>0</v>
      </c>
    </row>
    <row r="26" spans="1:19" x14ac:dyDescent="0.5">
      <c r="M26" s="3" t="s">
        <v>51</v>
      </c>
      <c r="N26" s="1" t="s">
        <v>43</v>
      </c>
      <c r="O26" s="1" t="s">
        <v>52</v>
      </c>
      <c r="P26" s="1" t="s">
        <v>118</v>
      </c>
      <c r="Q26" s="13">
        <v>58445</v>
      </c>
      <c r="R26">
        <f>_xlfn.XLOOKUP(O26,EmpBonus[Employee Name],EmpBonus[Bonus %],0)</f>
        <v>0.25</v>
      </c>
      <c r="S26" s="15">
        <f>SUM(EMPData6[[#This Row],[Yearly Sal]]*EMPData6[[#This Row],[Bonus %]])</f>
        <v>14611.25</v>
      </c>
    </row>
    <row r="27" spans="1:19" x14ac:dyDescent="0.5">
      <c r="M27" s="3" t="s">
        <v>53</v>
      </c>
      <c r="N27" s="1" t="s">
        <v>43</v>
      </c>
      <c r="O27" s="1" t="s">
        <v>54</v>
      </c>
      <c r="P27" s="1" t="s">
        <v>120</v>
      </c>
      <c r="Q27" s="13">
        <v>120000</v>
      </c>
      <c r="R27">
        <f>_xlfn.XLOOKUP(O27,EmpBonus[Employee Name],EmpBonus[Bonus %],0)</f>
        <v>0.21</v>
      </c>
      <c r="S27" s="15">
        <f>SUM(EMPData6[[#This Row],[Yearly Sal]]*EMPData6[[#This Row],[Bonus %]])</f>
        <v>25200</v>
      </c>
    </row>
    <row r="28" spans="1:19" x14ac:dyDescent="0.5">
      <c r="M28" s="3" t="s">
        <v>55</v>
      </c>
      <c r="N28" s="1" t="s">
        <v>43</v>
      </c>
      <c r="O28" s="1" t="s">
        <v>56</v>
      </c>
      <c r="P28" s="1" t="s">
        <v>120</v>
      </c>
      <c r="Q28" s="13">
        <v>45117</v>
      </c>
      <c r="R28">
        <f>_xlfn.XLOOKUP(O28,EmpBonus[Employee Name],EmpBonus[Bonus %],0)</f>
        <v>0.17</v>
      </c>
      <c r="S28" s="15">
        <f>SUM(EMPData6[[#This Row],[Yearly Sal]]*EMPData6[[#This Row],[Bonus %]])</f>
        <v>7669.89</v>
      </c>
    </row>
    <row r="29" spans="1:19" x14ac:dyDescent="0.5">
      <c r="M29" s="3" t="s">
        <v>57</v>
      </c>
      <c r="N29" s="1" t="s">
        <v>43</v>
      </c>
      <c r="O29" s="1" t="s">
        <v>58</v>
      </c>
      <c r="P29" s="1" t="s">
        <v>119</v>
      </c>
      <c r="Q29" s="13">
        <v>50545</v>
      </c>
      <c r="R29">
        <f>_xlfn.XLOOKUP(O29,EmpBonus[Employee Name],EmpBonus[Bonus %],0)</f>
        <v>0</v>
      </c>
      <c r="S29" s="15">
        <f>SUM(EMPData6[[#This Row],[Yearly Sal]]*EMPData6[[#This Row],[Bonus %]])</f>
        <v>0</v>
      </c>
    </row>
    <row r="30" spans="1:19" x14ac:dyDescent="0.5">
      <c r="M30" s="3" t="s">
        <v>59</v>
      </c>
      <c r="N30" s="1" t="s">
        <v>43</v>
      </c>
      <c r="O30" s="1" t="s">
        <v>60</v>
      </c>
      <c r="P30" s="1" t="s">
        <v>118</v>
      </c>
      <c r="Q30" s="13">
        <v>140000</v>
      </c>
      <c r="R30">
        <f>_xlfn.XLOOKUP(O30,EmpBonus[Employee Name],EmpBonus[Bonus %],0)</f>
        <v>0.2</v>
      </c>
      <c r="S30" s="15">
        <f>SUM(EMPData6[[#This Row],[Yearly Sal]]*EMPData6[[#This Row],[Bonus %]])</f>
        <v>28000</v>
      </c>
    </row>
    <row r="31" spans="1:19" x14ac:dyDescent="0.5">
      <c r="M31" s="3" t="s">
        <v>61</v>
      </c>
      <c r="N31" s="1" t="s">
        <v>43</v>
      </c>
      <c r="O31" s="1" t="s">
        <v>62</v>
      </c>
      <c r="P31" s="1" t="s">
        <v>120</v>
      </c>
      <c r="Q31" s="13">
        <v>90000</v>
      </c>
      <c r="R31">
        <f>_xlfn.XLOOKUP(O31,EmpBonus[Employee Name],EmpBonus[Bonus %],0)</f>
        <v>0.25</v>
      </c>
      <c r="S31" s="15">
        <f>SUM(EMPData6[[#This Row],[Yearly Sal]]*EMPData6[[#This Row],[Bonus %]])</f>
        <v>22500</v>
      </c>
    </row>
    <row r="32" spans="1:19" x14ac:dyDescent="0.5">
      <c r="M32" s="3" t="s">
        <v>63</v>
      </c>
      <c r="N32" s="1" t="s">
        <v>43</v>
      </c>
      <c r="O32" s="1" t="s">
        <v>64</v>
      </c>
      <c r="P32" s="1" t="s">
        <v>119</v>
      </c>
      <c r="Q32" s="13">
        <v>88357</v>
      </c>
      <c r="R32">
        <f>_xlfn.XLOOKUP(O32,EmpBonus[Employee Name],EmpBonus[Bonus %],0)</f>
        <v>0</v>
      </c>
      <c r="S32" s="15">
        <f>SUM(EMPData6[[#This Row],[Yearly Sal]]*EMPData6[[#This Row],[Bonus %]])</f>
        <v>0</v>
      </c>
    </row>
    <row r="33" spans="13:19" x14ac:dyDescent="0.5">
      <c r="M33" s="3" t="s">
        <v>65</v>
      </c>
      <c r="N33" s="1" t="s">
        <v>43</v>
      </c>
      <c r="O33" s="1" t="s">
        <v>66</v>
      </c>
      <c r="P33" s="1" t="s">
        <v>120</v>
      </c>
      <c r="Q33" s="13">
        <v>59200</v>
      </c>
      <c r="R33">
        <f>_xlfn.XLOOKUP(O33,EmpBonus[Employee Name],EmpBonus[Bonus %],0)</f>
        <v>0.06</v>
      </c>
      <c r="S33" s="15">
        <f>SUM(EMPData6[[#This Row],[Yearly Sal]]*EMPData6[[#This Row],[Bonus %]])</f>
        <v>3552</v>
      </c>
    </row>
    <row r="34" spans="13:19" x14ac:dyDescent="0.5">
      <c r="M34" s="3" t="s">
        <v>70</v>
      </c>
      <c r="N34" s="1" t="s">
        <v>43</v>
      </c>
      <c r="O34" s="1" t="s">
        <v>71</v>
      </c>
      <c r="P34" s="1" t="s">
        <v>118</v>
      </c>
      <c r="Q34" s="13">
        <v>97000</v>
      </c>
      <c r="R34">
        <f>_xlfn.XLOOKUP(O34,EmpBonus[Employee Name],EmpBonus[Bonus %],0)</f>
        <v>0.15</v>
      </c>
      <c r="S34" s="15">
        <f>SUM(EMPData6[[#This Row],[Yearly Sal]]*EMPData6[[#This Row],[Bonus %]])</f>
        <v>14550</v>
      </c>
    </row>
    <row r="35" spans="13:19" x14ac:dyDescent="0.5">
      <c r="M35" s="3" t="s">
        <v>72</v>
      </c>
      <c r="N35" s="1" t="s">
        <v>43</v>
      </c>
      <c r="O35" s="1" t="s">
        <v>146</v>
      </c>
      <c r="P35" s="1" t="s">
        <v>120</v>
      </c>
      <c r="Q35" s="13">
        <v>68357</v>
      </c>
      <c r="R35">
        <f>_xlfn.XLOOKUP(O35,EmpBonus[Employee Name],EmpBonus[Bonus %],0)</f>
        <v>0</v>
      </c>
      <c r="S35" s="15">
        <f>SUM(EMPData6[[#This Row],[Yearly Sal]]*EMPData6[[#This Row],[Bonus %]])</f>
        <v>0</v>
      </c>
    </row>
    <row r="36" spans="13:19" x14ac:dyDescent="0.5">
      <c r="M36" s="3" t="s">
        <v>74</v>
      </c>
      <c r="N36" s="1" t="s">
        <v>43</v>
      </c>
      <c r="O36" s="1" t="s">
        <v>75</v>
      </c>
      <c r="P36" s="1" t="s">
        <v>119</v>
      </c>
      <c r="Q36" s="13">
        <v>51800</v>
      </c>
      <c r="R36">
        <f>_xlfn.XLOOKUP(O36,EmpBonus[Employee Name],EmpBonus[Bonus %],0)</f>
        <v>0.19</v>
      </c>
      <c r="S36" s="15">
        <f>SUM(EMPData6[[#This Row],[Yearly Sal]]*EMPData6[[#This Row],[Bonus %]])</f>
        <v>9842</v>
      </c>
    </row>
    <row r="37" spans="13:19" x14ac:dyDescent="0.5">
      <c r="M37" s="3" t="s">
        <v>76</v>
      </c>
      <c r="N37" s="1" t="s">
        <v>43</v>
      </c>
      <c r="O37" s="1" t="s">
        <v>77</v>
      </c>
      <c r="P37" s="1" t="s">
        <v>120</v>
      </c>
      <c r="Q37" s="13">
        <v>97000</v>
      </c>
      <c r="R37">
        <f>_xlfn.XLOOKUP(O37,EmpBonus[Employee Name],EmpBonus[Bonus %],0)</f>
        <v>0.18</v>
      </c>
      <c r="S37" s="15">
        <f>SUM(EMPData6[[#This Row],[Yearly Sal]]*EMPData6[[#This Row],[Bonus %]])</f>
        <v>17460</v>
      </c>
    </row>
    <row r="38" spans="13:19" x14ac:dyDescent="0.5">
      <c r="M38" s="3" t="s">
        <v>78</v>
      </c>
      <c r="N38" s="1" t="s">
        <v>43</v>
      </c>
      <c r="O38" s="1" t="s">
        <v>79</v>
      </c>
      <c r="P38" s="1" t="s">
        <v>118</v>
      </c>
      <c r="Q38" s="13">
        <v>45000</v>
      </c>
      <c r="R38">
        <f>_xlfn.XLOOKUP(O38,EmpBonus[Employee Name],EmpBonus[Bonus %],0)</f>
        <v>0.18</v>
      </c>
      <c r="S38" s="15">
        <f>SUM(EMPData6[[#This Row],[Yearly Sal]]*EMPData6[[#This Row],[Bonus %]])</f>
        <v>8100</v>
      </c>
    </row>
    <row r="39" spans="13:19" x14ac:dyDescent="0.5">
      <c r="M39" s="3" t="s">
        <v>80</v>
      </c>
      <c r="N39" s="1" t="s">
        <v>30</v>
      </c>
      <c r="O39" s="1" t="s">
        <v>81</v>
      </c>
      <c r="P39" s="1" t="s">
        <v>120</v>
      </c>
      <c r="Q39" s="13">
        <v>89500</v>
      </c>
      <c r="R39">
        <f>_xlfn.XLOOKUP(O39,EmpBonus[Employee Name],EmpBonus[Bonus %],0)</f>
        <v>0.21</v>
      </c>
      <c r="S39" s="15">
        <f>SUM(EMPData6[[#This Row],[Yearly Sal]]*EMPData6[[#This Row],[Bonus %]])</f>
        <v>18795</v>
      </c>
    </row>
    <row r="40" spans="13:19" x14ac:dyDescent="0.5">
      <c r="M40" s="3" t="s">
        <v>82</v>
      </c>
      <c r="N40" s="1" t="s">
        <v>30</v>
      </c>
      <c r="O40" s="1" t="s">
        <v>83</v>
      </c>
      <c r="P40" s="1" t="s">
        <v>119</v>
      </c>
      <c r="Q40" s="13">
        <v>35971</v>
      </c>
      <c r="R40">
        <f>_xlfn.XLOOKUP(O40,EmpBonus[Employee Name],EmpBonus[Bonus %],0)</f>
        <v>0.14000000000000001</v>
      </c>
      <c r="S40" s="15">
        <f>SUM(EMPData6[[#This Row],[Yearly Sal]]*EMPData6[[#This Row],[Bonus %]])</f>
        <v>5035.9400000000005</v>
      </c>
    </row>
    <row r="41" spans="13:19" x14ac:dyDescent="0.5">
      <c r="M41" s="3" t="s">
        <v>84</v>
      </c>
      <c r="N41" s="1" t="s">
        <v>30</v>
      </c>
      <c r="O41" s="1" t="s">
        <v>85</v>
      </c>
      <c r="P41" s="1" t="s">
        <v>119</v>
      </c>
      <c r="Q41" s="13">
        <v>80000</v>
      </c>
      <c r="R41">
        <f>_xlfn.XLOOKUP(O41,EmpBonus[Employee Name],EmpBonus[Bonus %],0)</f>
        <v>0.16</v>
      </c>
      <c r="S41" s="15">
        <f>SUM(EMPData6[[#This Row],[Yearly Sal]]*EMPData6[[#This Row],[Bonus %]])</f>
        <v>12800</v>
      </c>
    </row>
    <row r="42" spans="13:19" x14ac:dyDescent="0.5">
      <c r="M42" s="3" t="s">
        <v>86</v>
      </c>
      <c r="N42" s="1" t="s">
        <v>30</v>
      </c>
      <c r="O42" s="1" t="s">
        <v>87</v>
      </c>
      <c r="P42" s="1" t="s">
        <v>118</v>
      </c>
      <c r="Q42" s="13">
        <v>55117</v>
      </c>
      <c r="R42">
        <f>_xlfn.XLOOKUP(O42,EmpBonus[Employee Name],EmpBonus[Bonus %],0)</f>
        <v>0.14000000000000001</v>
      </c>
      <c r="S42" s="15">
        <f>SUM(EMPData6[[#This Row],[Yearly Sal]]*EMPData6[[#This Row],[Bonus %]])</f>
        <v>7716.380000000001</v>
      </c>
    </row>
    <row r="43" spans="13:19" x14ac:dyDescent="0.5">
      <c r="M43" s="3" t="s">
        <v>88</v>
      </c>
      <c r="N43" s="1" t="s">
        <v>4</v>
      </c>
      <c r="O43" s="1" t="s">
        <v>89</v>
      </c>
      <c r="P43" s="1" t="s">
        <v>120</v>
      </c>
      <c r="Q43" s="13">
        <v>58445</v>
      </c>
      <c r="R43">
        <f>_xlfn.XLOOKUP(O43,EmpBonus[Employee Name],EmpBonus[Bonus %],0)</f>
        <v>0.22</v>
      </c>
      <c r="S43" s="15">
        <f>SUM(EMPData6[[#This Row],[Yearly Sal]]*EMPData6[[#This Row],[Bonus %]])</f>
        <v>12857.9</v>
      </c>
    </row>
    <row r="44" spans="13:19" x14ac:dyDescent="0.5">
      <c r="M44" s="3" t="s">
        <v>90</v>
      </c>
      <c r="N44" s="1" t="s">
        <v>4</v>
      </c>
      <c r="O44" s="1" t="s">
        <v>91</v>
      </c>
      <c r="P44" s="1" t="s">
        <v>120</v>
      </c>
      <c r="Q44" s="13">
        <v>120000</v>
      </c>
      <c r="R44">
        <f>_xlfn.XLOOKUP(O44,EmpBonus[Employee Name],EmpBonus[Bonus %],0)</f>
        <v>0.13</v>
      </c>
      <c r="S44" s="15">
        <f>SUM(EMPData6[[#This Row],[Yearly Sal]]*EMPData6[[#This Row],[Bonus %]])</f>
        <v>15600</v>
      </c>
    </row>
    <row r="45" spans="13:19" x14ac:dyDescent="0.5">
      <c r="M45" s="3" t="s">
        <v>92</v>
      </c>
      <c r="N45" s="1" t="s">
        <v>30</v>
      </c>
      <c r="O45" s="1" t="s">
        <v>93</v>
      </c>
      <c r="P45" s="1" t="s">
        <v>119</v>
      </c>
      <c r="Q45" s="13">
        <v>45450</v>
      </c>
      <c r="R45">
        <f>_xlfn.XLOOKUP(O45,EmpBonus[Employee Name],EmpBonus[Bonus %],0)</f>
        <v>0.16</v>
      </c>
      <c r="S45" s="15">
        <f>SUM(EMPData6[[#This Row],[Yearly Sal]]*EMPData6[[#This Row],[Bonus %]])</f>
        <v>7272</v>
      </c>
    </row>
    <row r="46" spans="13:19" x14ac:dyDescent="0.5">
      <c r="M46" s="3" t="s">
        <v>94</v>
      </c>
      <c r="N46" s="1" t="s">
        <v>30</v>
      </c>
      <c r="O46" s="1" t="s">
        <v>95</v>
      </c>
      <c r="P46" s="1" t="s">
        <v>120</v>
      </c>
      <c r="Q46" s="13">
        <v>89500</v>
      </c>
      <c r="R46">
        <f>_xlfn.XLOOKUP(O46,EmpBonus[Employee Name],EmpBonus[Bonus %],0)</f>
        <v>0.09</v>
      </c>
      <c r="S46" s="15">
        <f>SUM(EMPData6[[#This Row],[Yearly Sal]]*EMPData6[[#This Row],[Bonus %]])</f>
        <v>8055</v>
      </c>
    </row>
    <row r="47" spans="13:19" x14ac:dyDescent="0.5">
      <c r="M47" s="3" t="s">
        <v>96</v>
      </c>
      <c r="N47" s="1" t="s">
        <v>30</v>
      </c>
      <c r="O47" s="1" t="s">
        <v>97</v>
      </c>
      <c r="P47" s="1" t="s">
        <v>118</v>
      </c>
      <c r="Q47" s="13">
        <v>65971</v>
      </c>
      <c r="R47">
        <f>_xlfn.XLOOKUP(O47,EmpBonus[Employee Name],EmpBonus[Bonus %],0)</f>
        <v>0.1</v>
      </c>
      <c r="S47" s="15">
        <f>SUM(EMPData6[[#This Row],[Yearly Sal]]*EMPData6[[#This Row],[Bonus %]])</f>
        <v>6597.1</v>
      </c>
    </row>
    <row r="48" spans="13:19" x14ac:dyDescent="0.5">
      <c r="M48" s="3" t="s">
        <v>98</v>
      </c>
      <c r="N48" s="1" t="s">
        <v>30</v>
      </c>
      <c r="O48" s="1" t="s">
        <v>99</v>
      </c>
      <c r="P48" s="1" t="s">
        <v>120</v>
      </c>
      <c r="Q48" s="13">
        <v>80000</v>
      </c>
      <c r="R48">
        <f>_xlfn.XLOOKUP(O48,EmpBonus[Employee Name],EmpBonus[Bonus %],0)</f>
        <v>0.18</v>
      </c>
      <c r="S48" s="15">
        <f>SUM(EMPData6[[#This Row],[Yearly Sal]]*EMPData6[[#This Row],[Bonus %]])</f>
        <v>14400</v>
      </c>
    </row>
    <row r="49" spans="13:19" x14ac:dyDescent="0.5">
      <c r="M49" s="3" t="s">
        <v>100</v>
      </c>
      <c r="N49" s="1" t="s">
        <v>4</v>
      </c>
      <c r="O49" s="1" t="s">
        <v>101</v>
      </c>
      <c r="P49" s="1" t="s">
        <v>119</v>
      </c>
      <c r="Q49" s="13">
        <v>55117</v>
      </c>
      <c r="R49">
        <f>_xlfn.XLOOKUP(O49,EmpBonus[Employee Name],EmpBonus[Bonus %],0)</f>
        <v>0.13</v>
      </c>
      <c r="S49" s="15">
        <f>SUM(EMPData6[[#This Row],[Yearly Sal]]*EMPData6[[#This Row],[Bonus %]])</f>
        <v>7165.21</v>
      </c>
    </row>
    <row r="50" spans="13:19" x14ac:dyDescent="0.5">
      <c r="M50" s="3" t="s">
        <v>102</v>
      </c>
      <c r="N50" s="1" t="s">
        <v>4</v>
      </c>
      <c r="O50" s="1" t="s">
        <v>103</v>
      </c>
      <c r="P50" s="1" t="s">
        <v>118</v>
      </c>
      <c r="Q50" s="13">
        <v>60445</v>
      </c>
      <c r="R50">
        <f>_xlfn.XLOOKUP(O50,EmpBonus[Employee Name],EmpBonus[Bonus %],0)</f>
        <v>0.19</v>
      </c>
      <c r="S50" s="15">
        <f>SUM(EMPData6[[#This Row],[Yearly Sal]]*EMPData6[[#This Row],[Bonus %]])</f>
        <v>11484.55</v>
      </c>
    </row>
    <row r="51" spans="13:19" x14ac:dyDescent="0.5">
      <c r="M51" s="3" t="s">
        <v>104</v>
      </c>
      <c r="N51" s="1" t="s">
        <v>4</v>
      </c>
      <c r="O51" s="1" t="s">
        <v>105</v>
      </c>
      <c r="P51" s="1" t="s">
        <v>120</v>
      </c>
      <c r="Q51" s="13">
        <v>83117</v>
      </c>
      <c r="R51">
        <f>_xlfn.XLOOKUP(O51,EmpBonus[Employee Name],EmpBonus[Bonus %],0)</f>
        <v>0.2</v>
      </c>
      <c r="S51" s="15">
        <f>SUM(EMPData6[[#This Row],[Yearly Sal]]*EMPData6[[#This Row],[Bonus %]])</f>
        <v>16623.400000000001</v>
      </c>
    </row>
    <row r="52" spans="13:19" x14ac:dyDescent="0.5">
      <c r="M52" s="6" t="s">
        <v>106</v>
      </c>
      <c r="N52" s="7" t="s">
        <v>4</v>
      </c>
      <c r="O52" s="7" t="s">
        <v>107</v>
      </c>
      <c r="P52" s="7" t="s">
        <v>118</v>
      </c>
      <c r="Q52" s="14">
        <v>58445</v>
      </c>
      <c r="R52">
        <f>_xlfn.XLOOKUP(O52,EmpBonus[Employee Name],EmpBonus[Bonus %],0)</f>
        <v>0.11</v>
      </c>
      <c r="S52" s="15">
        <f>SUM(EMPData6[[#This Row],[Yearly Sal]]*EMPData6[[#This Row],[Bonus %]])</f>
        <v>6428.95</v>
      </c>
    </row>
    <row r="53" spans="13:19" x14ac:dyDescent="0.5">
      <c r="M53" s="6" t="s">
        <v>128</v>
      </c>
      <c r="N53" s="7"/>
      <c r="O53" s="7"/>
      <c r="P53" s="7"/>
      <c r="Q53" s="21">
        <f>SUBTOTAL(109,EMPData6[Yearly Sal])</f>
        <v>3619876</v>
      </c>
      <c r="R53" s="7"/>
      <c r="S53" s="36">
        <f>SUM(EMPData6[Bonus $s])</f>
        <v>521717.34000000008</v>
      </c>
    </row>
  </sheetData>
  <pageMargins left="0.7" right="0.7" top="0.75" bottom="0.75" header="0.3" footer="0.3"/>
  <pageSetup orientation="portrait" verticalDpi="3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Levelup 3</cp:lastModifiedBy>
  <dcterms:created xsi:type="dcterms:W3CDTF">2022-04-18T02:07:21Z</dcterms:created>
  <dcterms:modified xsi:type="dcterms:W3CDTF">2024-09-23T15:25:01Z</dcterms:modified>
</cp:coreProperties>
</file>