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goffice-my.sharepoint.com/personal/prasurjya_das_iitg_ac_in/Documents/"/>
    </mc:Choice>
  </mc:AlternateContent>
  <xr:revisionPtr revIDLastSave="0" documentId="8_{FB30BAA9-D4DF-48AB-999C-D881D3CE354B}" xr6:coauthVersionLast="47" xr6:coauthVersionMax="47" xr10:uidLastSave="{00000000-0000-0000-0000-000000000000}"/>
  <bookViews>
    <workbookView xWindow="0" yWindow="0" windowWidth="23040" windowHeight="9060" xr2:uid="{75DC8AEF-2A47-4800-9B90-544EB685347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G68" i="1"/>
  <c r="F68" i="1"/>
  <c r="G67" i="1"/>
  <c r="F67" i="1"/>
  <c r="F66" i="1"/>
  <c r="G65" i="1"/>
  <c r="F65" i="1"/>
  <c r="G64" i="1"/>
  <c r="F64" i="1"/>
  <c r="F63" i="1"/>
  <c r="G62" i="1"/>
  <c r="F62" i="1"/>
  <c r="F61" i="1"/>
  <c r="F60" i="1"/>
  <c r="H60" i="1" s="1"/>
  <c r="L17" i="1"/>
  <c r="H61" i="1" l="1"/>
  <c r="H63" i="1"/>
  <c r="H62" i="1"/>
  <c r="H64" i="1"/>
  <c r="I65" i="1" s="1"/>
  <c r="H67" i="1"/>
  <c r="I68" i="1" s="1"/>
  <c r="H66" i="1"/>
  <c r="H65" i="1"/>
  <c r="I64" i="1" s="1"/>
  <c r="H69" i="1"/>
  <c r="H68" i="1"/>
  <c r="I67" i="1" s="1"/>
  <c r="O2" i="1"/>
  <c r="P2" i="1"/>
  <c r="N2" i="1"/>
  <c r="O26" i="1"/>
  <c r="P26" i="1"/>
  <c r="O23" i="1"/>
  <c r="P23" i="1"/>
  <c r="O20" i="1"/>
  <c r="P20" i="1"/>
  <c r="O17" i="1"/>
  <c r="P17" i="1"/>
  <c r="O5" i="1"/>
  <c r="P5" i="1"/>
  <c r="O8" i="1"/>
  <c r="P8" i="1"/>
  <c r="O11" i="1"/>
  <c r="P11" i="1"/>
  <c r="O14" i="1"/>
  <c r="P14" i="1"/>
  <c r="N26" i="1"/>
  <c r="N23" i="1"/>
  <c r="N20" i="1"/>
  <c r="N17" i="1"/>
  <c r="N14" i="1"/>
  <c r="N11" i="1"/>
  <c r="N8" i="1"/>
  <c r="N5" i="1"/>
  <c r="I13" i="1"/>
  <c r="I12" i="1"/>
  <c r="I11" i="1"/>
  <c r="I10" i="1"/>
  <c r="I8" i="1"/>
  <c r="I7" i="1"/>
  <c r="I6" i="1"/>
  <c r="I5" i="1"/>
  <c r="J69" i="1" l="1"/>
  <c r="J68" i="1"/>
  <c r="K67" i="1" s="1"/>
  <c r="J67" i="1"/>
  <c r="K68" i="1" s="1"/>
  <c r="J66" i="1"/>
  <c r="J65" i="1"/>
  <c r="K64" i="1" s="1"/>
  <c r="I61" i="1"/>
  <c r="I62" i="1"/>
  <c r="S16" i="1"/>
  <c r="S17" i="1"/>
  <c r="S21" i="1"/>
  <c r="S20" i="1"/>
  <c r="S19" i="1"/>
  <c r="S18" i="1"/>
  <c r="L15" i="1"/>
  <c r="L5" i="1"/>
  <c r="L16" i="1"/>
  <c r="L6" i="1"/>
  <c r="L19" i="1"/>
  <c r="L18" i="1"/>
  <c r="L7" i="1"/>
  <c r="L20" i="1"/>
  <c r="L8" i="1"/>
  <c r="L9" i="1"/>
  <c r="L28" i="1"/>
  <c r="L23" i="1"/>
  <c r="L10" i="1"/>
  <c r="L30" i="1"/>
  <c r="L29" i="1"/>
  <c r="L24" i="1"/>
  <c r="L11" i="1"/>
  <c r="L32" i="1"/>
  <c r="L31" i="1"/>
  <c r="L25" i="1"/>
  <c r="L12" i="1"/>
  <c r="L33" i="1"/>
  <c r="L26" i="1"/>
  <c r="S10" i="1"/>
  <c r="S9" i="1"/>
  <c r="S14" i="1"/>
  <c r="S13" i="1"/>
  <c r="S12" i="1"/>
  <c r="S11" i="1"/>
  <c r="J64" i="1" l="1"/>
  <c r="K65" i="1" s="1"/>
  <c r="L65" i="1" s="1"/>
  <c r="M65" i="1" s="1"/>
  <c r="J63" i="1"/>
  <c r="J62" i="1"/>
  <c r="K61" i="1" s="1"/>
  <c r="J60" i="1"/>
  <c r="J61" i="1"/>
  <c r="L69" i="1"/>
  <c r="M69" i="1" s="1"/>
  <c r="L68" i="1"/>
  <c r="M68" i="1" s="1"/>
  <c r="L67" i="1"/>
  <c r="M67" i="1" s="1"/>
  <c r="L66" i="1"/>
  <c r="M66" i="1" s="1"/>
  <c r="K62" i="1" l="1"/>
  <c r="L61" i="1"/>
  <c r="M61" i="1" s="1"/>
  <c r="L60" i="1"/>
  <c r="M60" i="1" s="1"/>
  <c r="L64" i="1" l="1"/>
  <c r="M64" i="1" s="1"/>
  <c r="L62" i="1"/>
  <c r="M62" i="1"/>
  <c r="L63" i="1"/>
  <c r="M63" i="1" s="1"/>
</calcChain>
</file>

<file path=xl/sharedStrings.xml><?xml version="1.0" encoding="utf-8"?>
<sst xmlns="http://schemas.openxmlformats.org/spreadsheetml/2006/main" count="194" uniqueCount="79">
  <si>
    <t>Considering UDL = 1.5DL + 1.5LL on each horizontal bars</t>
  </si>
  <si>
    <t>R'</t>
  </si>
  <si>
    <t>P</t>
  </si>
  <si>
    <t>Q</t>
  </si>
  <si>
    <t>R</t>
  </si>
  <si>
    <t>S</t>
  </si>
  <si>
    <t>df1R</t>
  </si>
  <si>
    <t>df2R</t>
  </si>
  <si>
    <t>df3R</t>
  </si>
  <si>
    <t>df4R</t>
  </si>
  <si>
    <t>Summation of stiffness factors</t>
  </si>
  <si>
    <t>Distribution factor:</t>
  </si>
  <si>
    <t>DL =</t>
  </si>
  <si>
    <t>excluding roof joints</t>
  </si>
  <si>
    <t>Vertical</t>
  </si>
  <si>
    <t>LL(floor) =</t>
  </si>
  <si>
    <t>df1</t>
  </si>
  <si>
    <t>df2</t>
  </si>
  <si>
    <t>df3</t>
  </si>
  <si>
    <t>df4</t>
  </si>
  <si>
    <t>Joints along P</t>
  </si>
  <si>
    <t>LL(roof) =</t>
  </si>
  <si>
    <t>Joints along Q</t>
  </si>
  <si>
    <t>Joints along R</t>
  </si>
  <si>
    <t>Joints along S</t>
  </si>
  <si>
    <t>FEM of joints along:</t>
  </si>
  <si>
    <t>for roof joints:</t>
  </si>
  <si>
    <t>PR'</t>
  </si>
  <si>
    <t>Ql</t>
  </si>
  <si>
    <t>QR'</t>
  </si>
  <si>
    <t>Qr</t>
  </si>
  <si>
    <t>RR'</t>
  </si>
  <si>
    <t>Rl</t>
  </si>
  <si>
    <t>SR'</t>
  </si>
  <si>
    <t>Rr</t>
  </si>
  <si>
    <t>Horizontal except roof</t>
  </si>
  <si>
    <t>df1'</t>
  </si>
  <si>
    <t>roof level:</t>
  </si>
  <si>
    <t>df2l</t>
  </si>
  <si>
    <t>df2r</t>
  </si>
  <si>
    <t>QR'l</t>
  </si>
  <si>
    <t>df3l</t>
  </si>
  <si>
    <t>QR'r</t>
  </si>
  <si>
    <t>df3r</t>
  </si>
  <si>
    <t>RR'l</t>
  </si>
  <si>
    <t>2</t>
  </si>
  <si>
    <t>df4'</t>
  </si>
  <si>
    <t>RR'r</t>
  </si>
  <si>
    <t>Roof:</t>
  </si>
  <si>
    <t>G</t>
  </si>
  <si>
    <t>Horizontal roof:</t>
  </si>
  <si>
    <t>df1R'</t>
  </si>
  <si>
    <t>df2Rl</t>
  </si>
  <si>
    <t>df2Rr</t>
  </si>
  <si>
    <t>df3Rl</t>
  </si>
  <si>
    <t>df3Rr</t>
  </si>
  <si>
    <t>df4R'</t>
  </si>
  <si>
    <t>MOMENT DISTRIBUTION</t>
  </si>
  <si>
    <t>SUBSTITUTE FRAME FOR GROUND FLOOR</t>
  </si>
  <si>
    <t>DF</t>
  </si>
  <si>
    <t>FEM</t>
  </si>
  <si>
    <t>DIST</t>
  </si>
  <si>
    <t>CO</t>
  </si>
  <si>
    <t>TOTAL</t>
  </si>
  <si>
    <t>PP1</t>
  </si>
  <si>
    <t>PP2</t>
  </si>
  <si>
    <t>PQ</t>
  </si>
  <si>
    <t>QP</t>
  </si>
  <si>
    <t>QQ1</t>
  </si>
  <si>
    <t>QQ2</t>
  </si>
  <si>
    <t>QR</t>
  </si>
  <si>
    <t>RQ</t>
  </si>
  <si>
    <t>RR1</t>
  </si>
  <si>
    <t>RR2</t>
  </si>
  <si>
    <t>RS</t>
  </si>
  <si>
    <t>SR</t>
  </si>
  <si>
    <t>SS1</t>
  </si>
  <si>
    <t>SS2</t>
  </si>
  <si>
    <t>SUBSTITUTE FRAME FOR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</si>
</sst>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49" fontId="0" fillId="0" borderId="5" xfId="0" applyNumberFormat="1" applyBorder="1"/>
    <xf numFmtId="49" fontId="0" fillId="0" borderId="0" xfId="0" applyNumberFormat="1"/>
    <xf numFmtId="49" fontId="0" fillId="0" borderId="3" xfId="0" applyNumberFormat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9" xfId="0" applyNumberFormat="1" applyBorder="1"/>
    <xf numFmtId="49" fontId="0" fillId="0" borderId="7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textRotation="90"/>
    </xf>
    <xf numFmtId="49" fontId="0" fillId="0" borderId="5" xfId="0" applyNumberFormat="1" applyBorder="1" applyAlignment="1">
      <alignment horizontal="left" textRotation="90"/>
    </xf>
    <xf numFmtId="49" fontId="0" fillId="0" borderId="6" xfId="0" applyNumberFormat="1" applyBorder="1" applyAlignment="1">
      <alignment horizontal="left" textRotation="90"/>
    </xf>
    <xf numFmtId="49" fontId="0" fillId="0" borderId="4" xfId="0" applyNumberFormat="1" applyBorder="1" applyAlignment="1">
      <alignment horizontal="left" textRotation="90"/>
    </xf>
    <xf numFmtId="49" fontId="0" fillId="0" borderId="3" xfId="0" applyNumberFormat="1" applyBorder="1" applyAlignment="1">
      <alignment horizontal="left" textRotation="90"/>
    </xf>
    <xf numFmtId="49" fontId="0" fillId="0" borderId="2" xfId="0" applyNumberFormat="1" applyBorder="1" applyAlignment="1">
      <alignment horizontal="left" textRotation="90"/>
    </xf>
    <xf numFmtId="49" fontId="0" fillId="0" borderId="0" xfId="0" applyNumberFormat="1" applyAlignment="1">
      <alignment horizontal="left" textRotation="90"/>
    </xf>
    <xf numFmtId="0" fontId="0" fillId="0" borderId="0" xfId="0" applyAlignment="1"/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/>
    <xf numFmtId="0" fontId="1" fillId="0" borderId="0" xfId="0" applyFont="1" applyAlignment="1">
      <alignment textRotation="90"/>
    </xf>
    <xf numFmtId="49" fontId="1" fillId="0" borderId="3" xfId="0" applyNumberFormat="1" applyFont="1" applyBorder="1" applyAlignment="1">
      <alignment textRotation="90"/>
    </xf>
    <xf numFmtId="49" fontId="1" fillId="0" borderId="3" xfId="0" applyNumberFormat="1" applyFont="1" applyBorder="1" applyAlignment="1">
      <alignment horizontal="left" textRotation="90"/>
    </xf>
    <xf numFmtId="49" fontId="1" fillId="0" borderId="1" xfId="0" applyNumberFormat="1" applyFont="1" applyBorder="1" applyAlignment="1">
      <alignment horizontal="left" textRotation="90"/>
    </xf>
    <xf numFmtId="49" fontId="1" fillId="0" borderId="0" xfId="0" applyNumberFormat="1" applyFont="1" applyAlignment="1">
      <alignment horizontal="left" textRotation="90"/>
    </xf>
    <xf numFmtId="0" fontId="0" fillId="0" borderId="0" xfId="0" quotePrefix="1"/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Fill="1" applyBorder="1"/>
    <xf numFmtId="0" fontId="0" fillId="0" borderId="2" xfId="0" applyFill="1" applyBorder="1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9F86-F3C2-45D7-B044-6A441EFA73D8}">
  <dimension ref="A1:AQ69"/>
  <sheetViews>
    <sheetView tabSelected="1" topLeftCell="B40" workbookViewId="0">
      <selection activeCell="L57" sqref="L57"/>
    </sheetView>
  </sheetViews>
  <sheetFormatPr defaultRowHeight="14.45"/>
  <cols>
    <col min="3" max="3" width="13" customWidth="1"/>
    <col min="4" max="4" width="11.5703125" customWidth="1"/>
    <col min="5" max="5" width="9.5703125" customWidth="1"/>
    <col min="8" max="8" width="17.85546875" customWidth="1"/>
    <col min="9" max="9" width="16" customWidth="1"/>
    <col min="12" max="12" width="14.42578125" customWidth="1"/>
    <col min="13" max="13" width="11" customWidth="1"/>
    <col min="14" max="14" width="14.28515625" customWidth="1"/>
    <col min="15" max="15" width="13.140625" customWidth="1"/>
    <col min="16" max="16" width="10.42578125" customWidth="1"/>
    <col min="19" max="19" width="12" customWidth="1"/>
  </cols>
  <sheetData>
    <row r="1" spans="1:43" ht="34.9" customHeight="1">
      <c r="N1" s="34" t="s">
        <v>0</v>
      </c>
    </row>
    <row r="2" spans="1:43">
      <c r="C2" s="9" t="s">
        <v>1</v>
      </c>
      <c r="D2" s="9"/>
      <c r="E2" s="9"/>
      <c r="F2" s="9"/>
      <c r="M2" s="15" t="s">
        <v>1</v>
      </c>
      <c r="N2" s="40">
        <f>1.5*(S3+S5)</f>
        <v>13.335000000000001</v>
      </c>
      <c r="O2" s="40">
        <f t="shared" ref="O2:P2" si="0">1.5*(T3+T5)</f>
        <v>12.018000000000001</v>
      </c>
      <c r="P2" s="40">
        <f t="shared" si="0"/>
        <v>5.2035</v>
      </c>
      <c r="S2" t="s">
        <v>2</v>
      </c>
      <c r="T2" t="s">
        <v>3</v>
      </c>
      <c r="U2" t="s">
        <v>4</v>
      </c>
      <c r="V2" t="s">
        <v>5</v>
      </c>
    </row>
    <row r="3" spans="1:43" ht="18.600000000000001">
      <c r="B3" s="26" t="s">
        <v>6</v>
      </c>
      <c r="C3" s="27"/>
      <c r="D3" s="28" t="s">
        <v>7</v>
      </c>
      <c r="E3" s="29" t="s">
        <v>8</v>
      </c>
      <c r="F3" s="30" t="s">
        <v>9</v>
      </c>
      <c r="H3" t="s">
        <v>10</v>
      </c>
      <c r="K3" t="s">
        <v>11</v>
      </c>
      <c r="M3" s="15"/>
      <c r="N3" s="3"/>
      <c r="O3" s="3"/>
      <c r="P3" s="1"/>
      <c r="R3" t="s">
        <v>12</v>
      </c>
      <c r="S3">
        <v>6.0069999999999997</v>
      </c>
      <c r="T3">
        <v>5.4130000000000003</v>
      </c>
      <c r="U3">
        <v>2.3439999999999999</v>
      </c>
    </row>
    <row r="4" spans="1:43">
      <c r="C4" s="11"/>
      <c r="D4" s="11"/>
      <c r="E4" s="12"/>
      <c r="F4" s="9"/>
      <c r="H4" t="s">
        <v>13</v>
      </c>
      <c r="K4" t="s">
        <v>14</v>
      </c>
      <c r="M4" s="15"/>
      <c r="N4" s="4"/>
      <c r="O4" s="4"/>
      <c r="P4" s="2"/>
      <c r="R4" t="s">
        <v>15</v>
      </c>
      <c r="S4">
        <v>7.6879999999999997</v>
      </c>
      <c r="T4">
        <v>6.9290000000000003</v>
      </c>
      <c r="U4">
        <v>3</v>
      </c>
    </row>
    <row r="5" spans="1:43" ht="18.75">
      <c r="B5" s="16" t="s">
        <v>16</v>
      </c>
      <c r="C5" s="8">
        <v>7</v>
      </c>
      <c r="D5" s="17" t="s">
        <v>17</v>
      </c>
      <c r="E5" s="19" t="s">
        <v>18</v>
      </c>
      <c r="F5" s="22" t="s">
        <v>19</v>
      </c>
      <c r="H5" s="24" t="s">
        <v>20</v>
      </c>
      <c r="I5">
        <f>4*((1/3.3)+(1/3.3)+(1/4))</f>
        <v>3.4242424242424243</v>
      </c>
      <c r="K5" t="s">
        <v>16</v>
      </c>
      <c r="L5">
        <f>(4/3.3)/I5</f>
        <v>0.35398230088495575</v>
      </c>
      <c r="M5" s="15">
        <v>7</v>
      </c>
      <c r="N5" s="35">
        <f>1.5*(S3+S4)</f>
        <v>20.5425</v>
      </c>
      <c r="O5" s="35">
        <f t="shared" ref="O5:P5" si="1">1.5*(T3+T4)</f>
        <v>18.513000000000002</v>
      </c>
      <c r="P5" s="35">
        <f t="shared" si="1"/>
        <v>8.0159999999999982</v>
      </c>
      <c r="R5" t="s">
        <v>21</v>
      </c>
      <c r="S5">
        <v>2.883</v>
      </c>
      <c r="T5">
        <v>2.5990000000000002</v>
      </c>
      <c r="U5">
        <v>1.125</v>
      </c>
      <c r="AC5" s="39"/>
      <c r="AD5" s="39"/>
      <c r="AE5" s="39"/>
      <c r="AF5" s="39"/>
      <c r="AG5" s="39"/>
      <c r="AH5" s="39"/>
      <c r="AI5" s="39"/>
      <c r="AJ5" s="39"/>
      <c r="AK5" s="39"/>
      <c r="AL5" s="39"/>
      <c r="AN5" s="2"/>
    </row>
    <row r="6" spans="1:43" ht="19.899999999999999" customHeight="1">
      <c r="B6" s="16" t="s">
        <v>16</v>
      </c>
      <c r="C6" s="11"/>
      <c r="D6" s="18" t="s">
        <v>17</v>
      </c>
      <c r="E6" s="20" t="s">
        <v>18</v>
      </c>
      <c r="F6" s="22" t="s">
        <v>19</v>
      </c>
      <c r="H6" t="s">
        <v>22</v>
      </c>
      <c r="I6">
        <f>4*((1/3.3)+(1/3.3)+(1/4)+(1/3.5))</f>
        <v>4.5670995670995671</v>
      </c>
      <c r="K6" t="s">
        <v>17</v>
      </c>
      <c r="L6">
        <f>(4/3.3)/I6</f>
        <v>0.26540284360189575</v>
      </c>
      <c r="M6" s="15"/>
      <c r="N6" s="4"/>
      <c r="O6" s="4"/>
      <c r="P6" s="2"/>
      <c r="AC6" s="44"/>
      <c r="AD6" s="39"/>
      <c r="AE6" s="39"/>
      <c r="AF6" s="39"/>
      <c r="AG6" s="39"/>
      <c r="AH6" s="39"/>
      <c r="AI6" s="39"/>
      <c r="AJ6" s="39"/>
      <c r="AK6" s="39"/>
      <c r="AL6" s="39"/>
      <c r="AM6" s="37"/>
      <c r="AN6" s="38"/>
      <c r="AO6" s="37"/>
      <c r="AP6" s="37"/>
      <c r="AQ6" s="37"/>
    </row>
    <row r="7" spans="1:43" ht="14.45" customHeight="1">
      <c r="B7" s="16"/>
      <c r="C7" s="11"/>
      <c r="D7" s="18"/>
      <c r="E7" s="21"/>
      <c r="F7" s="22"/>
      <c r="H7" s="24" t="s">
        <v>23</v>
      </c>
      <c r="I7" s="23">
        <f>4*((1/3.3)+(1/3.3)+(1/3.5)+(1/3))</f>
        <v>4.9004329004329001</v>
      </c>
      <c r="K7" t="s">
        <v>18</v>
      </c>
      <c r="L7">
        <f>(4/3.3)/I7</f>
        <v>0.24734982332155478</v>
      </c>
      <c r="M7" s="15"/>
      <c r="N7" s="4"/>
      <c r="O7" s="4"/>
      <c r="P7" s="2"/>
      <c r="AC7" s="44"/>
      <c r="AD7" s="39"/>
      <c r="AE7" s="39"/>
      <c r="AF7" s="39"/>
      <c r="AG7" s="39"/>
      <c r="AH7" s="39"/>
      <c r="AI7" s="39"/>
      <c r="AJ7" s="39"/>
      <c r="AK7" s="39"/>
      <c r="AL7" s="39"/>
    </row>
    <row r="8" spans="1:43" ht="19.899999999999999" customHeight="1">
      <c r="B8" s="16" t="s">
        <v>16</v>
      </c>
      <c r="C8" s="8">
        <v>6</v>
      </c>
      <c r="D8" s="17" t="s">
        <v>17</v>
      </c>
      <c r="E8" s="19" t="s">
        <v>18</v>
      </c>
      <c r="F8" s="22" t="s">
        <v>19</v>
      </c>
      <c r="H8" s="24" t="s">
        <v>24</v>
      </c>
      <c r="I8" s="23">
        <f>4*((1/3.3)+(1/3.3)+(1/3))</f>
        <v>3.7575757575757578</v>
      </c>
      <c r="K8" t="s">
        <v>19</v>
      </c>
      <c r="L8">
        <f>(4/3.3)/I8</f>
        <v>0.32258064516129031</v>
      </c>
      <c r="M8" s="15">
        <v>6</v>
      </c>
      <c r="N8" s="35">
        <f>1.5*(S3+S4)</f>
        <v>20.5425</v>
      </c>
      <c r="O8" s="35">
        <f t="shared" ref="O8:P8" si="2">1.5*(T3+T4)</f>
        <v>18.513000000000002</v>
      </c>
      <c r="P8" s="35">
        <f t="shared" si="2"/>
        <v>8.0159999999999982</v>
      </c>
      <c r="R8" t="s">
        <v>25</v>
      </c>
      <c r="AC8" s="44"/>
      <c r="AD8" s="39"/>
      <c r="AE8" s="39"/>
      <c r="AF8" s="39"/>
      <c r="AG8" s="39"/>
      <c r="AH8" s="39"/>
      <c r="AI8" s="39"/>
      <c r="AJ8" s="39"/>
      <c r="AK8" s="39"/>
      <c r="AL8" s="39"/>
    </row>
    <row r="9" spans="1:43" s="23" customFormat="1" ht="18.75">
      <c r="B9" s="16" t="s">
        <v>16</v>
      </c>
      <c r="C9" s="11"/>
      <c r="D9" s="18" t="s">
        <v>17</v>
      </c>
      <c r="E9" s="20" t="s">
        <v>18</v>
      </c>
      <c r="F9" s="22" t="s">
        <v>19</v>
      </c>
      <c r="H9" s="24" t="s">
        <v>26</v>
      </c>
      <c r="K9" s="23" t="s">
        <v>6</v>
      </c>
      <c r="L9" s="23">
        <f>(4/3.3)/I10</f>
        <v>0.54794520547945214</v>
      </c>
      <c r="M9" s="15"/>
      <c r="N9" s="33"/>
      <c r="O9" s="33"/>
      <c r="P9" s="32"/>
      <c r="R9" s="23" t="s">
        <v>2</v>
      </c>
      <c r="S9" s="23">
        <f>-(N26*4*4/12)</f>
        <v>-27.39</v>
      </c>
      <c r="AC9" s="44"/>
      <c r="AD9" s="39"/>
      <c r="AE9" s="39"/>
      <c r="AF9" s="39"/>
      <c r="AG9" s="39"/>
      <c r="AH9" s="39"/>
      <c r="AI9" s="39"/>
      <c r="AJ9" s="39"/>
      <c r="AK9" s="39"/>
      <c r="AL9" s="39"/>
    </row>
    <row r="10" spans="1:43" ht="14.45" customHeight="1">
      <c r="B10" s="16"/>
      <c r="C10" s="11"/>
      <c r="D10" s="18"/>
      <c r="E10" s="21"/>
      <c r="F10" s="22"/>
      <c r="H10" s="24" t="s">
        <v>27</v>
      </c>
      <c r="I10">
        <f>4*((1/3.3)+(1/4))</f>
        <v>2.2121212121212119</v>
      </c>
      <c r="K10" s="23" t="s">
        <v>7</v>
      </c>
      <c r="L10" s="23">
        <f t="shared" ref="L10:L12" si="3">(4/3.3)/I11</f>
        <v>0.3612903225806452</v>
      </c>
      <c r="M10" s="15"/>
      <c r="N10" s="4"/>
      <c r="O10" s="4"/>
      <c r="P10" s="2"/>
      <c r="R10" s="23" t="s">
        <v>28</v>
      </c>
      <c r="S10" s="23">
        <f>N26*4*4/12</f>
        <v>27.39</v>
      </c>
      <c r="AC10" s="44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43" s="23" customFormat="1" ht="19.899999999999999" customHeight="1">
      <c r="A11"/>
      <c r="B11" s="16" t="s">
        <v>16</v>
      </c>
      <c r="C11" s="8">
        <v>5</v>
      </c>
      <c r="D11" s="17" t="s">
        <v>17</v>
      </c>
      <c r="E11" s="19" t="s">
        <v>18</v>
      </c>
      <c r="F11" s="22" t="s">
        <v>19</v>
      </c>
      <c r="H11" s="24" t="s">
        <v>29</v>
      </c>
      <c r="I11" s="23">
        <f>4*((1/3.3)+(1/4)+(1/3.5))</f>
        <v>3.3549783549783547</v>
      </c>
      <c r="K11" s="23" t="s">
        <v>8</v>
      </c>
      <c r="L11" s="23">
        <f t="shared" si="3"/>
        <v>0.32863849765258218</v>
      </c>
      <c r="M11" s="15">
        <v>5</v>
      </c>
      <c r="N11" s="35">
        <f>1.5*(S3+S4)</f>
        <v>20.5425</v>
      </c>
      <c r="O11" s="35">
        <f t="shared" ref="O11:P11" si="4">1.5*(T3+T4)</f>
        <v>18.513000000000002</v>
      </c>
      <c r="P11" s="35">
        <f t="shared" si="4"/>
        <v>8.0159999999999982</v>
      </c>
      <c r="R11" s="23" t="s">
        <v>30</v>
      </c>
      <c r="S11" s="23">
        <f>-(O26*3.5*3.5/12)</f>
        <v>-18.898687500000001</v>
      </c>
      <c r="AC11" s="44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43" ht="19.899999999999999" customHeight="1">
      <c r="B12" s="16" t="s">
        <v>16</v>
      </c>
      <c r="C12" s="11"/>
      <c r="D12" s="18" t="s">
        <v>17</v>
      </c>
      <c r="E12" s="20" t="s">
        <v>18</v>
      </c>
      <c r="F12" s="22" t="s">
        <v>19</v>
      </c>
      <c r="H12" s="25" t="s">
        <v>31</v>
      </c>
      <c r="I12">
        <f>4*((1/3.3)+(1/3.5)+(1/3))</f>
        <v>3.6883116883116882</v>
      </c>
      <c r="K12" s="23" t="s">
        <v>9</v>
      </c>
      <c r="L12" s="23">
        <f t="shared" si="3"/>
        <v>0.47619047619047622</v>
      </c>
      <c r="M12" s="15"/>
      <c r="N12" s="4"/>
      <c r="O12" s="4"/>
      <c r="P12" s="2"/>
      <c r="R12" s="23" t="s">
        <v>32</v>
      </c>
      <c r="S12">
        <f>O26*3.5*3.5/12</f>
        <v>18.898687500000001</v>
      </c>
      <c r="AC12" s="44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43" ht="15">
      <c r="B13" s="16"/>
      <c r="C13" s="11"/>
      <c r="D13" s="18"/>
      <c r="E13" s="21"/>
      <c r="F13" s="22"/>
      <c r="H13" s="24" t="s">
        <v>33</v>
      </c>
      <c r="I13">
        <f>4*((1/3.3)+(1/3))</f>
        <v>2.5454545454545454</v>
      </c>
      <c r="M13" s="15"/>
      <c r="N13" s="4"/>
      <c r="O13" s="4"/>
      <c r="P13" s="2"/>
      <c r="R13" s="23" t="s">
        <v>34</v>
      </c>
      <c r="S13">
        <f>-(P26*3*3/12)</f>
        <v>-6.0119999999999978</v>
      </c>
      <c r="AC13" s="44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43" ht="19.899999999999999" customHeight="1">
      <c r="B14" s="16" t="s">
        <v>16</v>
      </c>
      <c r="C14" s="8">
        <v>4</v>
      </c>
      <c r="D14" s="17" t="s">
        <v>17</v>
      </c>
      <c r="E14" s="19" t="s">
        <v>18</v>
      </c>
      <c r="F14" s="22" t="s">
        <v>19</v>
      </c>
      <c r="K14" s="23" t="s">
        <v>35</v>
      </c>
      <c r="L14" s="23"/>
      <c r="M14" s="15">
        <v>4</v>
      </c>
      <c r="N14" s="35">
        <f>1.5*(S3+S4)</f>
        <v>20.5425</v>
      </c>
      <c r="O14" s="35">
        <f t="shared" ref="O14:P14" si="5">1.5*(T3+T4)</f>
        <v>18.513000000000002</v>
      </c>
      <c r="P14" s="35">
        <f t="shared" si="5"/>
        <v>8.0159999999999982</v>
      </c>
      <c r="R14" s="23" t="s">
        <v>5</v>
      </c>
      <c r="S14">
        <f>P26*3*3/12</f>
        <v>6.0119999999999978</v>
      </c>
      <c r="AC14" s="44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43" ht="19.899999999999999" customHeight="1">
      <c r="B15" s="16" t="s">
        <v>16</v>
      </c>
      <c r="C15" s="11"/>
      <c r="D15" s="18" t="s">
        <v>17</v>
      </c>
      <c r="E15" s="20" t="s">
        <v>18</v>
      </c>
      <c r="F15" s="22" t="s">
        <v>19</v>
      </c>
      <c r="K15" s="23" t="s">
        <v>36</v>
      </c>
      <c r="L15" s="23">
        <f>(4/4)/I5</f>
        <v>0.29203539823008851</v>
      </c>
      <c r="M15" s="15"/>
      <c r="N15" s="4"/>
      <c r="O15" s="4"/>
      <c r="P15" s="2"/>
      <c r="R15" s="23" t="s">
        <v>37</v>
      </c>
      <c r="AC15" s="44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43" ht="14.45" customHeight="1">
      <c r="B16" s="16"/>
      <c r="C16" s="11"/>
      <c r="D16" s="18"/>
      <c r="E16" s="21"/>
      <c r="F16" s="22"/>
      <c r="K16" s="23" t="s">
        <v>38</v>
      </c>
      <c r="L16" s="23">
        <f>(4/4)/I6</f>
        <v>0.21895734597156399</v>
      </c>
      <c r="M16" s="15"/>
      <c r="N16" s="4"/>
      <c r="O16" s="4"/>
      <c r="P16" s="2"/>
      <c r="R16" s="23" t="s">
        <v>2</v>
      </c>
      <c r="S16">
        <f>-N2*4*4/12</f>
        <v>-17.78</v>
      </c>
      <c r="AC16" s="44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2:38" ht="18.75">
      <c r="B17" s="16" t="s">
        <v>16</v>
      </c>
      <c r="C17" s="8">
        <v>3</v>
      </c>
      <c r="D17" s="17" t="s">
        <v>17</v>
      </c>
      <c r="E17" s="19" t="s">
        <v>18</v>
      </c>
      <c r="F17" s="22" t="s">
        <v>19</v>
      </c>
      <c r="K17" s="23" t="s">
        <v>39</v>
      </c>
      <c r="L17">
        <f>(4/3.5)/I6</f>
        <v>0.25023696682464452</v>
      </c>
      <c r="M17" s="15">
        <v>3</v>
      </c>
      <c r="N17" s="35">
        <f>1.5*(S3+S4)</f>
        <v>20.5425</v>
      </c>
      <c r="O17" s="35">
        <f t="shared" ref="O17:P17" si="6">1.5*(T3+T4)</f>
        <v>18.513000000000002</v>
      </c>
      <c r="P17" s="35">
        <f t="shared" si="6"/>
        <v>8.0159999999999982</v>
      </c>
      <c r="R17" s="23" t="s">
        <v>40</v>
      </c>
      <c r="S17">
        <f>N2*4*4/12</f>
        <v>17.78</v>
      </c>
      <c r="AC17" s="44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2:38" ht="19.899999999999999" customHeight="1">
      <c r="B18" s="16" t="s">
        <v>16</v>
      </c>
      <c r="C18" s="11"/>
      <c r="D18" s="18" t="s">
        <v>17</v>
      </c>
      <c r="E18" s="20" t="s">
        <v>18</v>
      </c>
      <c r="F18" s="22" t="s">
        <v>19</v>
      </c>
      <c r="K18" s="23" t="s">
        <v>41</v>
      </c>
      <c r="L18">
        <f>(4/3.5)/I7</f>
        <v>0.2332155477031802</v>
      </c>
      <c r="M18" s="15"/>
      <c r="N18" s="4"/>
      <c r="O18" s="4"/>
      <c r="P18" s="2"/>
      <c r="R18" s="23" t="s">
        <v>42</v>
      </c>
      <c r="S18">
        <f>-O2*3.5*3.5/12</f>
        <v>-12.268375000000001</v>
      </c>
      <c r="AC18" s="44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2:38" ht="14.45" customHeight="1">
      <c r="B19" s="16"/>
      <c r="C19" s="11"/>
      <c r="D19" s="18"/>
      <c r="E19" s="21"/>
      <c r="F19" s="22"/>
      <c r="K19" s="23" t="s">
        <v>43</v>
      </c>
      <c r="L19">
        <f>(4/3)/I7</f>
        <v>0.27208480565371024</v>
      </c>
      <c r="M19" s="15"/>
      <c r="N19" s="4"/>
      <c r="O19" s="4"/>
      <c r="P19" s="2"/>
      <c r="R19" s="23" t="s">
        <v>44</v>
      </c>
      <c r="S19">
        <f>O2*3.5*3.5/12</f>
        <v>12.268375000000001</v>
      </c>
      <c r="AC19" s="44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2:38" ht="18.75">
      <c r="B20" s="16" t="s">
        <v>16</v>
      </c>
      <c r="C20" s="8" t="s">
        <v>45</v>
      </c>
      <c r="D20" s="17" t="s">
        <v>17</v>
      </c>
      <c r="E20" s="19" t="s">
        <v>18</v>
      </c>
      <c r="F20" s="22" t="s">
        <v>19</v>
      </c>
      <c r="K20" s="23" t="s">
        <v>46</v>
      </c>
      <c r="L20">
        <f>(4/3)/I8</f>
        <v>0.35483870967741932</v>
      </c>
      <c r="M20" s="15">
        <v>2</v>
      </c>
      <c r="N20" s="35">
        <f>1.5*(S3+S4)</f>
        <v>20.5425</v>
      </c>
      <c r="O20" s="35">
        <f t="shared" ref="O20:P20" si="7">1.5*(T3+T4)</f>
        <v>18.513000000000002</v>
      </c>
      <c r="P20" s="35">
        <f t="shared" si="7"/>
        <v>8.0159999999999982</v>
      </c>
      <c r="R20" s="23" t="s">
        <v>47</v>
      </c>
      <c r="S20">
        <f>-P2*3*3/12</f>
        <v>-3.902625</v>
      </c>
    </row>
    <row r="21" spans="2:38" ht="19.899999999999999">
      <c r="B21" s="16" t="s">
        <v>16</v>
      </c>
      <c r="C21" s="11"/>
      <c r="D21" s="18" t="s">
        <v>17</v>
      </c>
      <c r="E21" s="20" t="s">
        <v>18</v>
      </c>
      <c r="F21" s="22" t="s">
        <v>19</v>
      </c>
      <c r="M21" s="15"/>
      <c r="N21" s="4"/>
      <c r="O21" s="4"/>
      <c r="P21" s="2"/>
      <c r="R21" s="23" t="s">
        <v>5</v>
      </c>
      <c r="S21">
        <f>P2*3*3/12</f>
        <v>3.902625</v>
      </c>
    </row>
    <row r="22" spans="2:38">
      <c r="B22" s="16"/>
      <c r="C22" s="11"/>
      <c r="D22" s="18"/>
      <c r="E22" s="21"/>
      <c r="F22" s="22"/>
      <c r="K22" t="s">
        <v>48</v>
      </c>
      <c r="M22" s="15"/>
      <c r="N22" s="4"/>
      <c r="O22" s="4"/>
      <c r="P22" s="2"/>
    </row>
    <row r="23" spans="2:38" ht="19.899999999999999">
      <c r="B23" s="16" t="s">
        <v>16</v>
      </c>
      <c r="C23" s="8">
        <v>1</v>
      </c>
      <c r="D23" s="17" t="s">
        <v>17</v>
      </c>
      <c r="E23" s="19" t="s">
        <v>18</v>
      </c>
      <c r="F23" s="22" t="s">
        <v>19</v>
      </c>
      <c r="K23" t="s">
        <v>6</v>
      </c>
      <c r="L23">
        <f>(4/3.3)/I10</f>
        <v>0.54794520547945214</v>
      </c>
      <c r="M23" s="15">
        <v>1</v>
      </c>
      <c r="N23" s="35">
        <f>1.5*(S3+S4)</f>
        <v>20.5425</v>
      </c>
      <c r="O23" s="35">
        <f t="shared" ref="O23:P23" si="8">1.5*(T3+T4)</f>
        <v>18.513000000000002</v>
      </c>
      <c r="P23" s="35">
        <f t="shared" si="8"/>
        <v>8.0159999999999982</v>
      </c>
    </row>
    <row r="24" spans="2:38" ht="19.899999999999999">
      <c r="B24" s="16" t="s">
        <v>16</v>
      </c>
      <c r="C24" s="11"/>
      <c r="D24" s="18" t="s">
        <v>17</v>
      </c>
      <c r="E24" s="20" t="s">
        <v>18</v>
      </c>
      <c r="F24" s="22" t="s">
        <v>19</v>
      </c>
      <c r="K24" t="s">
        <v>7</v>
      </c>
      <c r="L24">
        <f>(4/3.3)/I11</f>
        <v>0.3612903225806452</v>
      </c>
      <c r="M24" s="15"/>
      <c r="N24" s="4"/>
      <c r="O24" s="4"/>
      <c r="P24" s="2"/>
    </row>
    <row r="25" spans="2:38">
      <c r="B25" s="16"/>
      <c r="C25" s="11"/>
      <c r="D25" s="18"/>
      <c r="E25" s="21"/>
      <c r="F25" s="22"/>
      <c r="K25" t="s">
        <v>8</v>
      </c>
      <c r="L25">
        <f>(4/3.3)/I12</f>
        <v>0.32863849765258218</v>
      </c>
      <c r="M25" s="15"/>
      <c r="N25" s="4"/>
      <c r="O25" s="4"/>
      <c r="P25" s="2"/>
    </row>
    <row r="26" spans="2:38" ht="19.899999999999999">
      <c r="B26" s="16" t="s">
        <v>16</v>
      </c>
      <c r="C26" s="8" t="s">
        <v>49</v>
      </c>
      <c r="D26" s="17" t="s">
        <v>17</v>
      </c>
      <c r="E26" s="19" t="s">
        <v>18</v>
      </c>
      <c r="F26" s="22" t="s">
        <v>19</v>
      </c>
      <c r="K26" t="s">
        <v>9</v>
      </c>
      <c r="L26">
        <f>(4/3.3)/I13</f>
        <v>0.47619047619047622</v>
      </c>
      <c r="M26" s="15" t="s">
        <v>49</v>
      </c>
      <c r="N26" s="35">
        <f>1.5*(S3+S4)</f>
        <v>20.5425</v>
      </c>
      <c r="O26" s="35">
        <f t="shared" ref="O26:P26" si="9">1.5*(T3+T4)</f>
        <v>18.513000000000002</v>
      </c>
      <c r="P26" s="35">
        <f t="shared" si="9"/>
        <v>8.0159999999999982</v>
      </c>
    </row>
    <row r="27" spans="2:38" ht="19.899999999999999">
      <c r="B27" s="16" t="s">
        <v>16</v>
      </c>
      <c r="C27" s="10"/>
      <c r="D27" s="18" t="s">
        <v>17</v>
      </c>
      <c r="E27" s="20" t="s">
        <v>18</v>
      </c>
      <c r="F27" s="22" t="s">
        <v>19</v>
      </c>
      <c r="K27" t="s">
        <v>50</v>
      </c>
      <c r="M27" s="15"/>
      <c r="N27" s="3"/>
      <c r="O27" s="3"/>
      <c r="P27" s="2"/>
    </row>
    <row r="28" spans="2:38">
      <c r="B28" s="2"/>
      <c r="C28" s="11"/>
      <c r="D28" s="11"/>
      <c r="E28" s="11"/>
      <c r="F28" s="9"/>
      <c r="K28" t="s">
        <v>51</v>
      </c>
      <c r="L28" s="31">
        <f>(4/4)/I10</f>
        <v>0.45205479452054798</v>
      </c>
      <c r="M28" s="15"/>
      <c r="N28" s="4"/>
      <c r="O28" s="4"/>
      <c r="P28" s="2"/>
    </row>
    <row r="29" spans="2:38" ht="15" thickBot="1">
      <c r="B29" s="5"/>
      <c r="C29" s="13"/>
      <c r="D29" s="13"/>
      <c r="E29" s="13"/>
      <c r="F29" s="14"/>
      <c r="K29" t="s">
        <v>52</v>
      </c>
      <c r="L29">
        <f>(4/4)/I11</f>
        <v>0.29806451612903229</v>
      </c>
      <c r="M29" s="36"/>
      <c r="N29" s="6"/>
      <c r="O29" s="6"/>
      <c r="P29" s="5"/>
      <c r="Q29" s="7"/>
    </row>
    <row r="30" spans="2:38">
      <c r="C30" s="9" t="s">
        <v>2</v>
      </c>
      <c r="D30" s="9" t="s">
        <v>3</v>
      </c>
      <c r="E30" s="9" t="s">
        <v>4</v>
      </c>
      <c r="F30" s="9" t="s">
        <v>5</v>
      </c>
      <c r="K30" t="s">
        <v>53</v>
      </c>
      <c r="L30">
        <f>(4/3.5)/I11</f>
        <v>0.34064516129032257</v>
      </c>
      <c r="N30" t="s">
        <v>2</v>
      </c>
      <c r="O30" t="s">
        <v>3</v>
      </c>
      <c r="P30" t="s">
        <v>4</v>
      </c>
      <c r="Q30" t="s">
        <v>5</v>
      </c>
    </row>
    <row r="31" spans="2:38">
      <c r="K31" t="s">
        <v>54</v>
      </c>
      <c r="L31">
        <f>(4/3.5)/I12</f>
        <v>0.30985915492957744</v>
      </c>
    </row>
    <row r="32" spans="2:38">
      <c r="K32" t="s">
        <v>55</v>
      </c>
      <c r="L32">
        <f>(4/3)/I12</f>
        <v>0.36150234741784038</v>
      </c>
    </row>
    <row r="33" spans="4:13">
      <c r="K33" t="s">
        <v>56</v>
      </c>
      <c r="L33">
        <f>(4/3)/I13</f>
        <v>0.52380952380952384</v>
      </c>
    </row>
    <row r="36" spans="4:13" ht="15">
      <c r="H36" s="45" t="s">
        <v>57</v>
      </c>
      <c r="I36" s="45"/>
    </row>
    <row r="37" spans="4:13" ht="15"/>
    <row r="38" spans="4:13" ht="15">
      <c r="G38" s="43" t="s">
        <v>58</v>
      </c>
      <c r="H38" s="43"/>
      <c r="I38" s="43"/>
      <c r="J38" s="43"/>
      <c r="K38" s="43"/>
    </row>
    <row r="39" spans="4:13" ht="15"/>
    <row r="40" spans="4:13" ht="15">
      <c r="D40" s="41"/>
      <c r="E40" s="41"/>
      <c r="F40" s="41" t="s">
        <v>59</v>
      </c>
      <c r="G40" s="41" t="s">
        <v>60</v>
      </c>
      <c r="H40" s="41" t="s">
        <v>61</v>
      </c>
      <c r="I40" s="41" t="s">
        <v>62</v>
      </c>
      <c r="J40" s="41" t="s">
        <v>61</v>
      </c>
      <c r="K40" s="41" t="s">
        <v>62</v>
      </c>
      <c r="L40" s="41" t="s">
        <v>61</v>
      </c>
      <c r="M40" s="41" t="s">
        <v>63</v>
      </c>
    </row>
    <row r="41" spans="4:13" ht="15">
      <c r="D41" s="42" t="s">
        <v>2</v>
      </c>
      <c r="E41" s="41" t="s">
        <v>64</v>
      </c>
      <c r="F41" s="41">
        <v>0.35399999999999998</v>
      </c>
      <c r="G41" s="41"/>
      <c r="H41" s="41">
        <v>9.7434960000000004</v>
      </c>
      <c r="I41" s="41"/>
      <c r="J41" s="41">
        <v>0.33585799999999999</v>
      </c>
      <c r="K41" s="41"/>
      <c r="L41" s="41">
        <v>9.8018999999999995E-2</v>
      </c>
      <c r="M41" s="41">
        <v>10.17737</v>
      </c>
    </row>
    <row r="42" spans="4:13" ht="15">
      <c r="D42" s="42"/>
      <c r="E42" s="41" t="s">
        <v>65</v>
      </c>
      <c r="F42" s="41">
        <v>0.35399999999999998</v>
      </c>
      <c r="G42" s="41"/>
      <c r="H42" s="41">
        <v>9.7434960000000004</v>
      </c>
      <c r="I42" s="41"/>
      <c r="J42" s="41">
        <v>0.33585799999999999</v>
      </c>
      <c r="K42" s="41"/>
      <c r="L42" s="41">
        <v>9.8018999999999995E-2</v>
      </c>
      <c r="M42" s="41">
        <v>10.17737</v>
      </c>
    </row>
    <row r="43" spans="4:13" ht="15">
      <c r="D43" s="42"/>
      <c r="E43" s="41" t="s">
        <v>66</v>
      </c>
      <c r="F43" s="41">
        <v>0.29199999999999998</v>
      </c>
      <c r="G43" s="41">
        <v>-27.524000000000001</v>
      </c>
      <c r="H43" s="41">
        <v>8.0370080000000002</v>
      </c>
      <c r="I43" s="41">
        <v>-0.94874999999999998</v>
      </c>
      <c r="J43" s="41">
        <v>0.27703499999999998</v>
      </c>
      <c r="K43" s="41">
        <v>-0.27689000000000002</v>
      </c>
      <c r="L43" s="41">
        <v>8.0851999999999993E-2</v>
      </c>
      <c r="M43" s="41">
        <v>-20.354700000000001</v>
      </c>
    </row>
    <row r="44" spans="4:13" ht="15">
      <c r="D44" s="42" t="s">
        <v>3</v>
      </c>
      <c r="E44" s="41" t="s">
        <v>67</v>
      </c>
      <c r="F44" s="41">
        <v>0.22</v>
      </c>
      <c r="G44" s="41">
        <v>27.524000000000001</v>
      </c>
      <c r="H44" s="41">
        <v>-1.8975</v>
      </c>
      <c r="I44" s="41">
        <v>4.0185040000000001</v>
      </c>
      <c r="J44" s="41">
        <v>-0.55378000000000005</v>
      </c>
      <c r="K44" s="41">
        <v>0.138518</v>
      </c>
      <c r="L44" s="41">
        <v>-8.5379999999999998E-2</v>
      </c>
      <c r="M44" s="41">
        <v>29.144369999999999</v>
      </c>
    </row>
    <row r="45" spans="4:13" ht="15">
      <c r="D45" s="42"/>
      <c r="E45" s="41" t="s">
        <v>68</v>
      </c>
      <c r="F45" s="41">
        <v>0.26500000000000001</v>
      </c>
      <c r="G45" s="41"/>
      <c r="H45" s="41">
        <v>-2.2856299999999998</v>
      </c>
      <c r="I45" s="41"/>
      <c r="J45" s="41">
        <v>-0.66705000000000003</v>
      </c>
      <c r="K45" s="41"/>
      <c r="L45" s="41">
        <v>-0.10284</v>
      </c>
      <c r="M45" s="41">
        <v>-3.05552</v>
      </c>
    </row>
    <row r="46" spans="4:13" ht="15">
      <c r="D46" s="42"/>
      <c r="E46" s="41" t="s">
        <v>69</v>
      </c>
      <c r="F46" s="41">
        <v>0.26500000000000001</v>
      </c>
      <c r="G46" s="41"/>
      <c r="H46" s="41">
        <v>-2.2856299999999998</v>
      </c>
      <c r="I46" s="41"/>
      <c r="J46" s="41">
        <v>-0.66705000000000003</v>
      </c>
      <c r="K46" s="41"/>
      <c r="L46" s="41">
        <v>-0.10284</v>
      </c>
      <c r="M46" s="41">
        <v>-3.05552</v>
      </c>
    </row>
    <row r="47" spans="4:13" ht="15">
      <c r="D47" s="42"/>
      <c r="E47" s="41" t="s">
        <v>70</v>
      </c>
      <c r="F47" s="41">
        <v>0.25</v>
      </c>
      <c r="G47" s="41">
        <v>-18.899000000000001</v>
      </c>
      <c r="H47" s="41">
        <v>-2.15625</v>
      </c>
      <c r="I47" s="41">
        <v>-1.5013399999999999</v>
      </c>
      <c r="J47" s="41">
        <v>-0.62929000000000002</v>
      </c>
      <c r="K47" s="41">
        <v>0.24957199999999999</v>
      </c>
      <c r="L47" s="41">
        <v>-9.7019999999999995E-2</v>
      </c>
      <c r="M47" s="41">
        <v>-23.033300000000001</v>
      </c>
    </row>
    <row r="48" spans="4:13" ht="15">
      <c r="D48" s="42" t="s">
        <v>4</v>
      </c>
      <c r="E48" s="41" t="s">
        <v>71</v>
      </c>
      <c r="F48" s="41">
        <v>0.23300000000000001</v>
      </c>
      <c r="G48" s="41">
        <v>18.899000000000001</v>
      </c>
      <c r="H48" s="41">
        <v>-3.0026700000000002</v>
      </c>
      <c r="I48" s="41">
        <v>-1.07813</v>
      </c>
      <c r="J48" s="41">
        <v>0.49914399999999998</v>
      </c>
      <c r="K48" s="41">
        <v>-0.31464999999999999</v>
      </c>
      <c r="L48" s="41">
        <v>1.0330000000000001E-3</v>
      </c>
      <c r="M48" s="41">
        <v>15.003740000000001</v>
      </c>
    </row>
    <row r="49" spans="4:13" ht="15">
      <c r="D49" s="42"/>
      <c r="E49" s="41" t="s">
        <v>72</v>
      </c>
      <c r="F49" s="41">
        <v>0.247</v>
      </c>
      <c r="G49" s="41"/>
      <c r="H49" s="41">
        <v>-3.18309</v>
      </c>
      <c r="I49" s="41"/>
      <c r="J49" s="41">
        <v>0.52913600000000005</v>
      </c>
      <c r="K49" s="41"/>
      <c r="L49" s="41">
        <v>1.0950000000000001E-3</v>
      </c>
      <c r="M49" s="41">
        <v>-2.65286</v>
      </c>
    </row>
    <row r="50" spans="4:13" ht="15">
      <c r="D50" s="42"/>
      <c r="E50" s="41" t="s">
        <v>73</v>
      </c>
      <c r="F50" s="41">
        <v>0.247</v>
      </c>
      <c r="G50" s="41"/>
      <c r="H50" s="41">
        <v>-3.18309</v>
      </c>
      <c r="I50" s="41"/>
      <c r="J50" s="41">
        <v>0.52913600000000005</v>
      </c>
      <c r="K50" s="41"/>
      <c r="L50" s="41">
        <v>1.0950000000000001E-3</v>
      </c>
      <c r="M50" s="41">
        <v>-2.65286</v>
      </c>
    </row>
    <row r="51" spans="4:13" ht="15">
      <c r="D51" s="42"/>
      <c r="E51" s="41" t="s">
        <v>74</v>
      </c>
      <c r="F51" s="41">
        <v>0.27200000000000002</v>
      </c>
      <c r="G51" s="41">
        <v>-6.0119999999999996</v>
      </c>
      <c r="H51" s="41">
        <v>-3.5052599999999998</v>
      </c>
      <c r="I51" s="41">
        <v>-1.06412</v>
      </c>
      <c r="J51" s="41">
        <v>0.58269199999999999</v>
      </c>
      <c r="K51" s="41">
        <v>0.31021599999999999</v>
      </c>
      <c r="L51" s="41">
        <v>1.206E-3</v>
      </c>
      <c r="M51" s="41">
        <v>-9.6872699999999998</v>
      </c>
    </row>
    <row r="52" spans="4:13" ht="15">
      <c r="D52" s="42" t="s">
        <v>5</v>
      </c>
      <c r="E52" s="41" t="s">
        <v>75</v>
      </c>
      <c r="F52" s="41">
        <v>0.35399999999999998</v>
      </c>
      <c r="G52" s="41">
        <v>6.0119999999999996</v>
      </c>
      <c r="H52" s="41">
        <v>-2.12825</v>
      </c>
      <c r="I52" s="41">
        <v>-1.7526299999999999</v>
      </c>
      <c r="J52" s="41">
        <v>0.62043099999999995</v>
      </c>
      <c r="K52" s="41">
        <v>0.29134599999999999</v>
      </c>
      <c r="L52" s="41">
        <v>-0.10314</v>
      </c>
      <c r="M52" s="41">
        <v>2.9397609999999998</v>
      </c>
    </row>
    <row r="53" spans="4:13" ht="15">
      <c r="D53" s="42"/>
      <c r="E53" s="41" t="s">
        <v>76</v>
      </c>
      <c r="F53" s="41">
        <v>0.32300000000000001</v>
      </c>
      <c r="G53" s="41"/>
      <c r="H53" s="41">
        <v>-1.9418800000000001</v>
      </c>
      <c r="I53" s="41"/>
      <c r="J53" s="41">
        <v>0.56609900000000002</v>
      </c>
      <c r="K53" s="41"/>
      <c r="L53" s="41">
        <v>-9.4100000000000003E-2</v>
      </c>
      <c r="M53" s="41">
        <v>-1.4698800000000001</v>
      </c>
    </row>
    <row r="54" spans="4:13" ht="15">
      <c r="D54" s="42"/>
      <c r="E54" s="41" t="s">
        <v>77</v>
      </c>
      <c r="F54" s="41">
        <v>0.32300000000000001</v>
      </c>
      <c r="G54" s="41"/>
      <c r="H54" s="41">
        <v>-1.9418800000000001</v>
      </c>
      <c r="I54" s="41"/>
      <c r="J54" s="41">
        <v>0.56609900000000002</v>
      </c>
      <c r="K54" s="41"/>
      <c r="L54" s="41">
        <v>-9.4100000000000003E-2</v>
      </c>
      <c r="M54" s="41">
        <v>-1.4698800000000001</v>
      </c>
    </row>
    <row r="55" spans="4:13" ht="15"/>
    <row r="56" spans="4:13" ht="15"/>
    <row r="57" spans="4:13" ht="15">
      <c r="G57" s="43" t="s">
        <v>78</v>
      </c>
      <c r="H57" s="43"/>
      <c r="I57" s="43"/>
      <c r="J57" s="43"/>
      <c r="K57" s="43"/>
    </row>
    <row r="58" spans="4:13" ht="15"/>
    <row r="59" spans="4:13" ht="15">
      <c r="E59" s="41"/>
      <c r="F59" s="41" t="s">
        <v>59</v>
      </c>
      <c r="G59" s="41" t="s">
        <v>60</v>
      </c>
      <c r="H59" s="41" t="s">
        <v>61</v>
      </c>
      <c r="I59" s="41" t="s">
        <v>62</v>
      </c>
      <c r="J59" s="41" t="s">
        <v>61</v>
      </c>
      <c r="K59" s="41" t="s">
        <v>62</v>
      </c>
      <c r="L59" s="41" t="s">
        <v>61</v>
      </c>
      <c r="M59" s="41" t="s">
        <v>63</v>
      </c>
    </row>
    <row r="60" spans="4:13" ht="15">
      <c r="D60" s="42" t="s">
        <v>2</v>
      </c>
      <c r="E60" s="41" t="s">
        <v>64</v>
      </c>
      <c r="F60">
        <f>(L23)</f>
        <v>0.54794520547945214</v>
      </c>
      <c r="H60">
        <f>(-1*G61*F60)</f>
        <v>9.7424657534246588</v>
      </c>
      <c r="J60">
        <f>(-1*I61*F60)</f>
        <v>0.45008762704374738</v>
      </c>
      <c r="L60">
        <f>(-1*K61*J60)</f>
        <v>0.1826297674980272</v>
      </c>
      <c r="M60">
        <f>(H60+J60+L60)</f>
        <v>10.375183147966432</v>
      </c>
    </row>
    <row r="61" spans="4:13" ht="15">
      <c r="D61" s="42"/>
      <c r="E61" s="41" t="s">
        <v>66</v>
      </c>
      <c r="F61">
        <f>(L28)</f>
        <v>0.45205479452054798</v>
      </c>
      <c r="G61">
        <v>-17.78</v>
      </c>
      <c r="H61">
        <f>(-1*G61*F61)</f>
        <v>8.0375342465753441</v>
      </c>
      <c r="I61">
        <f>(H62/2)</f>
        <v>-0.82140991935483887</v>
      </c>
      <c r="J61">
        <f>(-1*F61*I61)</f>
        <v>0.3713222923110916</v>
      </c>
      <c r="K61">
        <f>(J62/2)</f>
        <v>-0.40576491448469887</v>
      </c>
      <c r="L61">
        <f>(K61*-1*J61)</f>
        <v>0.15066955818587244</v>
      </c>
      <c r="M61">
        <f>(G61+H61+I61+J61+K61+L61)</f>
        <v>-10.447648736767229</v>
      </c>
    </row>
    <row r="62" spans="4:13" ht="15">
      <c r="D62" s="42" t="s">
        <v>3</v>
      </c>
      <c r="E62" s="41" t="s">
        <v>67</v>
      </c>
      <c r="F62">
        <f>(L29)</f>
        <v>0.29806451612903229</v>
      </c>
      <c r="G62">
        <f>(S17)</f>
        <v>17.78</v>
      </c>
      <c r="H62">
        <f>(-1*(G62+G64)*F62)</f>
        <v>-1.6428198387096777</v>
      </c>
      <c r="I62">
        <f>(H61/2)</f>
        <v>4.018767123287672</v>
      </c>
      <c r="J62">
        <f>(-1*(I62+I64)*F62)</f>
        <v>-0.81152982896939774</v>
      </c>
      <c r="K62">
        <f>(J61/2)</f>
        <v>0.1856611461555458</v>
      </c>
      <c r="L62">
        <f>(-1*(K62+K64)*F62)</f>
        <v>-0.14589004636807923</v>
      </c>
      <c r="M62">
        <f>(G62+H62+I62+J62+K62+L62)</f>
        <v>19.384188555396065</v>
      </c>
    </row>
    <row r="63" spans="4:13" ht="15">
      <c r="D63" s="42"/>
      <c r="E63" s="41" t="s">
        <v>68</v>
      </c>
      <c r="F63">
        <f>(L24)</f>
        <v>0.3612903225806452</v>
      </c>
      <c r="H63">
        <f>(-1*(G62+G64)*F63)</f>
        <v>-1.9912967741935488</v>
      </c>
      <c r="J63">
        <f>(-1*(I62+I64)*F63)</f>
        <v>-0.98367251996290639</v>
      </c>
      <c r="L63">
        <f>(-1*(K64+K62)*F63)</f>
        <v>-0.17683641984009604</v>
      </c>
      <c r="M63">
        <f>(L63+J63+H63)</f>
        <v>-3.1518057139965512</v>
      </c>
    </row>
    <row r="64" spans="4:13" ht="15">
      <c r="D64" s="42"/>
      <c r="E64" s="41" t="s">
        <v>70</v>
      </c>
      <c r="F64">
        <f>(L30)</f>
        <v>0.34064516129032257</v>
      </c>
      <c r="G64">
        <f>(S18)</f>
        <v>-12.268375000000001</v>
      </c>
      <c r="H64">
        <f>(-1*(G64+G62)*F64)</f>
        <v>-1.8775083870967744</v>
      </c>
      <c r="I64">
        <f>(H65/2)</f>
        <v>-1.2961021126760564</v>
      </c>
      <c r="J64">
        <f>(-1*(I62+I64)*F64)</f>
        <v>-0.92746266167931168</v>
      </c>
      <c r="K64">
        <f>(J65/2)</f>
        <v>0.30379680161614853</v>
      </c>
      <c r="L64">
        <f>(-1*(K62+K64)*F64)</f>
        <v>-0.16673148156351911</v>
      </c>
      <c r="M64">
        <f>(L64+K64+J64+I64+H64+G64)</f>
        <v>-16.232382841399513</v>
      </c>
    </row>
    <row r="65" spans="4:13" ht="15">
      <c r="D65" s="42" t="s">
        <v>4</v>
      </c>
      <c r="E65" s="41" t="s">
        <v>71</v>
      </c>
      <c r="F65">
        <f>(L31)</f>
        <v>0.30985915492957744</v>
      </c>
      <c r="G65">
        <f>(S19)</f>
        <v>12.268375000000001</v>
      </c>
      <c r="H65">
        <f>(-1*(G65+G67)*F65)</f>
        <v>-2.5922042253521127</v>
      </c>
      <c r="I65">
        <f>(H64/2)</f>
        <v>-0.93875419354838718</v>
      </c>
      <c r="J65">
        <f>(-1*(I65+I67)*F65)</f>
        <v>0.60759360323229705</v>
      </c>
      <c r="K65">
        <f>(J64/2)</f>
        <v>-0.46373133083965584</v>
      </c>
      <c r="L65">
        <f>(-1*(K65+K67)*F65)</f>
        <v>2.0977504991158767E-2</v>
      </c>
      <c r="M65">
        <f>(L65+K65+J65+I65+H65+G65)</f>
        <v>8.9022563584833012</v>
      </c>
    </row>
    <row r="66" spans="4:13" ht="15">
      <c r="D66" s="42"/>
      <c r="E66" s="41" t="s">
        <v>72</v>
      </c>
      <c r="F66">
        <f>(L25)</f>
        <v>0.32863849765258218</v>
      </c>
      <c r="H66">
        <f>(-1*(G65+G67)*F66)</f>
        <v>-2.7493075117370895</v>
      </c>
      <c r="J66">
        <f>(-1*(I65+I67)*F66)</f>
        <v>0.64441745797364847</v>
      </c>
      <c r="L66">
        <f>(-1*(K67+K65)*F66)</f>
        <v>2.2248868930016878E-2</v>
      </c>
      <c r="M66">
        <f>(L66+J66+H66)</f>
        <v>-2.0826411848334243</v>
      </c>
    </row>
    <row r="67" spans="4:13" ht="15">
      <c r="D67" s="42"/>
      <c r="E67" s="41" t="s">
        <v>74</v>
      </c>
      <c r="F67">
        <f>(L32)</f>
        <v>0.36150234741784038</v>
      </c>
      <c r="G67">
        <f>(S20)</f>
        <v>-3.902625</v>
      </c>
      <c r="H67">
        <f>(-1*(G65+G67)*F67)</f>
        <v>-3.024238262910798</v>
      </c>
      <c r="I67">
        <f>(H68/2)</f>
        <v>-1.0221160714285715</v>
      </c>
      <c r="J67">
        <f>(-1*(I65+I67)*F67)</f>
        <v>0.70885920377101319</v>
      </c>
      <c r="K67">
        <f>(J68/2)</f>
        <v>0.39603120109546164</v>
      </c>
      <c r="L67">
        <f>(-1*(K67+K65)*F67)</f>
        <v>2.4473755823018563E-2</v>
      </c>
      <c r="M67">
        <f>(L67+K67+J67+I67+H67+G67)</f>
        <v>-6.8196151736498756</v>
      </c>
    </row>
    <row r="68" spans="4:13" ht="15">
      <c r="D68" s="42" t="s">
        <v>5</v>
      </c>
      <c r="E68" s="41" t="s">
        <v>75</v>
      </c>
      <c r="F68">
        <f>(L33)</f>
        <v>0.52380952380952384</v>
      </c>
      <c r="G68">
        <f>(S21)</f>
        <v>3.902625</v>
      </c>
      <c r="H68">
        <f>(-1*G68*F68)</f>
        <v>-2.0442321428571431</v>
      </c>
      <c r="I68">
        <f>(H67/2)</f>
        <v>-1.512119131455399</v>
      </c>
      <c r="J68">
        <f>(-1*I68*F68)</f>
        <v>0.79206240219092328</v>
      </c>
      <c r="K68">
        <f>(J67/2)</f>
        <v>0.3544296018855066</v>
      </c>
      <c r="L68">
        <f>(-1*K68*F68)</f>
        <v>-0.18565360098764633</v>
      </c>
      <c r="M68">
        <f>(L68+K68+J68+I68+H68+G68)</f>
        <v>1.3071121287762417</v>
      </c>
    </row>
    <row r="69" spans="4:13" ht="15">
      <c r="D69" s="42"/>
      <c r="E69" s="41" t="s">
        <v>76</v>
      </c>
      <c r="F69">
        <f>(L26)</f>
        <v>0.47619047619047622</v>
      </c>
      <c r="H69">
        <f>(-1*G68*F69)</f>
        <v>-1.8583928571428572</v>
      </c>
      <c r="J69">
        <f>(-1*I68*F69)</f>
        <v>0.72005672926447573</v>
      </c>
      <c r="L69">
        <f>(-1*K68*F69)</f>
        <v>-0.1687760008978603</v>
      </c>
      <c r="M69">
        <f>(L69+J69+H69)</f>
        <v>-1.3071121287762417</v>
      </c>
    </row>
  </sheetData>
  <mergeCells count="15">
    <mergeCell ref="AC6:AC8"/>
    <mergeCell ref="AC9:AC12"/>
    <mergeCell ref="AC13:AC16"/>
    <mergeCell ref="AC17:AC19"/>
    <mergeCell ref="H36:I36"/>
    <mergeCell ref="G38:K38"/>
    <mergeCell ref="D41:D43"/>
    <mergeCell ref="D44:D47"/>
    <mergeCell ref="D48:D51"/>
    <mergeCell ref="D52:D54"/>
    <mergeCell ref="D60:D61"/>
    <mergeCell ref="D62:D64"/>
    <mergeCell ref="D65:D67"/>
    <mergeCell ref="D68:D69"/>
    <mergeCell ref="G57:K57"/>
  </mergeCells>
  <pageMargins left="0.7" right="0.7" top="0.75" bottom="0.75" header="0.3" footer="0.3"/>
  <pageSetup orientation="portrait" r:id="rId1"/>
  <ignoredErrors>
    <ignoredError sqref="C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PRASURJYA DAS</dc:creator>
  <cp:keywords/>
  <dc:description/>
  <cp:lastModifiedBy/>
  <cp:revision/>
  <dcterms:created xsi:type="dcterms:W3CDTF">2021-10-01T02:21:50Z</dcterms:created>
  <dcterms:modified xsi:type="dcterms:W3CDTF">2021-10-04T18:19:46Z</dcterms:modified>
  <cp:category/>
  <cp:contentStatus/>
</cp:coreProperties>
</file>