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19425" windowHeight="10425" firstSheet="1" activeTab="2"/>
  </bookViews>
  <sheets>
    <sheet name="UTT-KHU-004" sheetId="25" r:id="rId1"/>
    <sheet name="THA Part-2 (Package 2)" sheetId="24" r:id="rId2"/>
    <sheet name="UTT-GHA-007-3" sheetId="23" r:id="rId3"/>
    <sheet name="UTT-GHA-007-1" sheetId="11" r:id="rId4"/>
    <sheet name="UTT-KHU-001" sheetId="15" r:id="rId5"/>
    <sheet name="THA Part-2 Package -3 (E&amp;M)" sheetId="19" r:id="rId6"/>
    <sheet name="UTT-GHA-007-2" sheetId="27" r:id="rId7"/>
  </sheets>
  <externalReferences>
    <externalReference r:id="rId8"/>
    <externalReference r:id="rId9"/>
  </externalReferences>
  <definedNames>
    <definedName name="_xlnm.Print_Area" localSheetId="2">'UTT-GHA-007-3'!$A$1:$BF$456</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5"/>
  <c r="K5"/>
  <c r="I6"/>
  <c r="K6"/>
  <c r="I7"/>
  <c r="K7"/>
  <c r="I8"/>
  <c r="K8"/>
  <c r="I9"/>
  <c r="K9"/>
  <c r="I10"/>
  <c r="K10"/>
  <c r="I12"/>
  <c r="K12"/>
  <c r="I14"/>
  <c r="K14"/>
  <c r="I15"/>
  <c r="K15"/>
  <c r="I16"/>
  <c r="K16"/>
  <c r="I17"/>
  <c r="K17"/>
  <c r="I18"/>
  <c r="K18"/>
  <c r="I19"/>
  <c r="K19"/>
  <c r="I21"/>
  <c r="K21"/>
  <c r="I22"/>
  <c r="K22"/>
  <c r="I24"/>
  <c r="K24"/>
  <c r="I25"/>
  <c r="K25"/>
  <c r="I26"/>
  <c r="K26"/>
  <c r="I27"/>
  <c r="K27"/>
  <c r="D28"/>
  <c r="G29"/>
  <c r="I29" s="1"/>
  <c r="G30"/>
  <c r="I30" s="1"/>
  <c r="G31"/>
  <c r="I31" s="1"/>
  <c r="G32"/>
  <c r="I32" s="1"/>
  <c r="I34"/>
  <c r="K34"/>
  <c r="I35"/>
  <c r="K35"/>
  <c r="I36"/>
  <c r="K36"/>
  <c r="I37"/>
  <c r="K37"/>
  <c r="I40"/>
  <c r="K40"/>
  <c r="I42"/>
  <c r="K42"/>
  <c r="I44"/>
  <c r="K44"/>
  <c r="I46"/>
  <c r="K46"/>
  <c r="I47"/>
  <c r="K47"/>
  <c r="I48"/>
  <c r="K48"/>
  <c r="I50"/>
  <c r="K50"/>
  <c r="I51"/>
  <c r="K51"/>
  <c r="I52"/>
  <c r="K52"/>
  <c r="I53"/>
  <c r="K53"/>
  <c r="I55"/>
  <c r="K55"/>
  <c r="I56"/>
  <c r="K56"/>
  <c r="I57"/>
  <c r="K57"/>
  <c r="I58"/>
  <c r="K58"/>
  <c r="I60"/>
  <c r="K60"/>
  <c r="I61"/>
  <c r="K61"/>
  <c r="I62"/>
  <c r="K62"/>
  <c r="I66"/>
  <c r="K66"/>
  <c r="I67"/>
  <c r="K67"/>
  <c r="I68"/>
  <c r="K68"/>
  <c r="I69"/>
  <c r="K69"/>
  <c r="D71"/>
  <c r="G71"/>
  <c r="K71" s="1"/>
  <c r="D72"/>
  <c r="I72"/>
  <c r="K72"/>
  <c r="I73"/>
  <c r="K73"/>
  <c r="I75"/>
  <c r="K75"/>
  <c r="I77"/>
  <c r="K77"/>
  <c r="I78"/>
  <c r="K78"/>
  <c r="I79"/>
  <c r="K79"/>
  <c r="I81"/>
  <c r="K81"/>
  <c r="I82"/>
  <c r="K82"/>
  <c r="I83"/>
  <c r="K83"/>
  <c r="I84"/>
  <c r="K84"/>
  <c r="I85"/>
  <c r="K85"/>
  <c r="I86"/>
  <c r="K86"/>
  <c r="I87"/>
  <c r="K87"/>
  <c r="I88"/>
  <c r="K88"/>
  <c r="I89"/>
  <c r="K89"/>
  <c r="I90"/>
  <c r="K90"/>
  <c r="I91"/>
  <c r="K91"/>
  <c r="I92"/>
  <c r="K92"/>
  <c r="I93"/>
  <c r="K93"/>
  <c r="I94"/>
  <c r="K94"/>
  <c r="I95"/>
  <c r="K95"/>
  <c r="I97"/>
  <c r="K97"/>
  <c r="I98"/>
  <c r="K98"/>
  <c r="I99"/>
  <c r="K99"/>
  <c r="I100"/>
  <c r="K100"/>
  <c r="I101"/>
  <c r="K101"/>
  <c r="I102"/>
  <c r="K102"/>
  <c r="I103"/>
  <c r="K103"/>
  <c r="I104"/>
  <c r="K104"/>
  <c r="I105"/>
  <c r="K105"/>
  <c r="I106"/>
  <c r="K106"/>
  <c r="I107"/>
  <c r="K107"/>
  <c r="I108"/>
  <c r="K108"/>
  <c r="I109"/>
  <c r="K109"/>
  <c r="I110"/>
  <c r="K110"/>
  <c r="I111"/>
  <c r="K111"/>
  <c r="I112"/>
  <c r="K112"/>
  <c r="I113"/>
  <c r="K113"/>
  <c r="I114"/>
  <c r="K114"/>
  <c r="I115"/>
  <c r="K115"/>
  <c r="I116"/>
  <c r="K116"/>
  <c r="I117"/>
  <c r="K117"/>
  <c r="I118"/>
  <c r="K118"/>
  <c r="I119"/>
  <c r="K119"/>
  <c r="I120"/>
  <c r="K120"/>
  <c r="I121"/>
  <c r="K121"/>
  <c r="K46" i="19"/>
  <c r="K45"/>
  <c r="K44"/>
  <c r="K9"/>
  <c r="K10"/>
  <c r="K11"/>
  <c r="K12"/>
  <c r="K13"/>
  <c r="K14"/>
  <c r="K15"/>
  <c r="K16"/>
  <c r="K17"/>
  <c r="K18"/>
  <c r="K19"/>
  <c r="K20"/>
  <c r="K21"/>
  <c r="K22"/>
  <c r="K23"/>
  <c r="K24"/>
  <c r="K25"/>
  <c r="K26"/>
  <c r="K27"/>
  <c r="K28"/>
  <c r="K29"/>
  <c r="K30"/>
  <c r="K31"/>
  <c r="K32"/>
  <c r="K33"/>
  <c r="K34"/>
  <c r="K35"/>
  <c r="K36"/>
  <c r="K37"/>
  <c r="K38"/>
  <c r="K39"/>
  <c r="K40"/>
  <c r="K41"/>
  <c r="K42"/>
  <c r="K43"/>
  <c r="K8"/>
  <c r="K5" i="11"/>
  <c r="K19"/>
  <c r="K20"/>
  <c r="K21"/>
  <c r="K22"/>
  <c r="K23"/>
  <c r="K24"/>
  <c r="K25"/>
  <c r="K26"/>
  <c r="K27"/>
  <c r="K28"/>
  <c r="K29"/>
  <c r="K30"/>
  <c r="K31"/>
  <c r="K32"/>
  <c r="K34"/>
  <c r="K35"/>
  <c r="K37"/>
  <c r="K40"/>
  <c r="K41"/>
  <c r="K42"/>
  <c r="K43"/>
  <c r="K47"/>
  <c r="K48"/>
  <c r="K52"/>
  <c r="K54"/>
  <c r="K7" i="23"/>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6"/>
  <c r="K7" i="24"/>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6"/>
  <c r="K30" i="25" l="1"/>
  <c r="K32"/>
  <c r="K31"/>
  <c r="K29"/>
  <c r="I71"/>
  <c r="H11" i="24"/>
  <c r="H10"/>
  <c r="H9"/>
  <c r="H8"/>
  <c r="H6" l="1"/>
  <c r="G53" i="11"/>
  <c r="K53" s="1"/>
  <c r="G51"/>
  <c r="K51" s="1"/>
  <c r="G50"/>
  <c r="K50" s="1"/>
  <c r="G49"/>
  <c r="K49" s="1"/>
  <c r="G46"/>
  <c r="K46" s="1"/>
  <c r="G45"/>
  <c r="K45" s="1"/>
  <c r="G44"/>
  <c r="K44" s="1"/>
  <c r="G39"/>
  <c r="K39" s="1"/>
  <c r="G36"/>
  <c r="K36" s="1"/>
  <c r="G38"/>
  <c r="K38" s="1"/>
  <c r="G33"/>
  <c r="K33" s="1"/>
  <c r="G18"/>
  <c r="K18" s="1"/>
  <c r="G16"/>
  <c r="K16" s="1"/>
  <c r="G8"/>
  <c r="K8" s="1"/>
  <c r="G7"/>
  <c r="K7" s="1"/>
  <c r="G6"/>
  <c r="K6" s="1"/>
  <c r="G4"/>
  <c r="K4" s="1"/>
  <c r="I456" i="23"/>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5"/>
  <c r="I414"/>
  <c r="I413"/>
  <c r="I412"/>
  <c r="I410"/>
  <c r="I409"/>
  <c r="I407"/>
  <c r="I406"/>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59"/>
  <c r="I357"/>
  <c r="I356"/>
  <c r="I354"/>
  <c r="I352"/>
  <c r="I351"/>
  <c r="I350"/>
  <c r="I348"/>
  <c r="I347"/>
  <c r="I346"/>
  <c r="I344"/>
  <c r="I342"/>
  <c r="I340"/>
  <c r="I338"/>
  <c r="I337"/>
  <c r="I336"/>
  <c r="I334"/>
  <c r="I332"/>
  <c r="I330"/>
  <c r="I328"/>
  <c r="I326"/>
  <c r="I324"/>
  <c r="I322"/>
  <c r="I320"/>
  <c r="I318"/>
  <c r="I316"/>
  <c r="I315"/>
  <c r="I313"/>
  <c r="I312"/>
  <c r="I311"/>
  <c r="I309"/>
  <c r="I307"/>
  <c r="I305"/>
  <c r="I303"/>
  <c r="I302"/>
  <c r="I300"/>
  <c r="I298"/>
  <c r="I297"/>
  <c r="I296"/>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5"/>
  <c r="I243"/>
  <c r="I242"/>
  <c r="I240"/>
  <c r="D240"/>
  <c r="D245" s="1"/>
  <c r="I238"/>
  <c r="D238"/>
  <c r="D243" s="1"/>
  <c r="I237"/>
  <c r="I236"/>
  <c r="I234"/>
  <c r="I233"/>
  <c r="I232"/>
  <c r="I231"/>
  <c r="I230"/>
  <c r="I229"/>
  <c r="I228"/>
  <c r="I227"/>
  <c r="I226"/>
  <c r="I225"/>
  <c r="I224"/>
  <c r="I223"/>
  <c r="I222"/>
  <c r="I221"/>
  <c r="I220"/>
  <c r="I219"/>
  <c r="I218"/>
  <c r="I217"/>
  <c r="I215"/>
  <c r="I213"/>
  <c r="I212"/>
  <c r="I211"/>
  <c r="I209"/>
  <c r="I207"/>
  <c r="I205"/>
  <c r="I204"/>
  <c r="I203"/>
  <c r="I202"/>
  <c r="I201"/>
  <c r="I199"/>
  <c r="I198"/>
  <c r="I197"/>
  <c r="I195"/>
  <c r="I193"/>
  <c r="I191"/>
  <c r="I189"/>
  <c r="I187"/>
  <c r="I185"/>
  <c r="I184"/>
  <c r="I183"/>
  <c r="I182"/>
  <c r="I180"/>
  <c r="I178"/>
  <c r="I176"/>
  <c r="I174"/>
  <c r="I172"/>
  <c r="I171"/>
  <c r="I170"/>
  <c r="I169"/>
  <c r="I168"/>
  <c r="I166"/>
  <c r="I164"/>
  <c r="I162"/>
  <c r="I160"/>
  <c r="I158"/>
  <c r="I156"/>
  <c r="I155"/>
  <c r="I154"/>
  <c r="I153"/>
  <c r="I151"/>
  <c r="I149"/>
  <c r="I148"/>
  <c r="I147"/>
  <c r="I145"/>
  <c r="I143"/>
  <c r="I141"/>
  <c r="I140"/>
  <c r="I139"/>
  <c r="I138"/>
  <c r="I137"/>
  <c r="I136"/>
  <c r="I135"/>
  <c r="I134"/>
  <c r="I132"/>
  <c r="I131"/>
  <c r="I130"/>
  <c r="I128"/>
  <c r="I126"/>
  <c r="I124"/>
  <c r="I122"/>
  <c r="I120"/>
  <c r="I118"/>
  <c r="I117"/>
  <c r="I116"/>
  <c r="I115"/>
  <c r="I113"/>
  <c r="I111"/>
  <c r="I110"/>
  <c r="I108"/>
  <c r="I106"/>
  <c r="I104"/>
  <c r="I103"/>
  <c r="I102"/>
  <c r="I101"/>
  <c r="I100"/>
  <c r="I98"/>
  <c r="I96"/>
  <c r="I94"/>
  <c r="I92"/>
  <c r="I90"/>
  <c r="I88"/>
  <c r="I87"/>
  <c r="I86"/>
  <c r="I85"/>
  <c r="I83"/>
  <c r="I81"/>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0"/>
  <c r="I28"/>
  <c r="I26"/>
  <c r="I24"/>
  <c r="I22"/>
  <c r="I21"/>
  <c r="I20"/>
  <c r="I19"/>
  <c r="I18"/>
  <c r="I17"/>
  <c r="I16"/>
  <c r="I15"/>
  <c r="I14"/>
  <c r="I13"/>
  <c r="I12"/>
  <c r="I11"/>
  <c r="I10"/>
  <c r="I8"/>
  <c r="I7"/>
  <c r="I6"/>
  <c r="K92" i="11" l="1"/>
  <c r="K88"/>
  <c r="K84"/>
  <c r="K80"/>
  <c r="K76"/>
  <c r="K72"/>
  <c r="K68"/>
  <c r="K64"/>
  <c r="K60"/>
  <c r="K58"/>
  <c r="K89"/>
  <c r="K85"/>
  <c r="K81"/>
  <c r="K77"/>
  <c r="K73"/>
  <c r="K69"/>
  <c r="K65"/>
  <c r="K61"/>
  <c r="K90"/>
  <c r="K86"/>
  <c r="K82"/>
  <c r="K78"/>
  <c r="K74"/>
  <c r="K70"/>
  <c r="K66"/>
  <c r="K62"/>
  <c r="K91"/>
  <c r="K87"/>
  <c r="K83"/>
  <c r="K79"/>
  <c r="K75"/>
  <c r="K71"/>
  <c r="K67"/>
  <c r="K63"/>
  <c r="K59"/>
  <c r="I4" l="1"/>
  <c r="I6"/>
  <c r="I7"/>
  <c r="I8"/>
  <c r="I16"/>
  <c r="I18"/>
  <c r="I20"/>
  <c r="I22"/>
  <c r="I24"/>
  <c r="I26"/>
  <c r="I28"/>
  <c r="I29"/>
  <c r="I30"/>
  <c r="I31"/>
  <c r="I32"/>
  <c r="I33"/>
  <c r="I34"/>
  <c r="I35"/>
  <c r="I36"/>
  <c r="I37"/>
  <c r="I38"/>
  <c r="I39"/>
  <c r="I40"/>
  <c r="I41"/>
  <c r="I42"/>
  <c r="I43"/>
  <c r="I44"/>
  <c r="I45"/>
  <c r="I46"/>
  <c r="I47"/>
  <c r="I48"/>
  <c r="I50"/>
  <c r="I51"/>
  <c r="I34" i="15" l="1"/>
  <c r="I33"/>
  <c r="I32"/>
  <c r="I43" i="19" l="1"/>
  <c r="I42"/>
  <c r="I41"/>
  <c r="I40"/>
  <c r="I39"/>
  <c r="I38"/>
  <c r="I37"/>
  <c r="I36"/>
  <c r="I35"/>
  <c r="I34"/>
  <c r="I33"/>
  <c r="I32"/>
  <c r="I31"/>
  <c r="I30"/>
  <c r="I29"/>
  <c r="I28"/>
  <c r="I27"/>
  <c r="I26"/>
  <c r="I25"/>
  <c r="I24"/>
  <c r="I23"/>
  <c r="I22"/>
  <c r="I21"/>
  <c r="I20"/>
  <c r="I19"/>
  <c r="I18"/>
  <c r="I17"/>
  <c r="I16"/>
  <c r="I15"/>
  <c r="I14"/>
  <c r="I13"/>
  <c r="I12"/>
  <c r="I11"/>
  <c r="I10"/>
  <c r="I9"/>
  <c r="I8"/>
  <c r="I44" s="1"/>
  <c r="I63" i="11"/>
  <c r="I58"/>
  <c r="I59"/>
  <c r="I60"/>
  <c r="I61"/>
  <c r="I62"/>
  <c r="I64"/>
  <c r="I65"/>
  <c r="I66"/>
  <c r="I67"/>
  <c r="I68"/>
  <c r="I69"/>
  <c r="I70"/>
  <c r="I71"/>
  <c r="I72"/>
  <c r="I73"/>
  <c r="I74"/>
  <c r="I75"/>
  <c r="I76"/>
  <c r="I77"/>
  <c r="I78"/>
  <c r="I79"/>
  <c r="I80"/>
  <c r="I81"/>
  <c r="I82"/>
  <c r="I83"/>
  <c r="I84"/>
  <c r="I85"/>
  <c r="I86"/>
  <c r="I87"/>
  <c r="I88"/>
  <c r="I89"/>
  <c r="I90"/>
  <c r="I91"/>
  <c r="I92"/>
  <c r="I45" i="19" l="1"/>
  <c r="I46"/>
  <c r="I31" i="15" l="1"/>
  <c r="I30"/>
  <c r="I29"/>
  <c r="I28"/>
  <c r="I26"/>
  <c r="I25"/>
  <c r="I24"/>
  <c r="I23"/>
  <c r="I21"/>
  <c r="I20"/>
  <c r="I19"/>
  <c r="I18"/>
  <c r="I16"/>
  <c r="I15"/>
  <c r="I14"/>
  <c r="I13"/>
  <c r="I11"/>
  <c r="I10"/>
  <c r="I9"/>
  <c r="I8"/>
  <c r="I6"/>
  <c r="I5"/>
  <c r="I4"/>
  <c r="I3"/>
  <c r="I54" i="11"/>
  <c r="I53"/>
  <c r="H49"/>
  <c r="I49" l="1"/>
</calcChain>
</file>

<file path=xl/sharedStrings.xml><?xml version="1.0" encoding="utf-8"?>
<sst xmlns="http://schemas.openxmlformats.org/spreadsheetml/2006/main" count="2047" uniqueCount="604">
  <si>
    <t>BOQ Description</t>
  </si>
  <si>
    <t>Unit</t>
  </si>
  <si>
    <t>Quantity</t>
  </si>
  <si>
    <t>-</t>
  </si>
  <si>
    <t>S.L. No</t>
  </si>
  <si>
    <t>UNIT</t>
  </si>
  <si>
    <r>
      <t xml:space="preserve">Ranney well  Cum Pump House </t>
    </r>
    <r>
      <rPr>
        <b/>
        <sz val="11"/>
        <rFont val="Arial"/>
        <family val="2"/>
      </rPr>
      <t xml:space="preserve">                                           </t>
    </r>
    <r>
      <rPr>
        <sz val="11"/>
        <rFont val="Arial"/>
        <family val="2"/>
      </rPr>
      <t xml:space="preserve">Supply of all material labour T&amp;P etc. complete, Necessary investigation, design, and construction, errection, testing, commissioning of Ranney well including 4 months test and trial run including all operation and maintenance cost (except electricity charges) after commissioning of works. The contractor shall also do the operation and maintenance of the works after trial run up to handing over of works to the local body and will bear all expenses except electricity charges till handing over of works to Nagar Nigam Ghaziabad and defect liability for 12 month  after trial run period  as per approved detailed design and drawings. </t>
    </r>
  </si>
  <si>
    <t>Earth work in excavation by mechanical means (Hydraulic Excavator)/ manual means over areas (exceding 30cm in depth. 1.5m in width as well as 10 sum on plan) including disposal of excavated earth, lead upto 50m and lift upto 1.5m, disposed earth soil to be levelled and neatly dressed. All kinds of soil.</t>
  </si>
  <si>
    <t>0-1.5m Depth</t>
  </si>
  <si>
    <t>cum.</t>
  </si>
  <si>
    <t>1.5-3m Depth</t>
  </si>
  <si>
    <r>
      <t>Providing and casting in situ reinforced cement, concrete of grade M25 as per design mix approved by Engineer-in-charge with minimum cement content not less than 410 kg/m</t>
    </r>
    <r>
      <rPr>
        <vertAlign val="superscript"/>
        <sz val="11"/>
        <rFont val="Arial"/>
        <family val="2"/>
      </rPr>
      <t>3</t>
    </r>
    <r>
      <rPr>
        <sz val="11"/>
        <rFont val="Arial"/>
        <family val="2"/>
      </rPr>
      <t xml:space="preserve"> for collector well curb in pit, well steining including supplying and fixing of clamps of size directed by the department. The well steaining for column pipe and spindles and extension rods etc. with  centring, shuttering vibrating, curing etc. complete upto bottom size brackets complete.</t>
    </r>
  </si>
  <si>
    <t>Providing and casting in situ reinforced cement, concrete (1:1.5:3) (1 cement, 1.5 coarse sand 3 stone aggregate) 20-25mm nominal size bottom plug complete of concrete for bottom plug with cement concrete (1:1.5:3) with 10 % excess cement to be laid under still water so that it should be completely water tight when water is pumped out of the well after 15 days-(10% Extra Rate for concreting underwater, 32m below G.L.).</t>
  </si>
  <si>
    <r>
      <t>Providing and casting of Grade M-25 reinforced cement, concrete as per mix design approved by Engineer-in-charge with minimum cement content 400kg/m</t>
    </r>
    <r>
      <rPr>
        <vertAlign val="superscript"/>
        <sz val="11"/>
        <rFont val="Arial"/>
        <family val="2"/>
      </rPr>
      <t>3</t>
    </r>
    <r>
      <rPr>
        <sz val="11"/>
        <rFont val="Arial"/>
        <family val="2"/>
      </rPr>
      <t xml:space="preserve"> with shuttering vibrating, curing etc. complete.</t>
    </r>
  </si>
  <si>
    <t xml:space="preserve"> </t>
  </si>
  <si>
    <t>6 cantilevers projecting 2 m from the steining &amp; portion of shaft between steining beam.</t>
  </si>
  <si>
    <t>Pump House floor 150mm thick</t>
  </si>
  <si>
    <t>Floor and roof ring beams</t>
  </si>
  <si>
    <t>Valve operating floor</t>
  </si>
  <si>
    <t>Conical roof</t>
  </si>
  <si>
    <t>Column for pump house</t>
  </si>
  <si>
    <t xml:space="preserve">Crane gantries and supporting brackets etc. complete </t>
  </si>
  <si>
    <t>Sinking in fine or coarse sand stone C pebbles, kankar, sand stone gravel clay or mixture of them spreading the same around the well with in a bad of 100 meters</t>
  </si>
  <si>
    <t>3-5 Meter depth</t>
  </si>
  <si>
    <t>Meters</t>
  </si>
  <si>
    <t>5-10 meter depth</t>
  </si>
  <si>
    <t>10-15 meter depth</t>
  </si>
  <si>
    <t>15-20 meter depth</t>
  </si>
  <si>
    <t>20-25 meter depth</t>
  </si>
  <si>
    <t>25 - 32 meter depth</t>
  </si>
  <si>
    <t>Providing &amp; fixing wooden pattern of porthole in the well steining at G.L. as per drawing at the height of 1.0m above curb &amp; 2.5 m height with fixing vertical circular timer 75mm thick at the end at Ground well before fixing C.I. port holes.</t>
  </si>
  <si>
    <t>Each.</t>
  </si>
  <si>
    <t xml:space="preserve">Breaking of wooden pattern of port holes inside the well after plugging to proper horizontal alignment for fixing of C.I. port holes of required size. </t>
  </si>
  <si>
    <t xml:space="preserve">Providing, leveling, fixing with grouting 1:2 mix (1 cement, 2 coarse sand) cast iron port holes with rubber lining 20mm thick properly fixed with adhesive 10 as to have complete leak proof system or as per direction of the Engineer-in-charge of work. </t>
  </si>
  <si>
    <t>Supplying and fixing of cast steel bullet head with M.S. tapered rods to CI bullet head and welding to slotted pipes, or as per direction/ instruction of the Engineer-in-charge .</t>
  </si>
  <si>
    <t>Fabrication most accurately M.S. pipe make out of MS V type stirrups 300mm i/d, 316mm o/d x 1200mm long with tapered slots of width 33 mm on outer periphery including cost of 2 coats fpaints, the pipe shall have an effective opening area of 16 % (min.) strong enough to with stand pressure of 100 tonnes without buckling complete .</t>
  </si>
  <si>
    <t xml:space="preserve">Providing and welding non return sand valve in position in the first slotted pipe of 300mm dia  to be derived in the strata </t>
  </si>
  <si>
    <t>Supplying and fitting of 350mm dia Sluice valves of IVC/Kirloskar make with the consent of  Engineer-in-charge of the work, at the well end of the port holes including hand wheel connecting rods, with galvanized bolts, nuts, washers and rubber packing etc. complete job .</t>
  </si>
  <si>
    <t>Driving slotted pipe radially &amp; horizontally in two layers without rising towards the surface through port holes in any strata and length. Welding each pipe of 1.2 m. If no electricity is available the alternate arrangement will be made by the contractor on their own cost complete .</t>
  </si>
  <si>
    <t>Mtr.</t>
  </si>
  <si>
    <t xml:space="preserve">Fixing of dumy plate of size 400mm dia 10mm thick under water with the help of diver after the completion of driving of laterals . </t>
  </si>
  <si>
    <t>Providing and placing in position Fe-500 as per IS 1786-985 Steel Bars for RCC works of companies TISCO, SAIL, RINL  including cutting, straightening, bending, binding and placing in position complete including cost of binding wire and wastage etc. complete in all respect .</t>
  </si>
  <si>
    <t>M.T.</t>
  </si>
  <si>
    <t xml:space="preserve">a) Providing fabrication, fixing, welding M.S. section such as joints, channel, angles plates etc. for pump house floor supporting clamps and electrical motor stool i/c two coats of red oxide or approved point </t>
  </si>
  <si>
    <t>b) Providing and erection a stainless steel ladder in the well complete.</t>
  </si>
  <si>
    <t xml:space="preserve">c) Providing and fixing of G.I. Pipe (32mm dia)  railing in two rows to be measure in meters, complete with labour &amp; materials </t>
  </si>
  <si>
    <t>d) Fabricating, providing and setting out steel curt with steel cutting edge of collector well including placing in position .</t>
  </si>
  <si>
    <t>Providing earth/sand backfill compacted including laying earth as per specification for compaction in 25cm layers, dressing,  watering and rolling the earth laid in 25 cm layers as per specification for compaction complete in all respect .</t>
  </si>
  <si>
    <t>Supply &amp; fixing of 10mm thick lexan make bayer, maxrolan polycarbonate multiwall sheets including providing &amp; fixing 47X47X2.5mm thick M.S. square pipe duly painted, aluminium cable section (top base with rubber garsket)  aluminium angle GE silicon salent vinsil 20 complete with nut bolt or screw fixing with polycarbonate sheet complete in all respect with all taxes, loading, unloading etc. as per sirection of Engineer Incharge.</t>
  </si>
  <si>
    <r>
      <t>m</t>
    </r>
    <r>
      <rPr>
        <vertAlign val="superscript"/>
        <sz val="11"/>
        <rFont val="Arial"/>
        <family val="2"/>
      </rPr>
      <t>2</t>
    </r>
  </si>
  <si>
    <t>First class brick work laid in cement, stone dust (from crusher) mortar 1:4 in Superstructure including supply of all materials, labour, T&amp;P etc. Complete.</t>
  </si>
  <si>
    <t>12mm thick cement plaster 1:4 on the rough side of single or half brick wall.</t>
  </si>
  <si>
    <t>sqm</t>
  </si>
  <si>
    <t>Applying primer coat with metal primer on new steel or iron work including preparation of surface (with 2nd quality paint)</t>
  </si>
  <si>
    <t>sqm.</t>
  </si>
  <si>
    <t>Painting two coats including priming coat with ready-mixed paint for metallic surfaces in all shades on new steel or iron work. (with 2nd quality paint)</t>
  </si>
  <si>
    <t>Apex Painting two coats including priming coat on new work.</t>
  </si>
  <si>
    <t>Sqm.</t>
  </si>
  <si>
    <t>Finishing oil bound distamper in two coat including all material, labour, T&amp;P etc. complete.</t>
  </si>
  <si>
    <t>Providing and fixing glazing in aluminium door, windows, ventilator shutter and partitions etc. with pvc/neoprene gasket etc. complete (cost of aluminium snap beading shall be paid in basic items) a) with float glass panes of 4.0mm thickness.</t>
  </si>
  <si>
    <t>Supplying fixing rolling shutters of approved make, made of required size M.S. laths interlocked together through their entire length and jointed together at the end by end locks mounted on specially designed pipe shaft with brackets, side guides and arrangements for inside and outside locking with push and pull operation complete including the cost of providing and fixing necessary 27.5cm long wire springs grade No.2 and M.S. top cover of required thickness for rolling shutters.(DSR 2014-10.6)</t>
  </si>
  <si>
    <t>80X1.25mm M.S. laths with 1.25mm thick top cover 
(DSR 10.6.1)</t>
  </si>
  <si>
    <t>Providing and fixing ball bearing for rolling shutters (DSR 10.7)</t>
  </si>
  <si>
    <t>Sl.
No.</t>
  </si>
  <si>
    <t>Item Description</t>
  </si>
  <si>
    <t>Units</t>
  </si>
  <si>
    <t>G-1: Laying of Rising Main</t>
  </si>
  <si>
    <t>Dismantling and permanent reinstatement of following type of road surfaces (as per provided drawing) for laying of pipe line including sorting out of serviceable materials and disposal of unserviceable materials.</t>
  </si>
  <si>
    <t>B.O.E. road</t>
  </si>
  <si>
    <t xml:space="preserve"> Sqm</t>
  </si>
  <si>
    <t>Bituminous Road</t>
  </si>
  <si>
    <t xml:space="preserve"> normal road</t>
  </si>
  <si>
    <t xml:space="preserve"> on highways</t>
  </si>
  <si>
    <t>C.C. tiles Road</t>
  </si>
  <si>
    <t>Earth work in ordinary soil with lift upto 1.50 m and lead upto 50 m, filling, watering and ramming of excavated earth into the trenches and disposal of surplus earth upto 50 m.</t>
  </si>
  <si>
    <t>Cum</t>
  </si>
  <si>
    <t>Carting, laying and jointing of the following sizes of pipes into the trenches including cost of all jointing materials, labour and T &amp; P, testing etc. complete.</t>
  </si>
  <si>
    <t>350mm dia D.I. Class K-7</t>
  </si>
  <si>
    <t>m</t>
  </si>
  <si>
    <t>450mm dia D.I. Class K-7</t>
  </si>
  <si>
    <t>600mm dia D.I. Class K-7</t>
  </si>
  <si>
    <t>250mm dia D.I. Class K-7</t>
  </si>
  <si>
    <t>400 mm dia D.I. Class-K7</t>
  </si>
  <si>
    <t>500mm dia D.I. Class K-7</t>
  </si>
  <si>
    <t>Supply &amp; Fixing of DI/CI Specials for the DI pipe lines of the following size.</t>
  </si>
  <si>
    <t>400mm dia D.I. Class K-7</t>
  </si>
  <si>
    <t>Supply of following sizes of fittings, fixing in pipe line trenches, jointing and testing complete.</t>
  </si>
  <si>
    <t>C.I. Sluice valve</t>
  </si>
  <si>
    <t>300 mm dia</t>
  </si>
  <si>
    <t>Each</t>
  </si>
  <si>
    <t>400 mm dia</t>
  </si>
  <si>
    <t xml:space="preserve"> Air Valve 100 mm dia</t>
  </si>
  <si>
    <t>Water Flow Meter</t>
  </si>
  <si>
    <t>Supply of all materials, labour, T &amp; P and construct masonary type sluice valve chamber.</t>
  </si>
  <si>
    <t>Sluice Valve chambers</t>
  </si>
  <si>
    <t>(Masonary type)</t>
  </si>
  <si>
    <t>Air Valve Chambers</t>
  </si>
  <si>
    <t>THRUST BLOCK</t>
  </si>
  <si>
    <t>R.C.C. with cement, coarse sand &amp; 20 mm gauge stone ballast in proportion of 1:1.5:3 in thrust blocks of pipe line excluding supply of reinforcement &amp; its bending but including its fixing &amp; binding the same with 0.50 mm thick binding wire in position &amp; necessary centering &amp; shuttering including curing and supply of all materials, labour, T &amp; P etc. required for proper completion of the work.</t>
  </si>
  <si>
    <t>cum</t>
  </si>
  <si>
    <t>Mild steel or iron work in R.C.C. wrought to required shape as necessary including bending for proper completion of the work including supply of steel &amp; wastage etc.</t>
  </si>
  <si>
    <t>qtl.</t>
  </si>
  <si>
    <t xml:space="preserve">Crossing of road by trench less technology including supply of MS casing pipe, labour, T&amp;P etc. required for proper completion of the work. </t>
  </si>
  <si>
    <t>250 mm dia.</t>
  </si>
  <si>
    <t>400 mm dia.</t>
  </si>
  <si>
    <t>450 mm dia.</t>
  </si>
  <si>
    <t>600 mm dia.</t>
  </si>
  <si>
    <t xml:space="preserve">Making interconnection in following size of D.I. pipe  including supply, carting of specials, lowering them into trenches, cutting, fixing them in proper alignment and jointing including bailing out of water, necessary excavation for connection and barricating including all labour, T&amp;P etc. required for proper completion of the work. </t>
  </si>
  <si>
    <t>no.</t>
  </si>
  <si>
    <t>350mm dia.</t>
  </si>
  <si>
    <t>G-2:     BOUNDARY WALL, APPROACH ROAD AND GATE</t>
  </si>
  <si>
    <t>Construction of boundary wall around water works compound as per approved drawing.</t>
  </si>
  <si>
    <t>Fixing of 3.6m wide M.S. gate with wicket gate including fabrication and supply of steel and construction of boundary pillars etc. all complete.</t>
  </si>
  <si>
    <t>Supply &amp; laying of cement interlocking tiles 80mm thick (M-30) for approach road including preparation of subgrade with lean concrete 1:6:12, 8 cm thick and sand 5 cm thick in bed.</t>
  </si>
  <si>
    <t>Sqm</t>
  </si>
  <si>
    <t>Earth filling in water works compound with supply of earth levelling dressing etc. completed.</t>
  </si>
  <si>
    <t>G-3: APPROACH ROAD TO RANNEY WELL SITES</t>
  </si>
  <si>
    <t>Construction of approach road for reaching at ranney well sites including supply of earth and materials, labour, T &amp; P etc. all complete.</t>
  </si>
  <si>
    <t>Filling of earth</t>
  </si>
  <si>
    <t>m3</t>
  </si>
  <si>
    <t>Supply &amp; laying of cement interlocking tiles 80mm thick (M-30) for approach road including preparation of subgrade with lean concrete 1:6:12, 8 mm thick and sand 5 cm thick in bed.</t>
  </si>
  <si>
    <t>CIVIL WORKS</t>
  </si>
  <si>
    <t xml:space="preserve">Pump house - cum - chloronome </t>
  </si>
  <si>
    <t>Supply of all labour, materials,T&amp;P etc. and construct pump house (3.6 m x 3.0 m) - cum - chloronome (2.45 m x 1.2 m) as per departmental type design at various sites.</t>
  </si>
  <si>
    <t>Zone no. - 3 (New)</t>
  </si>
  <si>
    <t>Zone no. - 4 (New)</t>
  </si>
  <si>
    <t>Zone no. - 1&amp;2 (Renovate)</t>
  </si>
  <si>
    <t>Zone no. - 4 (Renovate)</t>
  </si>
  <si>
    <t>Rising Main and appurtenant works</t>
  </si>
  <si>
    <t>Supply of 250mm dia sizes of DI pipes, class k - 7 with rubber gasket, conforming to IS: 8329, F.O.R. destination (store at Khurja) including all taxes and insurance etc. complete for proposed tube wells.</t>
  </si>
  <si>
    <t>Supply and fixing of specials etc.</t>
  </si>
  <si>
    <t xml:space="preserve">5% of item no. 2 </t>
  </si>
  <si>
    <t>Excavation for pipeline trenches in ordinary soil(loam,clayor sand)including lift up to 1.5m and lead up to 50m and refilling,watering,ramming of excavated earth in to the trenches and disposal of surplus earth up to 50m from the centre of the trenches.</t>
  </si>
  <si>
    <t xml:space="preserve">Carting from store(up to 8km) the following sizes of D.I. pipes(classs K-7) and specials to the site of work ,lowering them in to trenches and laying true to alignment and gradient including testing of pipeline (but excluding cost of trenching and cutting of pipes etc.for making of lengths but including making joints)  </t>
  </si>
  <si>
    <t>D.I.(K-7) Pipes  250mm dia.</t>
  </si>
  <si>
    <t>Supply &amp; fixing of following sizes of C.I.Double flanged sluice valves as per I.S:780/1969 class-1 F.O.R. destination including all taxes and insurance.</t>
  </si>
  <si>
    <t>zone no.1 - 250mm dia.</t>
  </si>
  <si>
    <t>zone no.3 - 250mm dia.</t>
  </si>
  <si>
    <t>zone no.4 - 250mm dia.</t>
  </si>
  <si>
    <t>Supply and fixing of C.I.Double orifice type air valve 90mm dia.F.O.R. destination including all taxes and insurance.</t>
  </si>
  <si>
    <t>Supply of all materials,labour,t&amp;p etc.and construct following valve chambers</t>
  </si>
  <si>
    <t>Sluice Valve Chambers</t>
  </si>
  <si>
    <t>Dismantling of roads for laying of pipe line including sorting out and stacking of serviceable materials,stacking and disposal of unserviceable materials up to a distance of 50m</t>
  </si>
  <si>
    <t>Cement concrete road</t>
  </si>
  <si>
    <r>
      <t>m</t>
    </r>
    <r>
      <rPr>
        <vertAlign val="superscript"/>
        <sz val="12"/>
        <rFont val="Times New Roman"/>
        <family val="1"/>
      </rPr>
      <t>2</t>
    </r>
  </si>
  <si>
    <t>Bituminous road</t>
  </si>
  <si>
    <t>BOE road</t>
  </si>
  <si>
    <t>Inter locking tile road</t>
  </si>
  <si>
    <t xml:space="preserve">Cement concrete road </t>
  </si>
  <si>
    <t xml:space="preserve">Bituminous road </t>
  </si>
  <si>
    <t xml:space="preserve">B.O.E. road </t>
  </si>
  <si>
    <t>Supply of all materials ,labours T&amp;P etc. And making connection of rising main with existing overhead tanks.</t>
  </si>
  <si>
    <t>zone no.1</t>
  </si>
  <si>
    <t>zone no.3</t>
  </si>
  <si>
    <t>zone no.4</t>
  </si>
  <si>
    <t xml:space="preserve">Supply of all materials , labour, and T&amp;P etc. and construct R.C.C.(1:2:4) thrust blocks of size 1.5m x 1.5m x 1.5m. </t>
  </si>
  <si>
    <r>
      <t>m</t>
    </r>
    <r>
      <rPr>
        <vertAlign val="superscript"/>
        <sz val="12"/>
        <rFont val="Times New Roman"/>
        <family val="1"/>
      </rPr>
      <t>3</t>
    </r>
  </si>
  <si>
    <t>Distribtion Network And Appurtenant Works</t>
  </si>
  <si>
    <t>Supply of H.D.P.E. pipes PN6  including railway freight, insurance charges F.O.R. etc.complete.</t>
  </si>
  <si>
    <t>90 mm dia</t>
  </si>
  <si>
    <t xml:space="preserve">Supply of Specials for H.D.P.E. pipes  </t>
  </si>
  <si>
    <t>5% of item no. 3.01</t>
  </si>
  <si>
    <t xml:space="preserve">Excavation of earth for pipe line trenches in ordinary soil(loam, clay, or sand) including lift upto 1.5m and lead upto 50m and refilling, watering, ramming of excavated earth into the trenches &amp; disposal of surplus earth upto 50m from the center of the trenches. </t>
  </si>
  <si>
    <t>Carting of H.D.P.E. pipe, specials and lifting from site store to site of work, lowering them into trenches, laying true to alignment and gradient, laying and jointing of pipe line including cutting of pipe for making up lengths as required for proper completion of work</t>
  </si>
  <si>
    <t>90mm dia H.D.P.E. pipes</t>
  </si>
  <si>
    <t>Supply and fixing of following fittings including cartage of materials, labour, T&amp;P etc. complete.</t>
  </si>
  <si>
    <t>Sluice/wheel valve</t>
  </si>
  <si>
    <t xml:space="preserve">400 mm dia </t>
  </si>
  <si>
    <t xml:space="preserve">100 mm dia  </t>
  </si>
  <si>
    <t>Dismantling of roads for laying of pipe line including sorting out and stacking of serviceable materials,stacking and disposal of unserviceable materials upto a distance of 50 m.</t>
  </si>
  <si>
    <t>C.C. Inter Locking tiles (80mm)</t>
  </si>
  <si>
    <t>Reinstatement of following type of roads dismantled during laying of pipe line including supply of all materials, labour and T &amp; P etc. required for proper completion of the work.</t>
  </si>
  <si>
    <t>Supply of all labour, materials, T&amp;P etc. all complete and construction of following valve chambers as per type design.</t>
  </si>
  <si>
    <t>Sluice valve (Masonary Type)</t>
  </si>
  <si>
    <t>Sluice valve (Surface box Type)</t>
  </si>
  <si>
    <t>Supply of all labour, materials, T&amp;P etc. all complete and inter - connecting existing system with the proposed distribution network at various points .</t>
  </si>
  <si>
    <t>Site clearance and other unforeseen items.</t>
  </si>
  <si>
    <t>Job</t>
  </si>
  <si>
    <t>Over Head Tanks</t>
  </si>
  <si>
    <t xml:space="preserve">Supply of all materials, labour, T&amp;P etc. and construct an RCC over head tank of following capacity  with RCC staircase and 1m wide balcony, G.I. Pipe and angle iron posts around the balcony and at the dome periphery, M.S. ladder from the balcony to the top of tank and inside the tank, supply and fixing M.H. cover with locking device, ventilator, lightening conductor, water level indicator, fixing of puddle collars and bell mouths, supply and fixing M.S. clamps with RCC coloumn, 25 mm thick PCC 1:2:4 floor over 80 mm PCC 1:4:8 in appron, 150 mm semicircular drain around the tank, escape channel of 20m length, box type enclosure at the entrance of the staircase having locking arrangements, two coats of apex painting over one coat primer of approved colour of asian/berger paints and testing of tank for water tightness etc. and also including the cost of supply and fixing of all necessary CI D/Fpipes and valves etc. all complete including  site clearance and other unforeseen items for following zones. </t>
  </si>
  <si>
    <t>Zone no. - 1 (1+2)</t>
  </si>
  <si>
    <t>2000Kl capacity &amp; 20m staging.</t>
  </si>
  <si>
    <t>KL</t>
  </si>
  <si>
    <t>Cost for testing of bearing capacity of soil for proposed water works.</t>
  </si>
  <si>
    <t>Provision of digital water level indicator along with all neccesssary equipments such as inverter etc.</t>
  </si>
  <si>
    <t>Site Development Works of OHT campus</t>
  </si>
  <si>
    <t xml:space="preserve">Supply of all labour, materials and T &amp; P etc. and construct interlocking tiles pavement inside following water works compound.                                     </t>
  </si>
  <si>
    <t>Provision for Water Recharging &amp; Rain Water Harvesting</t>
  </si>
  <si>
    <t>Construction of recharging unit of ground water by rain water in various buldings of town (Govt. offices, schools, water works sites etc.) as per the drawing and unit estimate including supply of all materials, labour, T &amp; P etc. required for proper completion of work.</t>
  </si>
  <si>
    <t>E&amp;M WORKS</t>
  </si>
  <si>
    <t>Transportation erection &amp; dismantling of Rig machine and camp equipage to site of work including leveling and dressing of site.                                      (1x6)</t>
  </si>
  <si>
    <t>Transportation, Erection &amp; Dismantling of Air Compressor camp equipage &amp; its accessories with T&amp;P. (1x6)</t>
  </si>
  <si>
    <t xml:space="preserve">Transportation, Erection &amp; Dismantling of O.P. Unit camp equipage its accessories with T&amp;P.             </t>
  </si>
  <si>
    <t>Drilling of bore by reverse circulation method upto 130 mtr. Depth including supply of all required T&amp;P material, fuel &amp; Labour etc complete as per details as per site requirement by RRBit</t>
  </si>
  <si>
    <t>Drilling of 675 mm dia bore by RRBit 0 to 45 mtr. BGL. (45x6) by RRBit</t>
  </si>
  <si>
    <t>Drilling of 550 mm dia bore by RRBit 45 to 90 mtr. BGL.                                                       (45x6)</t>
  </si>
  <si>
    <t>Drilling of 550 mm dia bore by RRBit 90 to 120 mtr. BGL.                                                      (30x6)</t>
  </si>
  <si>
    <t>Drilling of 550 mm dia bore by RRBit 120 to 130 mtr. BGL.                                                     (10x6)</t>
  </si>
  <si>
    <t xml:space="preserve">Electric logging charge of bore well.      (1X6) </t>
  </si>
  <si>
    <t>Supply of 300 mm dia 7.1mm thick MSERW plain pipe as per site requirement.       (42x6)</t>
  </si>
  <si>
    <t xml:space="preserve">Supply of 300 X 200 mm reducer.           (1x6) </t>
  </si>
  <si>
    <t>No.</t>
  </si>
  <si>
    <t>Supply of 200 mm dia 7.1mm thick MSERW plain pipe as per site requirement.       (42x6)</t>
  </si>
  <si>
    <t>Supply of 200 mm dia 7.1mm thick MSERW slotted pipe as per site requirement.       (36x6)</t>
  </si>
  <si>
    <t>Supply of 300 mm dia MS ring fabricated from 150 X 12 mm size MS Plate as per site requirement.                                          (8x6)</t>
  </si>
  <si>
    <t>Supply of 200 mm dia MS ring fabricated from 150 X 12 mm size MS Plate as per site requirement.                                         (14x6)</t>
  </si>
  <si>
    <t>Supply of 200 mm dia MS bail plug 243 mm OD fabricated from 15 X 12 mm size MS Plate with top hook 457 mm long 18mm dia MS bar &amp; 6 mm thick duly welded MS end Plate                                                        (1x6)</t>
  </si>
  <si>
    <t>Supply of 300 mm dia MS well cap fabricated from 80 X 12 mm size MS Plate 6mm thick duly welded MS end Plate with top handle. (1x6)</t>
  </si>
  <si>
    <t>Supply of 300 mm dia 1100 mm long MS Clamp fabricated from 100 X 16 mm dia, 100mm MS nut bolts.                              (1x6)</t>
  </si>
  <si>
    <t>sets</t>
  </si>
  <si>
    <t>Supply of 300 mm dia support girder 2.3 meter 500mm width with 460mm X 460mm center clearance from tubewell assembly fabricated from 140 X 70 mm MS Channel.      (1x 6).</t>
  </si>
  <si>
    <t>Preparation of TW pipe assembly 300X200mm dia its lowering in bore including welding cutting of pipe as per site requirement GL to 120 meter as follows.                                      (120 x 6)</t>
  </si>
  <si>
    <t>Lowering of 300 mm size pipe tubewell assembly GL to 42 m BGL.                  (42x6)</t>
  </si>
  <si>
    <t>Lowering of 200 mm dia plain/slotted pipe.</t>
  </si>
  <si>
    <t>(i) 42 to 90 m                                        (48x6)</t>
  </si>
  <si>
    <t>(ii) 90 to 120 m                                     (30x6)</t>
  </si>
  <si>
    <t>Supply stacking and shrouding of properly washed and screen 1.6 to 4.8mm size of pea gravel at site of tubewell as per site requirement.                                         (50x6).</t>
  </si>
  <si>
    <t>Development of tubewell by 250 PSI air compressor the rates including supply of all required T&amp;P material, Fuel, Labour etc complete.                                              (50 x6)</t>
  </si>
  <si>
    <t>Hrs.</t>
  </si>
  <si>
    <t>Development &amp; yield test of tubewell by 3 cusec capacity of O.P. unit the rates including supply of all required T&amp;P material, Fuel, Labour etc complete.                                       (80 x6)</t>
  </si>
  <si>
    <t>Chemical and bacterial logical test of water sample.                                                  (1x6)</t>
  </si>
  <si>
    <t>Barricading fencing of the site during the construction of tubewell to ensure that site is not exposed to risk of accident               (1x6)</t>
  </si>
  <si>
    <t xml:space="preserve">Supply of 1500 LPM, 47 meter head submersible pump motor set with cable of required size and length with all equipment and accessories complete in all respect.  (1x6). Note : Head/Discharge may very as per site condition.  </t>
  </si>
  <si>
    <t>Supply of switch gear for above pump motor set.                                                      (1x6).</t>
  </si>
  <si>
    <t>Supply of main piping and D.I. valves of 150mm size and column pipe length 30 meter or as per site condition                                      (1 x6).</t>
  </si>
  <si>
    <t>Set</t>
  </si>
  <si>
    <t>Suitable KVA Three phase voltage stabilizer servo type.                                           (1x6).</t>
  </si>
  <si>
    <t>Pressure and depth gauge with air line and foot pump complete in all respect.      (1x6).</t>
  </si>
  <si>
    <t>Supply of  lifting tackle 2 ton capacity / 4.5 meter.                                                   (1x6).</t>
  </si>
  <si>
    <t>Supply of special tools and spanner.    (1x6).</t>
  </si>
  <si>
    <t>Supply &amp; Erection of  Electromechanical chlorinating plant.                                                     (1x6).</t>
  </si>
  <si>
    <t xml:space="preserve">Painting of pumping plant starter cubical panel, main piping and valve etc complete  (1x6).. </t>
  </si>
  <si>
    <t xml:space="preserve">Power transmission line 11 KV with laying of head mounting MS pole and power transformer 11/.44 KV of suitable capacity, including line charges and other allied works.                          (1x3) per kilometer. </t>
  </si>
  <si>
    <t xml:space="preserve">Supply and laying of suitable size 3.5 core aluminum cable from kit-kat to energy meter and energy meter to transformer after getting power connection after that testing, commissioning of pumping plant including 1 month watch and ward during the period of installation with all T&amp;P, Labour and material.                    (1x6) </t>
  </si>
  <si>
    <t>Internal electrification of pump house and solar LED light on campus complete in all respect                                             .</t>
  </si>
  <si>
    <t>3 months trial and run of above pumping plant with required strength of liquid chlorine solution for 24 hour watch and ward including running of pumping plant as required.                     (1x3).</t>
  </si>
  <si>
    <t xml:space="preserve">Expenditure our electricity bill including fixed charge, energy charge with electricity duty and regularity charge.                     </t>
  </si>
  <si>
    <t>month</t>
  </si>
  <si>
    <t>Misscellaneous items protecting ring, cutout, tubewell cover, MS cross, energy meter board, rubber sheet.</t>
  </si>
  <si>
    <t>Erection of pumping plant and double earthing of above equipment with all accessories including civil work complete in all respect.                                          (1x6).</t>
  </si>
  <si>
    <t>For 50 mm to 110mm dia</t>
  </si>
  <si>
    <t>nos.</t>
  </si>
  <si>
    <t>For 125 mm to 160mm dia</t>
  </si>
  <si>
    <t>For 180 mm to 250mm dia</t>
  </si>
  <si>
    <t>For 250 mm to 300mm dia</t>
  </si>
  <si>
    <t>In C.C. Roads</t>
  </si>
  <si>
    <t>In Bituminous Roads</t>
  </si>
  <si>
    <t>In B.O.E. Roads</t>
  </si>
  <si>
    <t>In C.C. Interlocking Tiles Roads</t>
  </si>
  <si>
    <t xml:space="preserve">In Kacha Roads </t>
  </si>
  <si>
    <t>Permanent reinstatement of following type of road surfaces for making house connections including supply of all material and required T &amp; P etc. and disposal of unserviceable materials.</t>
  </si>
  <si>
    <t>B.O.E. Road, Laid dry, Joints sand Filled</t>
  </si>
  <si>
    <t>Bituminous Road, including consolidation of stone ballast, 45-90mm in 12-15 cm thickness (Loose), brick edging laid lengthwise with half brick depth, applying tack coat on prepared surface with 60/70 penetration bitumin.</t>
  </si>
  <si>
    <t>C.C. Road 100mm thick in 1:2:4 cement coarse sand &amp; stone ballast 20mm gauge with base concrete 150 mm Thick PCC 1:4:8 with cement, coarse sand and 40mm gauge stone ballast including all material, labour T &amp; P etc. complete.</t>
  </si>
  <si>
    <t>C.C. Interlocking tiles with 40% new tiles (80 mm thick M-30 grade) including supply of all material, labour, T &amp; P etc. complete.</t>
  </si>
  <si>
    <t>CIVIL ESTIMATE</t>
  </si>
  <si>
    <t>Ranney well 7 MLD Capacity</t>
  </si>
  <si>
    <t>Ranney well Cum Pump House</t>
  </si>
  <si>
    <t>Ranney well</t>
  </si>
  <si>
    <t>Hydraulic Structural design of the Ranney well, all Utility Building, Structure Piller Considering Scouring of Soil of Hindon River Bank as per the required specification has to be submitted for the approval of the Engineer Incharge before start of executive of the work Structural (Design should be vetted by I.I.T.)</t>
  </si>
  <si>
    <t>JOB</t>
  </si>
  <si>
    <t xml:space="preserve">c) Providing and fixing of G.I. pipe  railing in two rows to be measure in meters, complete with labour &amp; materials </t>
  </si>
  <si>
    <r>
      <t>m</t>
    </r>
    <r>
      <rPr>
        <vertAlign val="superscript"/>
        <sz val="11"/>
        <rFont val="Times New Roman"/>
        <family val="1"/>
      </rPr>
      <t>2</t>
    </r>
  </si>
  <si>
    <t>For other Civil works</t>
  </si>
  <si>
    <t xml:space="preserve"> Over Head Tanks</t>
  </si>
  <si>
    <t>Supply of all materials, T&amp;P etc.and construct RCC over head tanks of following sizes with RCC staircase &amp; 1 m wide balcony, G.I. pipes railing consisting of 3 rows of 20 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1:2:4 over 80 mm PCC 1:4:8 in apron, 150 mm semicircular drain around the tank, escape channel of 20 m length, box type enclosure at the entrance of the staircase having locking arrangements, two coats of snowcem paint and testing of tank for water tightness etc. all complete.</t>
  </si>
  <si>
    <t>At Khajuri park:</t>
  </si>
  <si>
    <t>22 m staging</t>
  </si>
  <si>
    <t>kl</t>
  </si>
  <si>
    <t>At SPS Site</t>
  </si>
  <si>
    <t>At Govt. Girls School campus</t>
  </si>
  <si>
    <t>Testing bearing capacity of soil</t>
  </si>
  <si>
    <t>Constant Pressure Tank</t>
  </si>
  <si>
    <t>Supply of all material labour T&amp;P etc. and construct RCC constant pressure tank of following sixes with RCC staircase &amp; 1m wide balcone, G.I. pipes railing consisting of rows of 20mm dia. G.I. pipe and angle iron posts around balcony &amp; at the dome periphery, M.S. ladder from balcony to top of tank and inside the tank, supply and fixing M.H. cover with locking device, ventilator, lightening conductor, digital water level indicator, supply and fixing of inlet, outlet, washout &amp; over flow pipes, sluice valves, puddle collers and bell mouths, supply and fixing M.S. clamps with RCC column 25mm PCC 1:@:4 over 80mm PCC 1:4:8 in apron, 150mm semicirular drain around the tank, escape channel of 20m length, box staircase having locking arrangements, two coats of snowcem paint and testing of tank for water tightness etc. all complete.</t>
  </si>
  <si>
    <t>At ranney well 3 campus: 22m staging</t>
  </si>
  <si>
    <t>UGRs</t>
  </si>
  <si>
    <t>Supply of all materials, T&amp;P etc.and construct RCC UGRs of following sizes with M.S. ladder inside the CWR, supply and fixing M.H. cover with locking device, ventilator, digital water level indicator, supply and fixing of pipes, puddle collers and bell mouths, 25mm PCC 1:2:4 over 80 mm PCC 1:4:8 in apron, 150 mm semicircular drain around the UGR, escape channel of 20 m length, two coats of snowcem paint and testing of UGR for water tightness etc. all complete.</t>
  </si>
  <si>
    <t>At Khajuri park</t>
  </si>
  <si>
    <t>At Govt. Girls school campus</t>
  </si>
  <si>
    <t>Rising Main</t>
  </si>
  <si>
    <t>Supply of the following pipes including railway freight, insurance charges F.O.R. etc.complete.</t>
  </si>
  <si>
    <t>250 mm dia D.I. Class-K7</t>
  </si>
  <si>
    <t>300 mm dia D.I. Class-K7</t>
  </si>
  <si>
    <t>350 mm dia D.I. Class-K7</t>
  </si>
  <si>
    <t>500 mm dia D.I. Class-K7</t>
  </si>
  <si>
    <t>600 mm dia D.I. Class-K7</t>
  </si>
  <si>
    <t>700 mm dia D.I. Class-K7</t>
  </si>
  <si>
    <t>Supply of D.I. specials for the above pipe lines</t>
  </si>
  <si>
    <t>10% of the item 1</t>
  </si>
  <si>
    <t>250 mm dia</t>
  </si>
  <si>
    <t>Air Valce</t>
  </si>
  <si>
    <t>100 mm dia.</t>
  </si>
  <si>
    <t>80 mm dia.</t>
  </si>
  <si>
    <t>50 mm dia.</t>
  </si>
  <si>
    <t>250 mm D.I. Class-K7</t>
  </si>
  <si>
    <t>300 mm D.I. Class-K7</t>
  </si>
  <si>
    <t>350 mm D.I. Class-K7</t>
  </si>
  <si>
    <t>400 mm D.I. Class-K7</t>
  </si>
  <si>
    <t>500 mm D.I. Class-K7</t>
  </si>
  <si>
    <t>600 mm D.I. Class-K7</t>
  </si>
  <si>
    <t>700 mm D.I. Class-K7</t>
  </si>
  <si>
    <t>Sluice Valve chambers (Masonary type)</t>
  </si>
  <si>
    <t>Thrust Block</t>
  </si>
  <si>
    <t>qtl</t>
  </si>
  <si>
    <t>Dismantling and reinstatement of following type of road surfaces for laying of pipe line including sorting out of serviceable materials and disposal of unserviceable materials.</t>
  </si>
  <si>
    <t>Crossing of road by trench less technology including supply of MS casing pipe with thickness 10 mm, labour, T&amp;P etc. required for proper completion of the work.</t>
  </si>
  <si>
    <t>350 mm dia</t>
  </si>
  <si>
    <t>450 mm dia</t>
  </si>
  <si>
    <t>700 mm dia</t>
  </si>
  <si>
    <t>Nala crossing of following sizes by dismentling &amp; reconstruction of nala, same as in original shape &amp; condition with supply of all materials, labour, T&amp;P etc. all complete.</t>
  </si>
  <si>
    <t>1 m wide</t>
  </si>
  <si>
    <t>2 m wide</t>
  </si>
  <si>
    <t>3 m wide</t>
  </si>
  <si>
    <t>Feeder Main</t>
  </si>
  <si>
    <t>200 mm dia D.I. Class-K7</t>
  </si>
  <si>
    <t>450 mm dia D.I. Class-K7</t>
  </si>
  <si>
    <t>10% of item No. 1</t>
  </si>
  <si>
    <t>150 mm dia</t>
  </si>
  <si>
    <t>200 mm dia</t>
  </si>
  <si>
    <t>Air valve 100 mm dia</t>
  </si>
  <si>
    <t>Water flow meter</t>
  </si>
  <si>
    <t>600 mm dia</t>
  </si>
  <si>
    <t>Boundary Wall, Approach Road and Gate</t>
  </si>
  <si>
    <t>Construction of boundary wall around water works compound.</t>
  </si>
  <si>
    <t>Supply &amp; laying of cement interlocking tiles for approach road including preparation of subgrade with lean concrete 1:6:12, 8 cm thick and sand 5 cm thick.</t>
  </si>
  <si>
    <t>Earth filling in water works compound..</t>
  </si>
  <si>
    <t>Approach Road</t>
  </si>
  <si>
    <t>Construction of approach road for reaching at ranney well sites including supply of all materials, labour, T &amp; P etc. all complete.</t>
  </si>
  <si>
    <t>Ground Water Recharging</t>
  </si>
  <si>
    <t>Recharge of ground water by Roof Top Rain Water of Pump house &amp; Staff quarter, water available from bye pass of tube well and over flow of over head tank as per drawing including supply of all materials, labour, T&amp;P etc. complete.</t>
  </si>
  <si>
    <t>E&amp;M WORKS ESTIMATE</t>
  </si>
  <si>
    <t>PUMPING PLANT &amp; LT PANEL OVER RANNEY WELL-1, 2 &amp; 3</t>
  </si>
  <si>
    <t>Supply of Clear Water Vertical Turbine Pumping Plant capable of delivery 2700 LPM, 51 mtr. Head, 1440 rpm with 24 m Column assembly</t>
  </si>
  <si>
    <t>Supply of required HP Electric Motor suitable for S.No. 1</t>
  </si>
  <si>
    <t xml:space="preserve">Supply of 1.5 HP mono block dewatering pump set along with suction, delivery piping and cable upto mono block set. </t>
  </si>
  <si>
    <t>Supply of nut bolt with rubber packing material.</t>
  </si>
  <si>
    <t>Lot</t>
  </si>
  <si>
    <t xml:space="preserve">Supply and laying of 1100 Volt grade copper Submessible cable 2x3x16 mm2 </t>
  </si>
  <si>
    <t>Meter</t>
  </si>
  <si>
    <t>Supply of 50 HP automatic auto transformer / soft starter with oil suitable for S.No.-1</t>
  </si>
  <si>
    <t>Supply of  IS: 14846 : 2004, 10 bar rating sluice valve having body door dome gland in graded cast iron IS-210 grade FG 200 four faces of SS AISI 304 and spindle nut leaded tin bronze to IS 6603, 04 GR NI 12 MO2 spindle valve suitable for a working perssure of 10 kg/cm2 and body tested to 15 kg/cm2.</t>
  </si>
  <si>
    <t xml:space="preserve">150 mm dia </t>
  </si>
  <si>
    <t>Supply of IS:5312 (Part-1) double flanged, single door, swing, non return valve having body, door dome, cover in graded cast iron to IS-210 GR-200 body of leaded tin bronze to IS-318 GRLTB2 (350mm dia and above) hinge pin of SS IS- 6603, 04 Grade - 17 Ni valve suitable for a maximum working pressure of 10 kg/cm2 (seat test) and body tested to 15 kg/cm2.</t>
  </si>
  <si>
    <t>Supply of Dismentling Joints</t>
  </si>
  <si>
    <t>Supply of 3 ton capacity Hand operated traveling trolley with rails and all girders for to and fro movement and chain pulley block having SS-410 chain of reqd. length.</t>
  </si>
  <si>
    <t>Supply of (0-7 kg/cm2) pressure gauge with stop cock and SS tubing.</t>
  </si>
  <si>
    <t>Supply of 16 SWG CRC sheet epoxy coated MEP (One incommer and three outgoing) having one No. 400 volt, 3 phase incomer of suitable capacity. MCCB with CT operated ammeter, voltmeter with selector switch etc. and and 3 nos. 100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</si>
  <si>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 should be of SS 316.- 250 mm dia</t>
  </si>
  <si>
    <t>Automation of Pumping Plants and Level Switch (For Hi-Low cut-off &amp; alarms-Electronic Level indicator) shall be provided in the pump house for measuring the water level in wet sump. The indicator shall be digital type showing depth in meters.</t>
  </si>
  <si>
    <t>Supply of 5 kg DCP type fire exitinguisher.</t>
  </si>
  <si>
    <t xml:space="preserve">Supply of  CI/MS Delivery piping. </t>
  </si>
  <si>
    <t>Kg</t>
  </si>
  <si>
    <t xml:space="preserve">Supply of 1m x 2m, 25mm rubber matting. </t>
  </si>
  <si>
    <t>Supply of MS fabricated trench covers.</t>
  </si>
  <si>
    <t>Installation of all equipments.</t>
  </si>
  <si>
    <t>Double plate earthing of Pumping station.</t>
  </si>
  <si>
    <t>Painting of all equipments.</t>
  </si>
  <si>
    <t xml:space="preserve">Testing at works (Pumps + LT Panel) </t>
  </si>
  <si>
    <t>Commissioning of pumping plants</t>
  </si>
  <si>
    <t>Internal Electrification of pump house including all fittings and fixtures comp.</t>
  </si>
  <si>
    <t>Trail run &amp; Maintenance of Pumping Plant for Six Months</t>
  </si>
  <si>
    <t>Electricity charges during Trail &amp; run</t>
  </si>
  <si>
    <t xml:space="preserve">SUB STATION OVER RANNEY WELL - 1, 2 &amp; 3 </t>
  </si>
  <si>
    <t>11 KV HTVCB Panel board having one incoming and one outgoing from UPPCL Cubical Meter Box, single row type with adequate breaking capacity in cubical pattern, floor-mounting type, complete with air insulated bus- bar sectionalized to bus section.</t>
  </si>
  <si>
    <t>No</t>
  </si>
  <si>
    <t>Outdoors type 200 KVA Step down transformers  with 11 KV/0.433 KV ratio with all required protection devices and connected accessories.</t>
  </si>
  <si>
    <t>Supply of 3 x 50 mm2 11 KV armored XLPE Cable.</t>
  </si>
  <si>
    <t>Mt</t>
  </si>
  <si>
    <t>Supply of three core 240 mm2 1100 Volt grade aluminium Cable.</t>
  </si>
  <si>
    <t>S/F of heat sink treatment type HT XLPE cable end termination box.</t>
  </si>
  <si>
    <t>Body and neutral earthing of HTVCB Panel &amp; Transformer</t>
  </si>
  <si>
    <t>Erection of Sub Station Equipments</t>
  </si>
  <si>
    <t>Commissioning of Sub Station Equipments</t>
  </si>
  <si>
    <t>Testing of Equipments at Manufacturers Works (HTVCB + Transformer)</t>
  </si>
  <si>
    <t>Supply of 10 Kg DCP type Fire Extenguisher</t>
  </si>
  <si>
    <t>Supply of 25mm x 1m x 2m electric resistance sheet</t>
  </si>
  <si>
    <t>Trial run and maintenance of sub station for six months</t>
  </si>
  <si>
    <t>D.G. SETS OVER RANNEY WELL - 1, 2 &amp; 3</t>
  </si>
  <si>
    <t xml:space="preserve">160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</si>
  <si>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 xml:space="preserve">Complete power wiring along with cables &amp; materials from D.G. set to the Incoming Panel of L.T. panel as per I.E. rules. </t>
  </si>
  <si>
    <t>LS</t>
  </si>
  <si>
    <t>Complete earthing of the D.G. set, including supply of all materials, construction of earth pits as per I.E. rules.</t>
  </si>
  <si>
    <t>Supply of 12mm thick PVC rubber matting of 1M × 2M size and with ISI marking.</t>
  </si>
  <si>
    <t>First filling of Mobile oil</t>
  </si>
  <si>
    <t>Installation of D.G. set complete in all respect.</t>
  </si>
  <si>
    <t>Commissioning of the D.G. set including fuel for a max. period of 8 hours.</t>
  </si>
  <si>
    <t>Testing of the D.G. set at Works</t>
  </si>
  <si>
    <t>6 Months Trial and Run of the D.G. set. As per Details enclosed.</t>
  </si>
  <si>
    <t>PUMPING PLANT &amp; ITS APPURTENANT OVER UGR-1 &amp; 3 (GOVT. SCHOOL &amp; SPS SITE) FOR OHT-1 &amp; 3</t>
  </si>
  <si>
    <t>Supply of Clear Water Vertical Turbine / Submersible Pumping Plant capable of delivery 2200 LPM, 36 mtr. Head, 1440 rpm with Column Pipe  having CF-8M impeller and SS 410 shaft .</t>
  </si>
  <si>
    <t xml:space="preserve">Supply of 1.50 HP mono block dewatering pump set along with suction, delivery piping and cable upto mono block set. </t>
  </si>
  <si>
    <t>Supply of 30 HP automatic auto transformer / soft starter with oil suitable for S.No.-1</t>
  </si>
  <si>
    <t>Supply of 2 ton capacity Hand operated traveling trolley with rails and all girders for to and fro movement and chain pulley block having SS-410 chain of reqd. length.</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</si>
  <si>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</si>
  <si>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Electro-Magnetic Flow meter- Direct on line Full Bore electro-magnetic Flow meter for clear water application. The flow meter shall be suitable for bi directional flow measurement.  This shall be having protection category of the sensor shall be IP68 and protection category for the transmitter shall be IP- 65. Accuracy shall be  of +/- 5% of measured value without being affected by variation in the line pressure. Equipment should be complete with converter, transmitting device and should be fully programmable with digital flow indicator &amp; integrator etc. The sensor housing and junction box.</t>
  </si>
  <si>
    <t>PUMPING PLANT &amp; ITS APPURTENANT OVER UGR-2 &amp; 4 (SPS SITE &amp; KHAJURI PARK) FOR OHT-2 &amp; 4</t>
  </si>
  <si>
    <t>Supply of Clear Water Vertical Turbine / Submersible Pumping Plant capable of delivery 1900/1650 LPM, 36 mtr. Head, 1440 rpm with Column assembly.</t>
  </si>
  <si>
    <t xml:space="preserve">Supply and laying of 1100 Volt grade copper Submessible cable 2x3x10 mm2 </t>
  </si>
  <si>
    <t>Supply of 25 HP automatic auto transformer / soft starter with oil suitable for S.No.-1</t>
  </si>
  <si>
    <t>Supply of 16 SWG CRC sheet epoxy coated MEP (Two incommer and Three outgoing) having one No. 400 volt, 3 phase incomer of suitable capacity. MCCB with CT operated ammeter, voltmeter with selector switch etc. and and 3 nos. 63 Amp., Capacity MCCB in outgoing panel for P. Plants including one No. 100 Amp., MCCB for tube well and 1 No. 63 Amp. MCCB for lighting and one No. 63 Amp. MCCB as spare.</t>
  </si>
  <si>
    <t>Automatic Level Switch (For Hi-Low cut-off &amp; alarms-Electronic Level indicator) shall be provided in the pump house for measuring the water level in wet sump. The indicator shall be digital type showing depth in meters.</t>
  </si>
  <si>
    <t xml:space="preserve"> SUB STATION OVER UGR - 2 &amp; 4</t>
  </si>
  <si>
    <t xml:space="preserve"> D.G. SETS OVER UGR -1, 2, 3 &amp; 4</t>
  </si>
  <si>
    <t xml:space="preserve">100 KVA, 415 V, 3 phases, 50Hz, AC., D.G. set having Diesel Engine of 1500 rpm &amp; of mentioned capacity along with brush less type, self excited &amp; self regulated Alternator, common base frame mounted on anti- vibration mounting pads, electric instrument panel, fuel tank, fuel piping, radiator, starting system consisting of 12 V D C electric starter &amp; battery charging alternator, batteries and exhaust system, etc. The noise level and exhaust gas emission of the DG set shall be as per norms of State and Central Pollution Control Board. This shall include dust and Vermin proof L.T. panel board made out of 14 SWG CRC sheet with epoxy paint, suitable for 0.415 KV, 3 phase, 50 Hz, A.C. supply. This will be in cubical pattern, floor mounting type complete with insulated bus bars of suitable size for required load. This shall consist of MCCB of required rating,  ampere meter with selector switch &amp; CTs, voltmeter with selector switch, frequency meter, power factor meter, hooter, auto/ manual OFF/ON, indication lamps with push button start /stop  &amp; reset etc </t>
  </si>
  <si>
    <t>Trial and Run of the D.G. set. As per Details enclosed.</t>
  </si>
  <si>
    <t xml:space="preserve"> CHLORINATING PLANT OVER UGR - 1, 2, 3 &amp; 4</t>
  </si>
  <si>
    <t>Supply &amp; installation of Electro-Mechanical type Chlorinating Plant</t>
  </si>
  <si>
    <t>UGR-1, 27 LPH</t>
  </si>
  <si>
    <t>UGR-2, 22 LPH</t>
  </si>
  <si>
    <t>UGR-3, 27 LPH</t>
  </si>
  <si>
    <t>UGR-4, 22 LPH</t>
  </si>
  <si>
    <t>TRANSMISSION LINE OVER UGR-1 (GOVT. SCHOOL)</t>
  </si>
  <si>
    <t>100 KVA Transformer 11 KV/0.4 KV with double pole substation</t>
  </si>
  <si>
    <t xml:space="preserve">11 KV H.T Transmission line of ACSR weasel conductor from the nearest existing H.T line </t>
  </si>
  <si>
    <t>Km</t>
  </si>
  <si>
    <t>Security charges per KW</t>
  </si>
  <si>
    <t>KW</t>
  </si>
  <si>
    <t>System loading charges per KW</t>
  </si>
  <si>
    <t>Charges of Energy meter</t>
  </si>
  <si>
    <t>Processing Fees</t>
  </si>
  <si>
    <t>Miscellaneous such as meter wodden board &amp;suitable cap. MCCB etc</t>
  </si>
  <si>
    <t>TRANSMISSION LINE OF UGR - 2, &amp; 3 (SPS SITE)</t>
  </si>
  <si>
    <t>Supply and erection of H.T. Transmission line including all material i.e. poles overhead conductors, nut bolts etc. complete for ZPS</t>
  </si>
  <si>
    <t>Cost of Electronic meter CT, PT and accessories to be installed at the Pumping Station.</t>
  </si>
  <si>
    <t>Processing Fee for Power Connection</t>
  </si>
  <si>
    <t>System loading charge for 120 H.P. load</t>
  </si>
  <si>
    <t>HP</t>
  </si>
  <si>
    <t>Power connection security for 120 H.P. load</t>
  </si>
  <si>
    <t>Motor Inspection &amp; Processing Fee Charges</t>
  </si>
  <si>
    <t>Other required meterial of Power meter cable board, Kit-Kat, M-Seal, Fasterners &amp; Clamps etc Completed</t>
  </si>
  <si>
    <t>TRANSMISSION LINE OVER UGR-4 (KHAJURI PARK)</t>
  </si>
  <si>
    <t>S</t>
  </si>
  <si>
    <t>E</t>
  </si>
  <si>
    <t>contractor agreed rate</t>
  </si>
  <si>
    <t>contractor agreed amount</t>
  </si>
  <si>
    <t>NULL</t>
  </si>
  <si>
    <t xml:space="preserve"> NULL</t>
  </si>
  <si>
    <t>TENDER RATE</t>
  </si>
  <si>
    <t>TENDER AMOUNT AMOUNT
(Rs.)</t>
  </si>
  <si>
    <t>FLAG</t>
  </si>
  <si>
    <t>CONTRACTOR AGREED Rate</t>
  </si>
  <si>
    <t xml:space="preserve">CONTRACTOR AGREED AMOUNT  </t>
  </si>
  <si>
    <t>QUANTITY PAID TILL DATE</t>
  </si>
  <si>
    <t>SITC OF EQUIPMENTS</t>
  </si>
  <si>
    <t>Pumping Plant</t>
  </si>
  <si>
    <t>2600 LPM 45 m head (Tentative) Submersilbe Pump with 24 m column assembly</t>
  </si>
  <si>
    <t>Nos.</t>
  </si>
  <si>
    <t>Automatic ATS starter with oil suitable for SI. L</t>
  </si>
  <si>
    <t>LT Panal</t>
  </si>
  <si>
    <t>Cables of suitable sizes as required</t>
  </si>
  <si>
    <t xml:space="preserve">Hand operated traveling crane of 3 tonne capacity </t>
  </si>
  <si>
    <t>Sluice valves of suitable size at common header</t>
  </si>
  <si>
    <t>Sluice valves of suitable size at pump delivery</t>
  </si>
  <si>
    <t>Reflux valves of suitable size at pump delivery</t>
  </si>
  <si>
    <t>Reflux valves of suitable size at common header</t>
  </si>
  <si>
    <t>MS/CI DF delivery piping</t>
  </si>
  <si>
    <t>Pressure &amp; depth Gauges with air line &amp; fittings</t>
  </si>
  <si>
    <t>MS nut bolt with rubber packing material as required</t>
  </si>
  <si>
    <t>Internal electrifleation works with fixtures</t>
  </si>
  <si>
    <t>DCP type fire extinguisher</t>
  </si>
  <si>
    <t>Double earthing of complete installation</t>
  </si>
  <si>
    <t>Electromagnetic Flow Meter of suitable size</t>
  </si>
  <si>
    <t>Month</t>
  </si>
  <si>
    <t>Epoxy painting of all equipments</t>
  </si>
  <si>
    <t>12mm thick 1m x 2 m size rubber matting</t>
  </si>
  <si>
    <t>MS fabricated trench covers as required</t>
  </si>
  <si>
    <t>Substation</t>
  </si>
  <si>
    <t>D.C. Set</t>
  </si>
  <si>
    <t>11/.44 KV HT Panel</t>
  </si>
  <si>
    <t>11/.44 KV of suitable capacity copper wound transformer</t>
  </si>
  <si>
    <t>Suitable size 11 KV armoured XLPE cable as required</t>
  </si>
  <si>
    <t>HT able end termination box as required</t>
  </si>
  <si>
    <t>Control cable of suitable capacity as required</t>
  </si>
  <si>
    <t>24 VDC battery bank</t>
  </si>
  <si>
    <t>Body and neutral earthing of complete installation</t>
  </si>
  <si>
    <t>Exhaust Fan 14" dia</t>
  </si>
  <si>
    <t xml:space="preserve">Silent DG set with accoustic enclosure of suitable capacity </t>
  </si>
  <si>
    <t>Suitable capacity aluminium Armored cable as required</t>
  </si>
  <si>
    <t>Earthing of DG set</t>
  </si>
  <si>
    <t>TRIAL RUN</t>
  </si>
  <si>
    <t>Trial run of all equipments (Pumping plant, Substation &amp; D.G. Set) without Electricity charges and fuel &amp; consumable for D.G. Set.</t>
  </si>
  <si>
    <t>Any other work deemand necessary for working of all equipments of Ranney well (Please specify)</t>
  </si>
  <si>
    <t>SI. No.</t>
  </si>
  <si>
    <t>Rates</t>
  </si>
  <si>
    <t>Total Amount</t>
  </si>
  <si>
    <t xml:space="preserve">Schedule - 'G' </t>
  </si>
  <si>
    <t>3100 LPM &amp; 32 m head Submerged Pumpset  with 4.5 m column assembly.</t>
  </si>
  <si>
    <t xml:space="preserve"> Nos.</t>
  </si>
  <si>
    <t>Soft starter suitable for above pumps</t>
  </si>
  <si>
    <t>LT Panel</t>
  </si>
  <si>
    <t>Cables  of suitable sizes as required</t>
  </si>
  <si>
    <t xml:space="preserve">Hand operated traveling crane of 3 tonne capacity  </t>
  </si>
  <si>
    <t xml:space="preserve">Sluice valves of suitable size at pump delivery </t>
  </si>
  <si>
    <t xml:space="preserve">Sluice valves of suitable size at common header </t>
  </si>
  <si>
    <t xml:space="preserve">Reflux valves of suitable size at pump delivery </t>
  </si>
  <si>
    <t xml:space="preserve">Reflux valves of suitable size at common header </t>
  </si>
  <si>
    <t xml:space="preserve">Lot </t>
  </si>
  <si>
    <t>Pressure Gauges with air line &amp; fittings</t>
  </si>
  <si>
    <t xml:space="preserve">Internal electrification works with fixtures </t>
  </si>
  <si>
    <t>12 mm thick 1 m x 2 m size rubber matting</t>
  </si>
  <si>
    <t>External electrification</t>
  </si>
  <si>
    <t>Chlorinating Plant suitable for the above pumps</t>
  </si>
  <si>
    <t>Chlorinating Plant of 100 LPH</t>
  </si>
  <si>
    <t>Chlorinating Plant of 22 LPH</t>
  </si>
  <si>
    <t>Silent type DG sets of suitable capacity</t>
  </si>
  <si>
    <t>Level Switch for CWR &amp; OHT</t>
  </si>
  <si>
    <t xml:space="preserve">Substation </t>
  </si>
  <si>
    <t>11/.44  KV HT Panel</t>
  </si>
  <si>
    <t>HT cable end termination box as required</t>
  </si>
  <si>
    <t xml:space="preserve">DCP Type fire Extinguisher </t>
  </si>
  <si>
    <t>Exhaust Fan 14'' dia</t>
  </si>
  <si>
    <t>Trial run of all equipments (Pumping plant, Substation) without Electricity charges.(of 6 months)</t>
  </si>
  <si>
    <t>Other works not covered above but  necessary for the completion of project.</t>
  </si>
  <si>
    <t>add.12% G.S.T</t>
  </si>
  <si>
    <t xml:space="preserve">Total amount (including GST) </t>
  </si>
  <si>
    <r>
      <t>519.33m</t>
    </r>
    <r>
      <rPr>
        <vertAlign val="superscript"/>
        <sz val="11"/>
        <rFont val="Arial"/>
        <family val="2"/>
      </rPr>
      <t>3</t>
    </r>
  </si>
  <si>
    <r>
      <t>344.93m</t>
    </r>
    <r>
      <rPr>
        <vertAlign val="superscript"/>
        <sz val="11"/>
        <rFont val="Arial"/>
        <family val="2"/>
      </rPr>
      <t>3</t>
    </r>
  </si>
  <si>
    <r>
      <t>308.99m</t>
    </r>
    <r>
      <rPr>
        <vertAlign val="superscript"/>
        <sz val="11"/>
        <rFont val="Arial"/>
        <family val="2"/>
      </rPr>
      <t>3</t>
    </r>
  </si>
  <si>
    <t>06 meters</t>
  </si>
  <si>
    <t>15 meters</t>
  </si>
  <si>
    <t>14  meters</t>
  </si>
  <si>
    <t>90 Nos</t>
  </si>
  <si>
    <t>60 Nos</t>
  </si>
  <si>
    <t>17.95 MT</t>
  </si>
  <si>
    <t>6 Nos</t>
  </si>
  <si>
    <t>6 Nos.</t>
  </si>
  <si>
    <t>06 Nos</t>
  </si>
  <si>
    <t>02 Nos</t>
  </si>
  <si>
    <t>01 No.</t>
  </si>
  <si>
    <t>Quantity Paid Till Date</t>
  </si>
  <si>
    <t>Contractor Name :- M/s Shyam Constraction Bagpat. C.B No. - 02/SE/2019-20</t>
  </si>
  <si>
    <t>Name of Work: Ghaziabad (THA) Water Supply Reorg. Scheme Part-2, Package-2</t>
  </si>
  <si>
    <t>Extra item sinking in fine or coresand bebbles .. Etc</t>
  </si>
  <si>
    <t>134 Nos.</t>
  </si>
  <si>
    <t>59 Nos.</t>
  </si>
  <si>
    <t>208 Nos</t>
  </si>
  <si>
    <t>8 Nos</t>
  </si>
  <si>
    <r>
      <t>59.28m</t>
    </r>
    <r>
      <rPr>
        <vertAlign val="superscript"/>
        <sz val="11"/>
        <color theme="1"/>
        <rFont val="Calibri"/>
        <family val="2"/>
        <scheme val="minor"/>
      </rPr>
      <t>2</t>
    </r>
  </si>
  <si>
    <t>Extra item -A variation increase / decrease pipe about G.L.</t>
  </si>
  <si>
    <t xml:space="preserve">Extra item -B fixing of tap </t>
  </si>
  <si>
    <t>Extra item -C Labour rate of exiting House Connection</t>
  </si>
  <si>
    <t>Ghaziabad THA Part-2 (Package -3 E &amp; M)  BOQ</t>
  </si>
  <si>
    <t>Contractor Name :- M/s Hindustan Engineering, Lucknow,  C.B No. - 01/SE/2019-20</t>
  </si>
  <si>
    <t>13 Nos</t>
  </si>
  <si>
    <t>02 Job</t>
  </si>
  <si>
    <r>
      <t>3653.76m</t>
    </r>
    <r>
      <rPr>
        <vertAlign val="superscript"/>
        <sz val="11"/>
        <rFont val="Arial"/>
        <family val="2"/>
      </rPr>
      <t>3</t>
    </r>
  </si>
  <si>
    <r>
      <t>3803.79 m</t>
    </r>
    <r>
      <rPr>
        <vertAlign val="superscript"/>
        <sz val="11"/>
        <color theme="1"/>
        <rFont val="Calibri"/>
        <family val="2"/>
        <scheme val="minor"/>
      </rPr>
      <t>2</t>
    </r>
  </si>
  <si>
    <t>1 Nos</t>
  </si>
  <si>
    <t>3Nos</t>
  </si>
  <si>
    <r>
      <t>5467.36 m</t>
    </r>
    <r>
      <rPr>
        <vertAlign val="superscript"/>
        <sz val="11"/>
        <color theme="1"/>
        <rFont val="Calibri"/>
        <family val="2"/>
        <scheme val="minor"/>
      </rPr>
      <t>3</t>
    </r>
  </si>
  <si>
    <t>2583 m</t>
  </si>
  <si>
    <t>544.50m</t>
  </si>
  <si>
    <t>544.5m</t>
  </si>
  <si>
    <t>2583.00m</t>
  </si>
  <si>
    <t>278.00m</t>
  </si>
  <si>
    <r>
      <t>118.80m</t>
    </r>
    <r>
      <rPr>
        <vertAlign val="superscript"/>
        <sz val="11"/>
        <rFont val="Arial"/>
        <family val="2"/>
      </rPr>
      <t>3</t>
    </r>
  </si>
  <si>
    <t>14 meters</t>
  </si>
  <si>
    <t>24 Nos</t>
  </si>
  <si>
    <t>499.20 Meters</t>
  </si>
  <si>
    <t>15 Nos.</t>
  </si>
  <si>
    <t>236.99 Meters</t>
  </si>
  <si>
    <t>141.618 MT</t>
  </si>
  <si>
    <r>
      <t>26.42m</t>
    </r>
    <r>
      <rPr>
        <vertAlign val="superscript"/>
        <sz val="11"/>
        <rFont val="Arial"/>
        <family val="2"/>
      </rPr>
      <t>3</t>
    </r>
  </si>
  <si>
    <r>
      <t>73.70m</t>
    </r>
    <r>
      <rPr>
        <b/>
        <vertAlign val="superscript"/>
        <sz val="12"/>
        <rFont val="Times New Roman"/>
        <family val="1"/>
      </rPr>
      <t>2</t>
    </r>
  </si>
  <si>
    <t>95Sqm.</t>
  </si>
  <si>
    <t>1118 Nos</t>
  </si>
  <si>
    <t>3406 Nos</t>
  </si>
  <si>
    <t>451 Nos</t>
  </si>
  <si>
    <r>
      <t>443.16 m</t>
    </r>
    <r>
      <rPr>
        <vertAlign val="superscript"/>
        <sz val="11"/>
        <color theme="1"/>
        <rFont val="Calibri"/>
        <family val="2"/>
        <scheme val="minor"/>
      </rPr>
      <t>2</t>
    </r>
  </si>
  <si>
    <r>
      <t>4040.47 m</t>
    </r>
    <r>
      <rPr>
        <vertAlign val="superscript"/>
        <sz val="11"/>
        <color theme="1"/>
        <rFont val="Calibri"/>
        <family val="2"/>
        <scheme val="minor"/>
      </rPr>
      <t>2</t>
    </r>
  </si>
  <si>
    <t>12254.56m</t>
  </si>
  <si>
    <t>3868Nos</t>
  </si>
  <si>
    <t>3106 Nos</t>
  </si>
  <si>
    <t>02 Lot</t>
  </si>
  <si>
    <t>6 Set</t>
  </si>
  <si>
    <t>02 Set</t>
  </si>
  <si>
    <t>01 Lot</t>
  </si>
  <si>
    <t>04 Lot</t>
  </si>
  <si>
    <t>01Job</t>
  </si>
  <si>
    <t>04Nos.</t>
  </si>
  <si>
    <t>02 Nos.</t>
  </si>
  <si>
    <t>Flag</t>
  </si>
  <si>
    <t xml:space="preserve">Tender Rate </t>
  </si>
  <si>
    <t>Tander Amount</t>
  </si>
  <si>
    <t xml:space="preserve">PROJECT CODE </t>
  </si>
  <si>
    <t xml:space="preserve">PACKAGE CODE </t>
  </si>
  <si>
    <t>UTT-GHA-007</t>
  </si>
  <si>
    <t>UTT-KHU-001</t>
  </si>
  <si>
    <t>UTT-KHU-004</t>
  </si>
  <si>
    <t>UTT-KHU-004-1</t>
  </si>
  <si>
    <t>UTT-KHU-001-1</t>
  </si>
  <si>
    <t>UTT-GHA-007-2</t>
  </si>
  <si>
    <t>3803.79 m2</t>
  </si>
  <si>
    <t>5467.36 m3</t>
  </si>
  <si>
    <t>UTT-GHA-007-3</t>
  </si>
  <si>
    <t>UTT-GHA-007-1</t>
  </si>
  <si>
    <t>S.No</t>
  </si>
  <si>
    <t>Project Code</t>
  </si>
  <si>
    <t>Package Code</t>
  </si>
  <si>
    <t>Tender Rate</t>
  </si>
  <si>
    <t>Tender Amount</t>
  </si>
  <si>
    <t>Contractor Agreed Rate</t>
  </si>
  <si>
    <t>Contractor Agreed Amount</t>
  </si>
  <si>
    <t>Quantity Paid till date</t>
  </si>
</sst>
</file>

<file path=xl/styles.xml><?xml version="1.0" encoding="utf-8"?>
<styleSheet xmlns="http://schemas.openxmlformats.org/spreadsheetml/2006/main">
  <numFmts count="4">
    <numFmt numFmtId="164" formatCode="0.000"/>
    <numFmt numFmtId="165" formatCode="0_)"/>
    <numFmt numFmtId="166" formatCode="0.0"/>
    <numFmt numFmtId="167" formatCode="0.0000"/>
  </numFmts>
  <fonts count="36">
    <font>
      <sz val="11"/>
      <color theme="1"/>
      <name val="Calibri"/>
      <family val="2"/>
      <scheme val="minor"/>
    </font>
    <font>
      <sz val="12"/>
      <color theme="1"/>
      <name val="Times New Roman"/>
      <family val="1"/>
    </font>
    <font>
      <sz val="11"/>
      <color theme="1"/>
      <name val="Times New Roman"/>
      <family val="1"/>
    </font>
    <font>
      <sz val="11"/>
      <color theme="1"/>
      <name val="Calibri"/>
      <family val="2"/>
      <scheme val="minor"/>
    </font>
    <font>
      <b/>
      <sz val="13"/>
      <name val="Arial"/>
      <family val="2"/>
    </font>
    <font>
      <b/>
      <sz val="11"/>
      <name val="Arial"/>
      <family val="2"/>
    </font>
    <font>
      <b/>
      <sz val="11"/>
      <name val="Times New Roman"/>
      <family val="1"/>
    </font>
    <font>
      <b/>
      <u/>
      <sz val="11"/>
      <name val="Arial"/>
      <family val="2"/>
    </font>
    <font>
      <sz val="11"/>
      <name val="Arial"/>
      <family val="2"/>
    </font>
    <font>
      <sz val="10"/>
      <name val="Arial"/>
      <family val="2"/>
    </font>
    <font>
      <vertAlign val="superscript"/>
      <sz val="11"/>
      <name val="Arial"/>
      <family val="2"/>
    </font>
    <font>
      <b/>
      <sz val="11"/>
      <color rgb="FF000066"/>
      <name val="Arial"/>
      <family val="2"/>
    </font>
    <font>
      <sz val="11"/>
      <color rgb="FF000000"/>
      <name val="Arial"/>
      <family val="2"/>
    </font>
    <font>
      <b/>
      <sz val="11"/>
      <color theme="1"/>
      <name val="Calibri"/>
      <family val="2"/>
      <scheme val="minor"/>
    </font>
    <font>
      <b/>
      <sz val="12"/>
      <name val="Times New Roman"/>
      <family val="1"/>
    </font>
    <font>
      <b/>
      <sz val="12"/>
      <color theme="1"/>
      <name val="Times New Roman"/>
      <family val="1"/>
    </font>
    <font>
      <sz val="12"/>
      <name val="Times New Roman"/>
      <family val="1"/>
    </font>
    <font>
      <vertAlign val="superscript"/>
      <sz val="12"/>
      <name val="Times New Roman"/>
      <family val="1"/>
    </font>
    <font>
      <sz val="11"/>
      <name val="Times New Roman"/>
      <family val="1"/>
    </font>
    <font>
      <vertAlign val="superscript"/>
      <sz val="11"/>
      <name val="Times New Roman"/>
      <family val="1"/>
    </font>
    <font>
      <sz val="11"/>
      <color indexed="8"/>
      <name val="Arial"/>
      <family val="2"/>
    </font>
    <font>
      <sz val="11"/>
      <color theme="1"/>
      <name val="Arial"/>
      <family val="2"/>
    </font>
    <font>
      <b/>
      <sz val="11"/>
      <color theme="1"/>
      <name val="Arial"/>
      <family val="2"/>
    </font>
    <font>
      <b/>
      <sz val="16"/>
      <color indexed="8"/>
      <name val="Times New Roman"/>
      <family val="1"/>
    </font>
    <font>
      <b/>
      <sz val="11"/>
      <color theme="1"/>
      <name val="Times New Roman"/>
      <family val="1"/>
    </font>
    <font>
      <b/>
      <u/>
      <sz val="12"/>
      <color theme="1"/>
      <name val="Times New Roman"/>
      <family val="1"/>
    </font>
    <font>
      <b/>
      <sz val="11"/>
      <color rgb="FFFF0000"/>
      <name val="Times New Roman"/>
      <family val="1"/>
    </font>
    <font>
      <b/>
      <sz val="10"/>
      <color rgb="FF000066"/>
      <name val="Arial"/>
      <family val="2"/>
    </font>
    <font>
      <vertAlign val="superscript"/>
      <sz val="11"/>
      <color theme="1"/>
      <name val="Calibri"/>
      <family val="2"/>
      <scheme val="minor"/>
    </font>
    <font>
      <b/>
      <sz val="20"/>
      <color indexed="8"/>
      <name val="Times New Roman"/>
      <family val="1"/>
    </font>
    <font>
      <b/>
      <vertAlign val="superscript"/>
      <sz val="12"/>
      <name val="Times New Roman"/>
      <family val="1"/>
    </font>
    <font>
      <b/>
      <sz val="22"/>
      <color theme="1"/>
      <name val="Times New Roman"/>
      <family val="1"/>
    </font>
    <font>
      <sz val="22"/>
      <name val="Times New Roman"/>
      <family val="1"/>
    </font>
    <font>
      <sz val="22"/>
      <color theme="1"/>
      <name val="Calibri"/>
      <family val="2"/>
      <scheme val="minor"/>
    </font>
    <font>
      <b/>
      <sz val="11"/>
      <color rgb="FF3F3F3F"/>
      <name val="Calibri"/>
      <family val="2"/>
      <scheme val="minor"/>
    </font>
    <font>
      <sz val="12"/>
      <color rgb="FF3F3F3F"/>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rgb="FFF2F2F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3" fillId="0" borderId="0"/>
    <xf numFmtId="0" fontId="9" fillId="0" borderId="0"/>
    <xf numFmtId="0" fontId="9" fillId="0" borderId="0"/>
    <xf numFmtId="9" fontId="9" fillId="0" borderId="0" applyFont="0" applyFill="0" applyBorder="0" applyAlignment="0" applyProtection="0"/>
    <xf numFmtId="0" fontId="34" fillId="5" borderId="10" applyNumberFormat="0" applyAlignment="0" applyProtection="0"/>
  </cellStyleXfs>
  <cellXfs count="231">
    <xf numFmtId="0" fontId="0" fillId="0" borderId="0" xfId="0"/>
    <xf numFmtId="0" fontId="0" fillId="0" borderId="0" xfId="0" applyFont="1"/>
    <xf numFmtId="165" fontId="5" fillId="0" borderId="1" xfId="0" applyNumberFormat="1" applyFont="1" applyBorder="1" applyAlignment="1">
      <alignment horizontal="center" vertical="center" wrapText="1"/>
    </xf>
    <xf numFmtId="165" fontId="5" fillId="0" borderId="1" xfId="0" applyNumberFormat="1" applyFont="1" applyBorder="1" applyAlignment="1">
      <alignment horizontal="center" vertical="center"/>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wrapText="1"/>
    </xf>
    <xf numFmtId="0" fontId="8" fillId="0" borderId="1" xfId="0" applyFont="1" applyBorder="1" applyAlignment="1">
      <alignment horizontal="justify" vertical="top" wrapText="1"/>
    </xf>
    <xf numFmtId="0" fontId="8" fillId="0" borderId="1" xfId="0" applyFont="1" applyBorder="1" applyAlignment="1">
      <alignment horizontal="center" vertical="center" wrapText="1"/>
    </xf>
    <xf numFmtId="2" fontId="8" fillId="0" borderId="1" xfId="0" applyNumberFormat="1" applyFont="1" applyBorder="1" applyAlignment="1">
      <alignment vertical="center" wrapText="1"/>
    </xf>
    <xf numFmtId="2" fontId="8" fillId="0" borderId="1" xfId="0" applyNumberFormat="1" applyFont="1" applyBorder="1" applyAlignment="1">
      <alignment horizontal="right" vertical="center" wrapText="1"/>
    </xf>
    <xf numFmtId="1" fontId="8" fillId="0" borderId="1" xfId="0" applyNumberFormat="1" applyFont="1" applyBorder="1" applyAlignment="1">
      <alignment horizontal="right" vertical="center" wrapText="1"/>
    </xf>
    <xf numFmtId="0" fontId="5" fillId="0" borderId="1" xfId="1" applyFont="1" applyBorder="1" applyAlignment="1">
      <alignment horizontal="center" vertical="top" wrapText="1"/>
    </xf>
    <xf numFmtId="0" fontId="8" fillId="0" borderId="1" xfId="0" applyFont="1" applyBorder="1" applyAlignment="1">
      <alignment horizontal="justify" vertical="top"/>
    </xf>
    <xf numFmtId="0" fontId="12" fillId="0" borderId="1" xfId="2" applyFont="1" applyBorder="1" applyAlignment="1">
      <alignment horizontal="left" wrapText="1" readingOrder="1"/>
    </xf>
    <xf numFmtId="1" fontId="8" fillId="0" borderId="1" xfId="2" applyNumberFormat="1" applyFont="1" applyBorder="1" applyAlignment="1">
      <alignment vertical="top"/>
    </xf>
    <xf numFmtId="0" fontId="8" fillId="0" borderId="1" xfId="1" applyFont="1" applyBorder="1" applyAlignment="1">
      <alignment horizontal="left" vertical="top"/>
    </xf>
    <xf numFmtId="0" fontId="8" fillId="0" borderId="1" xfId="2" applyFont="1" applyBorder="1" applyAlignment="1">
      <alignment horizontal="right" vertical="top"/>
    </xf>
    <xf numFmtId="167" fontId="5" fillId="0" borderId="1" xfId="2" applyNumberFormat="1" applyFont="1" applyBorder="1" applyAlignment="1">
      <alignment horizontal="right" vertical="top"/>
    </xf>
    <xf numFmtId="0" fontId="8" fillId="0" borderId="1" xfId="2" applyFont="1" applyBorder="1" applyAlignment="1">
      <alignment vertical="top" wrapText="1"/>
    </xf>
    <xf numFmtId="0" fontId="8" fillId="0" borderId="1" xfId="0" quotePrefix="1" applyFont="1" applyBorder="1" applyAlignment="1">
      <alignment horizontal="justify" vertical="top"/>
    </xf>
    <xf numFmtId="1" fontId="8" fillId="0" borderId="1" xfId="2" applyNumberFormat="1" applyFont="1" applyBorder="1"/>
    <xf numFmtId="0" fontId="8" fillId="0" borderId="1" xfId="1" applyFont="1" applyBorder="1" applyAlignment="1">
      <alignment horizontal="left"/>
    </xf>
    <xf numFmtId="0" fontId="8" fillId="0" borderId="1" xfId="2" applyFont="1" applyBorder="1" applyAlignment="1">
      <alignment horizontal="right"/>
    </xf>
    <xf numFmtId="2" fontId="8" fillId="0" borderId="1" xfId="0" applyNumberFormat="1" applyFont="1" applyBorder="1" applyAlignment="1">
      <alignment horizontal="right"/>
    </xf>
    <xf numFmtId="0" fontId="8" fillId="0" borderId="1" xfId="0" applyFont="1" applyBorder="1" applyAlignment="1">
      <alignment horizontal="center"/>
    </xf>
    <xf numFmtId="2" fontId="5" fillId="0" borderId="1" xfId="3" applyNumberFormat="1" applyFont="1" applyBorder="1" applyAlignment="1">
      <alignment horizontal="right"/>
    </xf>
    <xf numFmtId="1" fontId="8" fillId="0" borderId="1" xfId="2" applyNumberFormat="1" applyFont="1" applyBorder="1" applyAlignment="1">
      <alignment horizontal="right"/>
    </xf>
    <xf numFmtId="165" fontId="8" fillId="0" borderId="1" xfId="0" applyNumberFormat="1" applyFont="1" applyBorder="1" applyAlignment="1">
      <alignment horizontal="justify" vertical="top"/>
    </xf>
    <xf numFmtId="2" fontId="8" fillId="0" borderId="1" xfId="0" quotePrefix="1" applyNumberFormat="1" applyFont="1" applyBorder="1" applyAlignment="1">
      <alignment horizontal="right"/>
    </xf>
    <xf numFmtId="0" fontId="8" fillId="0" borderId="1" xfId="0" quotePrefix="1" applyFont="1" applyBorder="1"/>
    <xf numFmtId="0" fontId="14" fillId="0" borderId="2" xfId="1" applyNumberFormat="1" applyFont="1" applyFill="1" applyBorder="1" applyAlignment="1">
      <alignment horizontal="center" vertical="top" wrapText="1"/>
    </xf>
    <xf numFmtId="2" fontId="14" fillId="0" borderId="2" xfId="1" applyNumberFormat="1" applyFont="1" applyFill="1" applyBorder="1" applyAlignment="1">
      <alignment horizontal="center" vertical="top" wrapText="1"/>
    </xf>
    <xf numFmtId="0" fontId="14" fillId="0" borderId="2" xfId="2" applyNumberFormat="1" applyFont="1" applyFill="1" applyBorder="1" applyAlignment="1">
      <alignment horizontal="center" vertical="top" wrapText="1"/>
    </xf>
    <xf numFmtId="0" fontId="14" fillId="0" borderId="1" xfId="1" applyNumberFormat="1" applyFont="1" applyFill="1" applyBorder="1" applyAlignment="1">
      <alignment horizontal="center" vertical="top" wrapText="1"/>
    </xf>
    <xf numFmtId="0" fontId="15" fillId="0" borderId="1" xfId="0" applyFont="1" applyFill="1" applyBorder="1" applyAlignment="1">
      <alignment vertical="top"/>
    </xf>
    <xf numFmtId="2" fontId="16" fillId="0" borderId="1" xfId="2" applyNumberFormat="1" applyFont="1" applyFill="1" applyBorder="1" applyAlignment="1">
      <alignment horizontal="right" vertical="top"/>
    </xf>
    <xf numFmtId="0" fontId="16" fillId="0" borderId="1" xfId="1" applyNumberFormat="1" applyFont="1" applyFill="1" applyBorder="1" applyAlignment="1">
      <alignment horizontal="center" vertical="top"/>
    </xf>
    <xf numFmtId="2" fontId="14" fillId="0" borderId="1" xfId="2" applyNumberFormat="1" applyFont="1" applyFill="1" applyBorder="1" applyAlignment="1">
      <alignment horizontal="right" vertical="top"/>
    </xf>
    <xf numFmtId="2" fontId="16" fillId="0" borderId="1" xfId="0" applyNumberFormat="1" applyFont="1" applyBorder="1" applyAlignment="1">
      <alignment horizontal="right" vertical="top"/>
    </xf>
    <xf numFmtId="2" fontId="16" fillId="0" borderId="1" xfId="0" applyNumberFormat="1" applyFont="1" applyBorder="1" applyAlignment="1">
      <alignment horizontal="center" vertical="top"/>
    </xf>
    <xf numFmtId="2" fontId="16" fillId="0" borderId="1" xfId="0" applyNumberFormat="1" applyFont="1" applyFill="1" applyBorder="1" applyAlignment="1">
      <alignment horizontal="right" vertical="top"/>
    </xf>
    <xf numFmtId="0" fontId="16" fillId="0" borderId="1" xfId="0" applyNumberFormat="1" applyFont="1" applyFill="1" applyBorder="1" applyAlignment="1">
      <alignment horizontal="center" vertical="top"/>
    </xf>
    <xf numFmtId="2" fontId="14" fillId="0" borderId="1" xfId="3" applyNumberFormat="1" applyFont="1" applyFill="1" applyBorder="1" applyAlignment="1">
      <alignment horizontal="right" vertical="top"/>
    </xf>
    <xf numFmtId="0" fontId="16" fillId="0" borderId="1" xfId="0" applyFont="1" applyBorder="1" applyAlignment="1">
      <alignment horizontal="justify" vertical="top" wrapText="1"/>
    </xf>
    <xf numFmtId="0" fontId="16" fillId="0" borderId="1" xfId="0" applyFont="1" applyBorder="1" applyAlignment="1">
      <alignment horizontal="justify" vertical="top"/>
    </xf>
    <xf numFmtId="0" fontId="14" fillId="0" borderId="1" xfId="0" applyFont="1" applyBorder="1" applyAlignment="1">
      <alignment vertical="top"/>
    </xf>
    <xf numFmtId="2" fontId="1" fillId="0" borderId="1" xfId="0" applyNumberFormat="1" applyFont="1" applyFill="1" applyBorder="1" applyAlignment="1">
      <alignment horizontal="right" vertical="top"/>
    </xf>
    <xf numFmtId="2" fontId="16" fillId="0" borderId="1" xfId="0" applyNumberFormat="1" applyFont="1" applyFill="1" applyBorder="1" applyAlignment="1">
      <alignment horizontal="center" vertical="top"/>
    </xf>
    <xf numFmtId="0" fontId="16" fillId="0" borderId="1" xfId="0" applyFont="1" applyFill="1" applyBorder="1" applyAlignment="1">
      <alignment horizontal="justify" vertical="top"/>
    </xf>
    <xf numFmtId="0" fontId="16" fillId="0" borderId="1" xfId="0" applyFont="1" applyFill="1" applyBorder="1" applyAlignment="1">
      <alignment horizontal="justify" vertical="top" wrapText="1"/>
    </xf>
    <xf numFmtId="0" fontId="14" fillId="0" borderId="1" xfId="0" applyFont="1" applyBorder="1" applyAlignment="1">
      <alignment horizontal="justify" vertical="top"/>
    </xf>
    <xf numFmtId="0" fontId="16" fillId="0" borderId="1" xfId="0" applyFont="1" applyFill="1" applyBorder="1" applyAlignment="1">
      <alignment horizontal="center" vertical="top"/>
    </xf>
    <xf numFmtId="0" fontId="15" fillId="0" borderId="1" xfId="0" applyFont="1" applyFill="1" applyBorder="1" applyAlignment="1">
      <alignment horizontal="justify" vertical="top" wrapText="1"/>
    </xf>
    <xf numFmtId="0" fontId="1" fillId="0" borderId="1" xfId="0" applyFont="1" applyFill="1" applyBorder="1" applyAlignment="1">
      <alignment horizontal="center" vertical="top"/>
    </xf>
    <xf numFmtId="0" fontId="1" fillId="0" borderId="1" xfId="0" applyFont="1" applyFill="1" applyBorder="1" applyAlignment="1">
      <alignment horizontal="justify" vertical="top" wrapText="1"/>
    </xf>
    <xf numFmtId="164" fontId="16" fillId="0" borderId="1" xfId="0" applyNumberFormat="1" applyFont="1" applyBorder="1" applyAlignment="1">
      <alignment horizontal="center" vertical="top"/>
    </xf>
    <xf numFmtId="0" fontId="1" fillId="0" borderId="1" xfId="0" applyFont="1" applyFill="1" applyBorder="1" applyAlignment="1">
      <alignment vertical="top" wrapText="1"/>
    </xf>
    <xf numFmtId="0" fontId="15" fillId="0" borderId="1" xfId="0" applyFont="1" applyFill="1" applyBorder="1" applyAlignment="1">
      <alignment vertical="top" wrapText="1"/>
    </xf>
    <xf numFmtId="0" fontId="5" fillId="0" borderId="2" xfId="0" applyFont="1" applyBorder="1" applyAlignment="1">
      <alignment horizontal="left" vertical="top" wrapText="1"/>
    </xf>
    <xf numFmtId="0" fontId="5" fillId="0" borderId="1" xfId="1" applyNumberFormat="1" applyFont="1" applyFill="1" applyBorder="1" applyAlignment="1">
      <alignment horizontal="center" vertical="top" wrapText="1"/>
    </xf>
    <xf numFmtId="0" fontId="5" fillId="0" borderId="1" xfId="0" applyNumberFormat="1" applyFont="1" applyFill="1" applyBorder="1" applyAlignment="1">
      <alignment vertical="top" wrapText="1"/>
    </xf>
    <xf numFmtId="2" fontId="8" fillId="0" borderId="1" xfId="2" applyNumberFormat="1" applyFont="1" applyFill="1" applyBorder="1" applyAlignment="1">
      <alignment horizontal="right" vertical="top"/>
    </xf>
    <xf numFmtId="2" fontId="5" fillId="0" borderId="1" xfId="3" applyNumberFormat="1" applyFont="1" applyFill="1" applyBorder="1" applyAlignment="1">
      <alignment horizontal="right" vertical="top"/>
    </xf>
    <xf numFmtId="2" fontId="8" fillId="0" borderId="1" xfId="0" applyNumberFormat="1" applyFont="1" applyFill="1" applyBorder="1" applyAlignment="1">
      <alignment horizontal="right" vertical="top"/>
    </xf>
    <xf numFmtId="0" fontId="8" fillId="0" borderId="1" xfId="0" applyNumberFormat="1" applyFont="1" applyFill="1" applyBorder="1" applyAlignment="1">
      <alignment horizontal="center" vertical="top"/>
    </xf>
    <xf numFmtId="0" fontId="8" fillId="0" borderId="1" xfId="0" applyFont="1" applyFill="1" applyBorder="1" applyAlignment="1">
      <alignment horizontal="justify" vertical="top" wrapText="1"/>
    </xf>
    <xf numFmtId="2" fontId="18" fillId="0" borderId="1" xfId="0" applyNumberFormat="1" applyFont="1" applyFill="1" applyBorder="1" applyAlignment="1">
      <alignment horizontal="center" vertical="top" wrapText="1"/>
    </xf>
    <xf numFmtId="0" fontId="18" fillId="0" borderId="1" xfId="0" applyNumberFormat="1" applyFont="1" applyFill="1" applyBorder="1" applyAlignment="1">
      <alignment horizontal="center" vertical="top" wrapText="1"/>
    </xf>
    <xf numFmtId="2" fontId="18" fillId="0" borderId="1" xfId="0" applyNumberFormat="1" applyFont="1" applyFill="1" applyBorder="1" applyAlignment="1">
      <alignment vertical="top" wrapText="1"/>
    </xf>
    <xf numFmtId="2" fontId="18" fillId="0" borderId="1" xfId="0" applyNumberFormat="1" applyFont="1" applyFill="1" applyBorder="1" applyAlignment="1">
      <alignment horizontal="right" vertical="top" wrapText="1"/>
    </xf>
    <xf numFmtId="0" fontId="7" fillId="0" borderId="1" xfId="0" applyFont="1" applyFill="1" applyBorder="1" applyAlignment="1">
      <alignment vertical="top" wrapText="1"/>
    </xf>
    <xf numFmtId="0" fontId="8" fillId="0" borderId="1" xfId="1" applyNumberFormat="1" applyFont="1" applyFill="1" applyBorder="1" applyAlignment="1">
      <alignment horizontal="center" vertical="top"/>
    </xf>
    <xf numFmtId="2" fontId="8" fillId="0" borderId="1" xfId="0" applyNumberFormat="1" applyFont="1" applyFill="1" applyBorder="1" applyAlignment="1" applyProtection="1">
      <alignment horizontal="right" vertical="top"/>
    </xf>
    <xf numFmtId="0" fontId="8" fillId="0" borderId="1" xfId="0" applyNumberFormat="1" applyFont="1" applyFill="1" applyBorder="1" applyAlignment="1">
      <alignment horizontal="justify" vertical="top" wrapText="1"/>
    </xf>
    <xf numFmtId="0" fontId="8" fillId="0" borderId="1" xfId="0" applyNumberFormat="1" applyFont="1" applyFill="1" applyBorder="1" applyAlignment="1" applyProtection="1">
      <alignment horizontal="center" vertical="top"/>
    </xf>
    <xf numFmtId="165" fontId="8" fillId="0" borderId="1" xfId="0" applyNumberFormat="1" applyFont="1" applyFill="1" applyBorder="1" applyAlignment="1">
      <alignment horizontal="justify" vertical="top"/>
    </xf>
    <xf numFmtId="165" fontId="5" fillId="0" borderId="1" xfId="0" applyNumberFormat="1" applyFont="1" applyFill="1" applyBorder="1" applyAlignment="1">
      <alignment horizontal="justify" vertical="top"/>
    </xf>
    <xf numFmtId="0" fontId="8" fillId="0" borderId="1" xfId="0" applyFont="1" applyFill="1" applyBorder="1" applyAlignment="1">
      <alignment horizontal="justify" vertical="top"/>
    </xf>
    <xf numFmtId="0" fontId="5" fillId="0" borderId="1" xfId="0" applyFont="1" applyFill="1" applyBorder="1" applyAlignment="1">
      <alignment horizontal="justify" vertical="top"/>
    </xf>
    <xf numFmtId="0" fontId="8" fillId="0" borderId="1" xfId="0" applyNumberFormat="1" applyFont="1" applyFill="1" applyBorder="1" applyAlignment="1">
      <alignment horizontal="center" vertical="top" wrapText="1"/>
    </xf>
    <xf numFmtId="0" fontId="8" fillId="0" borderId="1" xfId="0" quotePrefix="1" applyFont="1" applyFill="1" applyBorder="1" applyAlignment="1" applyProtection="1">
      <alignment horizontal="justify" vertical="top"/>
    </xf>
    <xf numFmtId="0" fontId="8" fillId="0" borderId="1" xfId="0" applyFont="1" applyFill="1" applyBorder="1" applyAlignment="1" applyProtection="1">
      <alignment horizontal="justify" vertical="top"/>
    </xf>
    <xf numFmtId="0" fontId="5" fillId="0" borderId="1" xfId="0" applyFont="1" applyFill="1" applyBorder="1" applyAlignment="1" applyProtection="1">
      <alignment horizontal="justify" vertical="top"/>
    </xf>
    <xf numFmtId="2" fontId="8" fillId="0" borderId="1" xfId="0" quotePrefix="1" applyNumberFormat="1" applyFont="1" applyFill="1" applyBorder="1" applyAlignment="1" applyProtection="1">
      <alignment horizontal="right" vertical="top"/>
    </xf>
    <xf numFmtId="0" fontId="8" fillId="0" borderId="1" xfId="0" quotePrefix="1" applyNumberFormat="1" applyFont="1" applyFill="1" applyBorder="1" applyAlignment="1" applyProtection="1">
      <alignment horizontal="center" vertical="top"/>
    </xf>
    <xf numFmtId="2" fontId="5" fillId="0" borderId="1" xfId="1" applyNumberFormat="1" applyFont="1" applyFill="1" applyBorder="1" applyAlignment="1">
      <alignment horizontal="right" vertical="top" wrapText="1"/>
    </xf>
    <xf numFmtId="2" fontId="8" fillId="0" borderId="1" xfId="0" applyNumberFormat="1" applyFont="1" applyFill="1" applyBorder="1" applyAlignment="1">
      <alignment horizontal="right" vertical="top" wrapText="1"/>
    </xf>
    <xf numFmtId="0" fontId="8" fillId="0" borderId="1" xfId="0" applyFont="1" applyFill="1" applyBorder="1" applyAlignment="1">
      <alignment horizontal="left" vertical="top" wrapText="1"/>
    </xf>
    <xf numFmtId="2" fontId="20" fillId="0" borderId="1" xfId="0" applyNumberFormat="1" applyFont="1" applyFill="1" applyBorder="1" applyAlignment="1">
      <alignment horizontal="right" vertical="top" wrapText="1"/>
    </xf>
    <xf numFmtId="0" fontId="21" fillId="0" borderId="1" xfId="0" applyNumberFormat="1" applyFont="1" applyFill="1" applyBorder="1" applyAlignment="1">
      <alignment horizontal="center" vertical="top"/>
    </xf>
    <xf numFmtId="0" fontId="8" fillId="0" borderId="2" xfId="0" applyFont="1" applyFill="1" applyBorder="1" applyAlignment="1">
      <alignment horizontal="justify" vertical="top" wrapText="1"/>
    </xf>
    <xf numFmtId="2" fontId="8" fillId="0" borderId="2" xfId="0" applyNumberFormat="1" applyFont="1" applyFill="1" applyBorder="1" applyAlignment="1">
      <alignment horizontal="right" vertical="top" wrapText="1"/>
    </xf>
    <xf numFmtId="0" fontId="22" fillId="0" borderId="1" xfId="0" applyFont="1" applyFill="1" applyBorder="1" applyAlignment="1">
      <alignment vertical="top"/>
    </xf>
    <xf numFmtId="2" fontId="21" fillId="0" borderId="1" xfId="0" applyNumberFormat="1" applyFont="1" applyFill="1" applyBorder="1" applyAlignment="1">
      <alignment horizontal="right" vertical="top"/>
    </xf>
    <xf numFmtId="0" fontId="8" fillId="0" borderId="1" xfId="0" applyFont="1" applyFill="1" applyBorder="1" applyAlignment="1">
      <alignment horizontal="right" vertical="top" wrapText="1"/>
    </xf>
    <xf numFmtId="0" fontId="22" fillId="0" borderId="1" xfId="0" applyFont="1" applyFill="1" applyBorder="1" applyAlignment="1">
      <alignment vertical="top" wrapText="1"/>
    </xf>
    <xf numFmtId="0" fontId="21" fillId="0" borderId="1" xfId="0" applyFont="1" applyFill="1" applyBorder="1" applyAlignment="1">
      <alignment horizontal="left" vertical="top" wrapText="1"/>
    </xf>
    <xf numFmtId="0" fontId="21" fillId="0" borderId="5" xfId="0" applyFont="1" applyFill="1" applyBorder="1" applyAlignment="1">
      <alignment horizontal="left" vertical="top" wrapText="1"/>
    </xf>
    <xf numFmtId="0" fontId="5" fillId="0" borderId="1" xfId="2" applyNumberFormat="1" applyFont="1" applyFill="1" applyBorder="1" applyAlignment="1">
      <alignment horizontal="center" vertical="top" wrapText="1"/>
    </xf>
    <xf numFmtId="0" fontId="0" fillId="0" borderId="1" xfId="0" applyBorder="1"/>
    <xf numFmtId="0" fontId="1" fillId="3" borderId="1" xfId="0" applyFont="1" applyFill="1" applyBorder="1" applyAlignment="1">
      <alignment horizontal="center" vertical="top" wrapText="1"/>
    </xf>
    <xf numFmtId="2" fontId="0" fillId="0" borderId="0" xfId="0" applyNumberFormat="1"/>
    <xf numFmtId="0" fontId="0" fillId="3" borderId="0" xfId="0" applyFill="1"/>
    <xf numFmtId="0" fontId="6" fillId="3" borderId="1" xfId="0" applyFont="1" applyFill="1" applyBorder="1" applyAlignment="1">
      <alignment horizontal="center" vertical="center" wrapText="1"/>
    </xf>
    <xf numFmtId="2" fontId="8" fillId="3" borderId="1" xfId="0" applyNumberFormat="1" applyFont="1" applyFill="1" applyBorder="1" applyAlignment="1">
      <alignment vertical="center" wrapText="1"/>
    </xf>
    <xf numFmtId="0" fontId="7" fillId="0" borderId="2"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right" vertical="top" wrapText="1"/>
    </xf>
    <xf numFmtId="0" fontId="15" fillId="0" borderId="1" xfId="0" applyFont="1" applyBorder="1" applyAlignment="1">
      <alignment horizontal="left" vertical="top" wrapText="1"/>
    </xf>
    <xf numFmtId="0" fontId="1" fillId="0" borderId="1" xfId="0" quotePrefix="1" applyFont="1" applyBorder="1" applyAlignment="1">
      <alignment horizontal="center" vertical="top" wrapText="1"/>
    </xf>
    <xf numFmtId="0" fontId="0" fillId="0" borderId="0" xfId="0" applyAlignment="1">
      <alignment horizontal="right"/>
    </xf>
    <xf numFmtId="0" fontId="2" fillId="0" borderId="0" xfId="0" applyFont="1"/>
    <xf numFmtId="2" fontId="18" fillId="0" borderId="1" xfId="3" applyNumberFormat="1" applyFont="1" applyFill="1" applyBorder="1" applyAlignment="1">
      <alignment horizontal="center" vertical="top"/>
    </xf>
    <xf numFmtId="0" fontId="18" fillId="0" borderId="1" xfId="3" applyNumberFormat="1" applyFont="1" applyFill="1" applyBorder="1" applyAlignment="1">
      <alignment horizontal="center" vertical="center"/>
    </xf>
    <xf numFmtId="0" fontId="2" fillId="2" borderId="1" xfId="1" applyNumberFormat="1" applyFont="1" applyFill="1" applyBorder="1" applyAlignment="1" applyProtection="1">
      <alignment vertical="top"/>
    </xf>
    <xf numFmtId="0" fontId="15" fillId="0" borderId="1" xfId="0" applyFont="1" applyFill="1" applyBorder="1" applyAlignment="1">
      <alignment horizontal="left" vertical="center" wrapText="1"/>
    </xf>
    <xf numFmtId="0" fontId="15" fillId="0" borderId="1" xfId="0" applyFont="1" applyFill="1" applyBorder="1" applyAlignment="1">
      <alignment horizontal="justify" vertical="center" wrapText="1"/>
    </xf>
    <xf numFmtId="0" fontId="1" fillId="0" borderId="1" xfId="0" applyFont="1" applyFill="1" applyBorder="1" applyAlignment="1">
      <alignment horizontal="center" vertical="center" wrapText="1"/>
    </xf>
    <xf numFmtId="2" fontId="2" fillId="2" borderId="1" xfId="1" applyNumberFormat="1" applyFont="1" applyFill="1" applyBorder="1" applyAlignment="1" applyProtection="1">
      <alignment horizontal="right"/>
      <protection locked="0"/>
    </xf>
    <xf numFmtId="0" fontId="1" fillId="0" borderId="1" xfId="0" applyFont="1" applyFill="1" applyBorder="1" applyAlignment="1">
      <alignment horizontal="justify" vertical="center" wrapText="1"/>
    </xf>
    <xf numFmtId="2" fontId="2" fillId="0" borderId="1" xfId="0" applyNumberFormat="1" applyFont="1" applyBorder="1"/>
    <xf numFmtId="0" fontId="2" fillId="0" borderId="1" xfId="0" applyFont="1" applyBorder="1"/>
    <xf numFmtId="0" fontId="18" fillId="0" borderId="1" xfId="1" applyNumberFormat="1" applyFont="1" applyFill="1" applyBorder="1" applyAlignment="1">
      <alignment horizontal="center" vertical="center"/>
    </xf>
    <xf numFmtId="0" fontId="2" fillId="3" borderId="1" xfId="0" applyFont="1" applyFill="1" applyBorder="1"/>
    <xf numFmtId="0" fontId="2" fillId="3" borderId="1" xfId="0" applyFont="1" applyFill="1" applyBorder="1" applyAlignment="1"/>
    <xf numFmtId="0" fontId="26" fillId="3" borderId="1" xfId="0" applyFont="1" applyFill="1" applyBorder="1"/>
    <xf numFmtId="2" fontId="8" fillId="3" borderId="1" xfId="0" applyNumberFormat="1" applyFont="1" applyFill="1" applyBorder="1" applyAlignment="1">
      <alignment horizontal="center" vertical="center" wrapText="1"/>
    </xf>
    <xf numFmtId="1" fontId="8" fillId="3" borderId="1" xfId="0" applyNumberFormat="1" applyFont="1" applyFill="1" applyBorder="1" applyAlignment="1">
      <alignment horizontal="center" vertical="center" wrapText="1"/>
    </xf>
    <xf numFmtId="0" fontId="24" fillId="0" borderId="1" xfId="0" applyFont="1" applyBorder="1" applyAlignment="1">
      <alignment horizontal="center" vertical="top"/>
    </xf>
    <xf numFmtId="0" fontId="2" fillId="0" borderId="1" xfId="0" applyFont="1" applyBorder="1" applyAlignment="1">
      <alignment vertical="top"/>
    </xf>
    <xf numFmtId="0" fontId="0" fillId="3" borderId="1" xfId="0" applyFill="1" applyBorder="1"/>
    <xf numFmtId="0" fontId="27" fillId="3" borderId="1" xfId="2" applyNumberFormat="1" applyFont="1" applyFill="1" applyBorder="1" applyAlignment="1">
      <alignment horizontal="center" vertical="top" wrapText="1"/>
    </xf>
    <xf numFmtId="0" fontId="2" fillId="3" borderId="1" xfId="0" applyFont="1" applyFill="1" applyBorder="1" applyAlignment="1">
      <alignment horizontal="center"/>
    </xf>
    <xf numFmtId="2" fontId="18" fillId="3" borderId="1" xfId="0" applyNumberFormat="1" applyFont="1" applyFill="1" applyBorder="1" applyAlignment="1">
      <alignment horizontal="center" vertical="center" wrapText="1"/>
    </xf>
    <xf numFmtId="0" fontId="16" fillId="0" borderId="1" xfId="0" applyFont="1" applyBorder="1" applyAlignment="1">
      <alignment horizontal="center" vertical="top"/>
    </xf>
    <xf numFmtId="0" fontId="13" fillId="0" borderId="0" xfId="0" applyFont="1"/>
    <xf numFmtId="2" fontId="16" fillId="3" borderId="1" xfId="0" applyNumberFormat="1" applyFont="1" applyFill="1" applyBorder="1" applyAlignment="1">
      <alignment horizontal="center" vertical="top"/>
    </xf>
    <xf numFmtId="2" fontId="14" fillId="3" borderId="1" xfId="0" applyNumberFormat="1" applyFont="1" applyFill="1" applyBorder="1" applyAlignment="1">
      <alignment horizontal="center" vertical="top" wrapText="1"/>
    </xf>
    <xf numFmtId="2" fontId="14" fillId="3" borderId="2" xfId="0" applyNumberFormat="1" applyFont="1" applyFill="1" applyBorder="1" applyAlignment="1">
      <alignment horizontal="center" vertical="top" wrapText="1"/>
    </xf>
    <xf numFmtId="2" fontId="14" fillId="3" borderId="1" xfId="2" applyNumberFormat="1" applyFont="1" applyFill="1" applyBorder="1" applyAlignment="1">
      <alignment horizontal="center" vertical="top" wrapText="1"/>
    </xf>
    <xf numFmtId="2" fontId="8" fillId="3" borderId="1" xfId="0" applyNumberFormat="1" applyFont="1" applyFill="1" applyBorder="1" applyAlignment="1">
      <alignment horizontal="right"/>
    </xf>
    <xf numFmtId="2" fontId="5" fillId="0" borderId="5" xfId="3" applyNumberFormat="1" applyFont="1" applyFill="1" applyBorder="1" applyAlignment="1">
      <alignment horizontal="right" vertical="top"/>
    </xf>
    <xf numFmtId="2" fontId="5" fillId="3" borderId="1" xfId="3" applyNumberFormat="1" applyFont="1" applyFill="1" applyBorder="1" applyAlignment="1">
      <alignment horizontal="right" vertical="top"/>
    </xf>
    <xf numFmtId="0" fontId="0" fillId="3" borderId="1" xfId="0" applyFill="1" applyBorder="1" applyAlignment="1">
      <alignment horizontal="center" vertical="center"/>
    </xf>
    <xf numFmtId="0" fontId="7" fillId="0" borderId="1" xfId="0" applyFont="1" applyBorder="1" applyAlignment="1">
      <alignment horizontal="left" vertical="top" wrapText="1"/>
    </xf>
    <xf numFmtId="0" fontId="8" fillId="0" borderId="1" xfId="0" applyFont="1" applyBorder="1" applyAlignment="1">
      <alignment vertical="top" wrapText="1"/>
    </xf>
    <xf numFmtId="0" fontId="0" fillId="4" borderId="0" xfId="0" applyFill="1"/>
    <xf numFmtId="0" fontId="0" fillId="4" borderId="1" xfId="0" applyFill="1" applyBorder="1"/>
    <xf numFmtId="2" fontId="8" fillId="4" borderId="1" xfId="0" applyNumberFormat="1" applyFont="1" applyFill="1" applyBorder="1" applyAlignment="1">
      <alignment vertical="center" wrapText="1"/>
    </xf>
    <xf numFmtId="2" fontId="8" fillId="4" borderId="1" xfId="0" applyNumberFormat="1" applyFont="1" applyFill="1" applyBorder="1" applyAlignment="1">
      <alignment horizontal="right" vertical="center" wrapText="1"/>
    </xf>
    <xf numFmtId="1" fontId="8" fillId="4" borderId="1" xfId="0" applyNumberFormat="1" applyFont="1" applyFill="1" applyBorder="1" applyAlignment="1">
      <alignment vertical="center" wrapText="1"/>
    </xf>
    <xf numFmtId="1" fontId="8" fillId="4" borderId="1" xfId="0" applyNumberFormat="1" applyFont="1" applyFill="1" applyBorder="1" applyAlignment="1">
      <alignment horizontal="right" vertical="center" wrapText="1"/>
    </xf>
    <xf numFmtId="166" fontId="8" fillId="4" borderId="1" xfId="0" applyNumberFormat="1" applyFont="1" applyFill="1" applyBorder="1" applyAlignment="1">
      <alignment horizontal="right" vertical="center" wrapText="1"/>
    </xf>
    <xf numFmtId="0" fontId="8" fillId="4" borderId="1" xfId="0" applyFont="1" applyFill="1" applyBorder="1" applyAlignment="1">
      <alignment horizontal="right" vertical="center" wrapText="1"/>
    </xf>
    <xf numFmtId="2" fontId="8" fillId="0" borderId="1" xfId="2" applyNumberFormat="1" applyFont="1" applyBorder="1" applyAlignment="1">
      <alignment wrapText="1"/>
    </xf>
    <xf numFmtId="2" fontId="8" fillId="0" borderId="1" xfId="2" applyNumberFormat="1" applyFont="1" applyBorder="1" applyAlignment="1">
      <alignment vertical="top" wrapText="1"/>
    </xf>
    <xf numFmtId="0" fontId="8" fillId="0" borderId="0" xfId="0" applyFont="1" applyFill="1" applyBorder="1" applyAlignment="1">
      <alignment horizontal="center" vertical="top" wrapText="1"/>
    </xf>
    <xf numFmtId="0" fontId="24" fillId="0" borderId="1" xfId="0" applyFont="1" applyBorder="1" applyAlignment="1">
      <alignment vertical="top"/>
    </xf>
    <xf numFmtId="0" fontId="24" fillId="0" borderId="0" xfId="0" applyFont="1"/>
    <xf numFmtId="2" fontId="14" fillId="3" borderId="1" xfId="0" applyNumberFormat="1" applyFont="1" applyFill="1" applyBorder="1" applyAlignment="1">
      <alignment horizontal="center" vertical="top"/>
    </xf>
    <xf numFmtId="0" fontId="8" fillId="0"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5" fillId="0" borderId="1" xfId="0" applyNumberFormat="1" applyFont="1" applyFill="1" applyBorder="1" applyAlignment="1">
      <alignment horizontal="center" vertical="top" wrapText="1"/>
    </xf>
    <xf numFmtId="165" fontId="8" fillId="0" borderId="1" xfId="0" applyNumberFormat="1" applyFont="1" applyFill="1" applyBorder="1" applyAlignment="1">
      <alignment horizontal="center" vertical="top"/>
    </xf>
    <xf numFmtId="165" fontId="5" fillId="0" borderId="1" xfId="0" applyNumberFormat="1" applyFont="1" applyFill="1" applyBorder="1" applyAlignment="1">
      <alignment horizontal="center" vertical="top"/>
    </xf>
    <xf numFmtId="0" fontId="8" fillId="0" borderId="1" xfId="0" applyFont="1" applyFill="1" applyBorder="1" applyAlignment="1">
      <alignment horizontal="center" vertical="top"/>
    </xf>
    <xf numFmtId="0" fontId="5" fillId="0" borderId="1" xfId="0" applyFont="1" applyFill="1" applyBorder="1" applyAlignment="1">
      <alignment horizontal="center" vertical="top"/>
    </xf>
    <xf numFmtId="0" fontId="8" fillId="0" borderId="1" xfId="0" applyFont="1" applyFill="1" applyBorder="1" applyAlignment="1" applyProtection="1">
      <alignment horizontal="center" vertical="top"/>
    </xf>
    <xf numFmtId="0" fontId="5" fillId="0" borderId="1" xfId="0" applyFont="1" applyFill="1" applyBorder="1" applyAlignment="1" applyProtection="1">
      <alignment horizontal="center" vertical="top"/>
    </xf>
    <xf numFmtId="0" fontId="22" fillId="0" borderId="1" xfId="0" applyFont="1" applyFill="1" applyBorder="1" applyAlignment="1">
      <alignment horizontal="center" vertical="top"/>
    </xf>
    <xf numFmtId="0" fontId="8" fillId="0" borderId="2" xfId="0" applyFont="1" applyFill="1" applyBorder="1" applyAlignment="1">
      <alignment horizontal="center" vertical="top" wrapText="1"/>
    </xf>
    <xf numFmtId="0" fontId="22" fillId="0" borderId="1" xfId="0" applyFont="1" applyFill="1" applyBorder="1" applyAlignment="1">
      <alignment horizontal="center" vertical="top" wrapText="1"/>
    </xf>
    <xf numFmtId="0" fontId="21" fillId="0" borderId="1" xfId="0" applyFont="1" applyFill="1" applyBorder="1" applyAlignment="1">
      <alignment horizontal="center" vertical="top" wrapText="1"/>
    </xf>
    <xf numFmtId="0" fontId="21" fillId="0" borderId="5" xfId="0" applyFont="1" applyFill="1" applyBorder="1" applyAlignment="1">
      <alignment horizontal="center" vertical="top" wrapText="1"/>
    </xf>
    <xf numFmtId="2" fontId="13" fillId="0" borderId="0" xfId="0" applyNumberFormat="1" applyFont="1"/>
    <xf numFmtId="0" fontId="5" fillId="2" borderId="2" xfId="1" applyNumberFormat="1" applyFont="1" applyFill="1" applyBorder="1" applyAlignment="1">
      <alignment horizontal="center" vertical="top" wrapText="1"/>
    </xf>
    <xf numFmtId="0" fontId="11" fillId="2" borderId="2" xfId="2" applyNumberFormat="1" applyFont="1" applyFill="1" applyBorder="1" applyAlignment="1">
      <alignment horizontal="center" vertical="top" wrapText="1"/>
    </xf>
    <xf numFmtId="0" fontId="5" fillId="0" borderId="1" xfId="0" applyFont="1" applyBorder="1" applyAlignment="1">
      <alignment vertical="top" wrapText="1"/>
    </xf>
    <xf numFmtId="2" fontId="5" fillId="0" borderId="1" xfId="0" applyNumberFormat="1" applyFont="1" applyBorder="1" applyAlignment="1">
      <alignment vertical="center" wrapText="1"/>
    </xf>
    <xf numFmtId="1" fontId="5" fillId="0" borderId="1" xfId="0" applyNumberFormat="1" applyFont="1" applyBorder="1" applyAlignment="1">
      <alignment vertical="center" wrapText="1"/>
    </xf>
    <xf numFmtId="1" fontId="5" fillId="0" borderId="1" xfId="0" applyNumberFormat="1" applyFont="1" applyBorder="1" applyAlignment="1">
      <alignment horizontal="right" vertical="center" wrapText="1"/>
    </xf>
    <xf numFmtId="166" fontId="5" fillId="0" borderId="1" xfId="0" applyNumberFormat="1" applyFont="1" applyBorder="1" applyAlignment="1">
      <alignment horizontal="right" vertical="center" wrapText="1"/>
    </xf>
    <xf numFmtId="2" fontId="5" fillId="0" borderId="1" xfId="0" applyNumberFormat="1" applyFont="1" applyBorder="1" applyAlignment="1">
      <alignment horizontal="right" vertical="center" wrapText="1"/>
    </xf>
    <xf numFmtId="0" fontId="5" fillId="0" borderId="1" xfId="0" applyFont="1" applyBorder="1" applyAlignment="1">
      <alignment horizontal="right" vertical="center" wrapText="1"/>
    </xf>
    <xf numFmtId="0" fontId="13" fillId="0" borderId="1" xfId="0" applyFont="1" applyBorder="1"/>
    <xf numFmtId="2" fontId="15" fillId="0" borderId="1" xfId="0" applyNumberFormat="1" applyFont="1" applyBorder="1" applyAlignment="1">
      <alignment horizontal="right" vertical="top" wrapText="1"/>
    </xf>
    <xf numFmtId="0" fontId="31" fillId="0" borderId="1" xfId="0" applyFont="1" applyFill="1" applyBorder="1" applyAlignment="1">
      <alignment vertical="top"/>
    </xf>
    <xf numFmtId="2" fontId="32" fillId="0" borderId="1" xfId="0" applyNumberFormat="1" applyFont="1" applyBorder="1" applyAlignment="1">
      <alignment horizontal="center" vertical="top"/>
    </xf>
    <xf numFmtId="2" fontId="32" fillId="3" borderId="1" xfId="0" applyNumberFormat="1" applyFont="1" applyFill="1" applyBorder="1" applyAlignment="1">
      <alignment horizontal="center" vertical="top"/>
    </xf>
    <xf numFmtId="0" fontId="33" fillId="0" borderId="0" xfId="0" applyFont="1"/>
    <xf numFmtId="2" fontId="33" fillId="0" borderId="0" xfId="0" applyNumberFormat="1" applyFont="1"/>
    <xf numFmtId="0" fontId="8" fillId="0" borderId="1" xfId="0" applyFont="1" applyBorder="1" applyAlignment="1">
      <alignment horizontal="center" vertical="top"/>
    </xf>
    <xf numFmtId="2" fontId="8" fillId="0" borderId="1" xfId="0" applyNumberFormat="1" applyFont="1" applyBorder="1" applyAlignment="1">
      <alignment horizontal="right" vertical="top"/>
    </xf>
    <xf numFmtId="2" fontId="5" fillId="0" borderId="1" xfId="3" applyNumberFormat="1" applyFont="1" applyBorder="1" applyAlignment="1">
      <alignment horizontal="right" vertical="top"/>
    </xf>
    <xf numFmtId="0" fontId="14" fillId="0" borderId="2"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2" fontId="14" fillId="0" borderId="1" xfId="1" applyNumberFormat="1" applyFont="1" applyFill="1" applyBorder="1" applyAlignment="1">
      <alignment horizontal="center" vertical="top" wrapText="1"/>
    </xf>
    <xf numFmtId="0" fontId="14" fillId="0" borderId="1" xfId="2" applyNumberFormat="1" applyFont="1" applyFill="1" applyBorder="1" applyAlignment="1">
      <alignment horizontal="center" vertical="top" wrapText="1"/>
    </xf>
    <xf numFmtId="2" fontId="16" fillId="0" borderId="1" xfId="0" applyNumberFormat="1" applyFont="1" applyBorder="1" applyAlignment="1"/>
    <xf numFmtId="0" fontId="16" fillId="0" borderId="1" xfId="0" applyFont="1" applyBorder="1" applyAlignment="1">
      <alignment vertical="top"/>
    </xf>
    <xf numFmtId="0" fontId="2" fillId="0" borderId="2" xfId="0" applyFont="1" applyBorder="1" applyAlignment="1">
      <alignment horizontal="center" vertical="top" wrapText="1"/>
    </xf>
    <xf numFmtId="0" fontId="2" fillId="0" borderId="9" xfId="0" applyFont="1" applyBorder="1" applyAlignment="1">
      <alignment horizontal="center" vertical="top" wrapText="1"/>
    </xf>
    <xf numFmtId="0" fontId="2" fillId="0" borderId="3" xfId="0" applyFont="1" applyBorder="1" applyAlignment="1">
      <alignment horizontal="center" vertical="top" wrapText="1"/>
    </xf>
    <xf numFmtId="0" fontId="23" fillId="0" borderId="4" xfId="1" applyNumberFormat="1" applyFont="1" applyFill="1" applyBorder="1" applyAlignment="1">
      <alignment horizontal="center" vertical="center" wrapText="1"/>
    </xf>
    <xf numFmtId="0" fontId="29" fillId="0" borderId="0" xfId="1" applyNumberFormat="1" applyFont="1" applyFill="1" applyBorder="1" applyAlignment="1">
      <alignment horizontal="center" vertical="center" wrapText="1"/>
    </xf>
    <xf numFmtId="2" fontId="8" fillId="0" borderId="2" xfId="2" applyNumberFormat="1" applyFont="1" applyBorder="1" applyAlignment="1">
      <alignment horizontal="center" vertical="top"/>
    </xf>
    <xf numFmtId="2" fontId="8" fillId="0" borderId="9" xfId="2" applyNumberFormat="1" applyFont="1" applyBorder="1" applyAlignment="1">
      <alignment horizontal="center" vertical="top"/>
    </xf>
    <xf numFmtId="2" fontId="8" fillId="0" borderId="3" xfId="2" applyNumberFormat="1" applyFont="1" applyBorder="1" applyAlignment="1">
      <alignment horizontal="center" vertical="top"/>
    </xf>
    <xf numFmtId="0" fontId="3" fillId="0" borderId="9" xfId="1" applyNumberFormat="1" applyBorder="1" applyAlignment="1">
      <alignment vertical="top" wrapText="1"/>
    </xf>
    <xf numFmtId="2" fontId="5" fillId="0" borderId="2" xfId="1" applyNumberFormat="1" applyFont="1" applyFill="1" applyBorder="1" applyAlignment="1">
      <alignment horizontal="center" vertical="top" wrapText="1"/>
    </xf>
    <xf numFmtId="2" fontId="5" fillId="0" borderId="9" xfId="1" applyNumberFormat="1" applyFont="1" applyFill="1" applyBorder="1" applyAlignment="1">
      <alignment horizontal="center" vertical="top" wrapText="1"/>
    </xf>
    <xf numFmtId="2" fontId="5" fillId="0" borderId="3" xfId="1" applyNumberFormat="1" applyFont="1" applyFill="1" applyBorder="1" applyAlignment="1">
      <alignment horizontal="center" vertical="top" wrapText="1"/>
    </xf>
    <xf numFmtId="0" fontId="5" fillId="0" borderId="2" xfId="0" applyFont="1" applyBorder="1" applyAlignment="1">
      <alignment horizontal="center" vertical="top" wrapText="1"/>
    </xf>
    <xf numFmtId="0" fontId="5" fillId="0" borderId="9" xfId="0" applyFont="1" applyBorder="1" applyAlignment="1">
      <alignment horizontal="center" vertical="top" wrapText="1"/>
    </xf>
    <xf numFmtId="0" fontId="5" fillId="0" borderId="3" xfId="0" applyFont="1" applyBorder="1" applyAlignment="1">
      <alignment horizontal="center" vertical="top" wrapText="1"/>
    </xf>
    <xf numFmtId="0" fontId="8" fillId="0" borderId="0" xfId="0" applyFont="1" applyFill="1" applyBorder="1" applyAlignment="1">
      <alignment horizontal="center" vertical="top" wrapText="1"/>
    </xf>
    <xf numFmtId="0" fontId="2" fillId="0" borderId="1" xfId="0" applyFont="1" applyBorder="1" applyAlignment="1">
      <alignment horizontal="center"/>
    </xf>
    <xf numFmtId="0" fontId="25" fillId="0" borderId="0" xfId="0" applyFont="1" applyAlignment="1">
      <alignment horizontal="center" vertical="center"/>
    </xf>
    <xf numFmtId="0" fontId="4" fillId="0" borderId="0" xfId="0" applyFont="1" applyAlignment="1">
      <alignment horizontal="center" vertical="center" wrapText="1"/>
    </xf>
    <xf numFmtId="0" fontId="0" fillId="0" borderId="2" xfId="0" applyBorder="1" applyAlignment="1">
      <alignment horizontal="center" vertical="top"/>
    </xf>
    <xf numFmtId="0" fontId="0" fillId="0" borderId="9" xfId="0" applyBorder="1" applyAlignment="1">
      <alignment horizontal="center" vertical="top"/>
    </xf>
    <xf numFmtId="0" fontId="0" fillId="0" borderId="3" xfId="0" applyBorder="1" applyAlignment="1">
      <alignment horizontal="center" vertical="top"/>
    </xf>
    <xf numFmtId="0" fontId="16" fillId="2" borderId="1" xfId="0" applyFont="1" applyFill="1" applyBorder="1" applyAlignment="1">
      <alignment horizontal="center" vertical="center" wrapText="1"/>
    </xf>
    <xf numFmtId="0" fontId="35" fillId="2" borderId="1" xfId="5" applyFont="1" applyFill="1" applyBorder="1" applyAlignment="1">
      <alignment horizontal="center" vertical="center" wrapText="1"/>
    </xf>
    <xf numFmtId="0" fontId="35" fillId="2" borderId="1" xfId="5" applyFont="1" applyFill="1" applyBorder="1" applyAlignment="1">
      <alignment horizontal="left" vertical="center" wrapText="1"/>
    </xf>
    <xf numFmtId="0" fontId="35" fillId="2" borderId="1" xfId="5" applyFont="1" applyFill="1" applyBorder="1" applyAlignment="1">
      <alignment vertical="center" wrapText="1"/>
    </xf>
    <xf numFmtId="0" fontId="16" fillId="0" borderId="1" xfId="0" applyFont="1" applyFill="1" applyBorder="1" applyAlignment="1">
      <alignment vertical="center" wrapText="1"/>
    </xf>
  </cellXfs>
  <cellStyles count="6">
    <cellStyle name="Normal" xfId="0" builtinId="0"/>
    <cellStyle name="Normal 2" xfId="1"/>
    <cellStyle name="Normal 3" xfId="3"/>
    <cellStyle name="Normal 4" xfId="2"/>
    <cellStyle name="Output" xfId="5" builtinId="21"/>
    <cellStyle name="Percent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Documents%20and%20Settings/pankaj/My%20Documents/Ballia%20water%20supply%20scheme/Ballia%20water%20supply/Estimates%20of%20balli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khurja%20Estimate%20BOQ.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M-J(comp.)"/>
      <sheetName val="FORM -J(civil)"/>
      <sheetName val="economic of the scheme"/>
      <sheetName val="genral abs. of cost"/>
      <sheetName val="Breakup of cost"/>
      <sheetName val="Annual recuring exp."/>
      <sheetName val="Schedule of dis."/>
      <sheetName val="Annual income(present)"/>
      <sheetName val="detail meas. for dist. network"/>
      <sheetName val="Abst.of cost dist net."/>
      <sheetName val="detail meas.of RCC overhed tank"/>
      <sheetName val="Abst of cost RCC overhead tank"/>
      <sheetName val="detail meas. of tubewell"/>
      <sheetName val="Detail meas.of pumping plant"/>
      <sheetName val="Abst.cost of pumping plant"/>
      <sheetName val="Detail meas. of pump house"/>
      <sheetName val="Abst.cost for pump.house"/>
      <sheetName val="stat. of pipes avasvikas"/>
      <sheetName val="stat. of pipes collectorate"/>
      <sheetName val="Stat. of pipes rampur"/>
      <sheetName val="stat.ofpipes Bhirguashram"/>
      <sheetName val="stat.of bhirgu ashram no.2"/>
      <sheetName val="stat. of jagadishpur zone"/>
      <sheetName val="abs. of building works"/>
      <sheetName val="Est. of land acquisition"/>
      <sheetName val="Est. for sitedevelopment works"/>
      <sheetName val="est. of hiring of go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4">
          <cell r="B54" t="str">
            <v>Dismantling of roads for laying of pipe line including sorting out and stacking of serviceable materials,stacking and disposal of unserviceable materials upto a distance of 50 m.</v>
          </cell>
        </row>
        <row r="58">
          <cell r="B58" t="str">
            <v>Reinstatement of following type of roads dismantled during laying of pipe line including supply of all materials, labour and T &amp; P etc. required for proper completion of the work.</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 of rising main"/>
      <sheetName val="abs. of pumphouse"/>
      <sheetName val="abs. of distribution"/>
      <sheetName val="est. of sitedevelopment works"/>
      <sheetName val="BOQ"/>
      <sheetName val="Contribution share of st. cost"/>
      <sheetName val="Form-&quot;J&quot; comp."/>
      <sheetName val="Form-&quot;J&quot; comp. (E&amp;M)"/>
      <sheetName val="Form-&quot;J&quot; Civil. "/>
      <sheetName val="Gen. abs."/>
      <sheetName val="O&amp;M"/>
      <sheetName val="O&amp;M(EM)F"/>
      <sheetName val="O&amp;M(EM)"/>
      <sheetName val="Breakup of cost"/>
      <sheetName val="scheduel of Funding."/>
      <sheetName val="annual recurring expen."/>
      <sheetName val="Economics of the Scheme"/>
      <sheetName val="det.mets. of distribution"/>
      <sheetName val="mes. of rising main"/>
      <sheetName val="abs. OHT"/>
      <sheetName val="det. OHT"/>
      <sheetName val="det. of pumphouse"/>
      <sheetName val="est. for staff quarters"/>
      <sheetName val="est. of hring of godown"/>
      <sheetName val="est. of rainwater harvesting"/>
      <sheetName val="Sluice masonary"/>
      <sheetName val="Sluice box "/>
      <sheetName val="Air valve"/>
      <sheetName val="Boundary wall"/>
      <sheetName val="Gate"/>
      <sheetName val="Renovate"/>
      <sheetName val="Pump house"/>
      <sheetName val="Staff Quarter"/>
      <sheetName val="Connection"/>
      <sheetName val="Rain water"/>
      <sheetName val="e&amp;m boq"/>
    </sheetNames>
    <sheetDataSet>
      <sheetData sheetId="0">
        <row r="41">
          <cell r="C41">
            <v>350.2</v>
          </cell>
        </row>
        <row r="43">
          <cell r="C43">
            <v>87.55</v>
          </cell>
        </row>
        <row r="45">
          <cell r="C45">
            <v>43.774999999999999</v>
          </cell>
        </row>
        <row r="46">
          <cell r="C46">
            <v>393.97499999999997</v>
          </cell>
        </row>
      </sheetData>
      <sheetData sheetId="1">
        <row r="12">
          <cell r="E12">
            <v>199233.85009999995</v>
          </cell>
        </row>
      </sheetData>
      <sheetData sheetId="2"/>
      <sheetData sheetId="3">
        <row r="10">
          <cell r="B10" t="str">
            <v xml:space="preserve">Supply of all labour, materials and T &amp; P etc. and construct boundary wall as per unit estatement </v>
          </cell>
        </row>
        <row r="13">
          <cell r="G13">
            <v>176.4</v>
          </cell>
        </row>
        <row r="15">
          <cell r="B15" t="str">
            <v>Supply of all labour, materials and T &amp; P etc. and provide 3.6 m wide M.S. gate and 1 m wide wicket gate with pillars as per departmental type design &amp; unit statement.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FF00"/>
  </sheetPr>
  <dimension ref="A1:N126"/>
  <sheetViews>
    <sheetView zoomScale="82" zoomScaleNormal="82" workbookViewId="0">
      <selection activeCell="L1" sqref="L1"/>
    </sheetView>
  </sheetViews>
  <sheetFormatPr defaultRowHeight="15"/>
  <cols>
    <col min="1" max="1" width="6.140625" customWidth="1"/>
    <col min="2" max="2" width="19.28515625" bestFit="1" customWidth="1"/>
    <col min="3" max="3" width="31.28515625" customWidth="1"/>
    <col min="4" max="4" width="53" customWidth="1"/>
    <col min="5" max="6" width="12.7109375" customWidth="1"/>
    <col min="7" max="7" width="14" customWidth="1"/>
    <col min="8" max="8" width="12.28515625" customWidth="1"/>
    <col min="9" max="9" width="29.140625" customWidth="1"/>
    <col min="10" max="10" width="14" customWidth="1"/>
    <col min="11" max="11" width="29.140625" customWidth="1"/>
    <col min="12" max="12" width="14.85546875" customWidth="1"/>
    <col min="14" max="14" width="12.140625" bestFit="1" customWidth="1"/>
  </cols>
  <sheetData>
    <row r="1" spans="1:14" ht="46.5" customHeight="1">
      <c r="A1" s="34" t="s">
        <v>63</v>
      </c>
      <c r="B1" s="34" t="s">
        <v>584</v>
      </c>
      <c r="C1" s="34" t="s">
        <v>585</v>
      </c>
      <c r="D1" s="34" t="s">
        <v>0</v>
      </c>
      <c r="E1" s="34" t="s">
        <v>581</v>
      </c>
      <c r="F1" s="34" t="s">
        <v>1</v>
      </c>
      <c r="G1" s="34" t="s">
        <v>2</v>
      </c>
      <c r="H1" s="200" t="s">
        <v>582</v>
      </c>
      <c r="I1" s="201" t="s">
        <v>583</v>
      </c>
      <c r="J1" s="201" t="s">
        <v>433</v>
      </c>
      <c r="K1" s="201" t="s">
        <v>434</v>
      </c>
      <c r="L1" s="138" t="s">
        <v>529</v>
      </c>
    </row>
    <row r="2" spans="1:14" ht="15.75">
      <c r="A2" s="204"/>
      <c r="B2" s="204" t="s">
        <v>588</v>
      </c>
      <c r="C2" s="204" t="s">
        <v>589</v>
      </c>
      <c r="D2" s="35" t="s">
        <v>121</v>
      </c>
      <c r="E2" s="35"/>
      <c r="F2" s="37"/>
      <c r="G2" s="36"/>
      <c r="H2" s="36"/>
      <c r="I2" s="38"/>
      <c r="J2" s="39"/>
      <c r="K2" s="39"/>
      <c r="L2" s="137"/>
    </row>
    <row r="3" spans="1:14" ht="15.75">
      <c r="A3" s="205"/>
      <c r="B3" s="205"/>
      <c r="C3" s="205"/>
      <c r="D3" s="35" t="s">
        <v>122</v>
      </c>
      <c r="E3" s="35"/>
      <c r="F3" s="42"/>
      <c r="G3" s="41"/>
      <c r="H3" s="41"/>
      <c r="I3" s="43"/>
      <c r="J3" s="39"/>
      <c r="K3" s="39"/>
      <c r="L3" s="137"/>
    </row>
    <row r="4" spans="1:14" ht="60.75" customHeight="1">
      <c r="A4" s="205"/>
      <c r="B4" s="205"/>
      <c r="C4" s="205"/>
      <c r="D4" s="44" t="s">
        <v>123</v>
      </c>
      <c r="E4" s="44"/>
      <c r="F4" s="135"/>
      <c r="G4" s="135"/>
      <c r="H4" s="40"/>
      <c r="I4" s="135"/>
      <c r="J4" s="135"/>
      <c r="K4" s="135"/>
      <c r="L4" s="137"/>
    </row>
    <row r="5" spans="1:14" ht="21.75" customHeight="1">
      <c r="A5" s="205"/>
      <c r="B5" s="205"/>
      <c r="C5" s="205"/>
      <c r="D5" s="45" t="s">
        <v>124</v>
      </c>
      <c r="E5" s="45"/>
      <c r="F5" s="40" t="s">
        <v>108</v>
      </c>
      <c r="G5" s="40">
        <v>1</v>
      </c>
      <c r="H5" s="40">
        <v>451106.11</v>
      </c>
      <c r="I5" s="40">
        <f t="shared" ref="I5:I10" si="0">ROUND(G5*H5,0)</f>
        <v>451106</v>
      </c>
      <c r="J5" s="40">
        <v>383440.19349999999</v>
      </c>
      <c r="K5" s="40">
        <f t="shared" ref="K5:K10" si="1">ROUND(G5*J5,0)</f>
        <v>383440</v>
      </c>
      <c r="L5" s="160">
        <v>1</v>
      </c>
      <c r="N5" s="102"/>
    </row>
    <row r="6" spans="1:14" ht="18.75" customHeight="1">
      <c r="A6" s="205"/>
      <c r="B6" s="205"/>
      <c r="C6" s="205"/>
      <c r="D6" s="45" t="s">
        <v>125</v>
      </c>
      <c r="E6" s="45"/>
      <c r="F6" s="40" t="s">
        <v>108</v>
      </c>
      <c r="G6" s="40">
        <v>2</v>
      </c>
      <c r="H6" s="40">
        <v>451106.11</v>
      </c>
      <c r="I6" s="40">
        <f t="shared" si="0"/>
        <v>902212</v>
      </c>
      <c r="J6" s="40">
        <v>383440.19349999999</v>
      </c>
      <c r="K6" s="40">
        <f t="shared" si="1"/>
        <v>766880</v>
      </c>
      <c r="L6" s="160">
        <v>2</v>
      </c>
      <c r="N6" s="102"/>
    </row>
    <row r="7" spans="1:14" ht="21" customHeight="1">
      <c r="A7" s="205"/>
      <c r="B7" s="205"/>
      <c r="C7" s="205"/>
      <c r="D7" s="45" t="s">
        <v>126</v>
      </c>
      <c r="E7" s="45"/>
      <c r="F7" s="40" t="s">
        <v>108</v>
      </c>
      <c r="G7" s="40">
        <v>2</v>
      </c>
      <c r="H7" s="40">
        <v>191164.88</v>
      </c>
      <c r="I7" s="40">
        <f t="shared" si="0"/>
        <v>382330</v>
      </c>
      <c r="J7" s="40">
        <v>162490.14800000002</v>
      </c>
      <c r="K7" s="40">
        <f t="shared" si="1"/>
        <v>324980</v>
      </c>
      <c r="L7" s="137"/>
      <c r="N7" s="102"/>
    </row>
    <row r="8" spans="1:14" ht="17.25" customHeight="1">
      <c r="A8" s="205"/>
      <c r="B8" s="205"/>
      <c r="C8" s="205"/>
      <c r="D8" s="45" t="s">
        <v>127</v>
      </c>
      <c r="E8" s="45"/>
      <c r="F8" s="40" t="s">
        <v>108</v>
      </c>
      <c r="G8" s="40">
        <v>1</v>
      </c>
      <c r="H8" s="40">
        <v>191164.88</v>
      </c>
      <c r="I8" s="40">
        <f t="shared" si="0"/>
        <v>191165</v>
      </c>
      <c r="J8" s="40">
        <v>162490.14800000002</v>
      </c>
      <c r="K8" s="40">
        <f t="shared" si="1"/>
        <v>162490</v>
      </c>
      <c r="L8" s="137"/>
      <c r="N8" s="102"/>
    </row>
    <row r="9" spans="1:14" ht="15.75">
      <c r="A9" s="205"/>
      <c r="B9" s="205"/>
      <c r="C9" s="205"/>
      <c r="D9" s="46" t="s">
        <v>128</v>
      </c>
      <c r="E9" s="46"/>
      <c r="F9" s="40"/>
      <c r="G9" s="47"/>
      <c r="H9" s="43"/>
      <c r="I9" s="40">
        <f t="shared" si="0"/>
        <v>0</v>
      </c>
      <c r="J9" s="47">
        <v>0</v>
      </c>
      <c r="K9" s="40">
        <f t="shared" si="1"/>
        <v>0</v>
      </c>
      <c r="L9" s="137"/>
      <c r="N9" s="102"/>
    </row>
    <row r="10" spans="1:14" ht="64.5" customHeight="1">
      <c r="A10" s="205"/>
      <c r="B10" s="205"/>
      <c r="C10" s="205"/>
      <c r="D10" s="45" t="s">
        <v>129</v>
      </c>
      <c r="E10" s="45"/>
      <c r="F10" s="40" t="s">
        <v>78</v>
      </c>
      <c r="G10" s="40">
        <v>1030</v>
      </c>
      <c r="H10" s="40">
        <v>1640.75</v>
      </c>
      <c r="I10" s="40">
        <f t="shared" si="0"/>
        <v>1689973</v>
      </c>
      <c r="J10" s="40">
        <v>1394.6375</v>
      </c>
      <c r="K10" s="40">
        <f t="shared" si="1"/>
        <v>1436477</v>
      </c>
      <c r="L10" s="160">
        <v>1030</v>
      </c>
      <c r="N10" s="102"/>
    </row>
    <row r="11" spans="1:14" ht="17.25" customHeight="1">
      <c r="A11" s="205"/>
      <c r="B11" s="205"/>
      <c r="C11" s="205"/>
      <c r="D11" s="45" t="s">
        <v>130</v>
      </c>
      <c r="E11" s="45"/>
      <c r="F11" s="202"/>
      <c r="G11" s="202" t="s">
        <v>131</v>
      </c>
      <c r="H11" s="202"/>
      <c r="I11" s="40">
        <v>84499</v>
      </c>
      <c r="J11" s="135">
        <v>0</v>
      </c>
      <c r="K11" s="40">
        <v>71824</v>
      </c>
      <c r="L11" s="160"/>
      <c r="N11" s="102"/>
    </row>
    <row r="12" spans="1:14" ht="99.75" customHeight="1">
      <c r="A12" s="205"/>
      <c r="B12" s="205"/>
      <c r="C12" s="205"/>
      <c r="D12" s="45" t="s">
        <v>132</v>
      </c>
      <c r="E12" s="45"/>
      <c r="F12" s="40" t="s">
        <v>99</v>
      </c>
      <c r="G12" s="40">
        <v>914.13</v>
      </c>
      <c r="H12" s="40">
        <v>183.77</v>
      </c>
      <c r="I12" s="40">
        <f>ROUND(G12*H12,0)</f>
        <v>167990</v>
      </c>
      <c r="J12" s="40">
        <v>156.2045</v>
      </c>
      <c r="K12" s="40">
        <f>ROUND(G12*J12,0)</f>
        <v>142791</v>
      </c>
      <c r="L12" s="160">
        <v>6840.44</v>
      </c>
      <c r="N12" s="102"/>
    </row>
    <row r="13" spans="1:14" ht="135.75" customHeight="1">
      <c r="A13" s="205"/>
      <c r="B13" s="205"/>
      <c r="C13" s="205"/>
      <c r="D13" s="45" t="s">
        <v>133</v>
      </c>
      <c r="E13" s="45"/>
      <c r="F13" s="135"/>
      <c r="G13" s="135"/>
      <c r="H13" s="40"/>
      <c r="I13" s="40"/>
      <c r="J13" s="135"/>
      <c r="K13" s="40"/>
      <c r="L13" s="137"/>
      <c r="N13" s="102"/>
    </row>
    <row r="14" spans="1:14" ht="15.75">
      <c r="A14" s="205"/>
      <c r="B14" s="205"/>
      <c r="C14" s="205"/>
      <c r="D14" s="45" t="s">
        <v>134</v>
      </c>
      <c r="E14" s="45"/>
      <c r="F14" s="40" t="s">
        <v>78</v>
      </c>
      <c r="G14" s="40">
        <v>1030</v>
      </c>
      <c r="H14" s="40">
        <v>153.66999999999999</v>
      </c>
      <c r="I14" s="40">
        <f t="shared" ref="I14:I19" si="2">ROUND(G14*H14,0)</f>
        <v>158280</v>
      </c>
      <c r="J14" s="40">
        <v>130.61949999999999</v>
      </c>
      <c r="K14" s="40">
        <f t="shared" ref="K14:K19" si="3">ROUND(G14*J14,0)</f>
        <v>134538</v>
      </c>
      <c r="L14" s="137"/>
      <c r="N14" s="102"/>
    </row>
    <row r="15" spans="1:14" ht="66" customHeight="1">
      <c r="A15" s="205"/>
      <c r="B15" s="205"/>
      <c r="C15" s="205"/>
      <c r="D15" s="45" t="s">
        <v>135</v>
      </c>
      <c r="E15" s="45"/>
      <c r="F15" s="40"/>
      <c r="G15" s="135"/>
      <c r="H15" s="48"/>
      <c r="I15" s="40">
        <f t="shared" si="2"/>
        <v>0</v>
      </c>
      <c r="J15" s="135">
        <v>0</v>
      </c>
      <c r="K15" s="40">
        <f t="shared" si="3"/>
        <v>0</v>
      </c>
      <c r="L15" s="137"/>
      <c r="N15" s="102"/>
    </row>
    <row r="16" spans="1:14" ht="21" customHeight="1">
      <c r="A16" s="205"/>
      <c r="B16" s="205"/>
      <c r="C16" s="205"/>
      <c r="D16" s="45" t="s">
        <v>136</v>
      </c>
      <c r="E16" s="45"/>
      <c r="F16" s="40" t="s">
        <v>108</v>
      </c>
      <c r="G16" s="40">
        <v>3</v>
      </c>
      <c r="H16" s="40">
        <v>46934.9</v>
      </c>
      <c r="I16" s="40">
        <f t="shared" si="2"/>
        <v>140805</v>
      </c>
      <c r="J16" s="40">
        <v>39894.665000000001</v>
      </c>
      <c r="K16" s="40">
        <f t="shared" si="3"/>
        <v>119684</v>
      </c>
      <c r="L16" s="137"/>
      <c r="N16" s="102"/>
    </row>
    <row r="17" spans="1:14" ht="18.75" customHeight="1">
      <c r="A17" s="205"/>
      <c r="B17" s="205"/>
      <c r="C17" s="205"/>
      <c r="D17" s="45" t="s">
        <v>137</v>
      </c>
      <c r="E17" s="45"/>
      <c r="F17" s="40" t="s">
        <v>108</v>
      </c>
      <c r="G17" s="40">
        <v>3</v>
      </c>
      <c r="H17" s="40">
        <v>46934.9</v>
      </c>
      <c r="I17" s="40">
        <f t="shared" si="2"/>
        <v>140805</v>
      </c>
      <c r="J17" s="40">
        <v>39894.665000000001</v>
      </c>
      <c r="K17" s="40">
        <f t="shared" si="3"/>
        <v>119684</v>
      </c>
      <c r="L17" s="137"/>
      <c r="N17" s="102"/>
    </row>
    <row r="18" spans="1:14" ht="21" customHeight="1">
      <c r="A18" s="205"/>
      <c r="B18" s="205"/>
      <c r="C18" s="205"/>
      <c r="D18" s="45" t="s">
        <v>138</v>
      </c>
      <c r="E18" s="45"/>
      <c r="F18" s="40" t="s">
        <v>108</v>
      </c>
      <c r="G18" s="40">
        <v>3</v>
      </c>
      <c r="H18" s="40">
        <v>46934.9</v>
      </c>
      <c r="I18" s="40">
        <f t="shared" si="2"/>
        <v>140805</v>
      </c>
      <c r="J18" s="40">
        <v>39894.665000000001</v>
      </c>
      <c r="K18" s="40">
        <f t="shared" si="3"/>
        <v>119684</v>
      </c>
      <c r="L18" s="137"/>
      <c r="N18" s="102"/>
    </row>
    <row r="19" spans="1:14" ht="51.75" customHeight="1">
      <c r="A19" s="205"/>
      <c r="B19" s="205"/>
      <c r="C19" s="205"/>
      <c r="D19" s="45" t="s">
        <v>139</v>
      </c>
      <c r="E19" s="45"/>
      <c r="F19" s="40" t="s">
        <v>108</v>
      </c>
      <c r="G19" s="40">
        <v>2</v>
      </c>
      <c r="H19" s="40">
        <v>7196.25</v>
      </c>
      <c r="I19" s="40">
        <f t="shared" si="2"/>
        <v>14393</v>
      </c>
      <c r="J19" s="40">
        <v>6116.8125</v>
      </c>
      <c r="K19" s="40">
        <f t="shared" si="3"/>
        <v>12234</v>
      </c>
      <c r="L19" s="137"/>
      <c r="N19" s="102"/>
    </row>
    <row r="20" spans="1:14" ht="38.25" customHeight="1">
      <c r="A20" s="205"/>
      <c r="B20" s="205"/>
      <c r="C20" s="205"/>
      <c r="D20" s="45" t="s">
        <v>140</v>
      </c>
      <c r="E20" s="45"/>
      <c r="F20" s="40"/>
      <c r="G20" s="135"/>
      <c r="H20" s="40"/>
      <c r="I20" s="40"/>
      <c r="J20" s="135"/>
      <c r="K20" s="40"/>
      <c r="L20" s="137"/>
      <c r="N20" s="102"/>
    </row>
    <row r="21" spans="1:14" ht="21" customHeight="1">
      <c r="A21" s="205"/>
      <c r="B21" s="205"/>
      <c r="C21" s="205"/>
      <c r="D21" s="45" t="s">
        <v>141</v>
      </c>
      <c r="E21" s="45"/>
      <c r="F21" s="40" t="s">
        <v>108</v>
      </c>
      <c r="G21" s="40">
        <v>9</v>
      </c>
      <c r="H21" s="40">
        <v>25015.45</v>
      </c>
      <c r="I21" s="40">
        <f>ROUND(G21*H21,0)</f>
        <v>225139</v>
      </c>
      <c r="J21" s="40">
        <v>21263.1325</v>
      </c>
      <c r="K21" s="40">
        <f>ROUND(G21*J21,0)</f>
        <v>191368</v>
      </c>
      <c r="L21" s="137"/>
      <c r="N21" s="102"/>
    </row>
    <row r="22" spans="1:14" ht="18.75" customHeight="1">
      <c r="A22" s="205"/>
      <c r="B22" s="205"/>
      <c r="C22" s="205"/>
      <c r="D22" s="49" t="s">
        <v>96</v>
      </c>
      <c r="E22" s="49"/>
      <c r="F22" s="40" t="s">
        <v>108</v>
      </c>
      <c r="G22" s="40">
        <v>2</v>
      </c>
      <c r="H22" s="40">
        <v>1687.99</v>
      </c>
      <c r="I22" s="40">
        <f>ROUND(G22*H22,0)</f>
        <v>3376</v>
      </c>
      <c r="J22" s="40">
        <v>1434.7915</v>
      </c>
      <c r="K22" s="40">
        <f>ROUND(G22*J22,0)</f>
        <v>2870</v>
      </c>
      <c r="L22" s="137"/>
      <c r="N22" s="102"/>
    </row>
    <row r="23" spans="1:14" ht="69" customHeight="1">
      <c r="A23" s="205"/>
      <c r="B23" s="205"/>
      <c r="C23" s="205"/>
      <c r="D23" s="50" t="s">
        <v>142</v>
      </c>
      <c r="E23" s="50"/>
      <c r="F23" s="40"/>
      <c r="G23" s="135"/>
      <c r="H23" s="40"/>
      <c r="I23" s="40"/>
      <c r="J23" s="135"/>
      <c r="K23" s="40"/>
      <c r="L23" s="137"/>
      <c r="N23" s="102"/>
    </row>
    <row r="24" spans="1:14" ht="22.5" customHeight="1">
      <c r="A24" s="205"/>
      <c r="B24" s="205"/>
      <c r="C24" s="205"/>
      <c r="D24" s="49" t="s">
        <v>143</v>
      </c>
      <c r="E24" s="49"/>
      <c r="F24" s="40" t="s">
        <v>144</v>
      </c>
      <c r="G24" s="40">
        <v>350.2</v>
      </c>
      <c r="H24" s="40">
        <v>198.62</v>
      </c>
      <c r="I24" s="40">
        <f>ROUND(G24*H24,0)</f>
        <v>69557</v>
      </c>
      <c r="J24" s="40">
        <v>168.827</v>
      </c>
      <c r="K24" s="40">
        <f>ROUND(G24*J24,0)</f>
        <v>59123</v>
      </c>
      <c r="L24" s="137"/>
      <c r="N24" s="102"/>
    </row>
    <row r="25" spans="1:14" ht="21.75" customHeight="1">
      <c r="A25" s="205"/>
      <c r="B25" s="205"/>
      <c r="C25" s="205"/>
      <c r="D25" s="49" t="s">
        <v>145</v>
      </c>
      <c r="E25" s="49"/>
      <c r="F25" s="40" t="s">
        <v>144</v>
      </c>
      <c r="G25" s="40">
        <v>87.55</v>
      </c>
      <c r="H25" s="40">
        <v>122.82</v>
      </c>
      <c r="I25" s="40">
        <f>ROUND(G25*H25,0)</f>
        <v>10753</v>
      </c>
      <c r="J25" s="40">
        <v>104.39699999999999</v>
      </c>
      <c r="K25" s="40">
        <f>ROUND(G25*J25,0)</f>
        <v>9140</v>
      </c>
      <c r="L25" s="160">
        <v>88.4</v>
      </c>
      <c r="N25" s="102"/>
    </row>
    <row r="26" spans="1:14" ht="24" customHeight="1">
      <c r="A26" s="205"/>
      <c r="B26" s="205"/>
      <c r="C26" s="205"/>
      <c r="D26" s="49" t="s">
        <v>146</v>
      </c>
      <c r="E26" s="49"/>
      <c r="F26" s="40" t="s">
        <v>144</v>
      </c>
      <c r="G26" s="40">
        <v>43.78</v>
      </c>
      <c r="H26" s="40">
        <v>92.11</v>
      </c>
      <c r="I26" s="40">
        <f>ROUND(G26*H26,0)</f>
        <v>4033</v>
      </c>
      <c r="J26" s="40">
        <v>78.293499999999995</v>
      </c>
      <c r="K26" s="40">
        <f>ROUND(G26*J26,0)</f>
        <v>3428</v>
      </c>
      <c r="L26" s="160">
        <v>73.7</v>
      </c>
      <c r="N26" s="102"/>
    </row>
    <row r="27" spans="1:14" ht="21.75" customHeight="1">
      <c r="A27" s="205"/>
      <c r="B27" s="205"/>
      <c r="C27" s="205"/>
      <c r="D27" s="45" t="s">
        <v>147</v>
      </c>
      <c r="E27" s="45"/>
      <c r="F27" s="40" t="s">
        <v>144</v>
      </c>
      <c r="G27" s="40">
        <v>393.98</v>
      </c>
      <c r="H27" s="40">
        <v>107.46</v>
      </c>
      <c r="I27" s="40">
        <f>ROUND(G27*H27,0)</f>
        <v>42337</v>
      </c>
      <c r="J27" s="40">
        <v>91.340999999999994</v>
      </c>
      <c r="K27" s="40">
        <f>ROUND(G27*J27,0)</f>
        <v>35987</v>
      </c>
      <c r="L27" s="137"/>
      <c r="N27" s="102"/>
    </row>
    <row r="28" spans="1:14" ht="66.75" customHeight="1">
      <c r="A28" s="205"/>
      <c r="B28" s="205"/>
      <c r="C28" s="205"/>
      <c r="D28" s="45" t="str">
        <f>'[1]Abst.of cost dist net.'!$B$58</f>
        <v>Reinstatement of following type of roads dismantled during laying of pipe line including supply of all materials, labour and T &amp; P etc. required for proper completion of the work.</v>
      </c>
      <c r="E28" s="45"/>
      <c r="F28" s="40"/>
      <c r="G28" s="135"/>
      <c r="H28" s="40"/>
      <c r="I28" s="40"/>
      <c r="J28" s="135"/>
      <c r="K28" s="40"/>
      <c r="L28" s="137"/>
      <c r="N28" s="102"/>
    </row>
    <row r="29" spans="1:14" ht="21.75" customHeight="1">
      <c r="A29" s="205"/>
      <c r="B29" s="205"/>
      <c r="C29" s="205"/>
      <c r="D29" s="45" t="s">
        <v>148</v>
      </c>
      <c r="E29" s="45"/>
      <c r="F29" s="40" t="s">
        <v>144</v>
      </c>
      <c r="G29" s="40">
        <f>'[2]abs. of rising main'!C41</f>
        <v>350.2</v>
      </c>
      <c r="H29" s="40">
        <v>1346.75</v>
      </c>
      <c r="I29" s="40">
        <f>ROUND(G29*H29,0)</f>
        <v>471632</v>
      </c>
      <c r="J29" s="40">
        <v>1144.7375</v>
      </c>
      <c r="K29" s="40">
        <f>ROUND(G29*J29,0)</f>
        <v>400887</v>
      </c>
      <c r="L29" s="160">
        <v>1275.3699999999999</v>
      </c>
      <c r="N29" s="102"/>
    </row>
    <row r="30" spans="1:14" ht="21.75" customHeight="1">
      <c r="A30" s="205"/>
      <c r="B30" s="205"/>
      <c r="C30" s="205"/>
      <c r="D30" s="45" t="s">
        <v>149</v>
      </c>
      <c r="E30" s="45"/>
      <c r="F30" s="40" t="s">
        <v>144</v>
      </c>
      <c r="G30" s="40">
        <f>'[2]abs. of rising main'!C43</f>
        <v>87.55</v>
      </c>
      <c r="H30" s="40">
        <v>1813.46</v>
      </c>
      <c r="I30" s="40">
        <f>ROUND(G30*H30,0)</f>
        <v>158768</v>
      </c>
      <c r="J30" s="40">
        <v>1541.441</v>
      </c>
      <c r="K30" s="40">
        <f>ROUND(G30*J30,0)</f>
        <v>134953</v>
      </c>
      <c r="L30" s="137"/>
      <c r="N30" s="102"/>
    </row>
    <row r="31" spans="1:14" ht="24" customHeight="1">
      <c r="A31" s="205"/>
      <c r="B31" s="205"/>
      <c r="C31" s="205"/>
      <c r="D31" s="45" t="s">
        <v>150</v>
      </c>
      <c r="E31" s="45"/>
      <c r="F31" s="40" t="s">
        <v>144</v>
      </c>
      <c r="G31" s="40">
        <f>'[2]abs. of rising main'!C45</f>
        <v>43.774999999999999</v>
      </c>
      <c r="H31" s="40">
        <v>257.41000000000003</v>
      </c>
      <c r="I31" s="40">
        <f>ROUND(G31*H31,0)</f>
        <v>11268</v>
      </c>
      <c r="J31" s="40">
        <v>218.79850000000002</v>
      </c>
      <c r="K31" s="40">
        <f>ROUND(G31*J31,0)</f>
        <v>9578</v>
      </c>
      <c r="L31" s="137"/>
      <c r="N31" s="102"/>
    </row>
    <row r="32" spans="1:14" ht="21.75" customHeight="1">
      <c r="A32" s="205"/>
      <c r="B32" s="205"/>
      <c r="C32" s="205"/>
      <c r="D32" s="45" t="s">
        <v>147</v>
      </c>
      <c r="E32" s="45"/>
      <c r="F32" s="40" t="s">
        <v>144</v>
      </c>
      <c r="G32" s="40">
        <f>'[2]abs. of rising main'!C46</f>
        <v>393.97499999999997</v>
      </c>
      <c r="H32" s="40">
        <v>807.25</v>
      </c>
      <c r="I32" s="40">
        <f>ROUND(G32*H32,0)</f>
        <v>318036</v>
      </c>
      <c r="J32" s="40">
        <v>686.16250000000002</v>
      </c>
      <c r="K32" s="40">
        <f>ROUND(G32*J32,0)</f>
        <v>270331</v>
      </c>
      <c r="L32" s="160">
        <v>3951.2</v>
      </c>
      <c r="N32" s="102"/>
    </row>
    <row r="33" spans="1:14" ht="52.5" customHeight="1">
      <c r="A33" s="205"/>
      <c r="B33" s="205"/>
      <c r="C33" s="205"/>
      <c r="D33" s="45" t="s">
        <v>151</v>
      </c>
      <c r="E33" s="45"/>
      <c r="F33" s="40"/>
      <c r="G33" s="40"/>
      <c r="H33" s="40"/>
      <c r="I33" s="40"/>
      <c r="J33" s="135"/>
      <c r="K33" s="40"/>
      <c r="L33" s="137"/>
      <c r="N33" s="102"/>
    </row>
    <row r="34" spans="1:14" ht="23.25" customHeight="1">
      <c r="A34" s="205"/>
      <c r="B34" s="205"/>
      <c r="C34" s="205"/>
      <c r="D34" s="49" t="s">
        <v>152</v>
      </c>
      <c r="E34" s="49"/>
      <c r="F34" s="40" t="s">
        <v>108</v>
      </c>
      <c r="G34" s="40">
        <v>4</v>
      </c>
      <c r="H34" s="40">
        <v>2686.6</v>
      </c>
      <c r="I34" s="40">
        <f>ROUND(G34*H34,0)</f>
        <v>10746</v>
      </c>
      <c r="J34" s="40">
        <v>2283.61</v>
      </c>
      <c r="K34" s="40">
        <f>ROUND(G34*J34,0)</f>
        <v>9134</v>
      </c>
      <c r="L34" s="137"/>
      <c r="N34" s="102"/>
    </row>
    <row r="35" spans="1:14" ht="21.75" customHeight="1">
      <c r="A35" s="205"/>
      <c r="B35" s="205"/>
      <c r="C35" s="205"/>
      <c r="D35" s="49" t="s">
        <v>153</v>
      </c>
      <c r="E35" s="49"/>
      <c r="F35" s="40" t="s">
        <v>108</v>
      </c>
      <c r="G35" s="40">
        <v>1</v>
      </c>
      <c r="H35" s="40">
        <v>2686.6</v>
      </c>
      <c r="I35" s="40">
        <f>ROUND(G35*H35,0)</f>
        <v>2687</v>
      </c>
      <c r="J35" s="40">
        <v>2283.61</v>
      </c>
      <c r="K35" s="40">
        <f>ROUND(G35*J35,0)</f>
        <v>2284</v>
      </c>
      <c r="L35" s="137"/>
      <c r="N35" s="102"/>
    </row>
    <row r="36" spans="1:14" ht="16.5" customHeight="1">
      <c r="A36" s="205"/>
      <c r="B36" s="205"/>
      <c r="C36" s="205"/>
      <c r="D36" s="49" t="s">
        <v>154</v>
      </c>
      <c r="E36" s="49"/>
      <c r="F36" s="40" t="s">
        <v>108</v>
      </c>
      <c r="G36" s="40">
        <v>3</v>
      </c>
      <c r="H36" s="40">
        <v>2686.6</v>
      </c>
      <c r="I36" s="40">
        <f>ROUND(G36*H36,0)</f>
        <v>8060</v>
      </c>
      <c r="J36" s="40">
        <v>2283.61</v>
      </c>
      <c r="K36" s="40">
        <f>ROUND(G36*J36,0)</f>
        <v>6851</v>
      </c>
      <c r="L36" s="137"/>
      <c r="N36" s="102"/>
    </row>
    <row r="37" spans="1:14" ht="51" customHeight="1">
      <c r="A37" s="205"/>
      <c r="B37" s="205"/>
      <c r="C37" s="205"/>
      <c r="D37" s="49" t="s">
        <v>155</v>
      </c>
      <c r="E37" s="49"/>
      <c r="F37" s="40" t="s">
        <v>156</v>
      </c>
      <c r="G37" s="40">
        <v>30.38</v>
      </c>
      <c r="H37" s="40">
        <v>8844.4699999999993</v>
      </c>
      <c r="I37" s="40">
        <f>ROUND(G37*H37,0)</f>
        <v>268695</v>
      </c>
      <c r="J37" s="40">
        <v>7517.7994999999992</v>
      </c>
      <c r="K37" s="40">
        <f>ROUND(G37*J37,0)</f>
        <v>228391</v>
      </c>
      <c r="L37" s="137"/>
      <c r="N37" s="102"/>
    </row>
    <row r="38" spans="1:14" ht="15.75">
      <c r="A38" s="205"/>
      <c r="B38" s="205"/>
      <c r="C38" s="205"/>
      <c r="D38" s="51" t="s">
        <v>157</v>
      </c>
      <c r="E38" s="51"/>
      <c r="F38" s="40"/>
      <c r="G38" s="135"/>
      <c r="H38" s="40"/>
      <c r="I38" s="40"/>
      <c r="J38" s="135"/>
      <c r="K38" s="40"/>
      <c r="L38" s="137"/>
      <c r="N38" s="102"/>
    </row>
    <row r="39" spans="1:14" ht="39" customHeight="1">
      <c r="A39" s="205"/>
      <c r="B39" s="205"/>
      <c r="C39" s="205"/>
      <c r="D39" s="44" t="s">
        <v>158</v>
      </c>
      <c r="E39" s="44"/>
      <c r="F39" s="40"/>
      <c r="G39" s="135"/>
      <c r="H39" s="40"/>
      <c r="I39" s="40"/>
      <c r="J39" s="135"/>
      <c r="K39" s="40"/>
      <c r="L39" s="137"/>
      <c r="N39" s="102"/>
    </row>
    <row r="40" spans="1:14" ht="19.5" customHeight="1">
      <c r="A40" s="205"/>
      <c r="B40" s="205"/>
      <c r="C40" s="205"/>
      <c r="D40" s="44" t="s">
        <v>159</v>
      </c>
      <c r="E40" s="44"/>
      <c r="F40" s="40" t="s">
        <v>78</v>
      </c>
      <c r="G40" s="40">
        <v>15000</v>
      </c>
      <c r="H40" s="40">
        <v>148.72</v>
      </c>
      <c r="I40" s="40">
        <f>ROUND(G40*H40,0)</f>
        <v>2230800</v>
      </c>
      <c r="J40" s="40">
        <v>126.41200000000001</v>
      </c>
      <c r="K40" s="40">
        <f>ROUND(G40*J40,0)</f>
        <v>1896180</v>
      </c>
      <c r="L40" s="160">
        <v>15000</v>
      </c>
      <c r="N40" s="102"/>
    </row>
    <row r="41" spans="1:14" ht="21.75" customHeight="1">
      <c r="A41" s="205"/>
      <c r="B41" s="205"/>
      <c r="C41" s="205"/>
      <c r="D41" s="44" t="s">
        <v>160</v>
      </c>
      <c r="E41" s="44"/>
      <c r="F41" s="203"/>
      <c r="G41" s="203" t="s">
        <v>161</v>
      </c>
      <c r="H41" s="203"/>
      <c r="I41" s="40">
        <v>111540</v>
      </c>
      <c r="J41" s="135">
        <v>0</v>
      </c>
      <c r="K41" s="40">
        <v>94809</v>
      </c>
      <c r="L41" s="137">
        <v>0</v>
      </c>
      <c r="N41" s="102"/>
    </row>
    <row r="42" spans="1:14" ht="99.75" customHeight="1">
      <c r="A42" s="205"/>
      <c r="B42" s="205"/>
      <c r="C42" s="205"/>
      <c r="D42" s="44" t="s">
        <v>162</v>
      </c>
      <c r="E42" s="44"/>
      <c r="F42" s="40" t="s">
        <v>156</v>
      </c>
      <c r="G42" s="40">
        <v>11715</v>
      </c>
      <c r="H42" s="40">
        <v>183.77</v>
      </c>
      <c r="I42" s="40">
        <f>ROUND(G42*H42,0)</f>
        <v>2152866</v>
      </c>
      <c r="J42" s="40">
        <v>156.2045</v>
      </c>
      <c r="K42" s="40">
        <f>ROUND(G42*J42,0)</f>
        <v>1829936</v>
      </c>
      <c r="L42" s="160">
        <v>6840.44</v>
      </c>
      <c r="N42" s="102"/>
    </row>
    <row r="43" spans="1:14" ht="99" customHeight="1">
      <c r="A43" s="205"/>
      <c r="B43" s="205"/>
      <c r="C43" s="205"/>
      <c r="D43" s="44" t="s">
        <v>163</v>
      </c>
      <c r="E43" s="44"/>
      <c r="F43" s="135"/>
      <c r="G43" s="135"/>
      <c r="H43" s="40"/>
      <c r="I43" s="40"/>
      <c r="J43" s="135"/>
      <c r="K43" s="40"/>
      <c r="L43" s="137"/>
      <c r="N43" s="102"/>
    </row>
    <row r="44" spans="1:14" ht="25.5" customHeight="1">
      <c r="A44" s="205"/>
      <c r="B44" s="205"/>
      <c r="C44" s="205"/>
      <c r="D44" s="44" t="s">
        <v>164</v>
      </c>
      <c r="E44" s="44"/>
      <c r="F44" s="40" t="s">
        <v>78</v>
      </c>
      <c r="G44" s="40">
        <v>15000</v>
      </c>
      <c r="H44" s="40">
        <v>28.62</v>
      </c>
      <c r="I44" s="40">
        <f>ROUND(G44*H44,0)</f>
        <v>429300</v>
      </c>
      <c r="J44" s="40">
        <v>24.327000000000002</v>
      </c>
      <c r="K44" s="40">
        <f>ROUND(G44*J44,0)</f>
        <v>364905</v>
      </c>
      <c r="L44" s="160">
        <v>12436.8</v>
      </c>
      <c r="N44" s="102"/>
    </row>
    <row r="45" spans="1:14" ht="37.5" customHeight="1">
      <c r="A45" s="205"/>
      <c r="B45" s="205"/>
      <c r="C45" s="205"/>
      <c r="D45" s="44" t="s">
        <v>165</v>
      </c>
      <c r="E45" s="44"/>
      <c r="F45" s="135"/>
      <c r="G45" s="135"/>
      <c r="H45" s="40"/>
      <c r="I45" s="40"/>
      <c r="J45" s="40"/>
      <c r="K45" s="40"/>
      <c r="L45" s="137"/>
      <c r="N45" s="102"/>
    </row>
    <row r="46" spans="1:14" ht="20.25" customHeight="1">
      <c r="A46" s="205"/>
      <c r="B46" s="205"/>
      <c r="C46" s="205"/>
      <c r="D46" s="44" t="s">
        <v>166</v>
      </c>
      <c r="E46" s="44"/>
      <c r="F46" s="135"/>
      <c r="G46" s="135"/>
      <c r="H46" s="40"/>
      <c r="I46" s="40">
        <f>ROUND(G46*H46,0)</f>
        <v>0</v>
      </c>
      <c r="J46" s="40">
        <v>0</v>
      </c>
      <c r="K46" s="40">
        <f>ROUND(G46*J46,0)</f>
        <v>0</v>
      </c>
      <c r="L46" s="137"/>
      <c r="N46" s="102"/>
    </row>
    <row r="47" spans="1:14" ht="21" customHeight="1">
      <c r="A47" s="205"/>
      <c r="B47" s="205"/>
      <c r="C47" s="205"/>
      <c r="D47" s="44" t="s">
        <v>167</v>
      </c>
      <c r="E47" s="44"/>
      <c r="F47" s="40" t="s">
        <v>108</v>
      </c>
      <c r="G47" s="40">
        <v>1</v>
      </c>
      <c r="H47" s="40">
        <v>123531.79</v>
      </c>
      <c r="I47" s="40">
        <f>ROUND(G47*H47,0)</f>
        <v>123532</v>
      </c>
      <c r="J47" s="40">
        <v>105002.0215</v>
      </c>
      <c r="K47" s="40">
        <f>ROUND(G47*J47,0)</f>
        <v>105002</v>
      </c>
      <c r="L47" s="137"/>
      <c r="N47" s="102"/>
    </row>
    <row r="48" spans="1:14" ht="21" customHeight="1">
      <c r="A48" s="205"/>
      <c r="B48" s="205"/>
      <c r="C48" s="205"/>
      <c r="D48" s="44" t="s">
        <v>168</v>
      </c>
      <c r="E48" s="44"/>
      <c r="F48" s="40" t="s">
        <v>108</v>
      </c>
      <c r="G48" s="40">
        <v>15</v>
      </c>
      <c r="H48" s="40">
        <v>13922.35</v>
      </c>
      <c r="I48" s="40">
        <f>ROUND(G48*H48,0)</f>
        <v>208835</v>
      </c>
      <c r="J48" s="40">
        <v>11833.997500000001</v>
      </c>
      <c r="K48" s="40">
        <f>ROUND(G48*J48,0)</f>
        <v>177510</v>
      </c>
      <c r="L48" s="160">
        <v>2</v>
      </c>
      <c r="N48" s="102"/>
    </row>
    <row r="49" spans="1:14" ht="65.25" customHeight="1">
      <c r="A49" s="205"/>
      <c r="B49" s="205"/>
      <c r="C49" s="205"/>
      <c r="D49" s="50" t="s">
        <v>169</v>
      </c>
      <c r="E49" s="50"/>
      <c r="F49" s="52"/>
      <c r="G49" s="40"/>
      <c r="H49" s="48"/>
      <c r="I49" s="40"/>
      <c r="J49" s="135"/>
      <c r="K49" s="40"/>
      <c r="L49" s="137"/>
      <c r="N49" s="102"/>
    </row>
    <row r="50" spans="1:14" ht="27" customHeight="1">
      <c r="A50" s="205"/>
      <c r="B50" s="205"/>
      <c r="C50" s="205"/>
      <c r="D50" s="50" t="s">
        <v>143</v>
      </c>
      <c r="E50" s="50"/>
      <c r="F50" s="40" t="s">
        <v>144</v>
      </c>
      <c r="G50" s="40">
        <v>2662.5</v>
      </c>
      <c r="H50" s="40">
        <v>198.62</v>
      </c>
      <c r="I50" s="40">
        <f>ROUND(G50*H50,0)</f>
        <v>528826</v>
      </c>
      <c r="J50" s="40">
        <v>168.827</v>
      </c>
      <c r="K50" s="40">
        <f>ROUND(G50*J50,0)</f>
        <v>449502</v>
      </c>
      <c r="L50" s="160">
        <v>1771.63</v>
      </c>
      <c r="N50" s="102"/>
    </row>
    <row r="51" spans="1:14" ht="18.75">
      <c r="A51" s="205"/>
      <c r="B51" s="205"/>
      <c r="C51" s="205"/>
      <c r="D51" s="50" t="s">
        <v>149</v>
      </c>
      <c r="E51" s="50"/>
      <c r="F51" s="40" t="s">
        <v>144</v>
      </c>
      <c r="G51" s="40">
        <v>1597.5</v>
      </c>
      <c r="H51" s="40">
        <v>122.82</v>
      </c>
      <c r="I51" s="40">
        <f>ROUND(G51*H51,0)</f>
        <v>196205</v>
      </c>
      <c r="J51" s="40">
        <v>104.39699999999999</v>
      </c>
      <c r="K51" s="40">
        <f>ROUND(G51*J51,0)</f>
        <v>166774</v>
      </c>
      <c r="L51" s="160">
        <v>88.4</v>
      </c>
      <c r="N51" s="102"/>
    </row>
    <row r="52" spans="1:14" ht="25.5" customHeight="1">
      <c r="A52" s="205"/>
      <c r="B52" s="205"/>
      <c r="C52" s="205"/>
      <c r="D52" s="49" t="s">
        <v>170</v>
      </c>
      <c r="E52" s="49"/>
      <c r="F52" s="40" t="s">
        <v>144</v>
      </c>
      <c r="G52" s="40">
        <v>5325</v>
      </c>
      <c r="H52" s="40">
        <v>107.46</v>
      </c>
      <c r="I52" s="40">
        <f>ROUND(G52*H52,0)</f>
        <v>572225</v>
      </c>
      <c r="J52" s="40">
        <v>91.340999999999994</v>
      </c>
      <c r="K52" s="40">
        <f>ROUND(G52*J52,0)</f>
        <v>486391</v>
      </c>
      <c r="L52" s="160">
        <v>4346.87</v>
      </c>
      <c r="N52" s="102"/>
    </row>
    <row r="53" spans="1:14" ht="21.75" customHeight="1">
      <c r="A53" s="205"/>
      <c r="B53" s="205"/>
      <c r="C53" s="205"/>
      <c r="D53" s="50" t="s">
        <v>146</v>
      </c>
      <c r="E53" s="50"/>
      <c r="F53" s="40" t="s">
        <v>144</v>
      </c>
      <c r="G53" s="40">
        <v>1065</v>
      </c>
      <c r="H53" s="40">
        <v>92.11</v>
      </c>
      <c r="I53" s="40">
        <f>ROUND(G53*H53,0)</f>
        <v>98097</v>
      </c>
      <c r="J53" s="40">
        <v>78.293499999999995</v>
      </c>
      <c r="K53" s="40">
        <f>ROUND(G53*J53,0)</f>
        <v>83383</v>
      </c>
      <c r="L53" s="160" t="s">
        <v>563</v>
      </c>
      <c r="N53" s="102"/>
    </row>
    <row r="54" spans="1:14" ht="71.25" customHeight="1">
      <c r="A54" s="205"/>
      <c r="B54" s="205"/>
      <c r="C54" s="205"/>
      <c r="D54" s="50" t="s">
        <v>171</v>
      </c>
      <c r="E54" s="50"/>
      <c r="F54" s="52"/>
      <c r="G54" s="52"/>
      <c r="H54" s="40"/>
      <c r="I54" s="40"/>
      <c r="J54" s="40"/>
      <c r="K54" s="40"/>
      <c r="L54" s="137"/>
      <c r="N54" s="102"/>
    </row>
    <row r="55" spans="1:14" ht="21" customHeight="1">
      <c r="A55" s="205"/>
      <c r="B55" s="205"/>
      <c r="C55" s="205"/>
      <c r="D55" s="50" t="s">
        <v>143</v>
      </c>
      <c r="E55" s="50"/>
      <c r="F55" s="40" t="s">
        <v>144</v>
      </c>
      <c r="G55" s="40">
        <v>2662.5</v>
      </c>
      <c r="H55" s="40">
        <v>1346.75</v>
      </c>
      <c r="I55" s="40">
        <f>ROUND(G55*H55,0)</f>
        <v>3585722</v>
      </c>
      <c r="J55" s="40">
        <v>1144.7375</v>
      </c>
      <c r="K55" s="40">
        <f>ROUND(G55*J55,0)</f>
        <v>3047864</v>
      </c>
      <c r="L55" s="137"/>
      <c r="N55" s="102"/>
    </row>
    <row r="56" spans="1:14" ht="18.75">
      <c r="A56" s="205"/>
      <c r="B56" s="205"/>
      <c r="C56" s="205"/>
      <c r="D56" s="50" t="s">
        <v>149</v>
      </c>
      <c r="E56" s="50"/>
      <c r="F56" s="40" t="s">
        <v>144</v>
      </c>
      <c r="G56" s="40">
        <v>1597.5</v>
      </c>
      <c r="H56" s="40">
        <v>1813.46</v>
      </c>
      <c r="I56" s="40">
        <f>ROUND(G56*H56,0)</f>
        <v>2897002</v>
      </c>
      <c r="J56" s="40">
        <v>1541.441</v>
      </c>
      <c r="K56" s="40">
        <f>ROUND(G56*J56,0)</f>
        <v>2462452</v>
      </c>
      <c r="L56" s="137"/>
      <c r="N56" s="102"/>
    </row>
    <row r="57" spans="1:14" ht="21.75" customHeight="1">
      <c r="A57" s="205"/>
      <c r="B57" s="205"/>
      <c r="C57" s="205"/>
      <c r="D57" s="49" t="s">
        <v>170</v>
      </c>
      <c r="E57" s="49"/>
      <c r="F57" s="40" t="s">
        <v>144</v>
      </c>
      <c r="G57" s="40">
        <v>5325</v>
      </c>
      <c r="H57" s="40">
        <v>807.25</v>
      </c>
      <c r="I57" s="40">
        <f>ROUND(G57*H57,0)</f>
        <v>4298606</v>
      </c>
      <c r="J57" s="40">
        <v>686.16250000000002</v>
      </c>
      <c r="K57" s="40">
        <f>ROUND(G57*J57,0)</f>
        <v>3653815</v>
      </c>
      <c r="L57" s="137"/>
      <c r="N57" s="102"/>
    </row>
    <row r="58" spans="1:14" ht="18.75">
      <c r="A58" s="205"/>
      <c r="B58" s="205"/>
      <c r="C58" s="205"/>
      <c r="D58" s="50" t="s">
        <v>146</v>
      </c>
      <c r="E58" s="50"/>
      <c r="F58" s="40" t="s">
        <v>144</v>
      </c>
      <c r="G58" s="40">
        <v>1065</v>
      </c>
      <c r="H58" s="40">
        <v>257.41000000000003</v>
      </c>
      <c r="I58" s="40">
        <f>ROUND(G58*H58,0)</f>
        <v>274142</v>
      </c>
      <c r="J58" s="40">
        <v>218.79850000000002</v>
      </c>
      <c r="K58" s="40">
        <f>ROUND(G58*J58,0)</f>
        <v>233020</v>
      </c>
      <c r="L58" s="137"/>
      <c r="N58" s="102"/>
    </row>
    <row r="59" spans="1:14" ht="60.75" customHeight="1">
      <c r="A59" s="205"/>
      <c r="B59" s="205"/>
      <c r="C59" s="205"/>
      <c r="D59" s="50" t="s">
        <v>172</v>
      </c>
      <c r="E59" s="50"/>
      <c r="F59" s="40"/>
      <c r="G59" s="40"/>
      <c r="H59" s="48"/>
      <c r="I59" s="40"/>
      <c r="J59" s="135"/>
      <c r="K59" s="40"/>
      <c r="L59" s="137"/>
      <c r="N59" s="102"/>
    </row>
    <row r="60" spans="1:14" ht="30" customHeight="1">
      <c r="A60" s="205"/>
      <c r="B60" s="205"/>
      <c r="C60" s="205"/>
      <c r="D60" s="50" t="s">
        <v>173</v>
      </c>
      <c r="E60" s="50"/>
      <c r="F60" s="40" t="s">
        <v>108</v>
      </c>
      <c r="G60" s="40">
        <v>1</v>
      </c>
      <c r="H60" s="40">
        <v>25015.45</v>
      </c>
      <c r="I60" s="40">
        <f>ROUND(G60*H60,0)</f>
        <v>25015</v>
      </c>
      <c r="J60" s="40">
        <v>21263.1325</v>
      </c>
      <c r="K60" s="40">
        <f>ROUND(G60*J60,0)</f>
        <v>21263</v>
      </c>
      <c r="L60" s="137"/>
      <c r="N60" s="102"/>
    </row>
    <row r="61" spans="1:14" ht="30" customHeight="1">
      <c r="A61" s="205"/>
      <c r="B61" s="205"/>
      <c r="C61" s="205"/>
      <c r="D61" s="50" t="s">
        <v>174</v>
      </c>
      <c r="E61" s="50"/>
      <c r="F61" s="40" t="s">
        <v>108</v>
      </c>
      <c r="G61" s="40">
        <v>15</v>
      </c>
      <c r="H61" s="40">
        <v>1687.99</v>
      </c>
      <c r="I61" s="40">
        <f>ROUND(G61*H61,0)</f>
        <v>25320</v>
      </c>
      <c r="J61" s="40">
        <v>1434.7915</v>
      </c>
      <c r="K61" s="40">
        <f>ROUND(G61*J61,0)</f>
        <v>21522</v>
      </c>
      <c r="L61" s="137"/>
      <c r="N61" s="102"/>
    </row>
    <row r="62" spans="1:14" ht="73.5" customHeight="1">
      <c r="A62" s="205"/>
      <c r="B62" s="205"/>
      <c r="C62" s="205"/>
      <c r="D62" s="50" t="s">
        <v>175</v>
      </c>
      <c r="E62" s="50"/>
      <c r="F62" s="40" t="s">
        <v>108</v>
      </c>
      <c r="G62" s="40">
        <v>22</v>
      </c>
      <c r="H62" s="40">
        <v>5757</v>
      </c>
      <c r="I62" s="40">
        <f>ROUND(G62*H62,0)</f>
        <v>126654</v>
      </c>
      <c r="J62" s="40">
        <v>4893.45</v>
      </c>
      <c r="K62" s="40">
        <f>ROUND(G62*J62,0)</f>
        <v>107656</v>
      </c>
      <c r="L62" s="160">
        <v>50</v>
      </c>
      <c r="N62" s="102"/>
    </row>
    <row r="63" spans="1:14" ht="27" customHeight="1">
      <c r="A63" s="205"/>
      <c r="B63" s="205"/>
      <c r="C63" s="205"/>
      <c r="D63" s="44" t="s">
        <v>176</v>
      </c>
      <c r="E63" s="44"/>
      <c r="F63" s="203"/>
      <c r="G63" s="203" t="s">
        <v>177</v>
      </c>
      <c r="H63" s="203"/>
      <c r="I63" s="40">
        <v>10000</v>
      </c>
      <c r="J63" s="40">
        <v>0</v>
      </c>
      <c r="K63" s="40">
        <v>8500</v>
      </c>
      <c r="L63" s="137"/>
      <c r="N63" s="102"/>
    </row>
    <row r="64" spans="1:14" ht="28.5" customHeight="1">
      <c r="A64" s="205"/>
      <c r="B64" s="205"/>
      <c r="C64" s="205"/>
      <c r="D64" s="53" t="s">
        <v>178</v>
      </c>
      <c r="E64" s="53"/>
      <c r="F64" s="54"/>
      <c r="G64" s="47"/>
      <c r="H64" s="43"/>
      <c r="I64" s="40"/>
      <c r="J64" s="135"/>
      <c r="K64" s="40"/>
      <c r="L64" s="137"/>
      <c r="N64" s="102"/>
    </row>
    <row r="65" spans="1:14" ht="299.25">
      <c r="A65" s="205"/>
      <c r="B65" s="205"/>
      <c r="C65" s="205"/>
      <c r="D65" s="55" t="s">
        <v>179</v>
      </c>
      <c r="E65" s="55"/>
      <c r="F65" s="54"/>
      <c r="G65" s="47"/>
      <c r="H65" s="43"/>
      <c r="I65" s="40"/>
      <c r="J65" s="135"/>
      <c r="K65" s="40"/>
      <c r="L65" s="137"/>
      <c r="N65" s="102"/>
    </row>
    <row r="66" spans="1:14" ht="15.75">
      <c r="A66" s="205"/>
      <c r="B66" s="205"/>
      <c r="C66" s="205"/>
      <c r="D66" s="55" t="s">
        <v>180</v>
      </c>
      <c r="E66" s="55"/>
      <c r="F66" s="54"/>
      <c r="G66" s="47"/>
      <c r="H66" s="43"/>
      <c r="I66" s="40">
        <f>ROUND(G66*H66,0)</f>
        <v>0</v>
      </c>
      <c r="J66" s="135">
        <v>0</v>
      </c>
      <c r="K66" s="40">
        <f>ROUND(G66*J66,0)</f>
        <v>0</v>
      </c>
      <c r="L66" s="137"/>
      <c r="N66" s="102"/>
    </row>
    <row r="67" spans="1:14" ht="21.75" customHeight="1">
      <c r="A67" s="205"/>
      <c r="B67" s="205"/>
      <c r="C67" s="205"/>
      <c r="D67" s="55" t="s">
        <v>181</v>
      </c>
      <c r="E67" s="55"/>
      <c r="F67" s="40" t="s">
        <v>182</v>
      </c>
      <c r="G67" s="40">
        <v>2000</v>
      </c>
      <c r="H67" s="40">
        <v>9067.2749999999996</v>
      </c>
      <c r="I67" s="40">
        <f>ROUND(G67*H67,0)</f>
        <v>18134550</v>
      </c>
      <c r="J67" s="56">
        <v>7707.1837500000001</v>
      </c>
      <c r="K67" s="40">
        <f>ROUND(G67*J67,0)</f>
        <v>15414368</v>
      </c>
      <c r="L67" s="137"/>
      <c r="N67" s="102"/>
    </row>
    <row r="68" spans="1:14" ht="39.75" customHeight="1">
      <c r="A68" s="205"/>
      <c r="B68" s="205"/>
      <c r="C68" s="205"/>
      <c r="D68" s="55" t="s">
        <v>183</v>
      </c>
      <c r="E68" s="55"/>
      <c r="F68" s="40" t="s">
        <v>108</v>
      </c>
      <c r="G68" s="40">
        <v>1</v>
      </c>
      <c r="H68" s="40">
        <v>71962.5</v>
      </c>
      <c r="I68" s="40">
        <f>ROUND(G68*H68,0)</f>
        <v>71963</v>
      </c>
      <c r="J68" s="40">
        <v>61168.125</v>
      </c>
      <c r="K68" s="40">
        <f>ROUND(G68*J68,0)</f>
        <v>61168</v>
      </c>
      <c r="L68" s="160">
        <v>1</v>
      </c>
      <c r="N68" s="102"/>
    </row>
    <row r="69" spans="1:14" ht="52.5" customHeight="1">
      <c r="A69" s="205"/>
      <c r="B69" s="205"/>
      <c r="C69" s="205"/>
      <c r="D69" s="57" t="s">
        <v>184</v>
      </c>
      <c r="E69" s="57"/>
      <c r="F69" s="40" t="s">
        <v>108</v>
      </c>
      <c r="G69" s="40">
        <v>1</v>
      </c>
      <c r="H69" s="40">
        <v>95950</v>
      </c>
      <c r="I69" s="40">
        <f>ROUND(G69*H69,0)</f>
        <v>95950</v>
      </c>
      <c r="J69" s="40">
        <v>81557.5</v>
      </c>
      <c r="K69" s="40">
        <f>ROUND(G69*J69,0)</f>
        <v>81558</v>
      </c>
      <c r="L69" s="137"/>
      <c r="N69" s="102"/>
    </row>
    <row r="70" spans="1:14" ht="39.75" customHeight="1">
      <c r="A70" s="205"/>
      <c r="B70" s="205"/>
      <c r="C70" s="205"/>
      <c r="D70" s="58" t="s">
        <v>185</v>
      </c>
      <c r="E70" s="58"/>
      <c r="F70" s="54"/>
      <c r="G70" s="47"/>
      <c r="H70" s="43"/>
      <c r="I70" s="40"/>
      <c r="J70" s="135"/>
      <c r="K70" s="40"/>
      <c r="L70" s="137"/>
      <c r="N70" s="102"/>
    </row>
    <row r="71" spans="1:14" ht="58.5" customHeight="1">
      <c r="A71" s="205"/>
      <c r="B71" s="205"/>
      <c r="C71" s="205"/>
      <c r="D71" s="45" t="str">
        <f>'[2]est. of sitedevelopment works'!B10</f>
        <v xml:space="preserve">Supply of all labour, materials and T &amp; P etc. and construct boundary wall as per unit estatement </v>
      </c>
      <c r="E71" s="45"/>
      <c r="F71" s="40" t="s">
        <v>78</v>
      </c>
      <c r="G71" s="40">
        <f>'[2]est. of sitedevelopment works'!G13</f>
        <v>176.4</v>
      </c>
      <c r="H71" s="40">
        <v>4876.88</v>
      </c>
      <c r="I71" s="40">
        <f>ROUND(G71*H71,0)</f>
        <v>860282</v>
      </c>
      <c r="J71" s="40">
        <v>4145.348</v>
      </c>
      <c r="K71" s="40">
        <f>ROUND(G71*J71,0)</f>
        <v>731239</v>
      </c>
      <c r="L71" s="137"/>
      <c r="N71" s="102"/>
    </row>
    <row r="72" spans="1:14" ht="69" customHeight="1">
      <c r="A72" s="205"/>
      <c r="B72" s="205"/>
      <c r="C72" s="205"/>
      <c r="D72" s="45" t="str">
        <f>'[2]est. of sitedevelopment works'!B15</f>
        <v>Supply of all labour, materials and T &amp; P etc. and provide 3.6 m wide M.S. gate and 1 m wide wicket gate with pillars as per departmental type design &amp; unit statement.</v>
      </c>
      <c r="E72" s="45"/>
      <c r="F72" s="40" t="s">
        <v>108</v>
      </c>
      <c r="G72" s="40">
        <v>1</v>
      </c>
      <c r="H72" s="40">
        <v>47566.09</v>
      </c>
      <c r="I72" s="40">
        <f>ROUND(G72*H72,0)</f>
        <v>47566</v>
      </c>
      <c r="J72" s="40">
        <v>40431.176499999994</v>
      </c>
      <c r="K72" s="40">
        <f>ROUND(G72*J72,0)</f>
        <v>40431</v>
      </c>
      <c r="L72" s="137"/>
      <c r="N72" s="102"/>
    </row>
    <row r="73" spans="1:14" ht="54.75" customHeight="1">
      <c r="A73" s="205"/>
      <c r="B73" s="205"/>
      <c r="C73" s="205"/>
      <c r="D73" s="45" t="s">
        <v>186</v>
      </c>
      <c r="E73" s="45"/>
      <c r="F73" s="40" t="s">
        <v>144</v>
      </c>
      <c r="G73" s="40">
        <v>110</v>
      </c>
      <c r="H73" s="40">
        <v>807.25</v>
      </c>
      <c r="I73" s="40">
        <f>ROUND(G73*H73,0)</f>
        <v>88798</v>
      </c>
      <c r="J73" s="40">
        <v>686.16250000000002</v>
      </c>
      <c r="K73" s="40">
        <f>ROUND(G73*J73,0)</f>
        <v>75478</v>
      </c>
      <c r="L73" s="137"/>
      <c r="N73" s="102"/>
    </row>
    <row r="74" spans="1:14" ht="36.75" customHeight="1">
      <c r="A74" s="205"/>
      <c r="B74" s="205"/>
      <c r="C74" s="205"/>
      <c r="D74" s="51" t="s">
        <v>187</v>
      </c>
      <c r="E74" s="51"/>
      <c r="F74" s="40"/>
      <c r="G74" s="40"/>
      <c r="H74" s="40"/>
      <c r="I74" s="40"/>
      <c r="J74" s="135"/>
      <c r="K74" s="40"/>
      <c r="L74" s="137"/>
      <c r="N74" s="102"/>
    </row>
    <row r="75" spans="1:14" ht="84.75" customHeight="1">
      <c r="A75" s="205"/>
      <c r="B75" s="205"/>
      <c r="C75" s="205"/>
      <c r="D75" s="45" t="s">
        <v>188</v>
      </c>
      <c r="E75" s="45"/>
      <c r="F75" s="40" t="s">
        <v>108</v>
      </c>
      <c r="G75" s="40">
        <v>10</v>
      </c>
      <c r="H75" s="40">
        <v>153977.26999999999</v>
      </c>
      <c r="I75" s="40">
        <f>ROUND(G75*H75,0)</f>
        <v>1539773</v>
      </c>
      <c r="J75" s="40">
        <v>130880.6795</v>
      </c>
      <c r="K75" s="40">
        <f>ROUND(G75*J75,0)</f>
        <v>1308807</v>
      </c>
      <c r="L75" s="137"/>
      <c r="N75" s="102"/>
    </row>
    <row r="76" spans="1:14" s="191" customFormat="1" ht="28.5">
      <c r="A76" s="205"/>
      <c r="B76" s="205"/>
      <c r="C76" s="205"/>
      <c r="D76" s="188" t="s">
        <v>189</v>
      </c>
      <c r="E76" s="188"/>
      <c r="F76" s="189"/>
      <c r="G76" s="189"/>
      <c r="H76" s="189"/>
      <c r="I76" s="189"/>
      <c r="J76" s="189"/>
      <c r="K76" s="189"/>
      <c r="L76" s="190"/>
      <c r="N76" s="192"/>
    </row>
    <row r="77" spans="1:14" ht="70.5" customHeight="1">
      <c r="A77" s="205"/>
      <c r="B77" s="205"/>
      <c r="C77" s="205"/>
      <c r="D77" s="45" t="s">
        <v>190</v>
      </c>
      <c r="E77" s="45"/>
      <c r="F77" s="40" t="s">
        <v>177</v>
      </c>
      <c r="G77" s="40">
        <v>6</v>
      </c>
      <c r="H77" s="40">
        <v>73432.45</v>
      </c>
      <c r="I77" s="40">
        <f>ROUND(G77*H77,0)</f>
        <v>440595</v>
      </c>
      <c r="J77" s="40">
        <v>62417.582499999997</v>
      </c>
      <c r="K77" s="40">
        <f>ROUND(G77*J77,0)</f>
        <v>374505</v>
      </c>
      <c r="L77" s="160">
        <v>4</v>
      </c>
      <c r="N77" s="102"/>
    </row>
    <row r="78" spans="1:14" ht="57" customHeight="1">
      <c r="A78" s="205"/>
      <c r="B78" s="205"/>
      <c r="C78" s="205"/>
      <c r="D78" s="45" t="s">
        <v>191</v>
      </c>
      <c r="E78" s="45"/>
      <c r="F78" s="40" t="s">
        <v>177</v>
      </c>
      <c r="G78" s="40">
        <v>6</v>
      </c>
      <c r="H78" s="40">
        <v>49059.24</v>
      </c>
      <c r="I78" s="40">
        <f>ROUND(G78*H78,0)</f>
        <v>294355</v>
      </c>
      <c r="J78" s="40">
        <v>41700.353999999999</v>
      </c>
      <c r="K78" s="40">
        <f>ROUND(G78*J78,0)</f>
        <v>250202</v>
      </c>
      <c r="L78" s="160">
        <v>4</v>
      </c>
      <c r="N78" s="102"/>
    </row>
    <row r="79" spans="1:14" ht="52.5" customHeight="1">
      <c r="A79" s="205"/>
      <c r="B79" s="205"/>
      <c r="C79" s="205"/>
      <c r="D79" s="45" t="s">
        <v>192</v>
      </c>
      <c r="E79" s="45"/>
      <c r="F79" s="40" t="s">
        <v>177</v>
      </c>
      <c r="G79" s="40">
        <v>6</v>
      </c>
      <c r="H79" s="40">
        <v>65495.47</v>
      </c>
      <c r="I79" s="40">
        <f>ROUND(G79*H79,0)</f>
        <v>392973</v>
      </c>
      <c r="J79" s="40">
        <v>55671.1495</v>
      </c>
      <c r="K79" s="40">
        <f>ROUND(G79*J79,0)</f>
        <v>334027</v>
      </c>
      <c r="L79" s="160">
        <v>4</v>
      </c>
      <c r="N79" s="102"/>
    </row>
    <row r="80" spans="1:14" ht="87" customHeight="1">
      <c r="A80" s="205"/>
      <c r="B80" s="205"/>
      <c r="C80" s="205"/>
      <c r="D80" s="45" t="s">
        <v>193</v>
      </c>
      <c r="E80" s="45"/>
      <c r="F80" s="40"/>
      <c r="G80" s="40"/>
      <c r="H80" s="40"/>
      <c r="I80" s="40"/>
      <c r="J80" s="40"/>
      <c r="K80" s="40"/>
      <c r="L80" s="137"/>
      <c r="N80" s="102"/>
    </row>
    <row r="81" spans="1:14" ht="41.25" customHeight="1">
      <c r="A81" s="205"/>
      <c r="B81" s="205"/>
      <c r="C81" s="205"/>
      <c r="D81" s="45" t="s">
        <v>194</v>
      </c>
      <c r="E81" s="45"/>
      <c r="F81" s="40" t="s">
        <v>78</v>
      </c>
      <c r="G81" s="40">
        <v>270</v>
      </c>
      <c r="H81" s="40">
        <v>2220.2800000000002</v>
      </c>
      <c r="I81" s="40">
        <f t="shared" ref="I81:I95" si="4">ROUND(G81*H81,0)</f>
        <v>599476</v>
      </c>
      <c r="J81" s="40">
        <v>1887.2380000000003</v>
      </c>
      <c r="K81" s="40">
        <f t="shared" ref="K81:K95" si="5">ROUND(G81*J81,0)</f>
        <v>509554</v>
      </c>
      <c r="L81" s="160">
        <v>180</v>
      </c>
      <c r="N81" s="102"/>
    </row>
    <row r="82" spans="1:14" ht="39.75" customHeight="1">
      <c r="A82" s="205"/>
      <c r="B82" s="205"/>
      <c r="C82" s="205"/>
      <c r="D82" s="45" t="s">
        <v>195</v>
      </c>
      <c r="E82" s="45"/>
      <c r="F82" s="40" t="s">
        <v>78</v>
      </c>
      <c r="G82" s="40">
        <v>270</v>
      </c>
      <c r="H82" s="40">
        <v>1884.46</v>
      </c>
      <c r="I82" s="40">
        <f t="shared" si="4"/>
        <v>508804</v>
      </c>
      <c r="J82" s="40">
        <v>1601.7910000000002</v>
      </c>
      <c r="K82" s="40">
        <f t="shared" si="5"/>
        <v>432484</v>
      </c>
      <c r="L82" s="160">
        <v>180</v>
      </c>
      <c r="N82" s="102"/>
    </row>
    <row r="83" spans="1:14" ht="46.5" customHeight="1">
      <c r="A83" s="205"/>
      <c r="B83" s="205"/>
      <c r="C83" s="205"/>
      <c r="D83" s="45" t="s">
        <v>196</v>
      </c>
      <c r="E83" s="45"/>
      <c r="F83" s="40" t="s">
        <v>78</v>
      </c>
      <c r="G83" s="40">
        <v>180</v>
      </c>
      <c r="H83" s="40">
        <v>2016.87</v>
      </c>
      <c r="I83" s="40">
        <f t="shared" si="4"/>
        <v>363037</v>
      </c>
      <c r="J83" s="40">
        <v>1714.3395</v>
      </c>
      <c r="K83" s="40">
        <f t="shared" si="5"/>
        <v>308581</v>
      </c>
      <c r="L83" s="160">
        <v>102</v>
      </c>
      <c r="N83" s="102"/>
    </row>
    <row r="84" spans="1:14" ht="35.25" customHeight="1">
      <c r="A84" s="205"/>
      <c r="B84" s="205"/>
      <c r="C84" s="205"/>
      <c r="D84" s="45" t="s">
        <v>197</v>
      </c>
      <c r="E84" s="45"/>
      <c r="F84" s="40" t="s">
        <v>78</v>
      </c>
      <c r="G84" s="40">
        <v>60</v>
      </c>
      <c r="H84" s="40">
        <v>2172.31</v>
      </c>
      <c r="I84" s="40">
        <f t="shared" si="4"/>
        <v>130339</v>
      </c>
      <c r="J84" s="40">
        <v>1846.4634999999998</v>
      </c>
      <c r="K84" s="40">
        <f t="shared" si="5"/>
        <v>110788</v>
      </c>
      <c r="L84" s="160">
        <v>65.3</v>
      </c>
      <c r="N84" s="102"/>
    </row>
    <row r="85" spans="1:14" ht="32.25" customHeight="1">
      <c r="A85" s="205"/>
      <c r="B85" s="205"/>
      <c r="C85" s="205"/>
      <c r="D85" s="45" t="s">
        <v>198</v>
      </c>
      <c r="E85" s="45"/>
      <c r="F85" s="40" t="s">
        <v>177</v>
      </c>
      <c r="G85" s="40">
        <v>6</v>
      </c>
      <c r="H85" s="40">
        <v>17271</v>
      </c>
      <c r="I85" s="40">
        <f t="shared" si="4"/>
        <v>103626</v>
      </c>
      <c r="J85" s="40">
        <v>14680.35</v>
      </c>
      <c r="K85" s="40">
        <f t="shared" si="5"/>
        <v>88082</v>
      </c>
      <c r="L85" s="160">
        <v>4</v>
      </c>
      <c r="N85" s="102"/>
    </row>
    <row r="86" spans="1:14" ht="41.25" customHeight="1">
      <c r="A86" s="205"/>
      <c r="B86" s="205"/>
      <c r="C86" s="205"/>
      <c r="D86" s="45" t="s">
        <v>199</v>
      </c>
      <c r="E86" s="45"/>
      <c r="F86" s="40" t="s">
        <v>78</v>
      </c>
      <c r="G86" s="40">
        <v>252</v>
      </c>
      <c r="H86" s="40">
        <v>3214.33</v>
      </c>
      <c r="I86" s="40">
        <f t="shared" si="4"/>
        <v>810011</v>
      </c>
      <c r="J86" s="40">
        <v>2732.1804999999999</v>
      </c>
      <c r="K86" s="40">
        <f t="shared" si="5"/>
        <v>688509</v>
      </c>
      <c r="L86" s="160">
        <v>159.82</v>
      </c>
      <c r="N86" s="102"/>
    </row>
    <row r="87" spans="1:14" ht="29.25" customHeight="1">
      <c r="A87" s="205"/>
      <c r="B87" s="205"/>
      <c r="C87" s="205"/>
      <c r="D87" s="45" t="s">
        <v>200</v>
      </c>
      <c r="E87" s="45"/>
      <c r="F87" s="40" t="s">
        <v>201</v>
      </c>
      <c r="G87" s="40">
        <v>6</v>
      </c>
      <c r="H87" s="40">
        <v>5469.15</v>
      </c>
      <c r="I87" s="40">
        <f t="shared" si="4"/>
        <v>32815</v>
      </c>
      <c r="J87" s="40">
        <v>4648.7775000000001</v>
      </c>
      <c r="K87" s="40">
        <f t="shared" si="5"/>
        <v>27893</v>
      </c>
      <c r="L87" s="160">
        <v>4</v>
      </c>
      <c r="N87" s="102"/>
    </row>
    <row r="88" spans="1:14" ht="35.25" customHeight="1">
      <c r="A88" s="205"/>
      <c r="B88" s="205"/>
      <c r="C88" s="205"/>
      <c r="D88" s="45" t="s">
        <v>202</v>
      </c>
      <c r="E88" s="45"/>
      <c r="F88" s="40" t="s">
        <v>78</v>
      </c>
      <c r="G88" s="40">
        <v>252</v>
      </c>
      <c r="H88" s="40">
        <v>2110.9</v>
      </c>
      <c r="I88" s="40">
        <f t="shared" si="4"/>
        <v>531947</v>
      </c>
      <c r="J88" s="40">
        <v>1794.2650000000001</v>
      </c>
      <c r="K88" s="40">
        <f t="shared" si="5"/>
        <v>452155</v>
      </c>
      <c r="L88" s="160">
        <v>143.85</v>
      </c>
      <c r="N88" s="102"/>
    </row>
    <row r="89" spans="1:14" ht="37.5" customHeight="1">
      <c r="A89" s="205"/>
      <c r="B89" s="205"/>
      <c r="C89" s="205"/>
      <c r="D89" s="45" t="s">
        <v>203</v>
      </c>
      <c r="E89" s="45"/>
      <c r="F89" s="40" t="s">
        <v>78</v>
      </c>
      <c r="G89" s="40">
        <v>216</v>
      </c>
      <c r="H89" s="40">
        <v>3070.4</v>
      </c>
      <c r="I89" s="40">
        <f t="shared" si="4"/>
        <v>663206</v>
      </c>
      <c r="J89" s="40">
        <v>2609.84</v>
      </c>
      <c r="K89" s="40">
        <f t="shared" si="5"/>
        <v>563725</v>
      </c>
      <c r="L89" s="160">
        <v>96.61</v>
      </c>
      <c r="N89" s="102"/>
    </row>
    <row r="90" spans="1:14" ht="52.5" customHeight="1">
      <c r="A90" s="205"/>
      <c r="B90" s="205"/>
      <c r="C90" s="205"/>
      <c r="D90" s="45" t="s">
        <v>204</v>
      </c>
      <c r="E90" s="45"/>
      <c r="F90" s="40" t="s">
        <v>201</v>
      </c>
      <c r="G90" s="40">
        <v>48</v>
      </c>
      <c r="H90" s="40">
        <v>1727.1</v>
      </c>
      <c r="I90" s="40">
        <f t="shared" si="4"/>
        <v>82901</v>
      </c>
      <c r="J90" s="40">
        <v>1468.0349999999999</v>
      </c>
      <c r="K90" s="40">
        <f t="shared" si="5"/>
        <v>70466</v>
      </c>
      <c r="L90" s="160">
        <v>24</v>
      </c>
      <c r="N90" s="102"/>
    </row>
    <row r="91" spans="1:14" ht="51.75" customHeight="1">
      <c r="A91" s="205"/>
      <c r="B91" s="205"/>
      <c r="C91" s="205"/>
      <c r="D91" s="45" t="s">
        <v>205</v>
      </c>
      <c r="E91" s="45"/>
      <c r="F91" s="40" t="s">
        <v>201</v>
      </c>
      <c r="G91" s="40">
        <v>84</v>
      </c>
      <c r="H91" s="40">
        <v>1343.3</v>
      </c>
      <c r="I91" s="40">
        <f t="shared" si="4"/>
        <v>112837</v>
      </c>
      <c r="J91" s="40">
        <v>1141.8050000000001</v>
      </c>
      <c r="K91" s="40">
        <f t="shared" si="5"/>
        <v>95912</v>
      </c>
      <c r="L91" s="160">
        <v>41</v>
      </c>
      <c r="N91" s="102"/>
    </row>
    <row r="92" spans="1:14" ht="89.25" customHeight="1">
      <c r="A92" s="205"/>
      <c r="B92" s="205"/>
      <c r="C92" s="205"/>
      <c r="D92" s="45" t="s">
        <v>206</v>
      </c>
      <c r="E92" s="45"/>
      <c r="F92" s="40" t="s">
        <v>201</v>
      </c>
      <c r="G92" s="40">
        <v>6</v>
      </c>
      <c r="H92" s="40">
        <v>863.55</v>
      </c>
      <c r="I92" s="40">
        <f t="shared" si="4"/>
        <v>5181</v>
      </c>
      <c r="J92" s="40">
        <v>734.01749999999993</v>
      </c>
      <c r="K92" s="40">
        <f t="shared" si="5"/>
        <v>4404</v>
      </c>
      <c r="L92" s="160">
        <v>4</v>
      </c>
      <c r="N92" s="102"/>
    </row>
    <row r="93" spans="1:14" ht="74.25" customHeight="1">
      <c r="A93" s="205"/>
      <c r="B93" s="205"/>
      <c r="C93" s="205"/>
      <c r="D93" s="45" t="s">
        <v>207</v>
      </c>
      <c r="E93" s="45"/>
      <c r="F93" s="40" t="s">
        <v>201</v>
      </c>
      <c r="G93" s="40">
        <v>6</v>
      </c>
      <c r="H93" s="40">
        <v>1727.1</v>
      </c>
      <c r="I93" s="40">
        <f t="shared" si="4"/>
        <v>10363</v>
      </c>
      <c r="J93" s="40">
        <v>1468.0349999999999</v>
      </c>
      <c r="K93" s="40">
        <f t="shared" si="5"/>
        <v>8808</v>
      </c>
      <c r="L93" s="160">
        <v>4</v>
      </c>
      <c r="N93" s="102"/>
    </row>
    <row r="94" spans="1:14" ht="51.75" customHeight="1">
      <c r="A94" s="205"/>
      <c r="B94" s="205"/>
      <c r="C94" s="205"/>
      <c r="D94" s="45" t="s">
        <v>208</v>
      </c>
      <c r="E94" s="45"/>
      <c r="F94" s="40" t="s">
        <v>209</v>
      </c>
      <c r="G94" s="40">
        <v>6</v>
      </c>
      <c r="H94" s="40">
        <v>3358.25</v>
      </c>
      <c r="I94" s="40">
        <f t="shared" si="4"/>
        <v>20150</v>
      </c>
      <c r="J94" s="40">
        <v>2854.5124999999998</v>
      </c>
      <c r="K94" s="40">
        <f t="shared" si="5"/>
        <v>17127</v>
      </c>
      <c r="L94" s="160">
        <v>4</v>
      </c>
      <c r="N94" s="102"/>
    </row>
    <row r="95" spans="1:14" ht="90.75" customHeight="1">
      <c r="A95" s="205"/>
      <c r="B95" s="205"/>
      <c r="C95" s="205"/>
      <c r="D95" s="45" t="s">
        <v>210</v>
      </c>
      <c r="E95" s="45"/>
      <c r="F95" s="40" t="s">
        <v>209</v>
      </c>
      <c r="G95" s="40">
        <v>6</v>
      </c>
      <c r="H95" s="40">
        <v>9115.25</v>
      </c>
      <c r="I95" s="40">
        <f t="shared" si="4"/>
        <v>54692</v>
      </c>
      <c r="J95" s="40">
        <v>7747.9624999999996</v>
      </c>
      <c r="K95" s="40">
        <f t="shared" si="5"/>
        <v>46488</v>
      </c>
      <c r="L95" s="160">
        <v>4</v>
      </c>
      <c r="N95" s="102"/>
    </row>
    <row r="96" spans="1:14" ht="83.25" customHeight="1">
      <c r="A96" s="205"/>
      <c r="B96" s="205"/>
      <c r="C96" s="205"/>
      <c r="D96" s="45" t="s">
        <v>211</v>
      </c>
      <c r="E96" s="45"/>
      <c r="F96" s="40"/>
      <c r="G96" s="40"/>
      <c r="H96" s="40"/>
      <c r="I96" s="40"/>
      <c r="J96" s="40"/>
      <c r="K96" s="40"/>
      <c r="L96" s="137"/>
      <c r="N96" s="102"/>
    </row>
    <row r="97" spans="1:14" ht="38.25" customHeight="1">
      <c r="A97" s="205"/>
      <c r="B97" s="205"/>
      <c r="C97" s="205"/>
      <c r="D97" s="45" t="s">
        <v>212</v>
      </c>
      <c r="E97" s="45"/>
      <c r="F97" s="40" t="s">
        <v>78</v>
      </c>
      <c r="G97" s="40">
        <v>132</v>
      </c>
      <c r="H97" s="40">
        <v>415.46</v>
      </c>
      <c r="I97" s="40">
        <f t="shared" ref="I97:I121" si="6">ROUND(G97*H97,0)</f>
        <v>54841</v>
      </c>
      <c r="J97" s="40">
        <v>353.14099999999996</v>
      </c>
      <c r="K97" s="40">
        <f t="shared" ref="K97:K121" si="7">ROUND(G97*J97,0)</f>
        <v>46615</v>
      </c>
      <c r="L97" s="160">
        <v>159.94999999999999</v>
      </c>
      <c r="N97" s="102"/>
    </row>
    <row r="98" spans="1:14" ht="25.5" customHeight="1">
      <c r="A98" s="205"/>
      <c r="B98" s="205"/>
      <c r="C98" s="205"/>
      <c r="D98" s="45" t="s">
        <v>213</v>
      </c>
      <c r="E98" s="45"/>
      <c r="F98" s="40"/>
      <c r="G98" s="40"/>
      <c r="H98" s="40"/>
      <c r="I98" s="40">
        <f t="shared" si="6"/>
        <v>0</v>
      </c>
      <c r="J98" s="40">
        <v>0</v>
      </c>
      <c r="K98" s="40">
        <f t="shared" si="7"/>
        <v>0</v>
      </c>
      <c r="L98" s="137"/>
      <c r="N98" s="102"/>
    </row>
    <row r="99" spans="1:14" ht="25.5" customHeight="1">
      <c r="A99" s="205"/>
      <c r="B99" s="205"/>
      <c r="C99" s="205"/>
      <c r="D99" s="45" t="s">
        <v>214</v>
      </c>
      <c r="E99" s="45"/>
      <c r="F99" s="40" t="s">
        <v>78</v>
      </c>
      <c r="G99" s="40">
        <v>288</v>
      </c>
      <c r="H99" s="40">
        <v>319.51</v>
      </c>
      <c r="I99" s="40">
        <f t="shared" si="6"/>
        <v>92019</v>
      </c>
      <c r="J99" s="40">
        <v>271.58350000000002</v>
      </c>
      <c r="K99" s="40">
        <f t="shared" si="7"/>
        <v>78216</v>
      </c>
      <c r="L99" s="160">
        <v>200.05</v>
      </c>
      <c r="N99" s="102"/>
    </row>
    <row r="100" spans="1:14" ht="24" customHeight="1">
      <c r="A100" s="205"/>
      <c r="B100" s="205"/>
      <c r="C100" s="205"/>
      <c r="D100" s="45" t="s">
        <v>215</v>
      </c>
      <c r="E100" s="45"/>
      <c r="F100" s="40" t="s">
        <v>78</v>
      </c>
      <c r="G100" s="40">
        <v>180</v>
      </c>
      <c r="H100" s="40">
        <v>377.08</v>
      </c>
      <c r="I100" s="40">
        <f t="shared" si="6"/>
        <v>67874</v>
      </c>
      <c r="J100" s="40">
        <v>320.51799999999997</v>
      </c>
      <c r="K100" s="40">
        <f t="shared" si="7"/>
        <v>57693</v>
      </c>
      <c r="L100" s="160">
        <v>36.76</v>
      </c>
      <c r="N100" s="102"/>
    </row>
    <row r="101" spans="1:14" ht="69" customHeight="1">
      <c r="A101" s="205"/>
      <c r="B101" s="205"/>
      <c r="C101" s="205"/>
      <c r="D101" s="45" t="s">
        <v>216</v>
      </c>
      <c r="E101" s="45"/>
      <c r="F101" s="40" t="s">
        <v>119</v>
      </c>
      <c r="G101" s="40">
        <v>300</v>
      </c>
      <c r="H101" s="40">
        <v>2926.48</v>
      </c>
      <c r="I101" s="40">
        <f t="shared" si="6"/>
        <v>877944</v>
      </c>
      <c r="J101" s="40">
        <v>2487.5079999999998</v>
      </c>
      <c r="K101" s="40">
        <f t="shared" si="7"/>
        <v>746252</v>
      </c>
      <c r="L101" s="160">
        <v>207.11</v>
      </c>
      <c r="N101" s="102"/>
    </row>
    <row r="102" spans="1:14" ht="73.5" customHeight="1">
      <c r="A102" s="205"/>
      <c r="B102" s="205"/>
      <c r="C102" s="205"/>
      <c r="D102" s="45" t="s">
        <v>217</v>
      </c>
      <c r="E102" s="45"/>
      <c r="F102" s="40" t="s">
        <v>218</v>
      </c>
      <c r="G102" s="40">
        <v>300</v>
      </c>
      <c r="H102" s="40">
        <v>3201.85</v>
      </c>
      <c r="I102" s="40">
        <f t="shared" si="6"/>
        <v>960555</v>
      </c>
      <c r="J102" s="40">
        <v>2721.5724999999998</v>
      </c>
      <c r="K102" s="40">
        <f t="shared" si="7"/>
        <v>816472</v>
      </c>
      <c r="L102" s="160">
        <v>195</v>
      </c>
      <c r="N102" s="102"/>
    </row>
    <row r="103" spans="1:14" ht="85.5" customHeight="1">
      <c r="A103" s="205"/>
      <c r="B103" s="205"/>
      <c r="C103" s="205"/>
      <c r="D103" s="45" t="s">
        <v>219</v>
      </c>
      <c r="E103" s="45"/>
      <c r="F103" s="40" t="s">
        <v>218</v>
      </c>
      <c r="G103" s="40">
        <v>480</v>
      </c>
      <c r="H103" s="40">
        <v>1145.6400000000001</v>
      </c>
      <c r="I103" s="40">
        <f t="shared" si="6"/>
        <v>549907</v>
      </c>
      <c r="J103" s="40">
        <v>973.7940000000001</v>
      </c>
      <c r="K103" s="40">
        <f t="shared" si="7"/>
        <v>467421</v>
      </c>
      <c r="L103" s="160">
        <v>314</v>
      </c>
      <c r="N103" s="102"/>
    </row>
    <row r="104" spans="1:14" ht="41.25" customHeight="1">
      <c r="A104" s="205"/>
      <c r="B104" s="205"/>
      <c r="C104" s="205"/>
      <c r="D104" s="45" t="s">
        <v>220</v>
      </c>
      <c r="E104" s="45"/>
      <c r="F104" s="40" t="s">
        <v>201</v>
      </c>
      <c r="G104" s="40">
        <v>6</v>
      </c>
      <c r="H104" s="40">
        <v>2398.75</v>
      </c>
      <c r="I104" s="40">
        <f t="shared" si="6"/>
        <v>14393</v>
      </c>
      <c r="J104" s="40">
        <v>2038.9375</v>
      </c>
      <c r="K104" s="40">
        <f t="shared" si="7"/>
        <v>12234</v>
      </c>
      <c r="L104" s="137">
        <v>4</v>
      </c>
      <c r="N104" s="102"/>
    </row>
    <row r="105" spans="1:14" ht="52.5" customHeight="1">
      <c r="A105" s="205"/>
      <c r="B105" s="205"/>
      <c r="C105" s="205"/>
      <c r="D105" s="45" t="s">
        <v>221</v>
      </c>
      <c r="E105" s="45"/>
      <c r="F105" s="40" t="s">
        <v>177</v>
      </c>
      <c r="G105" s="40">
        <v>6</v>
      </c>
      <c r="H105" s="40">
        <v>9595</v>
      </c>
      <c r="I105" s="40">
        <f t="shared" si="6"/>
        <v>57570</v>
      </c>
      <c r="J105" s="40">
        <v>8155.75</v>
      </c>
      <c r="K105" s="40">
        <f t="shared" si="7"/>
        <v>48935</v>
      </c>
      <c r="L105" s="137">
        <v>4</v>
      </c>
      <c r="N105" s="102"/>
    </row>
    <row r="106" spans="1:14" ht="98.25" customHeight="1">
      <c r="A106" s="205"/>
      <c r="B106" s="205"/>
      <c r="C106" s="205"/>
      <c r="D106" s="45" t="s">
        <v>222</v>
      </c>
      <c r="E106" s="45"/>
      <c r="F106" s="40" t="s">
        <v>201</v>
      </c>
      <c r="G106" s="40">
        <v>6</v>
      </c>
      <c r="H106" s="40">
        <v>124735</v>
      </c>
      <c r="I106" s="40">
        <f t="shared" si="6"/>
        <v>748410</v>
      </c>
      <c r="J106" s="40">
        <v>106024.75</v>
      </c>
      <c r="K106" s="40">
        <f t="shared" si="7"/>
        <v>636149</v>
      </c>
      <c r="L106" s="137"/>
      <c r="N106" s="102"/>
    </row>
    <row r="107" spans="1:14" ht="36.75" customHeight="1">
      <c r="A107" s="205"/>
      <c r="B107" s="205"/>
      <c r="C107" s="205"/>
      <c r="D107" s="45" t="s">
        <v>223</v>
      </c>
      <c r="E107" s="45"/>
      <c r="F107" s="40" t="s">
        <v>201</v>
      </c>
      <c r="G107" s="40">
        <v>6</v>
      </c>
      <c r="H107" s="40">
        <v>124735</v>
      </c>
      <c r="I107" s="40">
        <f t="shared" si="6"/>
        <v>748410</v>
      </c>
      <c r="J107" s="40">
        <v>106024.75</v>
      </c>
      <c r="K107" s="40">
        <f t="shared" si="7"/>
        <v>636149</v>
      </c>
      <c r="L107" s="137"/>
      <c r="N107" s="102"/>
    </row>
    <row r="108" spans="1:14" ht="49.5" customHeight="1">
      <c r="A108" s="205"/>
      <c r="B108" s="205"/>
      <c r="C108" s="205"/>
      <c r="D108" s="45" t="s">
        <v>224</v>
      </c>
      <c r="E108" s="45"/>
      <c r="F108" s="40" t="s">
        <v>225</v>
      </c>
      <c r="G108" s="40">
        <v>6</v>
      </c>
      <c r="H108" s="40">
        <v>167912.5</v>
      </c>
      <c r="I108" s="40">
        <f t="shared" si="6"/>
        <v>1007475</v>
      </c>
      <c r="J108" s="40">
        <v>142725.625</v>
      </c>
      <c r="K108" s="40">
        <f t="shared" si="7"/>
        <v>856354</v>
      </c>
      <c r="L108" s="137"/>
      <c r="N108" s="102"/>
    </row>
    <row r="109" spans="1:14" ht="39.75" customHeight="1">
      <c r="A109" s="205"/>
      <c r="B109" s="205"/>
      <c r="C109" s="205"/>
      <c r="D109" s="45" t="s">
        <v>226</v>
      </c>
      <c r="E109" s="45"/>
      <c r="F109" s="40" t="s">
        <v>201</v>
      </c>
      <c r="G109" s="40">
        <v>6</v>
      </c>
      <c r="H109" s="40">
        <v>268660</v>
      </c>
      <c r="I109" s="40">
        <f t="shared" si="6"/>
        <v>1611960</v>
      </c>
      <c r="J109" s="40">
        <v>228361</v>
      </c>
      <c r="K109" s="40">
        <f t="shared" si="7"/>
        <v>1370166</v>
      </c>
      <c r="L109" s="137"/>
      <c r="N109" s="102"/>
    </row>
    <row r="110" spans="1:14" ht="38.25" customHeight="1">
      <c r="A110" s="205"/>
      <c r="B110" s="205"/>
      <c r="C110" s="205"/>
      <c r="D110" s="45" t="s">
        <v>227</v>
      </c>
      <c r="E110" s="45"/>
      <c r="F110" s="40" t="s">
        <v>225</v>
      </c>
      <c r="G110" s="40">
        <v>6</v>
      </c>
      <c r="H110" s="40">
        <v>7676</v>
      </c>
      <c r="I110" s="40">
        <f t="shared" si="6"/>
        <v>46056</v>
      </c>
      <c r="J110" s="40">
        <v>6524.6</v>
      </c>
      <c r="K110" s="40">
        <f t="shared" si="7"/>
        <v>39148</v>
      </c>
      <c r="L110" s="137"/>
      <c r="N110" s="102"/>
    </row>
    <row r="111" spans="1:14" ht="36" customHeight="1">
      <c r="A111" s="205"/>
      <c r="B111" s="205"/>
      <c r="C111" s="205"/>
      <c r="D111" s="45" t="s">
        <v>228</v>
      </c>
      <c r="E111" s="45"/>
      <c r="F111" s="40" t="s">
        <v>201</v>
      </c>
      <c r="G111" s="40">
        <v>6</v>
      </c>
      <c r="H111" s="40">
        <v>27585.63</v>
      </c>
      <c r="I111" s="40">
        <f t="shared" si="6"/>
        <v>165514</v>
      </c>
      <c r="J111" s="40">
        <v>23447.785500000002</v>
      </c>
      <c r="K111" s="40">
        <f t="shared" si="7"/>
        <v>140687</v>
      </c>
      <c r="L111" s="137"/>
      <c r="N111" s="102"/>
    </row>
    <row r="112" spans="1:14" ht="24" customHeight="1">
      <c r="A112" s="205"/>
      <c r="B112" s="205"/>
      <c r="C112" s="205"/>
      <c r="D112" s="45" t="s">
        <v>229</v>
      </c>
      <c r="E112" s="45"/>
      <c r="F112" s="40" t="s">
        <v>225</v>
      </c>
      <c r="G112" s="40">
        <v>6</v>
      </c>
      <c r="H112" s="40">
        <v>5757</v>
      </c>
      <c r="I112" s="40">
        <f t="shared" si="6"/>
        <v>34542</v>
      </c>
      <c r="J112" s="40">
        <v>4893.45</v>
      </c>
      <c r="K112" s="40">
        <f t="shared" si="7"/>
        <v>29361</v>
      </c>
      <c r="L112" s="137"/>
      <c r="N112" s="102"/>
    </row>
    <row r="113" spans="1:14" ht="51" customHeight="1">
      <c r="A113" s="205"/>
      <c r="B113" s="205"/>
      <c r="C113" s="205"/>
      <c r="D113" s="45" t="s">
        <v>230</v>
      </c>
      <c r="E113" s="45"/>
      <c r="F113" s="40" t="s">
        <v>225</v>
      </c>
      <c r="G113" s="40">
        <v>6</v>
      </c>
      <c r="H113" s="40">
        <v>19190</v>
      </c>
      <c r="I113" s="40">
        <f t="shared" si="6"/>
        <v>115140</v>
      </c>
      <c r="J113" s="40">
        <v>16311.5</v>
      </c>
      <c r="K113" s="40">
        <f t="shared" si="7"/>
        <v>97869</v>
      </c>
      <c r="L113" s="137"/>
      <c r="N113" s="102"/>
    </row>
    <row r="114" spans="1:14" ht="70.5" customHeight="1">
      <c r="A114" s="205"/>
      <c r="B114" s="205"/>
      <c r="C114" s="205"/>
      <c r="D114" s="45" t="s">
        <v>239</v>
      </c>
      <c r="E114" s="45"/>
      <c r="F114" s="40" t="s">
        <v>201</v>
      </c>
      <c r="G114" s="40">
        <v>6</v>
      </c>
      <c r="H114" s="40">
        <v>18710.25</v>
      </c>
      <c r="I114" s="40">
        <f t="shared" si="6"/>
        <v>112262</v>
      </c>
      <c r="J114" s="40">
        <v>15903.7125</v>
      </c>
      <c r="K114" s="40">
        <f t="shared" si="7"/>
        <v>95422</v>
      </c>
      <c r="L114" s="137"/>
      <c r="N114" s="102"/>
    </row>
    <row r="115" spans="1:14" ht="33" customHeight="1">
      <c r="A115" s="205"/>
      <c r="B115" s="205"/>
      <c r="C115" s="205"/>
      <c r="D115" s="45" t="s">
        <v>231</v>
      </c>
      <c r="E115" s="45"/>
      <c r="F115" s="40" t="s">
        <v>201</v>
      </c>
      <c r="G115" s="40">
        <v>6</v>
      </c>
      <c r="H115" s="40">
        <v>2878.5</v>
      </c>
      <c r="I115" s="40">
        <f t="shared" si="6"/>
        <v>17271</v>
      </c>
      <c r="J115" s="40">
        <v>2446.7249999999999</v>
      </c>
      <c r="K115" s="40">
        <f t="shared" si="7"/>
        <v>14680</v>
      </c>
      <c r="L115" s="137"/>
      <c r="N115" s="102"/>
    </row>
    <row r="116" spans="1:14" ht="87" customHeight="1">
      <c r="A116" s="205"/>
      <c r="B116" s="205"/>
      <c r="C116" s="205"/>
      <c r="D116" s="45" t="s">
        <v>232</v>
      </c>
      <c r="E116" s="45"/>
      <c r="F116" s="40" t="s">
        <v>201</v>
      </c>
      <c r="G116" s="40">
        <v>3</v>
      </c>
      <c r="H116" s="40">
        <v>577850</v>
      </c>
      <c r="I116" s="40">
        <f t="shared" si="6"/>
        <v>1733550</v>
      </c>
      <c r="J116" s="40">
        <v>491172.5</v>
      </c>
      <c r="K116" s="40">
        <f t="shared" si="7"/>
        <v>1473518</v>
      </c>
      <c r="L116" s="137"/>
      <c r="N116" s="102"/>
    </row>
    <row r="117" spans="1:14" ht="117.75" customHeight="1">
      <c r="A117" s="205"/>
      <c r="B117" s="205"/>
      <c r="C117" s="205"/>
      <c r="D117" s="45" t="s">
        <v>233</v>
      </c>
      <c r="E117" s="45"/>
      <c r="F117" s="40" t="s">
        <v>177</v>
      </c>
      <c r="G117" s="40">
        <v>6</v>
      </c>
      <c r="H117" s="40">
        <v>23987.5</v>
      </c>
      <c r="I117" s="40">
        <f t="shared" si="6"/>
        <v>143925</v>
      </c>
      <c r="J117" s="40">
        <v>20389.375</v>
      </c>
      <c r="K117" s="40">
        <f t="shared" si="7"/>
        <v>122336</v>
      </c>
      <c r="L117" s="137"/>
      <c r="N117" s="102"/>
    </row>
    <row r="118" spans="1:14" ht="37.5" customHeight="1">
      <c r="A118" s="205"/>
      <c r="B118" s="205"/>
      <c r="C118" s="205"/>
      <c r="D118" s="45" t="s">
        <v>234</v>
      </c>
      <c r="E118" s="45"/>
      <c r="F118" s="40" t="s">
        <v>201</v>
      </c>
      <c r="G118" s="40">
        <v>3</v>
      </c>
      <c r="H118" s="40">
        <v>40299</v>
      </c>
      <c r="I118" s="40">
        <f t="shared" si="6"/>
        <v>120897</v>
      </c>
      <c r="J118" s="40">
        <v>34254.15</v>
      </c>
      <c r="K118" s="40">
        <f t="shared" si="7"/>
        <v>102762</v>
      </c>
      <c r="L118" s="137"/>
      <c r="N118" s="102"/>
    </row>
    <row r="119" spans="1:14" ht="66.75" customHeight="1">
      <c r="A119" s="205"/>
      <c r="B119" s="205"/>
      <c r="C119" s="205"/>
      <c r="D119" s="45" t="s">
        <v>235</v>
      </c>
      <c r="E119" s="45"/>
      <c r="F119" s="40" t="s">
        <v>177</v>
      </c>
      <c r="G119" s="40">
        <v>3</v>
      </c>
      <c r="H119" s="40">
        <v>82888.539999999994</v>
      </c>
      <c r="I119" s="40">
        <f t="shared" si="6"/>
        <v>248666</v>
      </c>
      <c r="J119" s="40">
        <v>70455.258999999991</v>
      </c>
      <c r="K119" s="40">
        <f t="shared" si="7"/>
        <v>211366</v>
      </c>
      <c r="L119" s="137"/>
      <c r="N119" s="102"/>
    </row>
    <row r="120" spans="1:14" ht="51" customHeight="1">
      <c r="A120" s="205"/>
      <c r="B120" s="205"/>
      <c r="C120" s="205"/>
      <c r="D120" s="45" t="s">
        <v>236</v>
      </c>
      <c r="E120" s="45"/>
      <c r="F120" s="40" t="s">
        <v>237</v>
      </c>
      <c r="G120" s="40">
        <v>3</v>
      </c>
      <c r="H120" s="40">
        <v>112213.41</v>
      </c>
      <c r="I120" s="40">
        <f t="shared" si="6"/>
        <v>336640</v>
      </c>
      <c r="J120" s="40">
        <v>95381.39850000001</v>
      </c>
      <c r="K120" s="40">
        <f t="shared" si="7"/>
        <v>286144</v>
      </c>
      <c r="L120" s="137"/>
      <c r="N120" s="102"/>
    </row>
    <row r="121" spans="1:14" ht="51" customHeight="1">
      <c r="A121" s="206"/>
      <c r="B121" s="206"/>
      <c r="C121" s="206"/>
      <c r="D121" s="45" t="s">
        <v>238</v>
      </c>
      <c r="E121" s="45"/>
      <c r="F121" s="40" t="s">
        <v>177</v>
      </c>
      <c r="G121" s="40">
        <v>3</v>
      </c>
      <c r="H121" s="40">
        <v>17271</v>
      </c>
      <c r="I121" s="40">
        <f t="shared" si="6"/>
        <v>51813</v>
      </c>
      <c r="J121" s="40">
        <v>14680.35</v>
      </c>
      <c r="K121" s="40">
        <f t="shared" si="7"/>
        <v>44041</v>
      </c>
      <c r="L121" s="137"/>
      <c r="N121" s="102"/>
    </row>
    <row r="124" spans="1:14">
      <c r="C124" s="136"/>
    </row>
    <row r="126" spans="1:14">
      <c r="C126" s="111"/>
      <c r="D126" s="102"/>
      <c r="E126" s="102"/>
      <c r="F126" s="102"/>
    </row>
  </sheetData>
  <mergeCells count="3">
    <mergeCell ref="B2:B121"/>
    <mergeCell ref="C2:C121"/>
    <mergeCell ref="A2:A121"/>
  </mergeCells>
  <printOptions horizontalCentered="1"/>
  <pageMargins left="0.31496062992125984" right="0.31496062992125984" top="0.35433070866141736" bottom="0.35433070866141736" header="0.31496062992125984" footer="0.31496062992125984"/>
  <pageSetup paperSize="5" scale="55" orientation="landscape" verticalDpi="0" r:id="rId1"/>
</worksheet>
</file>

<file path=xl/worksheets/sheet2.xml><?xml version="1.0" encoding="utf-8"?>
<worksheet xmlns="http://schemas.openxmlformats.org/spreadsheetml/2006/main" xmlns:r="http://schemas.openxmlformats.org/officeDocument/2006/relationships">
  <dimension ref="A1:L56"/>
  <sheetViews>
    <sheetView topLeftCell="A49" zoomScale="91" zoomScaleNormal="91" workbookViewId="0">
      <selection activeCell="C4" sqref="C4:C56"/>
    </sheetView>
  </sheetViews>
  <sheetFormatPr defaultRowHeight="15"/>
  <cols>
    <col min="1" max="1" width="5.85546875" customWidth="1"/>
    <col min="2" max="2" width="15.5703125" customWidth="1"/>
    <col min="3" max="3" width="23.140625" customWidth="1"/>
    <col min="4" max="4" width="51.85546875" bestFit="1" customWidth="1"/>
    <col min="7" max="7" width="10.85546875" customWidth="1"/>
    <col min="8" max="8" width="14.140625" style="1" bestFit="1" customWidth="1"/>
    <col min="9" max="9" width="18.5703125" style="136" customWidth="1"/>
    <col min="10" max="10" width="12.85546875" customWidth="1"/>
    <col min="11" max="11" width="17.42578125" customWidth="1"/>
    <col min="12" max="12" width="14.42578125" customWidth="1"/>
  </cols>
  <sheetData>
    <row r="1" spans="1:12" ht="45" customHeight="1">
      <c r="A1" s="208" t="s">
        <v>531</v>
      </c>
      <c r="B1" s="208"/>
      <c r="C1" s="208"/>
      <c r="D1" s="208"/>
      <c r="E1" s="208"/>
      <c r="F1" s="208"/>
      <c r="G1" s="208"/>
      <c r="H1" s="208"/>
      <c r="I1" s="208"/>
      <c r="J1" s="208"/>
      <c r="K1" s="208"/>
      <c r="L1" s="208"/>
    </row>
    <row r="2" spans="1:12" ht="55.5" customHeight="1">
      <c r="A2" s="207" t="s">
        <v>530</v>
      </c>
      <c r="B2" s="207"/>
      <c r="C2" s="207"/>
      <c r="D2" s="207"/>
      <c r="E2" s="207"/>
      <c r="F2" s="207"/>
      <c r="G2" s="207"/>
      <c r="H2" s="207"/>
      <c r="I2" s="207"/>
      <c r="J2" s="207"/>
      <c r="K2" s="207"/>
      <c r="L2" s="207"/>
    </row>
    <row r="3" spans="1:12" s="136" customFormat="1" ht="88.5" customHeight="1">
      <c r="A3" s="12" t="s">
        <v>63</v>
      </c>
      <c r="B3" s="31" t="s">
        <v>584</v>
      </c>
      <c r="C3" s="31" t="s">
        <v>585</v>
      </c>
      <c r="D3" s="31" t="s">
        <v>0</v>
      </c>
      <c r="E3" s="12" t="s">
        <v>439</v>
      </c>
      <c r="F3" s="12" t="s">
        <v>65</v>
      </c>
      <c r="G3" s="12" t="s">
        <v>2</v>
      </c>
      <c r="H3" s="32" t="s">
        <v>582</v>
      </c>
      <c r="I3" s="33" t="s">
        <v>583</v>
      </c>
      <c r="J3" s="99" t="s">
        <v>433</v>
      </c>
      <c r="K3" s="99" t="s">
        <v>434</v>
      </c>
      <c r="L3" s="140" t="s">
        <v>529</v>
      </c>
    </row>
    <row r="4" spans="1:12" ht="30" customHeight="1">
      <c r="A4" s="209"/>
      <c r="B4" s="204" t="s">
        <v>586</v>
      </c>
      <c r="C4" s="212" t="s">
        <v>586</v>
      </c>
      <c r="D4" s="13" t="s">
        <v>66</v>
      </c>
      <c r="E4" s="14"/>
      <c r="F4" s="16"/>
      <c r="G4" s="15"/>
      <c r="H4" s="17"/>
      <c r="I4" s="18"/>
      <c r="J4" s="19"/>
      <c r="K4" s="19"/>
      <c r="L4" s="131"/>
    </row>
    <row r="5" spans="1:12" ht="71.25">
      <c r="A5" s="210"/>
      <c r="B5" s="205"/>
      <c r="C5" s="212"/>
      <c r="D5" s="20" t="s">
        <v>67</v>
      </c>
      <c r="E5" s="14"/>
      <c r="F5" s="22"/>
      <c r="G5" s="21"/>
      <c r="H5" s="23"/>
      <c r="I5" s="18"/>
      <c r="J5" s="19"/>
      <c r="K5" s="19"/>
      <c r="L5" s="141"/>
    </row>
    <row r="6" spans="1:12">
      <c r="A6" s="210"/>
      <c r="B6" s="205"/>
      <c r="C6" s="212"/>
      <c r="D6" s="20" t="s">
        <v>68</v>
      </c>
      <c r="E6" s="14"/>
      <c r="F6" s="193" t="s">
        <v>69</v>
      </c>
      <c r="G6" s="194">
        <v>1518</v>
      </c>
      <c r="H6" s="194">
        <f>0.9894*300.65</f>
        <v>297.46310999999997</v>
      </c>
      <c r="I6" s="195">
        <v>451544.28</v>
      </c>
      <c r="J6" s="155">
        <v>249.89875871099997</v>
      </c>
      <c r="K6" s="155">
        <f t="shared" ref="K6:K37" si="0">ROUND(G6*J6,0)</f>
        <v>379346</v>
      </c>
      <c r="L6" s="141"/>
    </row>
    <row r="7" spans="1:12">
      <c r="A7" s="210"/>
      <c r="B7" s="205"/>
      <c r="C7" s="212"/>
      <c r="D7" s="20" t="s">
        <v>70</v>
      </c>
      <c r="E7" s="14"/>
      <c r="F7" s="22"/>
      <c r="G7" s="27"/>
      <c r="H7" s="23"/>
      <c r="I7" s="18"/>
      <c r="J7" s="156">
        <v>0</v>
      </c>
      <c r="K7" s="155">
        <f t="shared" si="0"/>
        <v>0</v>
      </c>
      <c r="L7" s="141"/>
    </row>
    <row r="8" spans="1:12" ht="17.25">
      <c r="A8" s="210"/>
      <c r="B8" s="205"/>
      <c r="C8" s="212"/>
      <c r="D8" s="13" t="s">
        <v>71</v>
      </c>
      <c r="E8" s="14"/>
      <c r="F8" s="25" t="s">
        <v>69</v>
      </c>
      <c r="G8" s="24">
        <v>505</v>
      </c>
      <c r="H8" s="24">
        <f>0.9894*1475.1</f>
        <v>1459.4639399999999</v>
      </c>
      <c r="I8" s="26">
        <v>737027.3</v>
      </c>
      <c r="J8" s="155">
        <v>1226.095655994</v>
      </c>
      <c r="K8" s="155">
        <f t="shared" si="0"/>
        <v>619178</v>
      </c>
      <c r="L8" s="141" t="s">
        <v>546</v>
      </c>
    </row>
    <row r="9" spans="1:12">
      <c r="A9" s="210"/>
      <c r="B9" s="205"/>
      <c r="C9" s="212"/>
      <c r="D9" s="13" t="s">
        <v>72</v>
      </c>
      <c r="E9" s="14"/>
      <c r="F9" s="25" t="s">
        <v>69</v>
      </c>
      <c r="G9" s="24">
        <v>3120</v>
      </c>
      <c r="H9" s="24">
        <f>0.9894*3577.5</f>
        <v>3539.5784999999996</v>
      </c>
      <c r="I9" s="26">
        <v>11043489.6</v>
      </c>
      <c r="J9" s="155">
        <v>2973.5998978499997</v>
      </c>
      <c r="K9" s="155">
        <f t="shared" si="0"/>
        <v>9277632</v>
      </c>
      <c r="L9" s="141"/>
    </row>
    <row r="10" spans="1:12">
      <c r="A10" s="210"/>
      <c r="B10" s="205"/>
      <c r="C10" s="212"/>
      <c r="D10" s="20" t="s">
        <v>73</v>
      </c>
      <c r="E10" s="14"/>
      <c r="F10" s="25" t="s">
        <v>69</v>
      </c>
      <c r="G10" s="24">
        <v>3970</v>
      </c>
      <c r="H10" s="24">
        <f>0.9894*722.16</f>
        <v>714.50510399999996</v>
      </c>
      <c r="I10" s="26">
        <v>2836604.7</v>
      </c>
      <c r="J10" s="155">
        <v>600.25573787040003</v>
      </c>
      <c r="K10" s="155">
        <f t="shared" si="0"/>
        <v>2383015</v>
      </c>
      <c r="L10" s="141" t="s">
        <v>564</v>
      </c>
    </row>
    <row r="11" spans="1:12" ht="57">
      <c r="A11" s="210"/>
      <c r="B11" s="205"/>
      <c r="C11" s="212"/>
      <c r="D11" s="20" t="s">
        <v>74</v>
      </c>
      <c r="E11" s="14"/>
      <c r="F11" s="25" t="s">
        <v>75</v>
      </c>
      <c r="G11" s="24">
        <v>17100.29</v>
      </c>
      <c r="H11" s="24">
        <f>0.9894*167.65</f>
        <v>165.87290999999999</v>
      </c>
      <c r="I11" s="26">
        <v>2836425.1</v>
      </c>
      <c r="J11" s="155">
        <v>139.34983169099999</v>
      </c>
      <c r="K11" s="155">
        <f t="shared" si="0"/>
        <v>2382923</v>
      </c>
      <c r="L11" s="141" t="s">
        <v>549</v>
      </c>
    </row>
    <row r="12" spans="1:12" ht="42.75">
      <c r="A12" s="210"/>
      <c r="B12" s="205"/>
      <c r="C12" s="212"/>
      <c r="D12" s="20" t="s">
        <v>76</v>
      </c>
      <c r="E12" s="14"/>
      <c r="F12" s="25"/>
      <c r="G12" s="24"/>
      <c r="H12" s="24"/>
      <c r="I12" s="18"/>
      <c r="J12" s="156">
        <v>0</v>
      </c>
      <c r="K12" s="155">
        <f t="shared" si="0"/>
        <v>0</v>
      </c>
      <c r="L12" s="141"/>
    </row>
    <row r="13" spans="1:12">
      <c r="A13" s="210"/>
      <c r="B13" s="205"/>
      <c r="C13" s="212"/>
      <c r="D13" s="28" t="s">
        <v>77</v>
      </c>
      <c r="E13" s="14"/>
      <c r="F13" s="25" t="s">
        <v>78</v>
      </c>
      <c r="G13" s="24">
        <v>1105</v>
      </c>
      <c r="H13" s="24">
        <v>153.16999999999999</v>
      </c>
      <c r="I13" s="26">
        <v>169252.85</v>
      </c>
      <c r="J13" s="155">
        <v>128.67811699999999</v>
      </c>
      <c r="K13" s="155">
        <f t="shared" si="0"/>
        <v>142189</v>
      </c>
      <c r="L13" s="141" t="s">
        <v>554</v>
      </c>
    </row>
    <row r="14" spans="1:12">
      <c r="A14" s="210"/>
      <c r="B14" s="205"/>
      <c r="C14" s="212"/>
      <c r="D14" s="28" t="s">
        <v>79</v>
      </c>
      <c r="E14" s="14"/>
      <c r="F14" s="25" t="s">
        <v>78</v>
      </c>
      <c r="G14" s="24">
        <v>100</v>
      </c>
      <c r="H14" s="24">
        <v>222.89</v>
      </c>
      <c r="I14" s="26">
        <v>22289</v>
      </c>
      <c r="J14" s="155">
        <v>187.249889</v>
      </c>
      <c r="K14" s="155">
        <f t="shared" si="0"/>
        <v>18725</v>
      </c>
      <c r="L14" s="141"/>
    </row>
    <row r="15" spans="1:12">
      <c r="A15" s="210"/>
      <c r="B15" s="205"/>
      <c r="C15" s="212"/>
      <c r="D15" s="28" t="s">
        <v>80</v>
      </c>
      <c r="E15" s="14"/>
      <c r="F15" s="25" t="s">
        <v>78</v>
      </c>
      <c r="G15" s="24">
        <v>6230</v>
      </c>
      <c r="H15" s="24">
        <v>341.04</v>
      </c>
      <c r="I15" s="26">
        <v>2124679.2000000002</v>
      </c>
      <c r="J15" s="155">
        <v>286.50770400000005</v>
      </c>
      <c r="K15" s="155">
        <f t="shared" si="0"/>
        <v>1784943</v>
      </c>
      <c r="L15" s="141" t="s">
        <v>553</v>
      </c>
    </row>
    <row r="16" spans="1:12">
      <c r="A16" s="210"/>
      <c r="B16" s="205"/>
      <c r="C16" s="212"/>
      <c r="D16" s="28" t="s">
        <v>81</v>
      </c>
      <c r="E16" s="14"/>
      <c r="F16" s="25" t="s">
        <v>78</v>
      </c>
      <c r="G16" s="24">
        <v>900</v>
      </c>
      <c r="H16" s="24">
        <v>100.07</v>
      </c>
      <c r="I16" s="26">
        <v>90063</v>
      </c>
      <c r="J16" s="155">
        <v>84.068806999999993</v>
      </c>
      <c r="K16" s="155">
        <f t="shared" si="0"/>
        <v>75662</v>
      </c>
      <c r="L16" s="141" t="s">
        <v>551</v>
      </c>
    </row>
    <row r="17" spans="1:12">
      <c r="A17" s="210"/>
      <c r="B17" s="205"/>
      <c r="C17" s="212"/>
      <c r="D17" s="28" t="s">
        <v>82</v>
      </c>
      <c r="E17" s="14"/>
      <c r="F17" s="25" t="s">
        <v>78</v>
      </c>
      <c r="G17" s="24">
        <v>1160</v>
      </c>
      <c r="H17" s="24">
        <v>185.77</v>
      </c>
      <c r="I17" s="26">
        <v>215493.2</v>
      </c>
      <c r="J17" s="155">
        <v>156.06537700000001</v>
      </c>
      <c r="K17" s="155">
        <f t="shared" si="0"/>
        <v>181036</v>
      </c>
      <c r="L17" s="141"/>
    </row>
    <row r="18" spans="1:12">
      <c r="A18" s="210"/>
      <c r="B18" s="205"/>
      <c r="C18" s="212"/>
      <c r="D18" s="28" t="s">
        <v>83</v>
      </c>
      <c r="E18" s="14"/>
      <c r="F18" s="25" t="s">
        <v>78</v>
      </c>
      <c r="G18" s="24">
        <v>550</v>
      </c>
      <c r="H18" s="24">
        <v>260.99</v>
      </c>
      <c r="I18" s="26">
        <v>143544.5</v>
      </c>
      <c r="J18" s="155">
        <v>219.257699</v>
      </c>
      <c r="K18" s="155">
        <f t="shared" si="0"/>
        <v>120592</v>
      </c>
      <c r="L18" s="141"/>
    </row>
    <row r="19" spans="1:12" ht="28.5">
      <c r="A19" s="210"/>
      <c r="B19" s="205"/>
      <c r="C19" s="212"/>
      <c r="D19" s="13" t="s">
        <v>84</v>
      </c>
      <c r="E19" s="14"/>
      <c r="F19" s="25"/>
      <c r="G19" s="24"/>
      <c r="H19" s="24"/>
      <c r="I19" s="18"/>
      <c r="J19" s="156">
        <v>0</v>
      </c>
      <c r="K19" s="155">
        <f t="shared" si="0"/>
        <v>0</v>
      </c>
      <c r="L19" s="141"/>
    </row>
    <row r="20" spans="1:12">
      <c r="A20" s="210"/>
      <c r="B20" s="205"/>
      <c r="C20" s="212"/>
      <c r="D20" s="13" t="s">
        <v>77</v>
      </c>
      <c r="E20" s="14"/>
      <c r="F20" s="25" t="s">
        <v>78</v>
      </c>
      <c r="G20" s="24">
        <v>1105</v>
      </c>
      <c r="H20" s="24">
        <v>225.77</v>
      </c>
      <c r="I20" s="26">
        <v>249475.85</v>
      </c>
      <c r="J20" s="155">
        <v>189.669377</v>
      </c>
      <c r="K20" s="155">
        <f t="shared" si="0"/>
        <v>209585</v>
      </c>
      <c r="L20" s="141" t="s">
        <v>554</v>
      </c>
    </row>
    <row r="21" spans="1:12">
      <c r="A21" s="210"/>
      <c r="B21" s="205"/>
      <c r="C21" s="212"/>
      <c r="D21" s="13" t="s">
        <v>79</v>
      </c>
      <c r="E21" s="14"/>
      <c r="F21" s="25" t="s">
        <v>78</v>
      </c>
      <c r="G21" s="24">
        <v>100</v>
      </c>
      <c r="H21" s="24">
        <v>327.08</v>
      </c>
      <c r="I21" s="26">
        <v>32708</v>
      </c>
      <c r="J21" s="155">
        <v>274.77990799999998</v>
      </c>
      <c r="K21" s="155">
        <f t="shared" si="0"/>
        <v>27478</v>
      </c>
      <c r="L21" s="141"/>
    </row>
    <row r="22" spans="1:12">
      <c r="A22" s="210"/>
      <c r="B22" s="205"/>
      <c r="C22" s="212"/>
      <c r="D22" s="13" t="s">
        <v>80</v>
      </c>
      <c r="E22" s="14"/>
      <c r="F22" s="25" t="s">
        <v>78</v>
      </c>
      <c r="G22" s="24">
        <v>6230</v>
      </c>
      <c r="H22" s="24">
        <v>504</v>
      </c>
      <c r="I22" s="26">
        <v>3139920</v>
      </c>
      <c r="J22" s="155">
        <v>423.41039999999998</v>
      </c>
      <c r="K22" s="155">
        <f t="shared" si="0"/>
        <v>2637847</v>
      </c>
      <c r="L22" s="141" t="s">
        <v>550</v>
      </c>
    </row>
    <row r="23" spans="1:12">
      <c r="A23" s="210"/>
      <c r="B23" s="205"/>
      <c r="C23" s="212"/>
      <c r="D23" s="13" t="s">
        <v>81</v>
      </c>
      <c r="E23" s="14"/>
      <c r="F23" s="25" t="s">
        <v>78</v>
      </c>
      <c r="G23" s="24">
        <v>900</v>
      </c>
      <c r="H23" s="24">
        <v>146.4</v>
      </c>
      <c r="I23" s="26">
        <v>131760</v>
      </c>
      <c r="J23" s="155">
        <v>122.99064000000001</v>
      </c>
      <c r="K23" s="155">
        <f t="shared" si="0"/>
        <v>110692</v>
      </c>
      <c r="L23" s="141" t="s">
        <v>552</v>
      </c>
    </row>
    <row r="24" spans="1:12">
      <c r="A24" s="210"/>
      <c r="B24" s="205"/>
      <c r="C24" s="212"/>
      <c r="D24" s="13" t="s">
        <v>85</v>
      </c>
      <c r="E24" s="14"/>
      <c r="F24" s="25" t="s">
        <v>78</v>
      </c>
      <c r="G24" s="24">
        <v>1160</v>
      </c>
      <c r="H24" s="24">
        <v>283.97000000000003</v>
      </c>
      <c r="I24" s="26">
        <v>329405.2</v>
      </c>
      <c r="J24" s="155">
        <v>238.56319700000003</v>
      </c>
      <c r="K24" s="155">
        <f t="shared" si="0"/>
        <v>276733</v>
      </c>
      <c r="L24" s="141"/>
    </row>
    <row r="25" spans="1:12">
      <c r="A25" s="210"/>
      <c r="B25" s="205"/>
      <c r="C25" s="212"/>
      <c r="D25" s="13" t="s">
        <v>83</v>
      </c>
      <c r="E25" s="14"/>
      <c r="F25" s="25" t="s">
        <v>78</v>
      </c>
      <c r="G25" s="24">
        <v>550</v>
      </c>
      <c r="H25" s="24">
        <v>386.74</v>
      </c>
      <c r="I25" s="26">
        <v>212707</v>
      </c>
      <c r="J25" s="155">
        <v>324.90027400000002</v>
      </c>
      <c r="K25" s="155">
        <f t="shared" si="0"/>
        <v>178695</v>
      </c>
      <c r="L25" s="141"/>
    </row>
    <row r="26" spans="1:12" ht="28.5">
      <c r="A26" s="210"/>
      <c r="B26" s="205"/>
      <c r="C26" s="212"/>
      <c r="D26" s="13" t="s">
        <v>86</v>
      </c>
      <c r="E26" s="14"/>
      <c r="F26" s="25"/>
      <c r="G26" s="24"/>
      <c r="H26" s="24"/>
      <c r="I26" s="18"/>
      <c r="J26" s="156">
        <v>0</v>
      </c>
      <c r="K26" s="155">
        <f t="shared" si="0"/>
        <v>0</v>
      </c>
      <c r="L26" s="141"/>
    </row>
    <row r="27" spans="1:12">
      <c r="A27" s="210"/>
      <c r="B27" s="205"/>
      <c r="C27" s="212"/>
      <c r="D27" s="13" t="s">
        <v>87</v>
      </c>
      <c r="E27" s="14"/>
      <c r="F27" s="25"/>
      <c r="G27" s="24"/>
      <c r="H27" s="24"/>
      <c r="I27" s="18"/>
      <c r="J27" s="156">
        <v>0</v>
      </c>
      <c r="K27" s="155">
        <f t="shared" si="0"/>
        <v>0</v>
      </c>
      <c r="L27" s="141"/>
    </row>
    <row r="28" spans="1:12">
      <c r="A28" s="210"/>
      <c r="B28" s="205"/>
      <c r="C28" s="212"/>
      <c r="D28" s="28" t="s">
        <v>88</v>
      </c>
      <c r="E28" s="14"/>
      <c r="F28" s="25" t="s">
        <v>89</v>
      </c>
      <c r="G28" s="24">
        <v>8</v>
      </c>
      <c r="H28" s="24">
        <v>132694.34</v>
      </c>
      <c r="I28" s="26">
        <v>1061554.72</v>
      </c>
      <c r="J28" s="155">
        <v>111476.515034</v>
      </c>
      <c r="K28" s="155">
        <f t="shared" si="0"/>
        <v>891812</v>
      </c>
      <c r="L28" s="141"/>
    </row>
    <row r="29" spans="1:12">
      <c r="A29" s="210"/>
      <c r="B29" s="205"/>
      <c r="C29" s="212"/>
      <c r="D29" s="28" t="s">
        <v>90</v>
      </c>
      <c r="E29" s="14"/>
      <c r="F29" s="25" t="s">
        <v>89</v>
      </c>
      <c r="G29" s="24">
        <v>1</v>
      </c>
      <c r="H29" s="24">
        <v>191607.62</v>
      </c>
      <c r="I29" s="26">
        <v>191607.62</v>
      </c>
      <c r="J29" s="155">
        <v>160969.56156199999</v>
      </c>
      <c r="K29" s="155">
        <f t="shared" si="0"/>
        <v>160970</v>
      </c>
      <c r="L29" s="141" t="s">
        <v>547</v>
      </c>
    </row>
    <row r="30" spans="1:12">
      <c r="A30" s="210"/>
      <c r="B30" s="205"/>
      <c r="C30" s="212"/>
      <c r="D30" s="28" t="s">
        <v>91</v>
      </c>
      <c r="E30" s="14"/>
      <c r="F30" s="25" t="s">
        <v>89</v>
      </c>
      <c r="G30" s="24">
        <v>2</v>
      </c>
      <c r="H30" s="24">
        <v>12046.91</v>
      </c>
      <c r="I30" s="26">
        <v>24093.82</v>
      </c>
      <c r="J30" s="155">
        <v>10120.609091</v>
      </c>
      <c r="K30" s="155">
        <f t="shared" si="0"/>
        <v>20241</v>
      </c>
      <c r="L30" s="141"/>
    </row>
    <row r="31" spans="1:12">
      <c r="A31" s="210"/>
      <c r="B31" s="205"/>
      <c r="C31" s="212"/>
      <c r="D31" s="13" t="s">
        <v>92</v>
      </c>
      <c r="E31" s="14"/>
      <c r="F31" s="25" t="s">
        <v>89</v>
      </c>
      <c r="G31" s="24">
        <v>3</v>
      </c>
      <c r="H31" s="24">
        <v>162800.16</v>
      </c>
      <c r="I31" s="26">
        <v>488400.48</v>
      </c>
      <c r="J31" s="155">
        <v>136768.41441600001</v>
      </c>
      <c r="K31" s="155">
        <f t="shared" si="0"/>
        <v>410305</v>
      </c>
      <c r="L31" s="141" t="s">
        <v>548</v>
      </c>
    </row>
    <row r="32" spans="1:12" ht="28.5">
      <c r="A32" s="210"/>
      <c r="B32" s="205"/>
      <c r="C32" s="212"/>
      <c r="D32" s="13" t="s">
        <v>93</v>
      </c>
      <c r="E32" s="14"/>
      <c r="F32" s="25"/>
      <c r="G32" s="24"/>
      <c r="H32" s="24"/>
      <c r="I32" s="18"/>
      <c r="J32" s="156">
        <v>0</v>
      </c>
      <c r="K32" s="155">
        <f t="shared" si="0"/>
        <v>0</v>
      </c>
      <c r="L32" s="141"/>
    </row>
    <row r="33" spans="1:12">
      <c r="A33" s="210"/>
      <c r="B33" s="205"/>
      <c r="C33" s="212"/>
      <c r="D33" s="13" t="s">
        <v>94</v>
      </c>
      <c r="E33" s="14"/>
      <c r="F33" s="25" t="s">
        <v>89</v>
      </c>
      <c r="G33" s="24">
        <v>9</v>
      </c>
      <c r="H33" s="24">
        <v>24068.81</v>
      </c>
      <c r="I33" s="26">
        <v>216619.29</v>
      </c>
      <c r="J33" s="155">
        <v>20220.207281000003</v>
      </c>
      <c r="K33" s="155">
        <f t="shared" si="0"/>
        <v>181982</v>
      </c>
      <c r="L33" s="141"/>
    </row>
    <row r="34" spans="1:12">
      <c r="A34" s="210"/>
      <c r="B34" s="205"/>
      <c r="C34" s="212"/>
      <c r="D34" s="13" t="s">
        <v>95</v>
      </c>
      <c r="E34" s="14"/>
      <c r="F34" s="25"/>
      <c r="G34" s="24"/>
      <c r="H34" s="24"/>
      <c r="I34" s="18"/>
      <c r="J34" s="156">
        <v>0</v>
      </c>
      <c r="K34" s="155">
        <f t="shared" si="0"/>
        <v>0</v>
      </c>
      <c r="L34" s="141"/>
    </row>
    <row r="35" spans="1:12">
      <c r="A35" s="210"/>
      <c r="B35" s="205"/>
      <c r="C35" s="212"/>
      <c r="D35" s="13" t="s">
        <v>96</v>
      </c>
      <c r="E35" s="14"/>
      <c r="F35" s="25" t="s">
        <v>89</v>
      </c>
      <c r="G35" s="24">
        <v>2</v>
      </c>
      <c r="H35" s="24">
        <v>4658.78</v>
      </c>
      <c r="I35" s="26">
        <v>9317.56</v>
      </c>
      <c r="J35" s="155">
        <v>3913.8410779999999</v>
      </c>
      <c r="K35" s="155">
        <f t="shared" si="0"/>
        <v>7828</v>
      </c>
      <c r="L35" s="141"/>
    </row>
    <row r="36" spans="1:12">
      <c r="A36" s="210"/>
      <c r="B36" s="205"/>
      <c r="C36" s="212"/>
      <c r="D36" s="13" t="s">
        <v>97</v>
      </c>
      <c r="E36" s="14"/>
      <c r="F36" s="25"/>
      <c r="G36" s="24"/>
      <c r="H36" s="24"/>
      <c r="I36" s="18"/>
      <c r="J36" s="156">
        <v>0</v>
      </c>
      <c r="K36" s="155">
        <f t="shared" si="0"/>
        <v>0</v>
      </c>
      <c r="L36" s="141"/>
    </row>
    <row r="37" spans="1:12" ht="114">
      <c r="A37" s="210"/>
      <c r="B37" s="205"/>
      <c r="C37" s="212"/>
      <c r="D37" s="13" t="s">
        <v>98</v>
      </c>
      <c r="E37" s="14"/>
      <c r="F37" s="25" t="s">
        <v>99</v>
      </c>
      <c r="G37" s="24">
        <v>25.09</v>
      </c>
      <c r="H37" s="24">
        <v>9714.19</v>
      </c>
      <c r="I37" s="26">
        <v>243729.03</v>
      </c>
      <c r="J37" s="155">
        <v>8160.8910190000006</v>
      </c>
      <c r="K37" s="155">
        <f t="shared" si="0"/>
        <v>204757</v>
      </c>
      <c r="L37" s="141"/>
    </row>
    <row r="38" spans="1:12" ht="57">
      <c r="A38" s="210"/>
      <c r="B38" s="205"/>
      <c r="C38" s="212"/>
      <c r="D38" s="13" t="s">
        <v>100</v>
      </c>
      <c r="E38" s="14"/>
      <c r="F38" s="25" t="s">
        <v>101</v>
      </c>
      <c r="G38" s="24">
        <v>9.52</v>
      </c>
      <c r="H38" s="24">
        <v>4762</v>
      </c>
      <c r="I38" s="26">
        <v>45334.239999999998</v>
      </c>
      <c r="J38" s="155">
        <v>4000.5562</v>
      </c>
      <c r="K38" s="155">
        <f t="shared" ref="K38:K56" si="1">ROUND(G38*J38,0)</f>
        <v>38085</v>
      </c>
      <c r="L38" s="141"/>
    </row>
    <row r="39" spans="1:12" ht="42.75">
      <c r="A39" s="210"/>
      <c r="B39" s="205"/>
      <c r="C39" s="212"/>
      <c r="D39" s="13" t="s">
        <v>102</v>
      </c>
      <c r="E39" s="14"/>
      <c r="F39" s="25"/>
      <c r="G39" s="24"/>
      <c r="H39" s="24"/>
      <c r="I39" s="18"/>
      <c r="J39" s="156">
        <v>0</v>
      </c>
      <c r="K39" s="155">
        <f t="shared" si="1"/>
        <v>0</v>
      </c>
      <c r="L39" s="141"/>
    </row>
    <row r="40" spans="1:12">
      <c r="A40" s="210"/>
      <c r="B40" s="205"/>
      <c r="C40" s="212"/>
      <c r="D40" s="13" t="s">
        <v>103</v>
      </c>
      <c r="E40" s="14"/>
      <c r="F40" s="25" t="s">
        <v>78</v>
      </c>
      <c r="G40" s="24">
        <v>25</v>
      </c>
      <c r="H40" s="24">
        <v>31020.400000000001</v>
      </c>
      <c r="I40" s="26">
        <v>775510</v>
      </c>
      <c r="J40" s="155">
        <v>26060.238040000004</v>
      </c>
      <c r="K40" s="155">
        <f t="shared" si="1"/>
        <v>651506</v>
      </c>
      <c r="L40" s="141"/>
    </row>
    <row r="41" spans="1:12">
      <c r="A41" s="210"/>
      <c r="B41" s="205"/>
      <c r="C41" s="212"/>
      <c r="D41" s="13" t="s">
        <v>104</v>
      </c>
      <c r="E41" s="14"/>
      <c r="F41" s="25" t="s">
        <v>78</v>
      </c>
      <c r="G41" s="24">
        <v>75</v>
      </c>
      <c r="H41" s="24">
        <v>36734.69</v>
      </c>
      <c r="I41" s="26">
        <v>2755101.75</v>
      </c>
      <c r="J41" s="155">
        <v>30860.813069000003</v>
      </c>
      <c r="K41" s="155">
        <f t="shared" si="1"/>
        <v>2314561</v>
      </c>
      <c r="L41" s="141"/>
    </row>
    <row r="42" spans="1:12">
      <c r="A42" s="210"/>
      <c r="B42" s="205"/>
      <c r="C42" s="212"/>
      <c r="D42" s="13" t="s">
        <v>105</v>
      </c>
      <c r="E42" s="14"/>
      <c r="F42" s="25" t="s">
        <v>78</v>
      </c>
      <c r="G42" s="24">
        <v>25</v>
      </c>
      <c r="H42" s="24">
        <v>44897.95</v>
      </c>
      <c r="I42" s="26">
        <v>1122448.75</v>
      </c>
      <c r="J42" s="155">
        <v>37718.767795</v>
      </c>
      <c r="K42" s="155">
        <f t="shared" si="1"/>
        <v>942969</v>
      </c>
      <c r="L42" s="141"/>
    </row>
    <row r="43" spans="1:12">
      <c r="A43" s="210"/>
      <c r="B43" s="205"/>
      <c r="C43" s="212"/>
      <c r="D43" s="13" t="s">
        <v>106</v>
      </c>
      <c r="E43" s="14"/>
      <c r="F43" s="25" t="s">
        <v>78</v>
      </c>
      <c r="G43" s="24">
        <v>200</v>
      </c>
      <c r="H43" s="24">
        <v>61224.480000000003</v>
      </c>
      <c r="I43" s="26">
        <v>12244896</v>
      </c>
      <c r="J43" s="155">
        <v>51434.685648000006</v>
      </c>
      <c r="K43" s="155">
        <f t="shared" si="1"/>
        <v>10286937</v>
      </c>
      <c r="L43" s="141"/>
    </row>
    <row r="44" spans="1:12" ht="99.75" customHeight="1">
      <c r="A44" s="210"/>
      <c r="B44" s="205"/>
      <c r="C44" s="212"/>
      <c r="D44" s="13" t="s">
        <v>107</v>
      </c>
      <c r="E44" s="14"/>
      <c r="F44" s="25"/>
      <c r="G44" s="24"/>
      <c r="H44" s="24"/>
      <c r="I44" s="18"/>
      <c r="J44" s="156">
        <v>0</v>
      </c>
      <c r="K44" s="156">
        <f t="shared" si="1"/>
        <v>0</v>
      </c>
      <c r="L44" s="141"/>
    </row>
    <row r="45" spans="1:12">
      <c r="A45" s="210"/>
      <c r="B45" s="205"/>
      <c r="C45" s="212"/>
      <c r="D45" s="13" t="s">
        <v>103</v>
      </c>
      <c r="E45" s="14"/>
      <c r="F45" s="25" t="s">
        <v>108</v>
      </c>
      <c r="G45" s="24">
        <v>1</v>
      </c>
      <c r="H45" s="24">
        <v>73469.38</v>
      </c>
      <c r="I45" s="26">
        <v>73469.38</v>
      </c>
      <c r="J45" s="155">
        <v>61721.626138000007</v>
      </c>
      <c r="K45" s="155">
        <f t="shared" si="1"/>
        <v>61722</v>
      </c>
      <c r="L45" s="141"/>
    </row>
    <row r="46" spans="1:12">
      <c r="A46" s="210"/>
      <c r="B46" s="205"/>
      <c r="C46" s="212"/>
      <c r="D46" s="13" t="s">
        <v>109</v>
      </c>
      <c r="E46" s="14"/>
      <c r="F46" s="25" t="s">
        <v>108</v>
      </c>
      <c r="G46" s="24">
        <v>1</v>
      </c>
      <c r="H46" s="24">
        <v>81632.649999999994</v>
      </c>
      <c r="I46" s="26">
        <v>81632.649999999994</v>
      </c>
      <c r="J46" s="155">
        <v>68579.589265000002</v>
      </c>
      <c r="K46" s="155">
        <f t="shared" si="1"/>
        <v>68580</v>
      </c>
      <c r="L46" s="141"/>
    </row>
    <row r="47" spans="1:12">
      <c r="A47" s="210"/>
      <c r="B47" s="205"/>
      <c r="C47" s="212"/>
      <c r="D47" s="13" t="s">
        <v>104</v>
      </c>
      <c r="E47" s="14"/>
      <c r="F47" s="25" t="s">
        <v>108</v>
      </c>
      <c r="G47" s="24">
        <v>1</v>
      </c>
      <c r="H47" s="24">
        <v>102040.81</v>
      </c>
      <c r="I47" s="26">
        <v>102040.81</v>
      </c>
      <c r="J47" s="155">
        <v>85724.484480999992</v>
      </c>
      <c r="K47" s="155">
        <f t="shared" si="1"/>
        <v>85724</v>
      </c>
      <c r="L47" s="141"/>
    </row>
    <row r="48" spans="1:12" ht="28.5">
      <c r="A48" s="210"/>
      <c r="B48" s="205"/>
      <c r="C48" s="212"/>
      <c r="D48" s="13" t="s">
        <v>110</v>
      </c>
      <c r="E48" s="14"/>
      <c r="F48" s="30"/>
      <c r="G48" s="29"/>
      <c r="H48" s="29"/>
      <c r="I48" s="18"/>
      <c r="J48" s="156">
        <v>0</v>
      </c>
      <c r="K48" s="155">
        <f t="shared" si="1"/>
        <v>0</v>
      </c>
      <c r="L48" s="141"/>
    </row>
    <row r="49" spans="1:12" ht="28.5">
      <c r="A49" s="210"/>
      <c r="B49" s="205"/>
      <c r="C49" s="212"/>
      <c r="D49" s="20" t="s">
        <v>111</v>
      </c>
      <c r="E49" s="14"/>
      <c r="F49" s="25" t="s">
        <v>78</v>
      </c>
      <c r="G49" s="24">
        <v>585</v>
      </c>
      <c r="H49" s="24">
        <v>4682.28</v>
      </c>
      <c r="I49" s="26">
        <v>2739133.8</v>
      </c>
      <c r="J49" s="155">
        <v>3933.5834279999999</v>
      </c>
      <c r="K49" s="155">
        <f t="shared" si="1"/>
        <v>2301146</v>
      </c>
      <c r="L49" s="141"/>
    </row>
    <row r="50" spans="1:12" ht="42.75">
      <c r="A50" s="210"/>
      <c r="B50" s="205"/>
      <c r="C50" s="212"/>
      <c r="D50" s="20" t="s">
        <v>112</v>
      </c>
      <c r="E50" s="14"/>
      <c r="F50" s="25" t="s">
        <v>89</v>
      </c>
      <c r="G50" s="24">
        <v>3</v>
      </c>
      <c r="H50" s="24">
        <v>32475.66</v>
      </c>
      <c r="I50" s="26">
        <v>97426.98</v>
      </c>
      <c r="J50" s="155">
        <v>27282.801965999999</v>
      </c>
      <c r="K50" s="155">
        <f t="shared" si="1"/>
        <v>81848</v>
      </c>
      <c r="L50" s="141"/>
    </row>
    <row r="51" spans="1:12" ht="57">
      <c r="A51" s="210"/>
      <c r="B51" s="205"/>
      <c r="C51" s="212"/>
      <c r="D51" s="20" t="s">
        <v>113</v>
      </c>
      <c r="E51" s="14"/>
      <c r="F51" s="25" t="s">
        <v>114</v>
      </c>
      <c r="G51" s="24">
        <v>480</v>
      </c>
      <c r="H51" s="24">
        <v>1068.3699999999999</v>
      </c>
      <c r="I51" s="26">
        <v>512817.6</v>
      </c>
      <c r="J51" s="155">
        <v>897.5376369999999</v>
      </c>
      <c r="K51" s="155">
        <f t="shared" si="1"/>
        <v>430818</v>
      </c>
      <c r="L51" s="141"/>
    </row>
    <row r="52" spans="1:12" ht="28.5">
      <c r="A52" s="210"/>
      <c r="B52" s="205"/>
      <c r="C52" s="212"/>
      <c r="D52" s="13" t="s">
        <v>115</v>
      </c>
      <c r="E52" s="14"/>
      <c r="F52" s="25" t="s">
        <v>99</v>
      </c>
      <c r="G52" s="24">
        <v>2842</v>
      </c>
      <c r="H52" s="24">
        <v>341.76</v>
      </c>
      <c r="I52" s="26">
        <v>971281.92000000004</v>
      </c>
      <c r="J52" s="155">
        <v>287.11257599999999</v>
      </c>
      <c r="K52" s="155">
        <f t="shared" si="1"/>
        <v>815974</v>
      </c>
      <c r="L52" s="141"/>
    </row>
    <row r="53" spans="1:12">
      <c r="A53" s="210"/>
      <c r="B53" s="205"/>
      <c r="C53" s="212"/>
      <c r="D53" s="13" t="s">
        <v>116</v>
      </c>
      <c r="E53" s="14"/>
      <c r="F53" s="30"/>
      <c r="G53" s="29"/>
      <c r="H53" s="29"/>
      <c r="I53" s="18"/>
      <c r="J53" s="156">
        <v>0</v>
      </c>
      <c r="K53" s="155">
        <f t="shared" si="1"/>
        <v>0</v>
      </c>
      <c r="L53" s="141"/>
    </row>
    <row r="54" spans="1:12" ht="42.75">
      <c r="A54" s="210"/>
      <c r="B54" s="205"/>
      <c r="C54" s="212"/>
      <c r="D54" s="20" t="s">
        <v>117</v>
      </c>
      <c r="E54" s="14"/>
      <c r="F54" s="30"/>
      <c r="G54" s="29"/>
      <c r="H54" s="29"/>
      <c r="I54" s="18"/>
      <c r="J54" s="156">
        <v>0</v>
      </c>
      <c r="K54" s="156">
        <f t="shared" si="1"/>
        <v>0</v>
      </c>
      <c r="L54" s="141"/>
    </row>
    <row r="55" spans="1:12">
      <c r="A55" s="210"/>
      <c r="B55" s="205"/>
      <c r="C55" s="212"/>
      <c r="D55" s="13" t="s">
        <v>118</v>
      </c>
      <c r="E55" s="14"/>
      <c r="F55" s="193" t="s">
        <v>119</v>
      </c>
      <c r="G55" s="194">
        <v>1832.84</v>
      </c>
      <c r="H55" s="194">
        <v>341.76</v>
      </c>
      <c r="I55" s="195">
        <v>626391.4</v>
      </c>
      <c r="J55" s="156">
        <v>287.11257599999999</v>
      </c>
      <c r="K55" s="156">
        <f t="shared" si="1"/>
        <v>526231</v>
      </c>
      <c r="L55" s="141"/>
    </row>
    <row r="56" spans="1:12" ht="57">
      <c r="A56" s="211"/>
      <c r="B56" s="206"/>
      <c r="C56" s="212"/>
      <c r="D56" s="20" t="s">
        <v>120</v>
      </c>
      <c r="E56" s="14"/>
      <c r="F56" s="25" t="s">
        <v>52</v>
      </c>
      <c r="G56" s="24">
        <v>5600</v>
      </c>
      <c r="H56" s="24">
        <v>1068.3699999999999</v>
      </c>
      <c r="I56" s="26">
        <v>5982872</v>
      </c>
      <c r="J56" s="155">
        <v>897.5376369999999</v>
      </c>
      <c r="K56" s="155">
        <f t="shared" si="1"/>
        <v>5026211</v>
      </c>
      <c r="L56" s="141"/>
    </row>
  </sheetData>
  <mergeCells count="5">
    <mergeCell ref="A2:L2"/>
    <mergeCell ref="A1:L1"/>
    <mergeCell ref="A4:A56"/>
    <mergeCell ref="B4:B56"/>
    <mergeCell ref="C4:C56"/>
  </mergeCells>
  <dataValidations count="4">
    <dataValidation type="decimal" allowBlank="1" showInputMessage="1" showErrorMessage="1" errorTitle="Invalid Entry" error="Only Numeric Values are allowed. " promptTitle="Quantity" prompt="Please enter the Quantity for this item. " sqref="G7:H7 G4:H5">
      <formula1>0</formula1>
      <formula2>999999999999999</formula2>
    </dataValidation>
    <dataValidation allowBlank="1" showInputMessage="1" showErrorMessage="1" promptTitle="Units" prompt="Please enter Units in text" sqref="F4:F5 F7"/>
    <dataValidation allowBlank="1" showInputMessage="1" showErrorMessage="1" promptTitle="Itemcode/Make" prompt="Please enter text" sqref="E4:E56"/>
    <dataValidation type="decimal" allowBlank="1" showInputMessage="1" showErrorMessage="1" errorTitle="Invalid Entry" error="Only Numeric Values are allowed. " sqref="A4:A56 B4:C4">
      <formula1>0</formula1>
      <formula2>999999999999999</formula2>
    </dataValidation>
  </dataValidations>
  <pageMargins left="0" right="0" top="0.35433070866141736" bottom="0.35433070866141736" header="0.31496062992125984" footer="0.31496062992125984"/>
  <pageSetup paperSize="9" scale="60" orientation="landscape" horizontalDpi="0" verticalDpi="0" r:id="rId1"/>
</worksheet>
</file>

<file path=xl/worksheets/sheet3.xml><?xml version="1.0" encoding="utf-8"?>
<worksheet xmlns="http://schemas.openxmlformats.org/spreadsheetml/2006/main" xmlns:r="http://schemas.openxmlformats.org/officeDocument/2006/relationships">
  <dimension ref="A1:L456"/>
  <sheetViews>
    <sheetView tabSelected="1" view="pageBreakPreview" zoomScale="85" zoomScaleNormal="106" zoomScaleSheetLayoutView="85" workbookViewId="0">
      <selection activeCell="N2" sqref="N2"/>
    </sheetView>
  </sheetViews>
  <sheetFormatPr defaultRowHeight="15"/>
  <cols>
    <col min="1" max="1" width="8.5703125" customWidth="1"/>
    <col min="2" max="2" width="15.42578125" customWidth="1"/>
    <col min="3" max="3" width="17.140625" customWidth="1"/>
    <col min="4" max="4" width="45.85546875" customWidth="1"/>
    <col min="5" max="5" width="10.28515625" customWidth="1"/>
    <col min="6" max="6" width="10.85546875" customWidth="1"/>
    <col min="7" max="7" width="11" customWidth="1"/>
    <col min="8" max="8" width="18.42578125" customWidth="1"/>
    <col min="9" max="9" width="23.7109375" customWidth="1"/>
    <col min="10" max="10" width="15.140625" customWidth="1"/>
    <col min="11" max="11" width="23.5703125" customWidth="1"/>
    <col min="12" max="12" width="19.85546875" style="103" customWidth="1"/>
    <col min="13" max="13" width="10.5703125" bestFit="1" customWidth="1"/>
  </cols>
  <sheetData>
    <row r="1" spans="1:12" ht="93" customHeight="1">
      <c r="A1" s="226" t="s">
        <v>596</v>
      </c>
      <c r="B1" s="226" t="s">
        <v>597</v>
      </c>
      <c r="C1" s="226" t="s">
        <v>598</v>
      </c>
      <c r="D1" s="227" t="s">
        <v>0</v>
      </c>
      <c r="E1" s="226" t="s">
        <v>581</v>
      </c>
      <c r="F1" s="228" t="s">
        <v>1</v>
      </c>
      <c r="G1" s="229" t="s">
        <v>2</v>
      </c>
      <c r="H1" s="229" t="s">
        <v>599</v>
      </c>
      <c r="I1" s="229" t="s">
        <v>600</v>
      </c>
      <c r="J1" s="229" t="s">
        <v>601</v>
      </c>
      <c r="K1" s="229" t="s">
        <v>602</v>
      </c>
      <c r="L1" s="230" t="s">
        <v>603</v>
      </c>
    </row>
    <row r="2" spans="1:12">
      <c r="A2" s="213"/>
      <c r="B2" s="204" t="s">
        <v>586</v>
      </c>
      <c r="C2" s="204" t="s">
        <v>594</v>
      </c>
      <c r="D2" s="61" t="s">
        <v>255</v>
      </c>
      <c r="E2" s="61"/>
      <c r="F2" s="100"/>
      <c r="G2" s="100"/>
      <c r="H2" s="100"/>
      <c r="I2" s="63">
        <v>0</v>
      </c>
      <c r="J2" s="63">
        <v>0</v>
      </c>
      <c r="K2" s="142">
        <v>0</v>
      </c>
      <c r="L2" s="143"/>
    </row>
    <row r="3" spans="1:12">
      <c r="A3" s="214"/>
      <c r="B3" s="205"/>
      <c r="C3" s="205"/>
      <c r="D3" s="61" t="s">
        <v>256</v>
      </c>
      <c r="E3" s="61"/>
      <c r="F3" s="100"/>
      <c r="G3" s="100"/>
      <c r="H3" s="100"/>
      <c r="I3" s="63">
        <v>0</v>
      </c>
      <c r="J3" s="63">
        <v>0</v>
      </c>
      <c r="K3" s="142">
        <v>0</v>
      </c>
      <c r="L3" s="143"/>
    </row>
    <row r="4" spans="1:12">
      <c r="A4" s="214"/>
      <c r="B4" s="205"/>
      <c r="C4" s="205"/>
      <c r="D4" s="61" t="s">
        <v>257</v>
      </c>
      <c r="E4" s="61"/>
      <c r="F4" s="100"/>
      <c r="G4" s="100"/>
      <c r="H4" s="100"/>
      <c r="I4" s="63">
        <v>0</v>
      </c>
      <c r="J4" s="63">
        <v>0</v>
      </c>
      <c r="K4" s="142">
        <v>0</v>
      </c>
      <c r="L4" s="143"/>
    </row>
    <row r="5" spans="1:12">
      <c r="A5" s="214"/>
      <c r="B5" s="205"/>
      <c r="C5" s="205"/>
      <c r="D5" s="61" t="s">
        <v>258</v>
      </c>
      <c r="E5" s="61"/>
      <c r="F5" s="100"/>
      <c r="G5" s="100"/>
      <c r="H5" s="100"/>
      <c r="I5" s="63">
        <v>0</v>
      </c>
      <c r="J5" s="63">
        <v>0</v>
      </c>
      <c r="K5" s="142">
        <v>0</v>
      </c>
      <c r="L5" s="143"/>
    </row>
    <row r="6" spans="1:12" ht="99.75">
      <c r="A6" s="214"/>
      <c r="B6" s="205"/>
      <c r="C6" s="205"/>
      <c r="D6" s="66" t="s">
        <v>259</v>
      </c>
      <c r="E6" s="161"/>
      <c r="F6" s="68" t="s">
        <v>260</v>
      </c>
      <c r="G6" s="67">
        <v>3</v>
      </c>
      <c r="H6" s="69">
        <v>560000</v>
      </c>
      <c r="I6" s="63">
        <f>G6*H6</f>
        <v>1680000</v>
      </c>
      <c r="J6" s="69">
        <v>558040</v>
      </c>
      <c r="K6" s="142">
        <f t="shared" ref="K6:K69" si="0">ROUND(G6*J6,0)</f>
        <v>1674120</v>
      </c>
      <c r="L6" s="143"/>
    </row>
    <row r="7" spans="1:12" ht="99.75">
      <c r="A7" s="214"/>
      <c r="B7" s="205"/>
      <c r="C7" s="205"/>
      <c r="D7" s="66" t="s">
        <v>7</v>
      </c>
      <c r="E7" s="161" t="s">
        <v>431</v>
      </c>
      <c r="F7" s="68"/>
      <c r="G7" s="67"/>
      <c r="H7" s="69"/>
      <c r="I7" s="63">
        <f>G7*H7</f>
        <v>0</v>
      </c>
      <c r="J7" s="69">
        <v>0</v>
      </c>
      <c r="K7" s="142">
        <f t="shared" si="0"/>
        <v>0</v>
      </c>
      <c r="L7" s="143"/>
    </row>
    <row r="8" spans="1:12">
      <c r="A8" s="214"/>
      <c r="B8" s="205"/>
      <c r="C8" s="205"/>
      <c r="D8" s="66" t="s">
        <v>8</v>
      </c>
      <c r="E8" s="161" t="s">
        <v>432</v>
      </c>
      <c r="F8" s="68" t="s">
        <v>9</v>
      </c>
      <c r="G8" s="67">
        <v>510</v>
      </c>
      <c r="H8" s="69">
        <v>148.46</v>
      </c>
      <c r="I8" s="63">
        <f>G8*H8</f>
        <v>75714.600000000006</v>
      </c>
      <c r="J8" s="69">
        <v>147.94039000000001</v>
      </c>
      <c r="K8" s="142">
        <f t="shared" si="0"/>
        <v>75450</v>
      </c>
      <c r="L8" s="143"/>
    </row>
    <row r="9" spans="1:12" ht="99.75">
      <c r="A9" s="214"/>
      <c r="B9" s="205"/>
      <c r="C9" s="205"/>
      <c r="D9" s="66" t="s">
        <v>7</v>
      </c>
      <c r="E9" s="161" t="s">
        <v>431</v>
      </c>
      <c r="F9" s="68"/>
      <c r="G9" s="67"/>
      <c r="H9" s="69"/>
      <c r="I9" s="63"/>
      <c r="J9" s="69">
        <v>0</v>
      </c>
      <c r="K9" s="142">
        <f t="shared" si="0"/>
        <v>0</v>
      </c>
      <c r="L9" s="143"/>
    </row>
    <row r="10" spans="1:12">
      <c r="A10" s="214"/>
      <c r="B10" s="205"/>
      <c r="C10" s="205"/>
      <c r="D10" s="66" t="s">
        <v>10</v>
      </c>
      <c r="E10" s="161" t="s">
        <v>432</v>
      </c>
      <c r="F10" s="68" t="s">
        <v>9</v>
      </c>
      <c r="G10" s="67">
        <v>510</v>
      </c>
      <c r="H10" s="69">
        <v>157.96</v>
      </c>
      <c r="I10" s="63">
        <f t="shared" ref="I10:I22" si="1">G10*H10</f>
        <v>80559.600000000006</v>
      </c>
      <c r="J10" s="69">
        <v>157.40714</v>
      </c>
      <c r="K10" s="142">
        <f t="shared" si="0"/>
        <v>80278</v>
      </c>
      <c r="L10" s="143"/>
    </row>
    <row r="11" spans="1:12" ht="159">
      <c r="A11" s="214"/>
      <c r="B11" s="205"/>
      <c r="C11" s="205"/>
      <c r="D11" s="66" t="s">
        <v>11</v>
      </c>
      <c r="E11" s="161"/>
      <c r="F11" s="68" t="s">
        <v>9</v>
      </c>
      <c r="G11" s="67">
        <v>3393</v>
      </c>
      <c r="H11" s="69">
        <v>9805.6200000000008</v>
      </c>
      <c r="I11" s="63">
        <f t="shared" si="1"/>
        <v>33270468.660000004</v>
      </c>
      <c r="J11" s="69">
        <v>9771.30033</v>
      </c>
      <c r="K11" s="142">
        <f t="shared" si="0"/>
        <v>33154022</v>
      </c>
      <c r="L11" s="143"/>
    </row>
    <row r="12" spans="1:12" ht="142.5">
      <c r="A12" s="214"/>
      <c r="B12" s="205"/>
      <c r="C12" s="205"/>
      <c r="D12" s="66" t="s">
        <v>12</v>
      </c>
      <c r="E12" s="161"/>
      <c r="F12" s="68" t="s">
        <v>9</v>
      </c>
      <c r="G12" s="67">
        <v>480</v>
      </c>
      <c r="H12" s="69">
        <v>10786.18</v>
      </c>
      <c r="I12" s="63">
        <f t="shared" si="1"/>
        <v>5177366.4000000004</v>
      </c>
      <c r="J12" s="69">
        <v>10748.42837</v>
      </c>
      <c r="K12" s="142">
        <f t="shared" si="0"/>
        <v>5159246</v>
      </c>
      <c r="L12" s="143"/>
    </row>
    <row r="13" spans="1:12" ht="73.5">
      <c r="A13" s="214"/>
      <c r="B13" s="205"/>
      <c r="C13" s="205"/>
      <c r="D13" s="66" t="s">
        <v>13</v>
      </c>
      <c r="E13" s="162"/>
      <c r="F13" s="68"/>
      <c r="G13" s="67"/>
      <c r="H13" s="69"/>
      <c r="I13" s="63">
        <f t="shared" si="1"/>
        <v>0</v>
      </c>
      <c r="J13" s="69">
        <v>0</v>
      </c>
      <c r="K13" s="142">
        <f t="shared" si="0"/>
        <v>0</v>
      </c>
      <c r="L13" s="143"/>
    </row>
    <row r="14" spans="1:12" ht="28.5">
      <c r="A14" s="214"/>
      <c r="B14" s="205"/>
      <c r="C14" s="205"/>
      <c r="D14" s="66" t="s">
        <v>15</v>
      </c>
      <c r="E14" s="162"/>
      <c r="F14" s="68"/>
      <c r="G14" s="67"/>
      <c r="H14" s="69"/>
      <c r="I14" s="63">
        <f t="shared" si="1"/>
        <v>0</v>
      </c>
      <c r="J14" s="69">
        <v>0</v>
      </c>
      <c r="K14" s="142">
        <f t="shared" si="0"/>
        <v>0</v>
      </c>
      <c r="L14" s="143"/>
    </row>
    <row r="15" spans="1:12">
      <c r="A15" s="214"/>
      <c r="B15" s="205"/>
      <c r="C15" s="205"/>
      <c r="D15" s="66" t="s">
        <v>16</v>
      </c>
      <c r="E15" s="162"/>
      <c r="F15" s="68"/>
      <c r="G15" s="67"/>
      <c r="H15" s="69"/>
      <c r="I15" s="63">
        <f t="shared" si="1"/>
        <v>0</v>
      </c>
      <c r="J15" s="69">
        <v>0</v>
      </c>
      <c r="K15" s="142">
        <f t="shared" si="0"/>
        <v>0</v>
      </c>
      <c r="L15" s="143"/>
    </row>
    <row r="16" spans="1:12">
      <c r="A16" s="214"/>
      <c r="B16" s="205"/>
      <c r="C16" s="205"/>
      <c r="D16" s="66" t="s">
        <v>17</v>
      </c>
      <c r="E16" s="162"/>
      <c r="F16" s="68"/>
      <c r="G16" s="67"/>
      <c r="H16" s="69"/>
      <c r="I16" s="63">
        <f t="shared" si="1"/>
        <v>0</v>
      </c>
      <c r="J16" s="69">
        <v>0</v>
      </c>
      <c r="K16" s="142">
        <f t="shared" si="0"/>
        <v>0</v>
      </c>
      <c r="L16" s="143"/>
    </row>
    <row r="17" spans="1:12">
      <c r="A17" s="214"/>
      <c r="B17" s="205"/>
      <c r="C17" s="205"/>
      <c r="D17" s="66" t="s">
        <v>18</v>
      </c>
      <c r="E17" s="162"/>
      <c r="F17" s="68"/>
      <c r="G17" s="67"/>
      <c r="H17" s="69"/>
      <c r="I17" s="63">
        <f t="shared" si="1"/>
        <v>0</v>
      </c>
      <c r="J17" s="69">
        <v>0</v>
      </c>
      <c r="K17" s="142">
        <f t="shared" si="0"/>
        <v>0</v>
      </c>
      <c r="L17" s="143"/>
    </row>
    <row r="18" spans="1:12">
      <c r="A18" s="214"/>
      <c r="B18" s="205"/>
      <c r="C18" s="205"/>
      <c r="D18" s="66" t="s">
        <v>19</v>
      </c>
      <c r="E18" s="162"/>
      <c r="F18" s="68"/>
      <c r="G18" s="67"/>
      <c r="H18" s="69"/>
      <c r="I18" s="63">
        <f t="shared" si="1"/>
        <v>0</v>
      </c>
      <c r="J18" s="69">
        <v>0</v>
      </c>
      <c r="K18" s="142">
        <f t="shared" si="0"/>
        <v>0</v>
      </c>
      <c r="L18" s="143"/>
    </row>
    <row r="19" spans="1:12">
      <c r="A19" s="214"/>
      <c r="B19" s="205"/>
      <c r="C19" s="205"/>
      <c r="D19" s="66" t="s">
        <v>20</v>
      </c>
      <c r="E19" s="162"/>
      <c r="F19" s="68"/>
      <c r="G19" s="67"/>
      <c r="H19" s="69"/>
      <c r="I19" s="63">
        <f t="shared" si="1"/>
        <v>0</v>
      </c>
      <c r="J19" s="69">
        <v>0</v>
      </c>
      <c r="K19" s="142">
        <f t="shared" si="0"/>
        <v>0</v>
      </c>
      <c r="L19" s="143"/>
    </row>
    <row r="20" spans="1:12" ht="28.5">
      <c r="A20" s="214"/>
      <c r="B20" s="205"/>
      <c r="C20" s="205"/>
      <c r="D20" s="66" t="s">
        <v>21</v>
      </c>
      <c r="E20" s="162"/>
      <c r="F20" s="68" t="s">
        <v>9</v>
      </c>
      <c r="G20" s="67">
        <v>195</v>
      </c>
      <c r="H20" s="69">
        <v>10786.18</v>
      </c>
      <c r="I20" s="63">
        <f t="shared" si="1"/>
        <v>2103305.1</v>
      </c>
      <c r="J20" s="69">
        <v>10748.42837</v>
      </c>
      <c r="K20" s="142">
        <f t="shared" si="0"/>
        <v>2095944</v>
      </c>
      <c r="L20" s="143"/>
    </row>
    <row r="21" spans="1:12" ht="57">
      <c r="A21" s="214"/>
      <c r="B21" s="205"/>
      <c r="C21" s="205"/>
      <c r="D21" s="66" t="s">
        <v>22</v>
      </c>
      <c r="E21" s="161" t="s">
        <v>431</v>
      </c>
      <c r="F21" s="68"/>
      <c r="G21" s="67"/>
      <c r="H21" s="69"/>
      <c r="I21" s="63">
        <f t="shared" si="1"/>
        <v>0</v>
      </c>
      <c r="J21" s="69">
        <v>0</v>
      </c>
      <c r="K21" s="142">
        <f t="shared" si="0"/>
        <v>0</v>
      </c>
      <c r="L21" s="143"/>
    </row>
    <row r="22" spans="1:12">
      <c r="A22" s="214"/>
      <c r="B22" s="205"/>
      <c r="C22" s="205"/>
      <c r="D22" s="66" t="s">
        <v>23</v>
      </c>
      <c r="E22" s="161" t="s">
        <v>432</v>
      </c>
      <c r="F22" s="68" t="s">
        <v>24</v>
      </c>
      <c r="G22" s="67">
        <v>6</v>
      </c>
      <c r="H22" s="69">
        <v>72000</v>
      </c>
      <c r="I22" s="63">
        <f t="shared" si="1"/>
        <v>432000</v>
      </c>
      <c r="J22" s="69">
        <v>71748</v>
      </c>
      <c r="K22" s="142">
        <f t="shared" si="0"/>
        <v>430488</v>
      </c>
      <c r="L22" s="143"/>
    </row>
    <row r="23" spans="1:12" ht="57">
      <c r="A23" s="214"/>
      <c r="B23" s="205"/>
      <c r="C23" s="205"/>
      <c r="D23" s="66" t="s">
        <v>22</v>
      </c>
      <c r="E23" s="161" t="s">
        <v>431</v>
      </c>
      <c r="F23" s="68"/>
      <c r="G23" s="67"/>
      <c r="H23" s="69"/>
      <c r="I23" s="63"/>
      <c r="J23" s="69">
        <v>0</v>
      </c>
      <c r="K23" s="142">
        <f t="shared" si="0"/>
        <v>0</v>
      </c>
      <c r="L23" s="143"/>
    </row>
    <row r="24" spans="1:12">
      <c r="A24" s="214"/>
      <c r="B24" s="205"/>
      <c r="C24" s="205"/>
      <c r="D24" s="66" t="s">
        <v>25</v>
      </c>
      <c r="E24" s="161" t="s">
        <v>432</v>
      </c>
      <c r="F24" s="68" t="s">
        <v>24</v>
      </c>
      <c r="G24" s="67">
        <v>15</v>
      </c>
      <c r="H24" s="69">
        <v>96000</v>
      </c>
      <c r="I24" s="63">
        <f>G24*H24</f>
        <v>1440000</v>
      </c>
      <c r="J24" s="69">
        <v>95664</v>
      </c>
      <c r="K24" s="142">
        <f t="shared" si="0"/>
        <v>1434960</v>
      </c>
      <c r="L24" s="143"/>
    </row>
    <row r="25" spans="1:12" ht="57">
      <c r="A25" s="214"/>
      <c r="B25" s="205"/>
      <c r="C25" s="205"/>
      <c r="D25" s="66" t="s">
        <v>22</v>
      </c>
      <c r="E25" s="161" t="s">
        <v>431</v>
      </c>
      <c r="F25" s="68"/>
      <c r="G25" s="67"/>
      <c r="H25" s="69"/>
      <c r="I25" s="63"/>
      <c r="J25" s="69">
        <v>0</v>
      </c>
      <c r="K25" s="142">
        <f t="shared" si="0"/>
        <v>0</v>
      </c>
      <c r="L25" s="143"/>
    </row>
    <row r="26" spans="1:12">
      <c r="A26" s="214"/>
      <c r="B26" s="205"/>
      <c r="C26" s="205"/>
      <c r="D26" s="66" t="s">
        <v>26</v>
      </c>
      <c r="E26" s="161" t="s">
        <v>432</v>
      </c>
      <c r="F26" s="68" t="s">
        <v>24</v>
      </c>
      <c r="G26" s="67">
        <v>15</v>
      </c>
      <c r="H26" s="69">
        <v>128000</v>
      </c>
      <c r="I26" s="63">
        <f>G26*H26</f>
        <v>1920000</v>
      </c>
      <c r="J26" s="69">
        <v>127552</v>
      </c>
      <c r="K26" s="142">
        <f t="shared" si="0"/>
        <v>1913280</v>
      </c>
      <c r="L26" s="143"/>
    </row>
    <row r="27" spans="1:12" ht="57">
      <c r="A27" s="214"/>
      <c r="B27" s="205"/>
      <c r="C27" s="205"/>
      <c r="D27" s="66" t="s">
        <v>22</v>
      </c>
      <c r="E27" s="161" t="s">
        <v>431</v>
      </c>
      <c r="F27" s="68"/>
      <c r="G27" s="67"/>
      <c r="H27" s="69"/>
      <c r="I27" s="63"/>
      <c r="J27" s="69">
        <v>0</v>
      </c>
      <c r="K27" s="142">
        <f t="shared" si="0"/>
        <v>0</v>
      </c>
      <c r="L27" s="143"/>
    </row>
    <row r="28" spans="1:12">
      <c r="A28" s="214"/>
      <c r="B28" s="205"/>
      <c r="C28" s="205"/>
      <c r="D28" s="66" t="s">
        <v>27</v>
      </c>
      <c r="E28" s="161" t="s">
        <v>432</v>
      </c>
      <c r="F28" s="68" t="s">
        <v>24</v>
      </c>
      <c r="G28" s="67">
        <v>15</v>
      </c>
      <c r="H28" s="69">
        <v>152000</v>
      </c>
      <c r="I28" s="63">
        <f>G28*H28</f>
        <v>2280000</v>
      </c>
      <c r="J28" s="69">
        <v>151468</v>
      </c>
      <c r="K28" s="142">
        <f t="shared" si="0"/>
        <v>2272020</v>
      </c>
      <c r="L28" s="143"/>
    </row>
    <row r="29" spans="1:12" ht="57">
      <c r="A29" s="214"/>
      <c r="B29" s="205"/>
      <c r="C29" s="205"/>
      <c r="D29" s="66" t="s">
        <v>22</v>
      </c>
      <c r="E29" s="161" t="s">
        <v>431</v>
      </c>
      <c r="F29" s="68"/>
      <c r="G29" s="67"/>
      <c r="H29" s="69"/>
      <c r="I29" s="63"/>
      <c r="J29" s="69">
        <v>0</v>
      </c>
      <c r="K29" s="142">
        <f t="shared" si="0"/>
        <v>0</v>
      </c>
      <c r="L29" s="143"/>
    </row>
    <row r="30" spans="1:12">
      <c r="A30" s="214"/>
      <c r="B30" s="205"/>
      <c r="C30" s="205"/>
      <c r="D30" s="66" t="s">
        <v>28</v>
      </c>
      <c r="E30" s="161" t="s">
        <v>432</v>
      </c>
      <c r="F30" s="68" t="s">
        <v>24</v>
      </c>
      <c r="G30" s="67">
        <v>15</v>
      </c>
      <c r="H30" s="69">
        <v>180000</v>
      </c>
      <c r="I30" s="63">
        <f>G30*H30</f>
        <v>2700000</v>
      </c>
      <c r="J30" s="69">
        <v>179370</v>
      </c>
      <c r="K30" s="142">
        <f t="shared" si="0"/>
        <v>2690550</v>
      </c>
      <c r="L30" s="143"/>
    </row>
    <row r="31" spans="1:12" ht="57">
      <c r="A31" s="214"/>
      <c r="B31" s="205"/>
      <c r="C31" s="205"/>
      <c r="D31" s="66" t="s">
        <v>22</v>
      </c>
      <c r="E31" s="161" t="s">
        <v>431</v>
      </c>
      <c r="F31" s="68"/>
      <c r="G31" s="67"/>
      <c r="H31" s="69"/>
      <c r="I31" s="63"/>
      <c r="J31" s="69">
        <v>0</v>
      </c>
      <c r="K31" s="142">
        <f t="shared" si="0"/>
        <v>0</v>
      </c>
      <c r="L31" s="143"/>
    </row>
    <row r="32" spans="1:12">
      <c r="A32" s="214"/>
      <c r="B32" s="205"/>
      <c r="C32" s="205"/>
      <c r="D32" s="66" t="s">
        <v>29</v>
      </c>
      <c r="E32" s="161" t="s">
        <v>432</v>
      </c>
      <c r="F32" s="68" t="s">
        <v>24</v>
      </c>
      <c r="G32" s="67">
        <v>21</v>
      </c>
      <c r="H32" s="69">
        <v>208000</v>
      </c>
      <c r="I32" s="63">
        <f t="shared" ref="I32:I79" si="2">G32*H32</f>
        <v>4368000</v>
      </c>
      <c r="J32" s="69">
        <v>207272</v>
      </c>
      <c r="K32" s="142">
        <f t="shared" si="0"/>
        <v>4352712</v>
      </c>
      <c r="L32" s="143"/>
    </row>
    <row r="33" spans="1:12" ht="71.25">
      <c r="A33" s="214"/>
      <c r="B33" s="205"/>
      <c r="C33" s="205"/>
      <c r="D33" s="66" t="s">
        <v>30</v>
      </c>
      <c r="E33" s="161" t="s">
        <v>436</v>
      </c>
      <c r="F33" s="68" t="s">
        <v>31</v>
      </c>
      <c r="G33" s="67">
        <v>90</v>
      </c>
      <c r="H33" s="70">
        <v>9600</v>
      </c>
      <c r="I33" s="63">
        <f t="shared" si="2"/>
        <v>864000</v>
      </c>
      <c r="J33" s="70">
        <v>9566.4</v>
      </c>
      <c r="K33" s="142">
        <f t="shared" si="0"/>
        <v>860976</v>
      </c>
      <c r="L33" s="143"/>
    </row>
    <row r="34" spans="1:12" ht="57">
      <c r="A34" s="214"/>
      <c r="B34" s="205"/>
      <c r="C34" s="205"/>
      <c r="D34" s="66" t="s">
        <v>32</v>
      </c>
      <c r="E34" s="161" t="s">
        <v>436</v>
      </c>
      <c r="F34" s="68" t="s">
        <v>31</v>
      </c>
      <c r="G34" s="67">
        <v>90</v>
      </c>
      <c r="H34" s="70">
        <v>9600</v>
      </c>
      <c r="I34" s="63">
        <f t="shared" si="2"/>
        <v>864000</v>
      </c>
      <c r="J34" s="70">
        <v>9566.4</v>
      </c>
      <c r="K34" s="142">
        <f t="shared" si="0"/>
        <v>860976</v>
      </c>
      <c r="L34" s="143"/>
    </row>
    <row r="35" spans="1:12" ht="85.5">
      <c r="A35" s="214"/>
      <c r="B35" s="205"/>
      <c r="C35" s="205"/>
      <c r="D35" s="66" t="s">
        <v>33</v>
      </c>
      <c r="E35" s="161" t="s">
        <v>436</v>
      </c>
      <c r="F35" s="68" t="s">
        <v>31</v>
      </c>
      <c r="G35" s="67">
        <v>90</v>
      </c>
      <c r="H35" s="70">
        <v>21600</v>
      </c>
      <c r="I35" s="63">
        <f t="shared" si="2"/>
        <v>1944000</v>
      </c>
      <c r="J35" s="70">
        <v>21524.400000000001</v>
      </c>
      <c r="K35" s="142">
        <f t="shared" si="0"/>
        <v>1937196</v>
      </c>
      <c r="L35" s="143"/>
    </row>
    <row r="36" spans="1:12" ht="57">
      <c r="A36" s="214"/>
      <c r="B36" s="205"/>
      <c r="C36" s="205"/>
      <c r="D36" s="66" t="s">
        <v>34</v>
      </c>
      <c r="E36" s="161" t="s">
        <v>436</v>
      </c>
      <c r="F36" s="68" t="s">
        <v>31</v>
      </c>
      <c r="G36" s="67">
        <v>90</v>
      </c>
      <c r="H36" s="70">
        <v>9600</v>
      </c>
      <c r="I36" s="63">
        <f t="shared" si="2"/>
        <v>864000</v>
      </c>
      <c r="J36" s="70">
        <v>9566.4</v>
      </c>
      <c r="K36" s="142">
        <f t="shared" si="0"/>
        <v>860976</v>
      </c>
      <c r="L36" s="143"/>
    </row>
    <row r="37" spans="1:12" ht="114">
      <c r="A37" s="214"/>
      <c r="B37" s="205"/>
      <c r="C37" s="205"/>
      <c r="D37" s="66" t="s">
        <v>35</v>
      </c>
      <c r="E37" s="161" t="s">
        <v>436</v>
      </c>
      <c r="F37" s="68" t="s">
        <v>24</v>
      </c>
      <c r="G37" s="67">
        <v>2250</v>
      </c>
      <c r="H37" s="70">
        <v>12096</v>
      </c>
      <c r="I37" s="63">
        <f t="shared" si="2"/>
        <v>27216000</v>
      </c>
      <c r="J37" s="70">
        <v>12053.664000000001</v>
      </c>
      <c r="K37" s="142">
        <f t="shared" si="0"/>
        <v>27120744</v>
      </c>
      <c r="L37" s="143"/>
    </row>
    <row r="38" spans="1:12" ht="42.75">
      <c r="A38" s="214"/>
      <c r="B38" s="205"/>
      <c r="C38" s="205"/>
      <c r="D38" s="66" t="s">
        <v>36</v>
      </c>
      <c r="E38" s="161" t="s">
        <v>436</v>
      </c>
      <c r="F38" s="68" t="s">
        <v>31</v>
      </c>
      <c r="G38" s="67">
        <v>90</v>
      </c>
      <c r="H38" s="70">
        <v>1920</v>
      </c>
      <c r="I38" s="63">
        <f t="shared" si="2"/>
        <v>172800</v>
      </c>
      <c r="J38" s="70">
        <v>1913.28</v>
      </c>
      <c r="K38" s="142">
        <f t="shared" si="0"/>
        <v>172195</v>
      </c>
      <c r="L38" s="143"/>
    </row>
    <row r="39" spans="1:12" ht="99.75">
      <c r="A39" s="214"/>
      <c r="B39" s="205"/>
      <c r="C39" s="205"/>
      <c r="D39" s="66" t="s">
        <v>37</v>
      </c>
      <c r="E39" s="161" t="s">
        <v>436</v>
      </c>
      <c r="F39" s="68" t="s">
        <v>31</v>
      </c>
      <c r="G39" s="67">
        <v>90</v>
      </c>
      <c r="H39" s="70">
        <v>188000</v>
      </c>
      <c r="I39" s="63">
        <f t="shared" si="2"/>
        <v>16920000</v>
      </c>
      <c r="J39" s="70">
        <v>187342</v>
      </c>
      <c r="K39" s="142">
        <f t="shared" si="0"/>
        <v>16860780</v>
      </c>
      <c r="L39" s="143"/>
    </row>
    <row r="40" spans="1:12" ht="99.75">
      <c r="A40" s="214"/>
      <c r="B40" s="205"/>
      <c r="C40" s="205"/>
      <c r="D40" s="66" t="s">
        <v>38</v>
      </c>
      <c r="E40" s="161" t="s">
        <v>436</v>
      </c>
      <c r="F40" s="68" t="s">
        <v>39</v>
      </c>
      <c r="G40" s="67">
        <v>2250</v>
      </c>
      <c r="H40" s="70">
        <v>40000</v>
      </c>
      <c r="I40" s="63">
        <f t="shared" si="2"/>
        <v>90000000</v>
      </c>
      <c r="J40" s="70">
        <v>39860</v>
      </c>
      <c r="K40" s="142">
        <f t="shared" si="0"/>
        <v>89685000</v>
      </c>
      <c r="L40" s="143"/>
    </row>
    <row r="41" spans="1:12" ht="42.75">
      <c r="A41" s="214"/>
      <c r="B41" s="205"/>
      <c r="C41" s="205"/>
      <c r="D41" s="66" t="s">
        <v>40</v>
      </c>
      <c r="E41" s="161" t="s">
        <v>436</v>
      </c>
      <c r="F41" s="68" t="s">
        <v>31</v>
      </c>
      <c r="G41" s="67">
        <v>90</v>
      </c>
      <c r="H41" s="70">
        <v>12800</v>
      </c>
      <c r="I41" s="63">
        <f t="shared" si="2"/>
        <v>1152000</v>
      </c>
      <c r="J41" s="70">
        <v>12755.2</v>
      </c>
      <c r="K41" s="142">
        <f t="shared" si="0"/>
        <v>1147968</v>
      </c>
      <c r="L41" s="143"/>
    </row>
    <row r="42" spans="1:12" ht="99.75">
      <c r="A42" s="214"/>
      <c r="B42" s="205"/>
      <c r="C42" s="205"/>
      <c r="D42" s="66" t="s">
        <v>41</v>
      </c>
      <c r="E42" s="161" t="s">
        <v>436</v>
      </c>
      <c r="F42" s="68" t="s">
        <v>42</v>
      </c>
      <c r="G42" s="67">
        <v>117</v>
      </c>
      <c r="H42" s="70">
        <v>55296.6</v>
      </c>
      <c r="I42" s="63">
        <f t="shared" si="2"/>
        <v>6469702.2000000002</v>
      </c>
      <c r="J42" s="70">
        <v>55103.061900000001</v>
      </c>
      <c r="K42" s="142">
        <f t="shared" si="0"/>
        <v>6447058</v>
      </c>
      <c r="L42" s="143"/>
    </row>
    <row r="43" spans="1:12" ht="71.25">
      <c r="A43" s="214"/>
      <c r="B43" s="205"/>
      <c r="C43" s="205"/>
      <c r="D43" s="66" t="s">
        <v>43</v>
      </c>
      <c r="E43" s="161" t="s">
        <v>436</v>
      </c>
      <c r="F43" s="68" t="s">
        <v>42</v>
      </c>
      <c r="G43" s="67">
        <v>29.1</v>
      </c>
      <c r="H43" s="70">
        <v>73498</v>
      </c>
      <c r="I43" s="63">
        <f t="shared" si="2"/>
        <v>2138791.8000000003</v>
      </c>
      <c r="J43" s="70">
        <v>73240.756999999998</v>
      </c>
      <c r="K43" s="142">
        <f t="shared" si="0"/>
        <v>2131306</v>
      </c>
      <c r="L43" s="143"/>
    </row>
    <row r="44" spans="1:12" ht="28.5">
      <c r="A44" s="214"/>
      <c r="B44" s="205"/>
      <c r="C44" s="205"/>
      <c r="D44" s="66" t="s">
        <v>44</v>
      </c>
      <c r="E44" s="161" t="s">
        <v>436</v>
      </c>
      <c r="F44" s="68" t="s">
        <v>31</v>
      </c>
      <c r="G44" s="67">
        <v>3</v>
      </c>
      <c r="H44" s="70">
        <v>17600</v>
      </c>
      <c r="I44" s="63">
        <f t="shared" si="2"/>
        <v>52800</v>
      </c>
      <c r="J44" s="70">
        <v>17538.400000000001</v>
      </c>
      <c r="K44" s="142">
        <f t="shared" si="0"/>
        <v>52615</v>
      </c>
      <c r="L44" s="143"/>
    </row>
    <row r="45" spans="1:12" ht="42.75">
      <c r="A45" s="214"/>
      <c r="B45" s="205"/>
      <c r="C45" s="205"/>
      <c r="D45" s="66" t="s">
        <v>261</v>
      </c>
      <c r="E45" s="161" t="s">
        <v>436</v>
      </c>
      <c r="F45" s="68" t="s">
        <v>39</v>
      </c>
      <c r="G45" s="67">
        <v>75</v>
      </c>
      <c r="H45" s="70">
        <v>320</v>
      </c>
      <c r="I45" s="63">
        <f t="shared" si="2"/>
        <v>24000</v>
      </c>
      <c r="J45" s="70">
        <v>318.88</v>
      </c>
      <c r="K45" s="142">
        <f t="shared" si="0"/>
        <v>23916</v>
      </c>
      <c r="L45" s="143"/>
    </row>
    <row r="46" spans="1:12" ht="42.75">
      <c r="A46" s="214"/>
      <c r="B46" s="205"/>
      <c r="C46" s="205"/>
      <c r="D46" s="66" t="s">
        <v>46</v>
      </c>
      <c r="E46" s="161" t="s">
        <v>436</v>
      </c>
      <c r="F46" s="68" t="s">
        <v>42</v>
      </c>
      <c r="G46" s="67">
        <v>15</v>
      </c>
      <c r="H46" s="70">
        <v>75200</v>
      </c>
      <c r="I46" s="63">
        <f t="shared" si="2"/>
        <v>1128000</v>
      </c>
      <c r="J46" s="70">
        <v>74936.800000000003</v>
      </c>
      <c r="K46" s="142">
        <f t="shared" si="0"/>
        <v>1124052</v>
      </c>
      <c r="L46" s="143"/>
    </row>
    <row r="47" spans="1:12" ht="85.5">
      <c r="A47" s="214"/>
      <c r="B47" s="205"/>
      <c r="C47" s="205"/>
      <c r="D47" s="66" t="s">
        <v>47</v>
      </c>
      <c r="E47" s="161" t="s">
        <v>436</v>
      </c>
      <c r="F47" s="68" t="s">
        <v>9</v>
      </c>
      <c r="G47" s="67">
        <v>6300</v>
      </c>
      <c r="H47" s="70">
        <v>78.59</v>
      </c>
      <c r="I47" s="63">
        <f t="shared" si="2"/>
        <v>495117</v>
      </c>
      <c r="J47" s="70">
        <v>78.314935000000006</v>
      </c>
      <c r="K47" s="142">
        <f t="shared" si="0"/>
        <v>493384</v>
      </c>
      <c r="L47" s="143"/>
    </row>
    <row r="48" spans="1:12" ht="156.75">
      <c r="A48" s="214"/>
      <c r="B48" s="205"/>
      <c r="C48" s="205"/>
      <c r="D48" s="66" t="s">
        <v>48</v>
      </c>
      <c r="E48" s="161" t="s">
        <v>436</v>
      </c>
      <c r="F48" s="68" t="s">
        <v>262</v>
      </c>
      <c r="G48" s="67">
        <v>540</v>
      </c>
      <c r="H48" s="70">
        <v>5120</v>
      </c>
      <c r="I48" s="63">
        <f t="shared" si="2"/>
        <v>2764800</v>
      </c>
      <c r="J48" s="70">
        <v>5102.08</v>
      </c>
      <c r="K48" s="142">
        <f t="shared" si="0"/>
        <v>2755123</v>
      </c>
      <c r="L48" s="143"/>
    </row>
    <row r="49" spans="1:12">
      <c r="A49" s="214"/>
      <c r="B49" s="205"/>
      <c r="C49" s="205"/>
      <c r="D49" s="71" t="s">
        <v>263</v>
      </c>
      <c r="E49" s="163"/>
      <c r="F49" s="72"/>
      <c r="G49" s="62"/>
      <c r="H49" s="62"/>
      <c r="I49" s="63">
        <f t="shared" si="2"/>
        <v>0</v>
      </c>
      <c r="J49" s="62">
        <v>0</v>
      </c>
      <c r="K49" s="142">
        <f t="shared" si="0"/>
        <v>0</v>
      </c>
      <c r="L49" s="143"/>
    </row>
    <row r="50" spans="1:12" ht="57">
      <c r="A50" s="214"/>
      <c r="B50" s="205"/>
      <c r="C50" s="205"/>
      <c r="D50" s="66" t="s">
        <v>50</v>
      </c>
      <c r="E50" s="161" t="s">
        <v>436</v>
      </c>
      <c r="F50" s="68" t="s">
        <v>9</v>
      </c>
      <c r="G50" s="67">
        <v>78</v>
      </c>
      <c r="H50" s="70">
        <v>4720.7</v>
      </c>
      <c r="I50" s="63">
        <f t="shared" si="2"/>
        <v>368214.6</v>
      </c>
      <c r="J50" s="70">
        <v>4704.1775499999994</v>
      </c>
      <c r="K50" s="142">
        <f t="shared" si="0"/>
        <v>366926</v>
      </c>
      <c r="L50" s="143"/>
    </row>
    <row r="51" spans="1:12" ht="28.5">
      <c r="A51" s="214"/>
      <c r="B51" s="205"/>
      <c r="C51" s="205"/>
      <c r="D51" s="66" t="s">
        <v>51</v>
      </c>
      <c r="E51" s="161" t="s">
        <v>436</v>
      </c>
      <c r="F51" s="68" t="s">
        <v>52</v>
      </c>
      <c r="G51" s="67">
        <v>744</v>
      </c>
      <c r="H51" s="70">
        <v>149.08000000000001</v>
      </c>
      <c r="I51" s="63">
        <f t="shared" si="2"/>
        <v>110915.52</v>
      </c>
      <c r="J51" s="70">
        <v>148.55822000000001</v>
      </c>
      <c r="K51" s="142">
        <f t="shared" si="0"/>
        <v>110527</v>
      </c>
      <c r="L51" s="143"/>
    </row>
    <row r="52" spans="1:12" ht="42.75">
      <c r="A52" s="214"/>
      <c r="B52" s="205"/>
      <c r="C52" s="205"/>
      <c r="D52" s="66" t="s">
        <v>53</v>
      </c>
      <c r="E52" s="161" t="s">
        <v>436</v>
      </c>
      <c r="F52" s="68" t="s">
        <v>54</v>
      </c>
      <c r="G52" s="67">
        <v>63</v>
      </c>
      <c r="H52" s="70">
        <v>29.22</v>
      </c>
      <c r="I52" s="63">
        <f t="shared" si="2"/>
        <v>1840.86</v>
      </c>
      <c r="J52" s="70">
        <v>29.117729999999998</v>
      </c>
      <c r="K52" s="142">
        <f t="shared" si="0"/>
        <v>1834</v>
      </c>
      <c r="L52" s="143"/>
    </row>
    <row r="53" spans="1:12" ht="57">
      <c r="A53" s="214"/>
      <c r="B53" s="205"/>
      <c r="C53" s="205"/>
      <c r="D53" s="66" t="s">
        <v>55</v>
      </c>
      <c r="E53" s="161" t="s">
        <v>436</v>
      </c>
      <c r="F53" s="68" t="s">
        <v>54</v>
      </c>
      <c r="G53" s="67">
        <v>63</v>
      </c>
      <c r="H53" s="70">
        <v>109.65</v>
      </c>
      <c r="I53" s="63">
        <f t="shared" si="2"/>
        <v>6907.9500000000007</v>
      </c>
      <c r="J53" s="70">
        <v>109.26622500000001</v>
      </c>
      <c r="K53" s="142">
        <f t="shared" si="0"/>
        <v>6884</v>
      </c>
      <c r="L53" s="143"/>
    </row>
    <row r="54" spans="1:12" ht="28.5">
      <c r="A54" s="214"/>
      <c r="B54" s="205"/>
      <c r="C54" s="205"/>
      <c r="D54" s="66" t="s">
        <v>56</v>
      </c>
      <c r="E54" s="161" t="s">
        <v>436</v>
      </c>
      <c r="F54" s="68" t="s">
        <v>57</v>
      </c>
      <c r="G54" s="67">
        <v>426</v>
      </c>
      <c r="H54" s="70">
        <v>120.6</v>
      </c>
      <c r="I54" s="63">
        <f t="shared" si="2"/>
        <v>51375.6</v>
      </c>
      <c r="J54" s="70">
        <v>120.17789999999999</v>
      </c>
      <c r="K54" s="142">
        <f t="shared" si="0"/>
        <v>51196</v>
      </c>
      <c r="L54" s="143"/>
    </row>
    <row r="55" spans="1:12" ht="42.75">
      <c r="A55" s="214"/>
      <c r="B55" s="205"/>
      <c r="C55" s="205"/>
      <c r="D55" s="66" t="s">
        <v>58</v>
      </c>
      <c r="E55" s="161" t="s">
        <v>436</v>
      </c>
      <c r="F55" s="68" t="s">
        <v>57</v>
      </c>
      <c r="G55" s="67">
        <v>318</v>
      </c>
      <c r="H55" s="70">
        <v>40.56</v>
      </c>
      <c r="I55" s="63">
        <f t="shared" si="2"/>
        <v>12898.08</v>
      </c>
      <c r="J55" s="70">
        <v>40.418040000000005</v>
      </c>
      <c r="K55" s="142">
        <f t="shared" si="0"/>
        <v>12853</v>
      </c>
      <c r="L55" s="143"/>
    </row>
    <row r="56" spans="1:12" ht="85.5">
      <c r="A56" s="214"/>
      <c r="B56" s="205"/>
      <c r="C56" s="205"/>
      <c r="D56" s="66" t="s">
        <v>59</v>
      </c>
      <c r="E56" s="161" t="s">
        <v>436</v>
      </c>
      <c r="F56" s="68" t="s">
        <v>54</v>
      </c>
      <c r="G56" s="67">
        <v>54</v>
      </c>
      <c r="H56" s="70">
        <v>1760</v>
      </c>
      <c r="I56" s="63">
        <f t="shared" si="2"/>
        <v>95040</v>
      </c>
      <c r="J56" s="70">
        <v>1753.84</v>
      </c>
      <c r="K56" s="142">
        <f t="shared" si="0"/>
        <v>94707</v>
      </c>
      <c r="L56" s="143"/>
    </row>
    <row r="57" spans="1:12" ht="171">
      <c r="A57" s="214"/>
      <c r="B57" s="205"/>
      <c r="C57" s="205"/>
      <c r="D57" s="66" t="s">
        <v>60</v>
      </c>
      <c r="E57" s="161" t="s">
        <v>431</v>
      </c>
      <c r="F57" s="68"/>
      <c r="G57" s="67"/>
      <c r="H57" s="70"/>
      <c r="I57" s="63">
        <f t="shared" si="2"/>
        <v>0</v>
      </c>
      <c r="J57" s="70">
        <v>0</v>
      </c>
      <c r="K57" s="142">
        <f t="shared" si="0"/>
        <v>0</v>
      </c>
      <c r="L57" s="143"/>
    </row>
    <row r="58" spans="1:12" ht="42.75">
      <c r="A58" s="214"/>
      <c r="B58" s="205"/>
      <c r="C58" s="205"/>
      <c r="D58" s="66" t="s">
        <v>61</v>
      </c>
      <c r="E58" s="161" t="s">
        <v>432</v>
      </c>
      <c r="F58" s="68" t="s">
        <v>54</v>
      </c>
      <c r="G58" s="67">
        <v>31.5</v>
      </c>
      <c r="H58" s="70">
        <v>1713.68</v>
      </c>
      <c r="I58" s="63">
        <f t="shared" si="2"/>
        <v>53980.920000000006</v>
      </c>
      <c r="J58" s="70">
        <v>1707.6821200000002</v>
      </c>
      <c r="K58" s="142">
        <f t="shared" si="0"/>
        <v>53792</v>
      </c>
      <c r="L58" s="143"/>
    </row>
    <row r="59" spans="1:12" ht="171">
      <c r="A59" s="214"/>
      <c r="B59" s="205"/>
      <c r="C59" s="205"/>
      <c r="D59" s="66" t="s">
        <v>60</v>
      </c>
      <c r="E59" s="161" t="s">
        <v>431</v>
      </c>
      <c r="F59" s="68"/>
      <c r="G59" s="67"/>
      <c r="H59" s="70"/>
      <c r="I59" s="63">
        <f t="shared" si="2"/>
        <v>0</v>
      </c>
      <c r="J59" s="70">
        <v>0</v>
      </c>
      <c r="K59" s="142">
        <f t="shared" si="0"/>
        <v>0</v>
      </c>
      <c r="L59" s="143"/>
    </row>
    <row r="60" spans="1:12" ht="28.5">
      <c r="A60" s="214"/>
      <c r="B60" s="205"/>
      <c r="C60" s="205"/>
      <c r="D60" s="66" t="s">
        <v>62</v>
      </c>
      <c r="E60" s="161" t="s">
        <v>432</v>
      </c>
      <c r="F60" s="68" t="s">
        <v>54</v>
      </c>
      <c r="G60" s="67">
        <v>6</v>
      </c>
      <c r="H60" s="70">
        <v>351.16</v>
      </c>
      <c r="I60" s="63">
        <f t="shared" si="2"/>
        <v>2106.96</v>
      </c>
      <c r="J60" s="70">
        <v>349.93094000000002</v>
      </c>
      <c r="K60" s="142">
        <f t="shared" si="0"/>
        <v>2100</v>
      </c>
      <c r="L60" s="143"/>
    </row>
    <row r="61" spans="1:12">
      <c r="A61" s="214"/>
      <c r="B61" s="205"/>
      <c r="C61" s="205"/>
      <c r="D61" s="61" t="s">
        <v>264</v>
      </c>
      <c r="E61" s="164" t="s">
        <v>435</v>
      </c>
      <c r="F61" s="65"/>
      <c r="G61" s="73"/>
      <c r="H61" s="64"/>
      <c r="I61" s="63">
        <f t="shared" si="2"/>
        <v>0</v>
      </c>
      <c r="J61" s="64">
        <v>0</v>
      </c>
      <c r="K61" s="142">
        <f t="shared" si="0"/>
        <v>0</v>
      </c>
      <c r="L61" s="143"/>
    </row>
    <row r="62" spans="1:12" ht="285">
      <c r="A62" s="214"/>
      <c r="B62" s="205"/>
      <c r="C62" s="205"/>
      <c r="D62" s="74" t="s">
        <v>265</v>
      </c>
      <c r="E62" s="80" t="s">
        <v>431</v>
      </c>
      <c r="F62" s="72"/>
      <c r="G62" s="62"/>
      <c r="H62" s="62"/>
      <c r="I62" s="63">
        <f t="shared" si="2"/>
        <v>0</v>
      </c>
      <c r="J62" s="62">
        <v>0</v>
      </c>
      <c r="K62" s="142">
        <f t="shared" si="0"/>
        <v>0</v>
      </c>
      <c r="L62" s="143"/>
    </row>
    <row r="63" spans="1:12">
      <c r="A63" s="214"/>
      <c r="B63" s="205"/>
      <c r="C63" s="205"/>
      <c r="D63" s="74" t="s">
        <v>266</v>
      </c>
      <c r="E63" s="80" t="s">
        <v>431</v>
      </c>
      <c r="F63" s="65"/>
      <c r="G63" s="73"/>
      <c r="H63" s="64"/>
      <c r="I63" s="63">
        <f t="shared" si="2"/>
        <v>0</v>
      </c>
      <c r="J63" s="64">
        <v>0</v>
      </c>
      <c r="K63" s="142">
        <f t="shared" si="0"/>
        <v>0</v>
      </c>
      <c r="L63" s="143"/>
    </row>
    <row r="64" spans="1:12">
      <c r="A64" s="214"/>
      <c r="B64" s="205"/>
      <c r="C64" s="205"/>
      <c r="D64" s="74" t="s">
        <v>267</v>
      </c>
      <c r="E64" s="80" t="s">
        <v>432</v>
      </c>
      <c r="F64" s="65" t="s">
        <v>268</v>
      </c>
      <c r="G64" s="73">
        <v>2250</v>
      </c>
      <c r="H64" s="64">
        <v>8150</v>
      </c>
      <c r="I64" s="63">
        <f t="shared" si="2"/>
        <v>18337500</v>
      </c>
      <c r="J64" s="64">
        <v>8121.4750000000004</v>
      </c>
      <c r="K64" s="142">
        <f t="shared" si="0"/>
        <v>18273319</v>
      </c>
      <c r="L64" s="143"/>
    </row>
    <row r="65" spans="1:12" ht="285">
      <c r="A65" s="214"/>
      <c r="B65" s="205"/>
      <c r="C65" s="205"/>
      <c r="D65" s="74" t="s">
        <v>265</v>
      </c>
      <c r="E65" s="80" t="s">
        <v>431</v>
      </c>
      <c r="F65" s="72"/>
      <c r="G65" s="62"/>
      <c r="H65" s="62"/>
      <c r="I65" s="63">
        <f t="shared" si="2"/>
        <v>0</v>
      </c>
      <c r="J65" s="62">
        <v>0</v>
      </c>
      <c r="K65" s="142">
        <f t="shared" si="0"/>
        <v>0</v>
      </c>
      <c r="L65" s="143"/>
    </row>
    <row r="66" spans="1:12">
      <c r="A66" s="214"/>
      <c r="B66" s="205"/>
      <c r="C66" s="205"/>
      <c r="D66" s="74" t="s">
        <v>269</v>
      </c>
      <c r="E66" s="80" t="s">
        <v>431</v>
      </c>
      <c r="F66" s="65"/>
      <c r="G66" s="73"/>
      <c r="H66" s="64"/>
      <c r="I66" s="63">
        <f t="shared" si="2"/>
        <v>0</v>
      </c>
      <c r="J66" s="64">
        <v>0</v>
      </c>
      <c r="K66" s="142">
        <f t="shared" si="0"/>
        <v>0</v>
      </c>
      <c r="L66" s="143"/>
    </row>
    <row r="67" spans="1:12">
      <c r="A67" s="214"/>
      <c r="B67" s="205"/>
      <c r="C67" s="205"/>
      <c r="D67" s="74" t="s">
        <v>267</v>
      </c>
      <c r="E67" s="80" t="s">
        <v>432</v>
      </c>
      <c r="F67" s="75" t="s">
        <v>268</v>
      </c>
      <c r="G67" s="73">
        <v>2100</v>
      </c>
      <c r="H67" s="73">
        <v>8270</v>
      </c>
      <c r="I67" s="63">
        <f t="shared" si="2"/>
        <v>17367000</v>
      </c>
      <c r="J67" s="73">
        <v>8241.0550000000003</v>
      </c>
      <c r="K67" s="142">
        <f t="shared" si="0"/>
        <v>17306216</v>
      </c>
      <c r="L67" s="143"/>
    </row>
    <row r="68" spans="1:12" ht="285">
      <c r="A68" s="214"/>
      <c r="B68" s="205"/>
      <c r="C68" s="205"/>
      <c r="D68" s="74" t="s">
        <v>265</v>
      </c>
      <c r="E68" s="80" t="s">
        <v>431</v>
      </c>
      <c r="F68" s="72"/>
      <c r="G68" s="62"/>
      <c r="H68" s="62"/>
      <c r="I68" s="63">
        <f t="shared" si="2"/>
        <v>0</v>
      </c>
      <c r="J68" s="62">
        <v>0</v>
      </c>
      <c r="K68" s="142">
        <f t="shared" si="0"/>
        <v>0</v>
      </c>
      <c r="L68" s="143"/>
    </row>
    <row r="69" spans="1:12">
      <c r="A69" s="214"/>
      <c r="B69" s="205"/>
      <c r="C69" s="205"/>
      <c r="D69" s="74" t="s">
        <v>267</v>
      </c>
      <c r="E69" s="80" t="s">
        <v>432</v>
      </c>
      <c r="F69" s="75" t="s">
        <v>268</v>
      </c>
      <c r="G69" s="73">
        <v>2000</v>
      </c>
      <c r="H69" s="73">
        <v>8330</v>
      </c>
      <c r="I69" s="63">
        <f t="shared" si="2"/>
        <v>16660000</v>
      </c>
      <c r="J69" s="73">
        <v>8300.8449999999993</v>
      </c>
      <c r="K69" s="142">
        <f t="shared" si="0"/>
        <v>16601690</v>
      </c>
      <c r="L69" s="143"/>
    </row>
    <row r="70" spans="1:12" ht="285">
      <c r="A70" s="214"/>
      <c r="B70" s="205"/>
      <c r="C70" s="205"/>
      <c r="D70" s="74" t="s">
        <v>265</v>
      </c>
      <c r="E70" s="80" t="s">
        <v>431</v>
      </c>
      <c r="F70" s="72"/>
      <c r="G70" s="62"/>
      <c r="H70" s="62"/>
      <c r="I70" s="63">
        <f t="shared" si="2"/>
        <v>0</v>
      </c>
      <c r="J70" s="62">
        <v>0</v>
      </c>
      <c r="K70" s="142">
        <f t="shared" ref="K70:K133" si="3">ROUND(G70*J70,0)</f>
        <v>0</v>
      </c>
      <c r="L70" s="143"/>
    </row>
    <row r="71" spans="1:12">
      <c r="A71" s="214"/>
      <c r="B71" s="205"/>
      <c r="C71" s="205"/>
      <c r="D71" s="74" t="s">
        <v>270</v>
      </c>
      <c r="E71" s="80" t="s">
        <v>431</v>
      </c>
      <c r="F71" s="65"/>
      <c r="G71" s="64"/>
      <c r="H71" s="64"/>
      <c r="I71" s="63">
        <f t="shared" si="2"/>
        <v>0</v>
      </c>
      <c r="J71" s="64">
        <v>0</v>
      </c>
      <c r="K71" s="142">
        <f t="shared" si="3"/>
        <v>0</v>
      </c>
      <c r="L71" s="143"/>
    </row>
    <row r="72" spans="1:12">
      <c r="A72" s="214"/>
      <c r="B72" s="205"/>
      <c r="C72" s="205"/>
      <c r="D72" s="74" t="s">
        <v>267</v>
      </c>
      <c r="E72" s="80" t="s">
        <v>432</v>
      </c>
      <c r="F72" s="75" t="s">
        <v>268</v>
      </c>
      <c r="G72" s="73">
        <v>2500</v>
      </c>
      <c r="H72" s="64">
        <v>8030</v>
      </c>
      <c r="I72" s="63">
        <f t="shared" si="2"/>
        <v>20075000</v>
      </c>
      <c r="J72" s="64">
        <v>8001.8950000000004</v>
      </c>
      <c r="K72" s="142">
        <f t="shared" si="3"/>
        <v>20004738</v>
      </c>
      <c r="L72" s="143"/>
    </row>
    <row r="73" spans="1:12">
      <c r="A73" s="214"/>
      <c r="B73" s="205"/>
      <c r="C73" s="205"/>
      <c r="D73" s="76" t="s">
        <v>271</v>
      </c>
      <c r="E73" s="165" t="s">
        <v>435</v>
      </c>
      <c r="F73" s="65" t="s">
        <v>201</v>
      </c>
      <c r="G73" s="64">
        <v>4</v>
      </c>
      <c r="H73" s="64">
        <v>60000</v>
      </c>
      <c r="I73" s="63">
        <f t="shared" si="2"/>
        <v>240000</v>
      </c>
      <c r="J73" s="64">
        <v>59790</v>
      </c>
      <c r="K73" s="142">
        <f t="shared" si="3"/>
        <v>239160</v>
      </c>
      <c r="L73" s="143"/>
    </row>
    <row r="74" spans="1:12">
      <c r="A74" s="214"/>
      <c r="B74" s="205"/>
      <c r="C74" s="205"/>
      <c r="D74" s="77" t="s">
        <v>272</v>
      </c>
      <c r="E74" s="166"/>
      <c r="F74" s="65"/>
      <c r="G74" s="64"/>
      <c r="H74" s="64"/>
      <c r="I74" s="63">
        <f t="shared" si="2"/>
        <v>0</v>
      </c>
      <c r="J74" s="64">
        <v>0</v>
      </c>
      <c r="K74" s="142">
        <f t="shared" si="3"/>
        <v>0</v>
      </c>
      <c r="L74" s="143"/>
    </row>
    <row r="75" spans="1:12" ht="270.75">
      <c r="A75" s="214"/>
      <c r="B75" s="205"/>
      <c r="C75" s="205"/>
      <c r="D75" s="76" t="s">
        <v>273</v>
      </c>
      <c r="E75" s="165" t="s">
        <v>431</v>
      </c>
      <c r="F75" s="65"/>
      <c r="G75" s="64"/>
      <c r="H75" s="64"/>
      <c r="I75" s="63">
        <f t="shared" si="2"/>
        <v>0</v>
      </c>
      <c r="J75" s="64">
        <v>0</v>
      </c>
      <c r="K75" s="142">
        <f t="shared" si="3"/>
        <v>0</v>
      </c>
      <c r="L75" s="143"/>
    </row>
    <row r="76" spans="1:12">
      <c r="A76" s="214"/>
      <c r="B76" s="205"/>
      <c r="C76" s="205"/>
      <c r="D76" s="76" t="s">
        <v>274</v>
      </c>
      <c r="E76" s="165" t="s">
        <v>432</v>
      </c>
      <c r="F76" s="65" t="s">
        <v>268</v>
      </c>
      <c r="G76" s="64">
        <v>750</v>
      </c>
      <c r="H76" s="64">
        <v>10045</v>
      </c>
      <c r="I76" s="63">
        <f t="shared" si="2"/>
        <v>7533750</v>
      </c>
      <c r="J76" s="64">
        <v>10009.842500000001</v>
      </c>
      <c r="K76" s="142">
        <f t="shared" si="3"/>
        <v>7507382</v>
      </c>
      <c r="L76" s="143"/>
    </row>
    <row r="77" spans="1:12">
      <c r="A77" s="214"/>
      <c r="B77" s="205"/>
      <c r="C77" s="205"/>
      <c r="D77" s="77" t="s">
        <v>275</v>
      </c>
      <c r="E77" s="166"/>
      <c r="F77" s="65"/>
      <c r="G77" s="64"/>
      <c r="H77" s="64"/>
      <c r="I77" s="63">
        <f t="shared" si="2"/>
        <v>0</v>
      </c>
      <c r="J77" s="64">
        <v>0</v>
      </c>
      <c r="K77" s="142">
        <f t="shared" si="3"/>
        <v>0</v>
      </c>
      <c r="L77" s="143"/>
    </row>
    <row r="78" spans="1:12" ht="156.75">
      <c r="A78" s="214"/>
      <c r="B78" s="205"/>
      <c r="C78" s="205"/>
      <c r="D78" s="78" t="s">
        <v>276</v>
      </c>
      <c r="E78" s="167" t="s">
        <v>431</v>
      </c>
      <c r="F78" s="65"/>
      <c r="G78" s="64"/>
      <c r="H78" s="64"/>
      <c r="I78" s="63">
        <f t="shared" si="2"/>
        <v>0</v>
      </c>
      <c r="J78" s="64">
        <v>0</v>
      </c>
      <c r="K78" s="142">
        <f t="shared" si="3"/>
        <v>0</v>
      </c>
      <c r="L78" s="143"/>
    </row>
    <row r="79" spans="1:12">
      <c r="A79" s="214"/>
      <c r="B79" s="205"/>
      <c r="C79" s="205"/>
      <c r="D79" s="78" t="s">
        <v>277</v>
      </c>
      <c r="E79" s="167" t="s">
        <v>432</v>
      </c>
      <c r="F79" s="65" t="s">
        <v>268</v>
      </c>
      <c r="G79" s="64">
        <v>300</v>
      </c>
      <c r="H79" s="64">
        <v>12283.65</v>
      </c>
      <c r="I79" s="63">
        <f t="shared" si="2"/>
        <v>3685095</v>
      </c>
      <c r="J79" s="64">
        <v>12240.657224999999</v>
      </c>
      <c r="K79" s="142">
        <f t="shared" si="3"/>
        <v>3672197</v>
      </c>
      <c r="L79" s="143"/>
    </row>
    <row r="80" spans="1:12" ht="156.75">
      <c r="A80" s="214"/>
      <c r="B80" s="205"/>
      <c r="C80" s="205"/>
      <c r="D80" s="78" t="s">
        <v>276</v>
      </c>
      <c r="E80" s="167" t="s">
        <v>431</v>
      </c>
      <c r="F80" s="65"/>
      <c r="G80" s="64"/>
      <c r="H80" s="64"/>
      <c r="I80" s="63"/>
      <c r="J80" s="64">
        <v>0</v>
      </c>
      <c r="K80" s="142">
        <f t="shared" si="3"/>
        <v>0</v>
      </c>
      <c r="L80" s="143"/>
    </row>
    <row r="81" spans="1:12">
      <c r="A81" s="214"/>
      <c r="B81" s="205"/>
      <c r="C81" s="205"/>
      <c r="D81" s="78" t="s">
        <v>269</v>
      </c>
      <c r="E81" s="167" t="s">
        <v>432</v>
      </c>
      <c r="F81" s="65" t="s">
        <v>268</v>
      </c>
      <c r="G81" s="64">
        <v>450</v>
      </c>
      <c r="H81" s="64">
        <v>11022.53</v>
      </c>
      <c r="I81" s="63">
        <f>G81*H81</f>
        <v>4960138.5</v>
      </c>
      <c r="J81" s="64">
        <v>10983.951145000001</v>
      </c>
      <c r="K81" s="142">
        <f t="shared" si="3"/>
        <v>4942778</v>
      </c>
      <c r="L81" s="143"/>
    </row>
    <row r="82" spans="1:12" ht="156.75">
      <c r="A82" s="214"/>
      <c r="B82" s="205"/>
      <c r="C82" s="205"/>
      <c r="D82" s="78" t="s">
        <v>276</v>
      </c>
      <c r="E82" s="167" t="s">
        <v>431</v>
      </c>
      <c r="F82" s="65"/>
      <c r="G82" s="64"/>
      <c r="H82" s="64"/>
      <c r="I82" s="63"/>
      <c r="J82" s="64">
        <v>0</v>
      </c>
      <c r="K82" s="142">
        <f t="shared" si="3"/>
        <v>0</v>
      </c>
      <c r="L82" s="143"/>
    </row>
    <row r="83" spans="1:12">
      <c r="A83" s="214"/>
      <c r="B83" s="205"/>
      <c r="C83" s="205"/>
      <c r="D83" s="78" t="s">
        <v>278</v>
      </c>
      <c r="E83" s="167" t="s">
        <v>432</v>
      </c>
      <c r="F83" s="65" t="s">
        <v>268</v>
      </c>
      <c r="G83" s="64">
        <v>300</v>
      </c>
      <c r="H83" s="64">
        <v>12283.65</v>
      </c>
      <c r="I83" s="63">
        <f>G83*H83</f>
        <v>3685095</v>
      </c>
      <c r="J83" s="64">
        <v>12240.657224999999</v>
      </c>
      <c r="K83" s="142">
        <f t="shared" si="3"/>
        <v>3672197</v>
      </c>
      <c r="L83" s="143"/>
    </row>
    <row r="84" spans="1:12" ht="156.75">
      <c r="A84" s="214"/>
      <c r="B84" s="205"/>
      <c r="C84" s="205"/>
      <c r="D84" s="78" t="s">
        <v>276</v>
      </c>
      <c r="E84" s="167" t="s">
        <v>431</v>
      </c>
      <c r="F84" s="65"/>
      <c r="G84" s="64"/>
      <c r="H84" s="64"/>
      <c r="I84" s="63"/>
      <c r="J84" s="64">
        <v>0</v>
      </c>
      <c r="K84" s="142">
        <f t="shared" si="3"/>
        <v>0</v>
      </c>
      <c r="L84" s="143"/>
    </row>
    <row r="85" spans="1:12">
      <c r="A85" s="214"/>
      <c r="B85" s="205"/>
      <c r="C85" s="205"/>
      <c r="D85" s="76" t="s">
        <v>271</v>
      </c>
      <c r="E85" s="165" t="s">
        <v>432</v>
      </c>
      <c r="F85" s="65" t="s">
        <v>201</v>
      </c>
      <c r="G85" s="64">
        <v>3</v>
      </c>
      <c r="H85" s="64">
        <v>60660</v>
      </c>
      <c r="I85" s="63">
        <f>G85*H85</f>
        <v>181980</v>
      </c>
      <c r="J85" s="64">
        <v>60447.69</v>
      </c>
      <c r="K85" s="142">
        <f t="shared" si="3"/>
        <v>181343</v>
      </c>
      <c r="L85" s="143"/>
    </row>
    <row r="86" spans="1:12">
      <c r="A86" s="214"/>
      <c r="B86" s="205"/>
      <c r="C86" s="205"/>
      <c r="D86" s="79" t="s">
        <v>279</v>
      </c>
      <c r="E86" s="168"/>
      <c r="F86" s="65"/>
      <c r="G86" s="64"/>
      <c r="H86" s="64"/>
      <c r="I86" s="63">
        <f>G86*H86</f>
        <v>0</v>
      </c>
      <c r="J86" s="64">
        <v>0</v>
      </c>
      <c r="K86" s="142">
        <f t="shared" si="3"/>
        <v>0</v>
      </c>
      <c r="L86" s="143"/>
    </row>
    <row r="87" spans="1:12" ht="42.75">
      <c r="A87" s="214"/>
      <c r="B87" s="205"/>
      <c r="C87" s="205"/>
      <c r="D87" s="78" t="s">
        <v>280</v>
      </c>
      <c r="E87" s="167" t="s">
        <v>431</v>
      </c>
      <c r="F87" s="65"/>
      <c r="G87" s="64"/>
      <c r="H87" s="64"/>
      <c r="I87" s="63">
        <f>G87*H87</f>
        <v>0</v>
      </c>
      <c r="J87" s="64">
        <v>0</v>
      </c>
      <c r="K87" s="142">
        <f t="shared" si="3"/>
        <v>0</v>
      </c>
      <c r="L87" s="143"/>
    </row>
    <row r="88" spans="1:12">
      <c r="A88" s="214"/>
      <c r="B88" s="205"/>
      <c r="C88" s="205"/>
      <c r="D88" s="78" t="s">
        <v>281</v>
      </c>
      <c r="E88" s="167" t="s">
        <v>432</v>
      </c>
      <c r="F88" s="65" t="s">
        <v>78</v>
      </c>
      <c r="G88" s="64">
        <v>680</v>
      </c>
      <c r="H88" s="64">
        <v>1845.8</v>
      </c>
      <c r="I88" s="63">
        <f>G88*H88</f>
        <v>1255144</v>
      </c>
      <c r="J88" s="64">
        <v>1839.3397</v>
      </c>
      <c r="K88" s="142">
        <f t="shared" si="3"/>
        <v>1250751</v>
      </c>
      <c r="L88" s="143"/>
    </row>
    <row r="89" spans="1:12" ht="42.75">
      <c r="A89" s="214"/>
      <c r="B89" s="205"/>
      <c r="C89" s="205"/>
      <c r="D89" s="78" t="s">
        <v>280</v>
      </c>
      <c r="E89" s="167" t="s">
        <v>431</v>
      </c>
      <c r="F89" s="65"/>
      <c r="G89" s="64"/>
      <c r="H89" s="64"/>
      <c r="I89" s="63"/>
      <c r="J89" s="64">
        <v>0</v>
      </c>
      <c r="K89" s="142">
        <f t="shared" si="3"/>
        <v>0</v>
      </c>
      <c r="L89" s="143"/>
    </row>
    <row r="90" spans="1:12">
      <c r="A90" s="214"/>
      <c r="B90" s="205"/>
      <c r="C90" s="205"/>
      <c r="D90" s="78" t="s">
        <v>282</v>
      </c>
      <c r="E90" s="167" t="s">
        <v>432</v>
      </c>
      <c r="F90" s="65" t="s">
        <v>78</v>
      </c>
      <c r="G90" s="64">
        <v>1555</v>
      </c>
      <c r="H90" s="64">
        <v>2347.7600000000002</v>
      </c>
      <c r="I90" s="63">
        <f>G90*H90</f>
        <v>3650766.8000000003</v>
      </c>
      <c r="J90" s="64">
        <v>2339.5428400000001</v>
      </c>
      <c r="K90" s="142">
        <f t="shared" si="3"/>
        <v>3637989</v>
      </c>
      <c r="L90" s="143"/>
    </row>
    <row r="91" spans="1:12" ht="42.75">
      <c r="A91" s="214"/>
      <c r="B91" s="205"/>
      <c r="C91" s="205"/>
      <c r="D91" s="78" t="s">
        <v>280</v>
      </c>
      <c r="E91" s="167" t="s">
        <v>431</v>
      </c>
      <c r="F91" s="65"/>
      <c r="G91" s="64"/>
      <c r="H91" s="64"/>
      <c r="I91" s="63"/>
      <c r="J91" s="64">
        <v>0</v>
      </c>
      <c r="K91" s="142">
        <f t="shared" si="3"/>
        <v>0</v>
      </c>
      <c r="L91" s="143"/>
    </row>
    <row r="92" spans="1:12">
      <c r="A92" s="214"/>
      <c r="B92" s="205"/>
      <c r="C92" s="205"/>
      <c r="D92" s="78" t="s">
        <v>283</v>
      </c>
      <c r="E92" s="167" t="s">
        <v>432</v>
      </c>
      <c r="F92" s="65" t="s">
        <v>78</v>
      </c>
      <c r="G92" s="64">
        <v>795</v>
      </c>
      <c r="H92" s="64">
        <v>2845.8</v>
      </c>
      <c r="I92" s="63">
        <f>G92*H92</f>
        <v>2262411</v>
      </c>
      <c r="J92" s="64">
        <v>2835.8397</v>
      </c>
      <c r="K92" s="142">
        <f t="shared" si="3"/>
        <v>2254493</v>
      </c>
      <c r="L92" s="143"/>
    </row>
    <row r="93" spans="1:12" ht="42.75">
      <c r="A93" s="214"/>
      <c r="B93" s="205"/>
      <c r="C93" s="205"/>
      <c r="D93" s="78" t="s">
        <v>280</v>
      </c>
      <c r="E93" s="167" t="s">
        <v>431</v>
      </c>
      <c r="F93" s="65"/>
      <c r="G93" s="64"/>
      <c r="H93" s="64"/>
      <c r="I93" s="63"/>
      <c r="J93" s="64">
        <v>0</v>
      </c>
      <c r="K93" s="142">
        <f t="shared" si="3"/>
        <v>0</v>
      </c>
      <c r="L93" s="143"/>
    </row>
    <row r="94" spans="1:12">
      <c r="A94" s="214"/>
      <c r="B94" s="205"/>
      <c r="C94" s="205"/>
      <c r="D94" s="78" t="s">
        <v>82</v>
      </c>
      <c r="E94" s="167" t="s">
        <v>432</v>
      </c>
      <c r="F94" s="65" t="s">
        <v>78</v>
      </c>
      <c r="G94" s="64">
        <v>35</v>
      </c>
      <c r="H94" s="64">
        <v>3579.61</v>
      </c>
      <c r="I94" s="63">
        <f>G94*H94</f>
        <v>125286.35</v>
      </c>
      <c r="J94" s="64">
        <v>3567.081365</v>
      </c>
      <c r="K94" s="142">
        <f t="shared" si="3"/>
        <v>124848</v>
      </c>
      <c r="L94" s="143"/>
    </row>
    <row r="95" spans="1:12" ht="42.75">
      <c r="A95" s="214"/>
      <c r="B95" s="205"/>
      <c r="C95" s="205"/>
      <c r="D95" s="78" t="s">
        <v>280</v>
      </c>
      <c r="E95" s="167" t="s">
        <v>431</v>
      </c>
      <c r="F95" s="65"/>
      <c r="G95" s="64"/>
      <c r="H95" s="64"/>
      <c r="I95" s="63"/>
      <c r="J95" s="64">
        <v>0</v>
      </c>
      <c r="K95" s="142">
        <f t="shared" si="3"/>
        <v>0</v>
      </c>
      <c r="L95" s="143"/>
    </row>
    <row r="96" spans="1:12">
      <c r="A96" s="214"/>
      <c r="B96" s="205"/>
      <c r="C96" s="205"/>
      <c r="D96" s="78" t="s">
        <v>284</v>
      </c>
      <c r="E96" s="167" t="s">
        <v>432</v>
      </c>
      <c r="F96" s="65" t="s">
        <v>78</v>
      </c>
      <c r="G96" s="64">
        <v>2165</v>
      </c>
      <c r="H96" s="64">
        <v>4876.28</v>
      </c>
      <c r="I96" s="63">
        <f>G96*H96</f>
        <v>10557146.199999999</v>
      </c>
      <c r="J96" s="64">
        <v>4859.2130200000001</v>
      </c>
      <c r="K96" s="142">
        <f t="shared" si="3"/>
        <v>10520196</v>
      </c>
      <c r="L96" s="143"/>
    </row>
    <row r="97" spans="1:12" ht="42.75">
      <c r="A97" s="214"/>
      <c r="B97" s="205"/>
      <c r="C97" s="205"/>
      <c r="D97" s="78" t="s">
        <v>280</v>
      </c>
      <c r="E97" s="167" t="s">
        <v>431</v>
      </c>
      <c r="F97" s="65"/>
      <c r="G97" s="64"/>
      <c r="H97" s="64"/>
      <c r="I97" s="63"/>
      <c r="J97" s="64">
        <v>0</v>
      </c>
      <c r="K97" s="142">
        <f t="shared" si="3"/>
        <v>0</v>
      </c>
      <c r="L97" s="143"/>
    </row>
    <row r="98" spans="1:12">
      <c r="A98" s="214"/>
      <c r="B98" s="205"/>
      <c r="C98" s="205"/>
      <c r="D98" s="78" t="s">
        <v>285</v>
      </c>
      <c r="E98" s="167" t="s">
        <v>432</v>
      </c>
      <c r="F98" s="65" t="s">
        <v>78</v>
      </c>
      <c r="G98" s="64">
        <v>2290</v>
      </c>
      <c r="H98" s="64">
        <v>6353.7</v>
      </c>
      <c r="I98" s="63">
        <f>G98*H98</f>
        <v>14549973</v>
      </c>
      <c r="J98" s="64">
        <v>6331.4620500000001</v>
      </c>
      <c r="K98" s="142">
        <f t="shared" si="3"/>
        <v>14499048</v>
      </c>
      <c r="L98" s="143"/>
    </row>
    <row r="99" spans="1:12" ht="42.75">
      <c r="A99" s="214"/>
      <c r="B99" s="205"/>
      <c r="C99" s="205"/>
      <c r="D99" s="78" t="s">
        <v>280</v>
      </c>
      <c r="E99" s="167" t="s">
        <v>431</v>
      </c>
      <c r="F99" s="65"/>
      <c r="G99" s="64"/>
      <c r="H99" s="64"/>
      <c r="I99" s="63"/>
      <c r="J99" s="64">
        <v>0</v>
      </c>
      <c r="K99" s="142">
        <f t="shared" si="3"/>
        <v>0</v>
      </c>
      <c r="L99" s="143"/>
    </row>
    <row r="100" spans="1:12">
      <c r="A100" s="214"/>
      <c r="B100" s="205"/>
      <c r="C100" s="205"/>
      <c r="D100" s="78" t="s">
        <v>286</v>
      </c>
      <c r="E100" s="167" t="s">
        <v>432</v>
      </c>
      <c r="F100" s="65" t="s">
        <v>78</v>
      </c>
      <c r="G100" s="64">
        <v>4870</v>
      </c>
      <c r="H100" s="64">
        <v>8717.18</v>
      </c>
      <c r="I100" s="63">
        <f>G100*H100</f>
        <v>42452666.600000001</v>
      </c>
      <c r="J100" s="64">
        <v>8686.6698699999997</v>
      </c>
      <c r="K100" s="142">
        <f t="shared" si="3"/>
        <v>42304082</v>
      </c>
      <c r="L100" s="143"/>
    </row>
    <row r="101" spans="1:12" ht="28.5">
      <c r="A101" s="214"/>
      <c r="B101" s="205"/>
      <c r="C101" s="205"/>
      <c r="D101" s="78" t="s">
        <v>287</v>
      </c>
      <c r="E101" s="167"/>
      <c r="F101" s="80" t="s">
        <v>288</v>
      </c>
      <c r="G101" s="64">
        <v>1</v>
      </c>
      <c r="H101" s="64">
        <v>7485339.0599999996</v>
      </c>
      <c r="I101" s="63">
        <f>G101*H101</f>
        <v>7485339.0599999996</v>
      </c>
      <c r="J101" s="64">
        <v>7459140.3732899996</v>
      </c>
      <c r="K101" s="142">
        <f t="shared" si="3"/>
        <v>7459140</v>
      </c>
      <c r="L101" s="143"/>
    </row>
    <row r="102" spans="1:12" ht="42.75">
      <c r="A102" s="214"/>
      <c r="B102" s="205"/>
      <c r="C102" s="205"/>
      <c r="D102" s="78" t="s">
        <v>86</v>
      </c>
      <c r="E102" s="167" t="s">
        <v>431</v>
      </c>
      <c r="F102" s="65"/>
      <c r="G102" s="64"/>
      <c r="H102" s="64"/>
      <c r="I102" s="63">
        <f>G102*H102</f>
        <v>0</v>
      </c>
      <c r="J102" s="64">
        <v>0</v>
      </c>
      <c r="K102" s="142">
        <f t="shared" si="3"/>
        <v>0</v>
      </c>
      <c r="L102" s="143"/>
    </row>
    <row r="103" spans="1:12">
      <c r="A103" s="214"/>
      <c r="B103" s="205"/>
      <c r="C103" s="205"/>
      <c r="D103" s="78" t="s">
        <v>87</v>
      </c>
      <c r="E103" s="167"/>
      <c r="F103" s="65"/>
      <c r="G103" s="64"/>
      <c r="H103" s="64"/>
      <c r="I103" s="63">
        <f>G103*H103</f>
        <v>0</v>
      </c>
      <c r="J103" s="64">
        <v>0</v>
      </c>
      <c r="K103" s="142">
        <f t="shared" si="3"/>
        <v>0</v>
      </c>
      <c r="L103" s="143"/>
    </row>
    <row r="104" spans="1:12">
      <c r="A104" s="214"/>
      <c r="B104" s="205"/>
      <c r="C104" s="205"/>
      <c r="D104" s="78" t="s">
        <v>289</v>
      </c>
      <c r="E104" s="167" t="s">
        <v>432</v>
      </c>
      <c r="F104" s="65" t="s">
        <v>89</v>
      </c>
      <c r="G104" s="64">
        <v>1</v>
      </c>
      <c r="H104" s="64">
        <v>56594.01</v>
      </c>
      <c r="I104" s="63">
        <f>G104*H104</f>
        <v>56594.01</v>
      </c>
      <c r="J104" s="64">
        <v>56395.930965</v>
      </c>
      <c r="K104" s="142">
        <f t="shared" si="3"/>
        <v>56396</v>
      </c>
      <c r="L104" s="143"/>
    </row>
    <row r="105" spans="1:12" ht="42.75">
      <c r="A105" s="214"/>
      <c r="B105" s="205"/>
      <c r="C105" s="205"/>
      <c r="D105" s="78" t="s">
        <v>86</v>
      </c>
      <c r="E105" s="167" t="s">
        <v>431</v>
      </c>
      <c r="F105" s="65"/>
      <c r="G105" s="64"/>
      <c r="H105" s="64"/>
      <c r="I105" s="63"/>
      <c r="J105" s="64">
        <v>0</v>
      </c>
      <c r="K105" s="142">
        <f t="shared" si="3"/>
        <v>0</v>
      </c>
      <c r="L105" s="143"/>
    </row>
    <row r="106" spans="1:12">
      <c r="A106" s="214"/>
      <c r="B106" s="205"/>
      <c r="C106" s="205"/>
      <c r="D106" s="78" t="s">
        <v>289</v>
      </c>
      <c r="E106" s="167" t="s">
        <v>432</v>
      </c>
      <c r="F106" s="65" t="s">
        <v>89</v>
      </c>
      <c r="G106" s="64">
        <v>5</v>
      </c>
      <c r="H106" s="64">
        <v>76617.95</v>
      </c>
      <c r="I106" s="63">
        <f>G106*H106</f>
        <v>383089.75</v>
      </c>
      <c r="J106" s="64">
        <v>76349.78717499999</v>
      </c>
      <c r="K106" s="142">
        <f t="shared" si="3"/>
        <v>381749</v>
      </c>
      <c r="L106" s="143"/>
    </row>
    <row r="107" spans="1:12" ht="42.75">
      <c r="A107" s="214"/>
      <c r="B107" s="205"/>
      <c r="C107" s="205"/>
      <c r="D107" s="78" t="s">
        <v>86</v>
      </c>
      <c r="E107" s="167" t="s">
        <v>431</v>
      </c>
      <c r="F107" s="65"/>
      <c r="G107" s="64"/>
      <c r="H107" s="64"/>
      <c r="I107" s="63"/>
      <c r="J107" s="64">
        <v>0</v>
      </c>
      <c r="K107" s="142">
        <f t="shared" si="3"/>
        <v>0</v>
      </c>
      <c r="L107" s="143"/>
    </row>
    <row r="108" spans="1:12">
      <c r="A108" s="214"/>
      <c r="B108" s="205"/>
      <c r="C108" s="205"/>
      <c r="D108" s="78" t="s">
        <v>289</v>
      </c>
      <c r="E108" s="167" t="s">
        <v>432</v>
      </c>
      <c r="F108" s="65" t="s">
        <v>89</v>
      </c>
      <c r="G108" s="64">
        <v>2</v>
      </c>
      <c r="H108" s="64">
        <v>173516.79</v>
      </c>
      <c r="I108" s="63">
        <f>G108*H108</f>
        <v>347033.58</v>
      </c>
      <c r="J108" s="64">
        <v>172909.48123500001</v>
      </c>
      <c r="K108" s="142">
        <f t="shared" si="3"/>
        <v>345819</v>
      </c>
      <c r="L108" s="143"/>
    </row>
    <row r="109" spans="1:12" ht="42.75">
      <c r="A109" s="214"/>
      <c r="B109" s="205"/>
      <c r="C109" s="205"/>
      <c r="D109" s="78" t="s">
        <v>86</v>
      </c>
      <c r="E109" s="167" t="s">
        <v>431</v>
      </c>
      <c r="F109" s="65"/>
      <c r="G109" s="64"/>
      <c r="H109" s="64"/>
      <c r="I109" s="63"/>
      <c r="J109" s="64">
        <v>0</v>
      </c>
      <c r="K109" s="142">
        <f t="shared" si="3"/>
        <v>0</v>
      </c>
      <c r="L109" s="143"/>
    </row>
    <row r="110" spans="1:12">
      <c r="A110" s="214"/>
      <c r="B110" s="205"/>
      <c r="C110" s="205"/>
      <c r="D110" s="78" t="s">
        <v>290</v>
      </c>
      <c r="E110" s="167"/>
      <c r="F110" s="65"/>
      <c r="G110" s="64"/>
      <c r="H110" s="64"/>
      <c r="I110" s="63">
        <f>G110*H110</f>
        <v>0</v>
      </c>
      <c r="J110" s="64">
        <v>0</v>
      </c>
      <c r="K110" s="142">
        <f t="shared" si="3"/>
        <v>0</v>
      </c>
      <c r="L110" s="143"/>
    </row>
    <row r="111" spans="1:12">
      <c r="A111" s="214"/>
      <c r="B111" s="205"/>
      <c r="C111" s="205"/>
      <c r="D111" s="78" t="s">
        <v>291</v>
      </c>
      <c r="E111" s="167" t="s">
        <v>432</v>
      </c>
      <c r="F111" s="65" t="s">
        <v>89</v>
      </c>
      <c r="G111" s="64">
        <v>5</v>
      </c>
      <c r="H111" s="64">
        <v>23354.85</v>
      </c>
      <c r="I111" s="63">
        <f>G111*H111</f>
        <v>116774.25</v>
      </c>
      <c r="J111" s="64">
        <v>23273.108024999998</v>
      </c>
      <c r="K111" s="142">
        <f t="shared" si="3"/>
        <v>116366</v>
      </c>
      <c r="L111" s="143"/>
    </row>
    <row r="112" spans="1:12" ht="42.75">
      <c r="A112" s="214"/>
      <c r="B112" s="205"/>
      <c r="C112" s="205"/>
      <c r="D112" s="78" t="s">
        <v>86</v>
      </c>
      <c r="E112" s="167" t="s">
        <v>431</v>
      </c>
      <c r="F112" s="65"/>
      <c r="G112" s="64"/>
      <c r="H112" s="64"/>
      <c r="I112" s="63"/>
      <c r="J112" s="64">
        <v>0</v>
      </c>
      <c r="K112" s="142">
        <f t="shared" si="3"/>
        <v>0</v>
      </c>
      <c r="L112" s="143"/>
    </row>
    <row r="113" spans="1:12">
      <c r="A113" s="214"/>
      <c r="B113" s="205"/>
      <c r="C113" s="205"/>
      <c r="D113" s="78" t="s">
        <v>292</v>
      </c>
      <c r="E113" s="167" t="s">
        <v>432</v>
      </c>
      <c r="F113" s="65" t="s">
        <v>89</v>
      </c>
      <c r="G113" s="64">
        <v>10</v>
      </c>
      <c r="H113" s="64">
        <v>24137.33</v>
      </c>
      <c r="I113" s="63">
        <f>G113*H113</f>
        <v>241373.30000000002</v>
      </c>
      <c r="J113" s="64">
        <v>24052.849345000002</v>
      </c>
      <c r="K113" s="142">
        <f t="shared" si="3"/>
        <v>240528</v>
      </c>
      <c r="L113" s="143"/>
    </row>
    <row r="114" spans="1:12" ht="42.75">
      <c r="A114" s="214"/>
      <c r="B114" s="205"/>
      <c r="C114" s="205"/>
      <c r="D114" s="78" t="s">
        <v>86</v>
      </c>
      <c r="E114" s="167" t="s">
        <v>431</v>
      </c>
      <c r="F114" s="65"/>
      <c r="G114" s="64"/>
      <c r="H114" s="64"/>
      <c r="I114" s="63"/>
      <c r="J114" s="64">
        <v>0</v>
      </c>
      <c r="K114" s="142">
        <f t="shared" si="3"/>
        <v>0</v>
      </c>
      <c r="L114" s="143"/>
    </row>
    <row r="115" spans="1:12">
      <c r="A115" s="214"/>
      <c r="B115" s="205"/>
      <c r="C115" s="205"/>
      <c r="D115" s="78" t="s">
        <v>293</v>
      </c>
      <c r="E115" s="167" t="s">
        <v>432</v>
      </c>
      <c r="F115" s="65" t="s">
        <v>89</v>
      </c>
      <c r="G115" s="64">
        <v>8</v>
      </c>
      <c r="H115" s="64">
        <v>29135.85</v>
      </c>
      <c r="I115" s="63">
        <f>G115*H115</f>
        <v>233086.8</v>
      </c>
      <c r="J115" s="64">
        <v>29033.874524999999</v>
      </c>
      <c r="K115" s="142">
        <f t="shared" si="3"/>
        <v>232271</v>
      </c>
      <c r="L115" s="143"/>
    </row>
    <row r="116" spans="1:12" ht="57">
      <c r="A116" s="214"/>
      <c r="B116" s="205"/>
      <c r="C116" s="205"/>
      <c r="D116" s="78" t="s">
        <v>74</v>
      </c>
      <c r="E116" s="167"/>
      <c r="F116" s="65" t="s">
        <v>99</v>
      </c>
      <c r="G116" s="64">
        <v>19651.45</v>
      </c>
      <c r="H116" s="64">
        <v>151.91</v>
      </c>
      <c r="I116" s="63">
        <f>G116*H116</f>
        <v>2985251.7694999999</v>
      </c>
      <c r="J116" s="64">
        <v>151.37831499999999</v>
      </c>
      <c r="K116" s="142">
        <f t="shared" si="3"/>
        <v>2974803</v>
      </c>
      <c r="L116" s="143"/>
    </row>
    <row r="117" spans="1:12" ht="57">
      <c r="A117" s="214"/>
      <c r="B117" s="205"/>
      <c r="C117" s="205"/>
      <c r="D117" s="78" t="s">
        <v>76</v>
      </c>
      <c r="E117" s="167" t="s">
        <v>431</v>
      </c>
      <c r="F117" s="65"/>
      <c r="G117" s="64"/>
      <c r="H117" s="64"/>
      <c r="I117" s="63">
        <f>G117*H117</f>
        <v>0</v>
      </c>
      <c r="J117" s="64">
        <v>0</v>
      </c>
      <c r="K117" s="142">
        <f t="shared" si="3"/>
        <v>0</v>
      </c>
      <c r="L117" s="143"/>
    </row>
    <row r="118" spans="1:12">
      <c r="A118" s="214"/>
      <c r="B118" s="205"/>
      <c r="C118" s="205"/>
      <c r="D118" s="78" t="s">
        <v>294</v>
      </c>
      <c r="E118" s="167" t="s">
        <v>432</v>
      </c>
      <c r="F118" s="65" t="s">
        <v>78</v>
      </c>
      <c r="G118" s="64">
        <v>680</v>
      </c>
      <c r="H118" s="64">
        <v>95.57</v>
      </c>
      <c r="I118" s="63">
        <f>G118*H118</f>
        <v>64987.6</v>
      </c>
      <c r="J118" s="64">
        <v>95.235504999999989</v>
      </c>
      <c r="K118" s="142">
        <f t="shared" si="3"/>
        <v>64760</v>
      </c>
      <c r="L118" s="143"/>
    </row>
    <row r="119" spans="1:12" ht="57">
      <c r="A119" s="214"/>
      <c r="B119" s="205"/>
      <c r="C119" s="205"/>
      <c r="D119" s="78" t="s">
        <v>76</v>
      </c>
      <c r="E119" s="167" t="s">
        <v>431</v>
      </c>
      <c r="F119" s="65"/>
      <c r="G119" s="64"/>
      <c r="H119" s="64"/>
      <c r="I119" s="63"/>
      <c r="J119" s="64">
        <v>0</v>
      </c>
      <c r="K119" s="142">
        <f t="shared" si="3"/>
        <v>0</v>
      </c>
      <c r="L119" s="143"/>
    </row>
    <row r="120" spans="1:12">
      <c r="A120" s="214"/>
      <c r="B120" s="205"/>
      <c r="C120" s="205"/>
      <c r="D120" s="78" t="s">
        <v>295</v>
      </c>
      <c r="E120" s="167" t="s">
        <v>432</v>
      </c>
      <c r="F120" s="65" t="s">
        <v>78</v>
      </c>
      <c r="G120" s="64">
        <v>1555</v>
      </c>
      <c r="H120" s="64">
        <v>123.97</v>
      </c>
      <c r="I120" s="63">
        <f>G120*H120</f>
        <v>192773.35</v>
      </c>
      <c r="J120" s="64">
        <v>123.53610499999999</v>
      </c>
      <c r="K120" s="142">
        <f t="shared" si="3"/>
        <v>192099</v>
      </c>
      <c r="L120" s="143"/>
    </row>
    <row r="121" spans="1:12" ht="57">
      <c r="A121" s="214"/>
      <c r="B121" s="205"/>
      <c r="C121" s="205"/>
      <c r="D121" s="78" t="s">
        <v>76</v>
      </c>
      <c r="E121" s="167" t="s">
        <v>431</v>
      </c>
      <c r="F121" s="65"/>
      <c r="G121" s="64"/>
      <c r="H121" s="64"/>
      <c r="I121" s="63"/>
      <c r="J121" s="64">
        <v>0</v>
      </c>
      <c r="K121" s="142">
        <f t="shared" si="3"/>
        <v>0</v>
      </c>
      <c r="L121" s="143"/>
    </row>
    <row r="122" spans="1:12">
      <c r="A122" s="214"/>
      <c r="B122" s="205"/>
      <c r="C122" s="205"/>
      <c r="D122" s="78" t="s">
        <v>296</v>
      </c>
      <c r="E122" s="167" t="s">
        <v>432</v>
      </c>
      <c r="F122" s="65" t="s">
        <v>78</v>
      </c>
      <c r="G122" s="64">
        <v>795</v>
      </c>
      <c r="H122" s="64">
        <v>146.28</v>
      </c>
      <c r="I122" s="63">
        <f>G122*H122</f>
        <v>116292.6</v>
      </c>
      <c r="J122" s="64">
        <v>145.76802000000001</v>
      </c>
      <c r="K122" s="142">
        <f t="shared" si="3"/>
        <v>115886</v>
      </c>
      <c r="L122" s="143"/>
    </row>
    <row r="123" spans="1:12" ht="57">
      <c r="A123" s="214"/>
      <c r="B123" s="205"/>
      <c r="C123" s="205"/>
      <c r="D123" s="78" t="s">
        <v>76</v>
      </c>
      <c r="E123" s="167" t="s">
        <v>431</v>
      </c>
      <c r="F123" s="65"/>
      <c r="G123" s="64"/>
      <c r="H123" s="64"/>
      <c r="I123" s="63"/>
      <c r="J123" s="64">
        <v>0</v>
      </c>
      <c r="K123" s="142">
        <f t="shared" si="3"/>
        <v>0</v>
      </c>
      <c r="L123" s="143"/>
    </row>
    <row r="124" spans="1:12">
      <c r="A124" s="214"/>
      <c r="B124" s="205"/>
      <c r="C124" s="205"/>
      <c r="D124" s="78" t="s">
        <v>297</v>
      </c>
      <c r="E124" s="167" t="s">
        <v>432</v>
      </c>
      <c r="F124" s="65" t="s">
        <v>78</v>
      </c>
      <c r="G124" s="64">
        <v>35</v>
      </c>
      <c r="H124" s="64">
        <v>177.42</v>
      </c>
      <c r="I124" s="63">
        <f>G124*H124</f>
        <v>6209.7</v>
      </c>
      <c r="J124" s="64">
        <v>176.79902999999999</v>
      </c>
      <c r="K124" s="142">
        <f t="shared" si="3"/>
        <v>6188</v>
      </c>
      <c r="L124" s="143"/>
    </row>
    <row r="125" spans="1:12" ht="57">
      <c r="A125" s="214"/>
      <c r="B125" s="205"/>
      <c r="C125" s="205"/>
      <c r="D125" s="78" t="s">
        <v>76</v>
      </c>
      <c r="E125" s="167" t="s">
        <v>431</v>
      </c>
      <c r="F125" s="65"/>
      <c r="G125" s="64"/>
      <c r="H125" s="64"/>
      <c r="I125" s="63"/>
      <c r="J125" s="64">
        <v>0</v>
      </c>
      <c r="K125" s="142">
        <f t="shared" si="3"/>
        <v>0</v>
      </c>
      <c r="L125" s="143"/>
    </row>
    <row r="126" spans="1:12">
      <c r="A126" s="214"/>
      <c r="B126" s="205"/>
      <c r="C126" s="205"/>
      <c r="D126" s="78" t="s">
        <v>298</v>
      </c>
      <c r="E126" s="167" t="s">
        <v>432</v>
      </c>
      <c r="F126" s="65" t="s">
        <v>78</v>
      </c>
      <c r="G126" s="64">
        <v>2165</v>
      </c>
      <c r="H126" s="64">
        <v>24.96</v>
      </c>
      <c r="I126" s="63">
        <f>G126*H126</f>
        <v>54038.400000000001</v>
      </c>
      <c r="J126" s="64">
        <v>24.872640000000001</v>
      </c>
      <c r="K126" s="142">
        <f t="shared" si="3"/>
        <v>53849</v>
      </c>
      <c r="L126" s="143"/>
    </row>
    <row r="127" spans="1:12" ht="57">
      <c r="A127" s="214"/>
      <c r="B127" s="205"/>
      <c r="C127" s="205"/>
      <c r="D127" s="78" t="s">
        <v>76</v>
      </c>
      <c r="E127" s="167" t="s">
        <v>431</v>
      </c>
      <c r="F127" s="65"/>
      <c r="G127" s="64"/>
      <c r="H127" s="64"/>
      <c r="I127" s="63"/>
      <c r="J127" s="64">
        <v>0</v>
      </c>
      <c r="K127" s="142">
        <f t="shared" si="3"/>
        <v>0</v>
      </c>
      <c r="L127" s="143"/>
    </row>
    <row r="128" spans="1:12">
      <c r="A128" s="214"/>
      <c r="B128" s="205"/>
      <c r="C128" s="205"/>
      <c r="D128" s="78" t="s">
        <v>299</v>
      </c>
      <c r="E128" s="167" t="s">
        <v>432</v>
      </c>
      <c r="F128" s="65" t="s">
        <v>78</v>
      </c>
      <c r="G128" s="64">
        <v>2290</v>
      </c>
      <c r="H128" s="64">
        <v>325.70999999999998</v>
      </c>
      <c r="I128" s="63">
        <f>G128*H128</f>
        <v>745875.89999999991</v>
      </c>
      <c r="J128" s="64">
        <v>324.57001499999996</v>
      </c>
      <c r="K128" s="142">
        <f t="shared" si="3"/>
        <v>743265</v>
      </c>
      <c r="L128" s="143"/>
    </row>
    <row r="129" spans="1:12" ht="57">
      <c r="A129" s="214"/>
      <c r="B129" s="205"/>
      <c r="C129" s="205"/>
      <c r="D129" s="78" t="s">
        <v>76</v>
      </c>
      <c r="E129" s="167" t="s">
        <v>431</v>
      </c>
      <c r="F129" s="65"/>
      <c r="G129" s="64"/>
      <c r="H129" s="64"/>
      <c r="I129" s="63"/>
      <c r="J129" s="64">
        <v>0</v>
      </c>
      <c r="K129" s="142">
        <f t="shared" si="3"/>
        <v>0</v>
      </c>
      <c r="L129" s="143"/>
    </row>
    <row r="130" spans="1:12">
      <c r="A130" s="214"/>
      <c r="B130" s="205"/>
      <c r="C130" s="205"/>
      <c r="D130" s="78" t="s">
        <v>300</v>
      </c>
      <c r="E130" s="167" t="s">
        <v>432</v>
      </c>
      <c r="F130" s="65" t="s">
        <v>78</v>
      </c>
      <c r="G130" s="64">
        <v>4870</v>
      </c>
      <c r="H130" s="64">
        <v>419.06</v>
      </c>
      <c r="I130" s="63">
        <f>G130*H130</f>
        <v>2040822.2</v>
      </c>
      <c r="J130" s="64">
        <v>417.59329000000002</v>
      </c>
      <c r="K130" s="142">
        <f t="shared" si="3"/>
        <v>2033679</v>
      </c>
      <c r="L130" s="143"/>
    </row>
    <row r="131" spans="1:12" ht="28.5">
      <c r="A131" s="214"/>
      <c r="B131" s="205"/>
      <c r="C131" s="205"/>
      <c r="D131" s="78" t="s">
        <v>93</v>
      </c>
      <c r="E131" s="167" t="s">
        <v>431</v>
      </c>
      <c r="F131" s="65"/>
      <c r="G131" s="64"/>
      <c r="H131" s="64"/>
      <c r="I131" s="63">
        <f>G131*H131</f>
        <v>0</v>
      </c>
      <c r="J131" s="64">
        <v>0</v>
      </c>
      <c r="K131" s="142">
        <f t="shared" si="3"/>
        <v>0</v>
      </c>
      <c r="L131" s="143"/>
    </row>
    <row r="132" spans="1:12">
      <c r="A132" s="214"/>
      <c r="B132" s="205"/>
      <c r="C132" s="205"/>
      <c r="D132" s="78" t="s">
        <v>301</v>
      </c>
      <c r="E132" s="167" t="s">
        <v>432</v>
      </c>
      <c r="F132" s="65" t="s">
        <v>89</v>
      </c>
      <c r="G132" s="64">
        <v>8</v>
      </c>
      <c r="H132" s="64">
        <v>21799.5</v>
      </c>
      <c r="I132" s="63">
        <f>G132*H132</f>
        <v>174396</v>
      </c>
      <c r="J132" s="64">
        <v>21723.20175</v>
      </c>
      <c r="K132" s="142">
        <f t="shared" si="3"/>
        <v>173786</v>
      </c>
      <c r="L132" s="143"/>
    </row>
    <row r="133" spans="1:12" ht="28.5">
      <c r="A133" s="214"/>
      <c r="B133" s="205"/>
      <c r="C133" s="205"/>
      <c r="D133" s="78" t="s">
        <v>93</v>
      </c>
      <c r="E133" s="167" t="s">
        <v>431</v>
      </c>
      <c r="F133" s="65"/>
      <c r="G133" s="64"/>
      <c r="H133" s="64"/>
      <c r="I133" s="63"/>
      <c r="J133" s="64">
        <v>0</v>
      </c>
      <c r="K133" s="142">
        <f t="shared" si="3"/>
        <v>0</v>
      </c>
      <c r="L133" s="143"/>
    </row>
    <row r="134" spans="1:12">
      <c r="A134" s="214"/>
      <c r="B134" s="205"/>
      <c r="C134" s="205"/>
      <c r="D134" s="78" t="s">
        <v>96</v>
      </c>
      <c r="E134" s="167" t="s">
        <v>432</v>
      </c>
      <c r="F134" s="65" t="s">
        <v>89</v>
      </c>
      <c r="G134" s="64">
        <v>23</v>
      </c>
      <c r="H134" s="64">
        <v>4297.6899999999996</v>
      </c>
      <c r="I134" s="63">
        <f t="shared" ref="I134:I141" si="4">G134*H134</f>
        <v>98846.87</v>
      </c>
      <c r="J134" s="64">
        <v>4282.6480849999998</v>
      </c>
      <c r="K134" s="142">
        <f t="shared" ref="K134:K197" si="5">ROUND(G134*J134,0)</f>
        <v>98501</v>
      </c>
      <c r="L134" s="143"/>
    </row>
    <row r="135" spans="1:12">
      <c r="A135" s="214"/>
      <c r="B135" s="205"/>
      <c r="C135" s="205"/>
      <c r="D135" s="78" t="s">
        <v>302</v>
      </c>
      <c r="E135" s="167"/>
      <c r="F135" s="65"/>
      <c r="G135" s="64"/>
      <c r="H135" s="64"/>
      <c r="I135" s="63">
        <f t="shared" si="4"/>
        <v>0</v>
      </c>
      <c r="J135" s="64">
        <v>0</v>
      </c>
      <c r="K135" s="142">
        <f t="shared" si="5"/>
        <v>0</v>
      </c>
      <c r="L135" s="143"/>
    </row>
    <row r="136" spans="1:12" ht="128.25">
      <c r="A136" s="214"/>
      <c r="B136" s="205"/>
      <c r="C136" s="205"/>
      <c r="D136" s="78" t="s">
        <v>98</v>
      </c>
      <c r="E136" s="167"/>
      <c r="F136" s="65" t="s">
        <v>99</v>
      </c>
      <c r="G136" s="64">
        <v>80.099999999999994</v>
      </c>
      <c r="H136" s="64">
        <v>10033.66</v>
      </c>
      <c r="I136" s="63">
        <f t="shared" si="4"/>
        <v>803696.16599999997</v>
      </c>
      <c r="J136" s="64">
        <v>9998.5421900000001</v>
      </c>
      <c r="K136" s="142">
        <f t="shared" si="5"/>
        <v>800883</v>
      </c>
      <c r="L136" s="143"/>
    </row>
    <row r="137" spans="1:12" ht="57">
      <c r="A137" s="214"/>
      <c r="B137" s="205"/>
      <c r="C137" s="205"/>
      <c r="D137" s="78" t="s">
        <v>100</v>
      </c>
      <c r="E137" s="167"/>
      <c r="F137" s="65" t="s">
        <v>303</v>
      </c>
      <c r="G137" s="64">
        <v>21.31</v>
      </c>
      <c r="H137" s="64">
        <v>5658.27</v>
      </c>
      <c r="I137" s="63">
        <f t="shared" si="4"/>
        <v>120577.7337</v>
      </c>
      <c r="J137" s="64">
        <v>5638.4660550000008</v>
      </c>
      <c r="K137" s="142">
        <f t="shared" si="5"/>
        <v>120156</v>
      </c>
      <c r="L137" s="143"/>
    </row>
    <row r="138" spans="1:12" ht="57">
      <c r="A138" s="214"/>
      <c r="B138" s="205"/>
      <c r="C138" s="205"/>
      <c r="D138" s="78" t="s">
        <v>304</v>
      </c>
      <c r="E138" s="167" t="s">
        <v>431</v>
      </c>
      <c r="F138" s="65"/>
      <c r="G138" s="64"/>
      <c r="H138" s="64"/>
      <c r="I138" s="63">
        <f t="shared" si="4"/>
        <v>0</v>
      </c>
      <c r="J138" s="64">
        <v>0</v>
      </c>
      <c r="K138" s="142">
        <f t="shared" si="5"/>
        <v>0</v>
      </c>
      <c r="L138" s="143"/>
    </row>
    <row r="139" spans="1:12">
      <c r="A139" s="214"/>
      <c r="B139" s="205"/>
      <c r="C139" s="205"/>
      <c r="D139" s="78" t="s">
        <v>70</v>
      </c>
      <c r="E139" s="167" t="s">
        <v>432</v>
      </c>
      <c r="F139" s="65" t="s">
        <v>114</v>
      </c>
      <c r="G139" s="64">
        <v>14085</v>
      </c>
      <c r="H139" s="64">
        <v>2652.29</v>
      </c>
      <c r="I139" s="63">
        <f t="shared" si="4"/>
        <v>37357504.649999999</v>
      </c>
      <c r="J139" s="64">
        <v>2643.006985</v>
      </c>
      <c r="K139" s="142">
        <f t="shared" si="5"/>
        <v>37226753</v>
      </c>
      <c r="L139" s="143"/>
    </row>
    <row r="140" spans="1:12" ht="57">
      <c r="A140" s="214"/>
      <c r="B140" s="205"/>
      <c r="C140" s="205"/>
      <c r="D140" s="78" t="s">
        <v>305</v>
      </c>
      <c r="E140" s="167" t="s">
        <v>431</v>
      </c>
      <c r="F140" s="65"/>
      <c r="G140" s="64"/>
      <c r="H140" s="64"/>
      <c r="I140" s="63">
        <f t="shared" si="4"/>
        <v>0</v>
      </c>
      <c r="J140" s="64">
        <v>0</v>
      </c>
      <c r="K140" s="142">
        <f t="shared" si="5"/>
        <v>0</v>
      </c>
      <c r="L140" s="143"/>
    </row>
    <row r="141" spans="1:12">
      <c r="A141" s="214"/>
      <c r="B141" s="205"/>
      <c r="C141" s="205"/>
      <c r="D141" s="78" t="s">
        <v>306</v>
      </c>
      <c r="E141" s="167" t="s">
        <v>432</v>
      </c>
      <c r="F141" s="65" t="s">
        <v>78</v>
      </c>
      <c r="G141" s="64">
        <v>160</v>
      </c>
      <c r="H141" s="64">
        <v>36837.300000000003</v>
      </c>
      <c r="I141" s="63">
        <f t="shared" si="4"/>
        <v>5893968</v>
      </c>
      <c r="J141" s="64">
        <v>36708.369450000006</v>
      </c>
      <c r="K141" s="142">
        <f t="shared" si="5"/>
        <v>5873339</v>
      </c>
      <c r="L141" s="143"/>
    </row>
    <row r="142" spans="1:12" ht="57">
      <c r="A142" s="214"/>
      <c r="B142" s="205"/>
      <c r="C142" s="205"/>
      <c r="D142" s="78" t="s">
        <v>305</v>
      </c>
      <c r="E142" s="167" t="s">
        <v>431</v>
      </c>
      <c r="F142" s="65"/>
      <c r="G142" s="64"/>
      <c r="H142" s="64"/>
      <c r="I142" s="63"/>
      <c r="J142" s="64">
        <v>0</v>
      </c>
      <c r="K142" s="142">
        <f t="shared" si="5"/>
        <v>0</v>
      </c>
      <c r="L142" s="143"/>
    </row>
    <row r="143" spans="1:12">
      <c r="A143" s="214"/>
      <c r="B143" s="205"/>
      <c r="C143" s="205"/>
      <c r="D143" s="78" t="s">
        <v>90</v>
      </c>
      <c r="E143" s="167" t="s">
        <v>432</v>
      </c>
      <c r="F143" s="65" t="s">
        <v>78</v>
      </c>
      <c r="G143" s="64">
        <v>22</v>
      </c>
      <c r="H143" s="64">
        <v>40930.339999999997</v>
      </c>
      <c r="I143" s="63">
        <f>G143*H143</f>
        <v>900467.48</v>
      </c>
      <c r="J143" s="64">
        <v>40787.083809999996</v>
      </c>
      <c r="K143" s="142">
        <f t="shared" si="5"/>
        <v>897316</v>
      </c>
      <c r="L143" s="143"/>
    </row>
    <row r="144" spans="1:12" ht="57">
      <c r="A144" s="214"/>
      <c r="B144" s="205"/>
      <c r="C144" s="205"/>
      <c r="D144" s="78" t="s">
        <v>305</v>
      </c>
      <c r="E144" s="167" t="s">
        <v>431</v>
      </c>
      <c r="F144" s="65"/>
      <c r="G144" s="64"/>
      <c r="H144" s="64"/>
      <c r="I144" s="63"/>
      <c r="J144" s="64">
        <v>0</v>
      </c>
      <c r="K144" s="142">
        <f t="shared" si="5"/>
        <v>0</v>
      </c>
      <c r="L144" s="143"/>
    </row>
    <row r="145" spans="1:12">
      <c r="A145" s="214"/>
      <c r="B145" s="205"/>
      <c r="C145" s="205"/>
      <c r="D145" s="78" t="s">
        <v>307</v>
      </c>
      <c r="E145" s="167" t="s">
        <v>432</v>
      </c>
      <c r="F145" s="65" t="s">
        <v>78</v>
      </c>
      <c r="G145" s="64">
        <v>35</v>
      </c>
      <c r="H145" s="64">
        <v>45023.37</v>
      </c>
      <c r="I145" s="63">
        <f>G145*H145</f>
        <v>1575817.9500000002</v>
      </c>
      <c r="J145" s="64">
        <v>44865.788205000004</v>
      </c>
      <c r="K145" s="142">
        <f t="shared" si="5"/>
        <v>1570303</v>
      </c>
      <c r="L145" s="143"/>
    </row>
    <row r="146" spans="1:12" ht="57">
      <c r="A146" s="214"/>
      <c r="B146" s="205"/>
      <c r="C146" s="205"/>
      <c r="D146" s="78" t="s">
        <v>305</v>
      </c>
      <c r="E146" s="167" t="s">
        <v>431</v>
      </c>
      <c r="F146" s="65"/>
      <c r="G146" s="64"/>
      <c r="H146" s="64"/>
      <c r="I146" s="63"/>
      <c r="J146" s="64">
        <v>0</v>
      </c>
      <c r="K146" s="142">
        <f t="shared" si="5"/>
        <v>0</v>
      </c>
      <c r="L146" s="143"/>
    </row>
    <row r="147" spans="1:12">
      <c r="A147" s="214"/>
      <c r="B147" s="205"/>
      <c r="C147" s="205"/>
      <c r="D147" s="78" t="s">
        <v>308</v>
      </c>
      <c r="E147" s="167" t="s">
        <v>432</v>
      </c>
      <c r="F147" s="65" t="s">
        <v>78</v>
      </c>
      <c r="G147" s="64">
        <v>200</v>
      </c>
      <c r="H147" s="64">
        <v>76662.52</v>
      </c>
      <c r="I147" s="63">
        <f>G147*H147</f>
        <v>15332504</v>
      </c>
      <c r="J147" s="64">
        <v>76394.201180000004</v>
      </c>
      <c r="K147" s="142">
        <f t="shared" si="5"/>
        <v>15278840</v>
      </c>
      <c r="L147" s="143"/>
    </row>
    <row r="148" spans="1:12" ht="57">
      <c r="A148" s="214"/>
      <c r="B148" s="205"/>
      <c r="C148" s="205"/>
      <c r="D148" s="78" t="s">
        <v>309</v>
      </c>
      <c r="E148" s="167" t="s">
        <v>431</v>
      </c>
      <c r="F148" s="65"/>
      <c r="G148" s="64"/>
      <c r="H148" s="64"/>
      <c r="I148" s="63">
        <f>G148*H148</f>
        <v>0</v>
      </c>
      <c r="J148" s="64">
        <v>0</v>
      </c>
      <c r="K148" s="142">
        <f t="shared" si="5"/>
        <v>0</v>
      </c>
      <c r="L148" s="143"/>
    </row>
    <row r="149" spans="1:12">
      <c r="A149" s="214"/>
      <c r="B149" s="205"/>
      <c r="C149" s="205"/>
      <c r="D149" s="78" t="s">
        <v>310</v>
      </c>
      <c r="E149" s="167" t="s">
        <v>432</v>
      </c>
      <c r="F149" s="65" t="s">
        <v>201</v>
      </c>
      <c r="G149" s="64">
        <v>2</v>
      </c>
      <c r="H149" s="64">
        <v>9823.2800000000007</v>
      </c>
      <c r="I149" s="63">
        <f>G149*H149</f>
        <v>19646.560000000001</v>
      </c>
      <c r="J149" s="64">
        <v>9788.8985200000006</v>
      </c>
      <c r="K149" s="142">
        <f t="shared" si="5"/>
        <v>19578</v>
      </c>
      <c r="L149" s="143"/>
    </row>
    <row r="150" spans="1:12" ht="57">
      <c r="A150" s="214"/>
      <c r="B150" s="205"/>
      <c r="C150" s="205"/>
      <c r="D150" s="78" t="s">
        <v>309</v>
      </c>
      <c r="E150" s="167" t="s">
        <v>431</v>
      </c>
      <c r="F150" s="65"/>
      <c r="G150" s="64"/>
      <c r="H150" s="64"/>
      <c r="I150" s="63"/>
      <c r="J150" s="64">
        <v>0</v>
      </c>
      <c r="K150" s="142">
        <f t="shared" si="5"/>
        <v>0</v>
      </c>
      <c r="L150" s="143"/>
    </row>
    <row r="151" spans="1:12">
      <c r="A151" s="214"/>
      <c r="B151" s="205"/>
      <c r="C151" s="205"/>
      <c r="D151" s="78" t="s">
        <v>311</v>
      </c>
      <c r="E151" s="167" t="s">
        <v>432</v>
      </c>
      <c r="F151" s="65" t="s">
        <v>201</v>
      </c>
      <c r="G151" s="64">
        <v>2</v>
      </c>
      <c r="H151" s="64">
        <v>20465.169999999998</v>
      </c>
      <c r="I151" s="63">
        <f>G151*H151</f>
        <v>40930.339999999997</v>
      </c>
      <c r="J151" s="64">
        <v>20393.541904999998</v>
      </c>
      <c r="K151" s="142">
        <f t="shared" si="5"/>
        <v>40787</v>
      </c>
      <c r="L151" s="143"/>
    </row>
    <row r="152" spans="1:12" ht="57">
      <c r="A152" s="214"/>
      <c r="B152" s="205"/>
      <c r="C152" s="205"/>
      <c r="D152" s="78" t="s">
        <v>309</v>
      </c>
      <c r="E152" s="167" t="s">
        <v>431</v>
      </c>
      <c r="F152" s="65"/>
      <c r="G152" s="64"/>
      <c r="H152" s="64"/>
      <c r="I152" s="63"/>
      <c r="J152" s="64">
        <v>0</v>
      </c>
      <c r="K152" s="142">
        <f t="shared" si="5"/>
        <v>0</v>
      </c>
      <c r="L152" s="143"/>
    </row>
    <row r="153" spans="1:12">
      <c r="A153" s="214"/>
      <c r="B153" s="205"/>
      <c r="C153" s="205"/>
      <c r="D153" s="78" t="s">
        <v>312</v>
      </c>
      <c r="E153" s="167" t="s">
        <v>432</v>
      </c>
      <c r="F153" s="65" t="s">
        <v>201</v>
      </c>
      <c r="G153" s="64">
        <v>1</v>
      </c>
      <c r="H153" s="64">
        <v>28651.23</v>
      </c>
      <c r="I153" s="63">
        <f>G153*H153</f>
        <v>28651.23</v>
      </c>
      <c r="J153" s="64">
        <v>28550.950695</v>
      </c>
      <c r="K153" s="142">
        <f t="shared" si="5"/>
        <v>28551</v>
      </c>
      <c r="L153" s="143"/>
    </row>
    <row r="154" spans="1:12">
      <c r="A154" s="214"/>
      <c r="B154" s="205"/>
      <c r="C154" s="205"/>
      <c r="D154" s="79" t="s">
        <v>313</v>
      </c>
      <c r="E154" s="168"/>
      <c r="F154" s="65"/>
      <c r="G154" s="64"/>
      <c r="H154" s="64"/>
      <c r="I154" s="63">
        <f>G154*H154</f>
        <v>0</v>
      </c>
      <c r="J154" s="64">
        <v>0</v>
      </c>
      <c r="K154" s="142">
        <f t="shared" si="5"/>
        <v>0</v>
      </c>
      <c r="L154" s="143"/>
    </row>
    <row r="155" spans="1:12" ht="42.75">
      <c r="A155" s="214"/>
      <c r="B155" s="205"/>
      <c r="C155" s="205"/>
      <c r="D155" s="78" t="s">
        <v>280</v>
      </c>
      <c r="E155" s="167" t="s">
        <v>431</v>
      </c>
      <c r="F155" s="65"/>
      <c r="G155" s="64"/>
      <c r="H155" s="64"/>
      <c r="I155" s="63">
        <f>G155*H155</f>
        <v>0</v>
      </c>
      <c r="J155" s="64">
        <v>0</v>
      </c>
      <c r="K155" s="142">
        <f t="shared" si="5"/>
        <v>0</v>
      </c>
      <c r="L155" s="143"/>
    </row>
    <row r="156" spans="1:12">
      <c r="A156" s="214"/>
      <c r="B156" s="205"/>
      <c r="C156" s="205"/>
      <c r="D156" s="78" t="s">
        <v>314</v>
      </c>
      <c r="E156" s="167" t="s">
        <v>432</v>
      </c>
      <c r="F156" s="65" t="s">
        <v>78</v>
      </c>
      <c r="G156" s="64">
        <v>152</v>
      </c>
      <c r="H156" s="64">
        <v>1168.05</v>
      </c>
      <c r="I156" s="63">
        <f>G156*H156</f>
        <v>177543.6</v>
      </c>
      <c r="J156" s="64">
        <v>1163.9618249999999</v>
      </c>
      <c r="K156" s="142">
        <f t="shared" si="5"/>
        <v>176922</v>
      </c>
      <c r="L156" s="143"/>
    </row>
    <row r="157" spans="1:12" ht="42.75">
      <c r="A157" s="214"/>
      <c r="B157" s="205"/>
      <c r="C157" s="205"/>
      <c r="D157" s="78" t="s">
        <v>280</v>
      </c>
      <c r="E157" s="167" t="s">
        <v>431</v>
      </c>
      <c r="F157" s="65"/>
      <c r="G157" s="64"/>
      <c r="H157" s="64"/>
      <c r="I157" s="63"/>
      <c r="J157" s="64">
        <v>0</v>
      </c>
      <c r="K157" s="142">
        <f t="shared" si="5"/>
        <v>0</v>
      </c>
      <c r="L157" s="143"/>
    </row>
    <row r="158" spans="1:12">
      <c r="A158" s="214"/>
      <c r="B158" s="205"/>
      <c r="C158" s="205"/>
      <c r="D158" s="78" t="s">
        <v>281</v>
      </c>
      <c r="E158" s="167" t="s">
        <v>432</v>
      </c>
      <c r="F158" s="65" t="s">
        <v>78</v>
      </c>
      <c r="G158" s="64">
        <v>100</v>
      </c>
      <c r="H158" s="64">
        <v>1845.8</v>
      </c>
      <c r="I158" s="63">
        <f>G158*H158</f>
        <v>184580</v>
      </c>
      <c r="J158" s="64">
        <v>1839.3397</v>
      </c>
      <c r="K158" s="142">
        <f t="shared" si="5"/>
        <v>183934</v>
      </c>
      <c r="L158" s="143"/>
    </row>
    <row r="159" spans="1:12" ht="42.75">
      <c r="A159" s="214"/>
      <c r="B159" s="205"/>
      <c r="C159" s="205"/>
      <c r="D159" s="78" t="s">
        <v>280</v>
      </c>
      <c r="E159" s="167" t="s">
        <v>431</v>
      </c>
      <c r="F159" s="65"/>
      <c r="G159" s="64"/>
      <c r="H159" s="64"/>
      <c r="I159" s="63"/>
      <c r="J159" s="64">
        <v>0</v>
      </c>
      <c r="K159" s="142">
        <f t="shared" si="5"/>
        <v>0</v>
      </c>
      <c r="L159" s="143"/>
    </row>
    <row r="160" spans="1:12">
      <c r="A160" s="214"/>
      <c r="B160" s="205"/>
      <c r="C160" s="205"/>
      <c r="D160" s="78" t="s">
        <v>282</v>
      </c>
      <c r="E160" s="167" t="s">
        <v>432</v>
      </c>
      <c r="F160" s="65" t="s">
        <v>78</v>
      </c>
      <c r="G160" s="64">
        <v>2143</v>
      </c>
      <c r="H160" s="64">
        <v>2347.7600000000002</v>
      </c>
      <c r="I160" s="63">
        <f>G160*H160</f>
        <v>5031249.6800000006</v>
      </c>
      <c r="J160" s="64">
        <v>2339.5428400000001</v>
      </c>
      <c r="K160" s="142">
        <f t="shared" si="5"/>
        <v>5013640</v>
      </c>
      <c r="L160" s="143"/>
    </row>
    <row r="161" spans="1:12" ht="42.75">
      <c r="A161" s="214"/>
      <c r="B161" s="205"/>
      <c r="C161" s="205"/>
      <c r="D161" s="78" t="s">
        <v>280</v>
      </c>
      <c r="E161" s="167" t="s">
        <v>431</v>
      </c>
      <c r="F161" s="65"/>
      <c r="G161" s="64"/>
      <c r="H161" s="64"/>
      <c r="I161" s="63"/>
      <c r="J161" s="64">
        <v>0</v>
      </c>
      <c r="K161" s="142">
        <f t="shared" si="5"/>
        <v>0</v>
      </c>
      <c r="L161" s="143"/>
    </row>
    <row r="162" spans="1:12">
      <c r="A162" s="214"/>
      <c r="B162" s="205"/>
      <c r="C162" s="205"/>
      <c r="D162" s="78" t="s">
        <v>283</v>
      </c>
      <c r="E162" s="167" t="s">
        <v>432</v>
      </c>
      <c r="F162" s="65" t="s">
        <v>78</v>
      </c>
      <c r="G162" s="64">
        <v>965</v>
      </c>
      <c r="H162" s="64">
        <v>2845.8</v>
      </c>
      <c r="I162" s="63">
        <f>G162*H162</f>
        <v>2746197</v>
      </c>
      <c r="J162" s="64">
        <v>2835.8397</v>
      </c>
      <c r="K162" s="142">
        <f t="shared" si="5"/>
        <v>2736585</v>
      </c>
      <c r="L162" s="143"/>
    </row>
    <row r="163" spans="1:12" ht="42.75">
      <c r="A163" s="214"/>
      <c r="B163" s="205"/>
      <c r="C163" s="205"/>
      <c r="D163" s="78" t="s">
        <v>280</v>
      </c>
      <c r="E163" s="167" t="s">
        <v>431</v>
      </c>
      <c r="F163" s="65"/>
      <c r="G163" s="64"/>
      <c r="H163" s="64"/>
      <c r="I163" s="63"/>
      <c r="J163" s="64">
        <v>0</v>
      </c>
      <c r="K163" s="142">
        <f t="shared" si="5"/>
        <v>0</v>
      </c>
      <c r="L163" s="143"/>
    </row>
    <row r="164" spans="1:12">
      <c r="A164" s="214"/>
      <c r="B164" s="205"/>
      <c r="C164" s="205"/>
      <c r="D164" s="78" t="s">
        <v>82</v>
      </c>
      <c r="E164" s="167" t="s">
        <v>432</v>
      </c>
      <c r="F164" s="65" t="s">
        <v>78</v>
      </c>
      <c r="G164" s="64">
        <v>3236</v>
      </c>
      <c r="H164" s="64">
        <v>3579.61</v>
      </c>
      <c r="I164" s="63">
        <f>G164*H164</f>
        <v>11583617.960000001</v>
      </c>
      <c r="J164" s="64">
        <v>3567.081365</v>
      </c>
      <c r="K164" s="142">
        <f t="shared" si="5"/>
        <v>11543075</v>
      </c>
      <c r="L164" s="143"/>
    </row>
    <row r="165" spans="1:12" ht="42.75">
      <c r="A165" s="214"/>
      <c r="B165" s="205"/>
      <c r="C165" s="205"/>
      <c r="D165" s="78" t="s">
        <v>280</v>
      </c>
      <c r="E165" s="167" t="s">
        <v>431</v>
      </c>
      <c r="F165" s="65"/>
      <c r="G165" s="64"/>
      <c r="H165" s="64"/>
      <c r="I165" s="63"/>
      <c r="J165" s="64">
        <v>0</v>
      </c>
      <c r="K165" s="142">
        <f t="shared" si="5"/>
        <v>0</v>
      </c>
      <c r="L165" s="143"/>
    </row>
    <row r="166" spans="1:12">
      <c r="A166" s="214"/>
      <c r="B166" s="205"/>
      <c r="C166" s="205"/>
      <c r="D166" s="78" t="s">
        <v>315</v>
      </c>
      <c r="E166" s="167" t="s">
        <v>432</v>
      </c>
      <c r="F166" s="65" t="s">
        <v>78</v>
      </c>
      <c r="G166" s="64">
        <v>2674</v>
      </c>
      <c r="H166" s="64">
        <v>4876.28</v>
      </c>
      <c r="I166" s="63">
        <f>G166*H166</f>
        <v>13039172.719999999</v>
      </c>
      <c r="J166" s="64">
        <v>4859.2130200000001</v>
      </c>
      <c r="K166" s="142">
        <f t="shared" si="5"/>
        <v>12993536</v>
      </c>
      <c r="L166" s="143"/>
    </row>
    <row r="167" spans="1:12" ht="42.75">
      <c r="A167" s="214"/>
      <c r="B167" s="205"/>
      <c r="C167" s="205"/>
      <c r="D167" s="78" t="s">
        <v>280</v>
      </c>
      <c r="E167" s="167" t="s">
        <v>431</v>
      </c>
      <c r="F167" s="65"/>
      <c r="G167" s="64"/>
      <c r="H167" s="64"/>
      <c r="I167" s="63"/>
      <c r="J167" s="64">
        <v>0</v>
      </c>
      <c r="K167" s="142">
        <f t="shared" si="5"/>
        <v>0</v>
      </c>
      <c r="L167" s="143"/>
    </row>
    <row r="168" spans="1:12">
      <c r="A168" s="214"/>
      <c r="B168" s="205"/>
      <c r="C168" s="205"/>
      <c r="D168" s="78" t="s">
        <v>285</v>
      </c>
      <c r="E168" s="167" t="s">
        <v>432</v>
      </c>
      <c r="F168" s="65" t="s">
        <v>78</v>
      </c>
      <c r="G168" s="64">
        <v>200</v>
      </c>
      <c r="H168" s="64">
        <v>6353.7</v>
      </c>
      <c r="I168" s="63">
        <f>G168*H168</f>
        <v>1270740</v>
      </c>
      <c r="J168" s="64">
        <v>6331.4620500000001</v>
      </c>
      <c r="K168" s="142">
        <f t="shared" si="5"/>
        <v>1266292</v>
      </c>
      <c r="L168" s="143"/>
    </row>
    <row r="169" spans="1:12" ht="28.5">
      <c r="A169" s="214"/>
      <c r="B169" s="205"/>
      <c r="C169" s="205"/>
      <c r="D169" s="78" t="s">
        <v>287</v>
      </c>
      <c r="E169" s="167"/>
      <c r="F169" s="80" t="s">
        <v>316</v>
      </c>
      <c r="G169" s="64">
        <v>1</v>
      </c>
      <c r="H169" s="64">
        <v>3403308.31</v>
      </c>
      <c r="I169" s="63">
        <f>G169*H169</f>
        <v>3403308.31</v>
      </c>
      <c r="J169" s="64">
        <v>3391396.7309150002</v>
      </c>
      <c r="K169" s="142">
        <f t="shared" si="5"/>
        <v>3391397</v>
      </c>
      <c r="L169" s="143"/>
    </row>
    <row r="170" spans="1:12" ht="42.75">
      <c r="A170" s="214"/>
      <c r="B170" s="205"/>
      <c r="C170" s="205"/>
      <c r="D170" s="78" t="s">
        <v>86</v>
      </c>
      <c r="E170" s="167" t="s">
        <v>431</v>
      </c>
      <c r="F170" s="65"/>
      <c r="G170" s="64"/>
      <c r="H170" s="64"/>
      <c r="I170" s="63">
        <f>G170*H170</f>
        <v>0</v>
      </c>
      <c r="J170" s="64">
        <v>0</v>
      </c>
      <c r="K170" s="142">
        <f t="shared" si="5"/>
        <v>0</v>
      </c>
      <c r="L170" s="143"/>
    </row>
    <row r="171" spans="1:12">
      <c r="A171" s="214"/>
      <c r="B171" s="205"/>
      <c r="C171" s="205"/>
      <c r="D171" s="78" t="s">
        <v>87</v>
      </c>
      <c r="E171" s="167"/>
      <c r="F171" s="65"/>
      <c r="G171" s="64"/>
      <c r="H171" s="64"/>
      <c r="I171" s="63">
        <f>G171*H171</f>
        <v>0</v>
      </c>
      <c r="J171" s="64">
        <v>0</v>
      </c>
      <c r="K171" s="142">
        <f t="shared" si="5"/>
        <v>0</v>
      </c>
      <c r="L171" s="143"/>
    </row>
    <row r="172" spans="1:12">
      <c r="A172" s="214"/>
      <c r="B172" s="205"/>
      <c r="C172" s="205"/>
      <c r="D172" s="78" t="s">
        <v>317</v>
      </c>
      <c r="E172" s="167" t="s">
        <v>432</v>
      </c>
      <c r="F172" s="65" t="s">
        <v>89</v>
      </c>
      <c r="G172" s="64">
        <v>2</v>
      </c>
      <c r="H172" s="64">
        <v>25023.42</v>
      </c>
      <c r="I172" s="63">
        <f>G172*H172</f>
        <v>50046.84</v>
      </c>
      <c r="J172" s="64">
        <v>24935.838029999999</v>
      </c>
      <c r="K172" s="142">
        <f t="shared" si="5"/>
        <v>49872</v>
      </c>
      <c r="L172" s="143"/>
    </row>
    <row r="173" spans="1:12" ht="42.75">
      <c r="A173" s="214"/>
      <c r="B173" s="205"/>
      <c r="C173" s="205"/>
      <c r="D173" s="78" t="s">
        <v>86</v>
      </c>
      <c r="E173" s="167" t="s">
        <v>431</v>
      </c>
      <c r="F173" s="65"/>
      <c r="G173" s="64"/>
      <c r="H173" s="64"/>
      <c r="I173" s="63"/>
      <c r="J173" s="64">
        <v>0</v>
      </c>
      <c r="K173" s="142">
        <f t="shared" si="5"/>
        <v>0</v>
      </c>
      <c r="L173" s="143"/>
    </row>
    <row r="174" spans="1:12">
      <c r="A174" s="214"/>
      <c r="B174" s="205"/>
      <c r="C174" s="205"/>
      <c r="D174" s="78" t="s">
        <v>318</v>
      </c>
      <c r="E174" s="167" t="s">
        <v>432</v>
      </c>
      <c r="F174" s="65" t="s">
        <v>89</v>
      </c>
      <c r="G174" s="64">
        <v>7</v>
      </c>
      <c r="H174" s="64">
        <v>37177.14</v>
      </c>
      <c r="I174" s="63">
        <f>G174*H174</f>
        <v>260239.97999999998</v>
      </c>
      <c r="J174" s="64">
        <v>37047.02001</v>
      </c>
      <c r="K174" s="142">
        <f t="shared" si="5"/>
        <v>259329</v>
      </c>
      <c r="L174" s="143"/>
    </row>
    <row r="175" spans="1:12" ht="42.75">
      <c r="A175" s="214"/>
      <c r="B175" s="205"/>
      <c r="C175" s="205"/>
      <c r="D175" s="78" t="s">
        <v>86</v>
      </c>
      <c r="E175" s="167" t="s">
        <v>431</v>
      </c>
      <c r="F175" s="65"/>
      <c r="G175" s="64"/>
      <c r="H175" s="64"/>
      <c r="I175" s="63"/>
      <c r="J175" s="64">
        <v>0</v>
      </c>
      <c r="K175" s="142">
        <f t="shared" si="5"/>
        <v>0</v>
      </c>
      <c r="L175" s="143"/>
    </row>
    <row r="176" spans="1:12">
      <c r="A176" s="214"/>
      <c r="B176" s="205"/>
      <c r="C176" s="205"/>
      <c r="D176" s="78" t="s">
        <v>289</v>
      </c>
      <c r="E176" s="167" t="s">
        <v>432</v>
      </c>
      <c r="F176" s="65" t="s">
        <v>89</v>
      </c>
      <c r="G176" s="64">
        <v>9</v>
      </c>
      <c r="H176" s="64">
        <v>56601</v>
      </c>
      <c r="I176" s="63">
        <f>G176*H176</f>
        <v>509409</v>
      </c>
      <c r="J176" s="64">
        <v>56402.896500000003</v>
      </c>
      <c r="K176" s="142">
        <f t="shared" si="5"/>
        <v>507626</v>
      </c>
      <c r="L176" s="143"/>
    </row>
    <row r="177" spans="1:12" ht="42.75">
      <c r="A177" s="214"/>
      <c r="B177" s="205"/>
      <c r="C177" s="205"/>
      <c r="D177" s="78" t="s">
        <v>86</v>
      </c>
      <c r="E177" s="167" t="s">
        <v>431</v>
      </c>
      <c r="F177" s="65"/>
      <c r="G177" s="64"/>
      <c r="H177" s="64"/>
      <c r="I177" s="63"/>
      <c r="J177" s="64">
        <v>0</v>
      </c>
      <c r="K177" s="142">
        <f t="shared" si="5"/>
        <v>0</v>
      </c>
      <c r="L177" s="143"/>
    </row>
    <row r="178" spans="1:12">
      <c r="A178" s="214"/>
      <c r="B178" s="205"/>
      <c r="C178" s="205"/>
      <c r="D178" s="78" t="s">
        <v>88</v>
      </c>
      <c r="E178" s="167" t="s">
        <v>432</v>
      </c>
      <c r="F178" s="65" t="s">
        <v>89</v>
      </c>
      <c r="G178" s="64">
        <v>5</v>
      </c>
      <c r="H178" s="64">
        <v>76627.41</v>
      </c>
      <c r="I178" s="63">
        <f>G178*H178</f>
        <v>383137.05000000005</v>
      </c>
      <c r="J178" s="64">
        <v>76359.214065000007</v>
      </c>
      <c r="K178" s="142">
        <f t="shared" si="5"/>
        <v>381796</v>
      </c>
      <c r="L178" s="143"/>
    </row>
    <row r="179" spans="1:12" ht="42.75">
      <c r="A179" s="214"/>
      <c r="B179" s="205"/>
      <c r="C179" s="205"/>
      <c r="D179" s="78" t="s">
        <v>86</v>
      </c>
      <c r="E179" s="167" t="s">
        <v>431</v>
      </c>
      <c r="F179" s="65"/>
      <c r="G179" s="64"/>
      <c r="H179" s="64"/>
      <c r="I179" s="63"/>
      <c r="J179" s="64">
        <v>0</v>
      </c>
      <c r="K179" s="142">
        <f t="shared" si="5"/>
        <v>0</v>
      </c>
      <c r="L179" s="143"/>
    </row>
    <row r="180" spans="1:12">
      <c r="A180" s="214"/>
      <c r="B180" s="205"/>
      <c r="C180" s="205"/>
      <c r="D180" s="78" t="s">
        <v>319</v>
      </c>
      <c r="E180" s="167" t="s">
        <v>432</v>
      </c>
      <c r="F180" s="65" t="s">
        <v>89</v>
      </c>
      <c r="G180" s="64">
        <v>2</v>
      </c>
      <c r="H180" s="64">
        <v>29139.47</v>
      </c>
      <c r="I180" s="63">
        <f>G180*H180</f>
        <v>58278.94</v>
      </c>
      <c r="J180" s="64">
        <v>29037.481855000002</v>
      </c>
      <c r="K180" s="142">
        <f t="shared" si="5"/>
        <v>58075</v>
      </c>
      <c r="L180" s="143"/>
    </row>
    <row r="181" spans="1:12" ht="42.75">
      <c r="A181" s="214"/>
      <c r="B181" s="205"/>
      <c r="C181" s="205"/>
      <c r="D181" s="78" t="s">
        <v>86</v>
      </c>
      <c r="E181" s="167" t="s">
        <v>431</v>
      </c>
      <c r="F181" s="65"/>
      <c r="G181" s="64"/>
      <c r="H181" s="64"/>
      <c r="I181" s="63"/>
      <c r="J181" s="64">
        <v>0</v>
      </c>
      <c r="K181" s="142">
        <f t="shared" si="5"/>
        <v>0</v>
      </c>
      <c r="L181" s="143"/>
    </row>
    <row r="182" spans="1:12">
      <c r="A182" s="214"/>
      <c r="B182" s="205"/>
      <c r="C182" s="205"/>
      <c r="D182" s="78" t="s">
        <v>320</v>
      </c>
      <c r="E182" s="167" t="s">
        <v>432</v>
      </c>
      <c r="F182" s="65" t="s">
        <v>89</v>
      </c>
      <c r="G182" s="64">
        <v>4</v>
      </c>
      <c r="H182" s="64">
        <v>409353.9</v>
      </c>
      <c r="I182" s="63">
        <f>G182*H182</f>
        <v>1637415.6</v>
      </c>
      <c r="J182" s="64">
        <v>407921.16135000001</v>
      </c>
      <c r="K182" s="142">
        <f t="shared" si="5"/>
        <v>1631685</v>
      </c>
      <c r="L182" s="143"/>
    </row>
    <row r="183" spans="1:12" ht="57">
      <c r="A183" s="214"/>
      <c r="B183" s="205"/>
      <c r="C183" s="205"/>
      <c r="D183" s="78" t="s">
        <v>74</v>
      </c>
      <c r="E183" s="167"/>
      <c r="F183" s="65" t="s">
        <v>99</v>
      </c>
      <c r="G183" s="64">
        <v>13712.14</v>
      </c>
      <c r="H183" s="64">
        <v>151.91999999999999</v>
      </c>
      <c r="I183" s="63">
        <f>G183*H183</f>
        <v>2083148.3087999998</v>
      </c>
      <c r="J183" s="64">
        <v>151.38827999999998</v>
      </c>
      <c r="K183" s="142">
        <f t="shared" si="5"/>
        <v>2075857</v>
      </c>
      <c r="L183" s="143"/>
    </row>
    <row r="184" spans="1:12" ht="57">
      <c r="A184" s="214"/>
      <c r="B184" s="205"/>
      <c r="C184" s="205"/>
      <c r="D184" s="78" t="s">
        <v>76</v>
      </c>
      <c r="E184" s="167" t="s">
        <v>431</v>
      </c>
      <c r="F184" s="65"/>
      <c r="G184" s="64"/>
      <c r="H184" s="64"/>
      <c r="I184" s="63">
        <f>G184*H184</f>
        <v>0</v>
      </c>
      <c r="J184" s="64">
        <v>0</v>
      </c>
      <c r="K184" s="142">
        <f t="shared" si="5"/>
        <v>0</v>
      </c>
      <c r="L184" s="143"/>
    </row>
    <row r="185" spans="1:12">
      <c r="A185" s="214"/>
      <c r="B185" s="205"/>
      <c r="C185" s="205"/>
      <c r="D185" s="78" t="s">
        <v>314</v>
      </c>
      <c r="E185" s="167" t="s">
        <v>432</v>
      </c>
      <c r="F185" s="65" t="s">
        <v>78</v>
      </c>
      <c r="G185" s="64">
        <v>152</v>
      </c>
      <c r="H185" s="64">
        <v>71.38</v>
      </c>
      <c r="I185" s="63">
        <f>G185*H185</f>
        <v>10849.759999999998</v>
      </c>
      <c r="J185" s="64">
        <v>71.130169999999993</v>
      </c>
      <c r="K185" s="142">
        <f t="shared" si="5"/>
        <v>10812</v>
      </c>
      <c r="L185" s="143"/>
    </row>
    <row r="186" spans="1:12" ht="57">
      <c r="A186" s="214"/>
      <c r="B186" s="205"/>
      <c r="C186" s="205"/>
      <c r="D186" s="78" t="s">
        <v>76</v>
      </c>
      <c r="E186" s="167" t="s">
        <v>431</v>
      </c>
      <c r="F186" s="65"/>
      <c r="G186" s="64"/>
      <c r="H186" s="64"/>
      <c r="I186" s="63"/>
      <c r="J186" s="64">
        <v>0</v>
      </c>
      <c r="K186" s="142">
        <f t="shared" si="5"/>
        <v>0</v>
      </c>
      <c r="L186" s="143"/>
    </row>
    <row r="187" spans="1:12">
      <c r="A187" s="214"/>
      <c r="B187" s="205"/>
      <c r="C187" s="205"/>
      <c r="D187" s="78" t="s">
        <v>281</v>
      </c>
      <c r="E187" s="167" t="s">
        <v>432</v>
      </c>
      <c r="F187" s="65" t="s">
        <v>78</v>
      </c>
      <c r="G187" s="64">
        <v>100</v>
      </c>
      <c r="H187" s="64">
        <v>95.58</v>
      </c>
      <c r="I187" s="63">
        <f>G187*H187</f>
        <v>9558</v>
      </c>
      <c r="J187" s="64">
        <v>95.245469999999997</v>
      </c>
      <c r="K187" s="142">
        <f t="shared" si="5"/>
        <v>9525</v>
      </c>
      <c r="L187" s="143"/>
    </row>
    <row r="188" spans="1:12" ht="57">
      <c r="A188" s="214"/>
      <c r="B188" s="205"/>
      <c r="C188" s="205"/>
      <c r="D188" s="78" t="s">
        <v>76</v>
      </c>
      <c r="E188" s="167" t="s">
        <v>431</v>
      </c>
      <c r="F188" s="65"/>
      <c r="G188" s="64"/>
      <c r="H188" s="64"/>
      <c r="I188" s="63"/>
      <c r="J188" s="64">
        <v>0</v>
      </c>
      <c r="K188" s="142">
        <f t="shared" si="5"/>
        <v>0</v>
      </c>
      <c r="L188" s="143"/>
    </row>
    <row r="189" spans="1:12">
      <c r="A189" s="214"/>
      <c r="B189" s="205"/>
      <c r="C189" s="205"/>
      <c r="D189" s="78" t="s">
        <v>282</v>
      </c>
      <c r="E189" s="167" t="s">
        <v>432</v>
      </c>
      <c r="F189" s="65" t="s">
        <v>78</v>
      </c>
      <c r="G189" s="64">
        <v>2143</v>
      </c>
      <c r="H189" s="64">
        <v>123.99</v>
      </c>
      <c r="I189" s="63">
        <f>G189*H189</f>
        <v>265710.57</v>
      </c>
      <c r="J189" s="64">
        <v>123.55603499999999</v>
      </c>
      <c r="K189" s="142">
        <f t="shared" si="5"/>
        <v>264781</v>
      </c>
      <c r="L189" s="143"/>
    </row>
    <row r="190" spans="1:12" ht="57">
      <c r="A190" s="214"/>
      <c r="B190" s="205"/>
      <c r="C190" s="205"/>
      <c r="D190" s="78" t="s">
        <v>76</v>
      </c>
      <c r="E190" s="167" t="s">
        <v>431</v>
      </c>
      <c r="F190" s="65"/>
      <c r="G190" s="64"/>
      <c r="H190" s="64"/>
      <c r="I190" s="63"/>
      <c r="J190" s="64">
        <v>0</v>
      </c>
      <c r="K190" s="142">
        <f t="shared" si="5"/>
        <v>0</v>
      </c>
      <c r="L190" s="143"/>
    </row>
    <row r="191" spans="1:12">
      <c r="A191" s="214"/>
      <c r="B191" s="205"/>
      <c r="C191" s="205"/>
      <c r="D191" s="78" t="s">
        <v>283</v>
      </c>
      <c r="E191" s="167" t="s">
        <v>432</v>
      </c>
      <c r="F191" s="65" t="s">
        <v>78</v>
      </c>
      <c r="G191" s="64">
        <v>965</v>
      </c>
      <c r="H191" s="64">
        <v>146.30000000000001</v>
      </c>
      <c r="I191" s="63">
        <f>G191*H191</f>
        <v>141179.5</v>
      </c>
      <c r="J191" s="64">
        <v>145.78795000000002</v>
      </c>
      <c r="K191" s="142">
        <f t="shared" si="5"/>
        <v>140685</v>
      </c>
      <c r="L191" s="143"/>
    </row>
    <row r="192" spans="1:12" ht="57">
      <c r="A192" s="214"/>
      <c r="B192" s="205"/>
      <c r="C192" s="205"/>
      <c r="D192" s="78" t="s">
        <v>76</v>
      </c>
      <c r="E192" s="167" t="s">
        <v>431</v>
      </c>
      <c r="F192" s="65"/>
      <c r="G192" s="64"/>
      <c r="H192" s="64"/>
      <c r="I192" s="63"/>
      <c r="J192" s="64">
        <v>0</v>
      </c>
      <c r="K192" s="142">
        <f t="shared" si="5"/>
        <v>0</v>
      </c>
      <c r="L192" s="143"/>
    </row>
    <row r="193" spans="1:12">
      <c r="A193" s="214"/>
      <c r="B193" s="205"/>
      <c r="C193" s="205"/>
      <c r="D193" s="78" t="s">
        <v>82</v>
      </c>
      <c r="E193" s="167" t="s">
        <v>432</v>
      </c>
      <c r="F193" s="65" t="s">
        <v>78</v>
      </c>
      <c r="G193" s="64">
        <v>3236</v>
      </c>
      <c r="H193" s="64">
        <v>177.44</v>
      </c>
      <c r="I193" s="63">
        <f>G193*H193</f>
        <v>574195.84</v>
      </c>
      <c r="J193" s="64">
        <v>176.81896</v>
      </c>
      <c r="K193" s="142">
        <f t="shared" si="5"/>
        <v>572186</v>
      </c>
      <c r="L193" s="143"/>
    </row>
    <row r="194" spans="1:12" ht="57">
      <c r="A194" s="214"/>
      <c r="B194" s="205"/>
      <c r="C194" s="205"/>
      <c r="D194" s="78" t="s">
        <v>76</v>
      </c>
      <c r="E194" s="167" t="s">
        <v>431</v>
      </c>
      <c r="F194" s="65"/>
      <c r="G194" s="64"/>
      <c r="H194" s="64"/>
      <c r="I194" s="63"/>
      <c r="J194" s="64">
        <v>0</v>
      </c>
      <c r="K194" s="142">
        <f t="shared" si="5"/>
        <v>0</v>
      </c>
      <c r="L194" s="143"/>
    </row>
    <row r="195" spans="1:12">
      <c r="A195" s="214"/>
      <c r="B195" s="205"/>
      <c r="C195" s="205"/>
      <c r="D195" s="78" t="s">
        <v>315</v>
      </c>
      <c r="E195" s="167" t="s">
        <v>432</v>
      </c>
      <c r="F195" s="65" t="s">
        <v>78</v>
      </c>
      <c r="G195" s="64">
        <v>2674</v>
      </c>
      <c r="H195" s="64">
        <v>212.9</v>
      </c>
      <c r="I195" s="63">
        <f>G195*H195</f>
        <v>569294.6</v>
      </c>
      <c r="J195" s="64">
        <v>212.15485000000001</v>
      </c>
      <c r="K195" s="142">
        <f t="shared" si="5"/>
        <v>567302</v>
      </c>
      <c r="L195" s="143"/>
    </row>
    <row r="196" spans="1:12" ht="57">
      <c r="A196" s="214"/>
      <c r="B196" s="205"/>
      <c r="C196" s="205"/>
      <c r="D196" s="78" t="s">
        <v>76</v>
      </c>
      <c r="E196" s="167" t="s">
        <v>431</v>
      </c>
      <c r="F196" s="65"/>
      <c r="G196" s="64"/>
      <c r="H196" s="64"/>
      <c r="I196" s="63"/>
      <c r="J196" s="64">
        <v>0</v>
      </c>
      <c r="K196" s="142">
        <f t="shared" si="5"/>
        <v>0</v>
      </c>
      <c r="L196" s="143"/>
    </row>
    <row r="197" spans="1:12">
      <c r="A197" s="214"/>
      <c r="B197" s="205"/>
      <c r="C197" s="205"/>
      <c r="D197" s="78" t="s">
        <v>285</v>
      </c>
      <c r="E197" s="167" t="s">
        <v>432</v>
      </c>
      <c r="F197" s="65" t="s">
        <v>78</v>
      </c>
      <c r="G197" s="64">
        <v>200</v>
      </c>
      <c r="H197" s="64">
        <v>325.76</v>
      </c>
      <c r="I197" s="63">
        <f>G197*H197</f>
        <v>65152</v>
      </c>
      <c r="J197" s="64">
        <v>324.61984000000001</v>
      </c>
      <c r="K197" s="142">
        <f t="shared" si="5"/>
        <v>64924</v>
      </c>
      <c r="L197" s="143"/>
    </row>
    <row r="198" spans="1:12" ht="28.5">
      <c r="A198" s="214"/>
      <c r="B198" s="205"/>
      <c r="C198" s="205"/>
      <c r="D198" s="78" t="s">
        <v>93</v>
      </c>
      <c r="E198" s="167" t="s">
        <v>431</v>
      </c>
      <c r="F198" s="65"/>
      <c r="G198" s="64"/>
      <c r="H198" s="64"/>
      <c r="I198" s="63">
        <f>G198*H198</f>
        <v>0</v>
      </c>
      <c r="J198" s="64">
        <v>0</v>
      </c>
      <c r="K198" s="142">
        <f t="shared" ref="K198:K261" si="6">ROUND(G198*J198,0)</f>
        <v>0</v>
      </c>
      <c r="L198" s="143"/>
    </row>
    <row r="199" spans="1:12">
      <c r="A199" s="214"/>
      <c r="B199" s="205"/>
      <c r="C199" s="205"/>
      <c r="D199" s="78" t="s">
        <v>301</v>
      </c>
      <c r="E199" s="167" t="s">
        <v>432</v>
      </c>
      <c r="F199" s="65" t="s">
        <v>89</v>
      </c>
      <c r="G199" s="64">
        <v>23</v>
      </c>
      <c r="H199" s="64">
        <v>21802.18</v>
      </c>
      <c r="I199" s="63">
        <f>G199*H199</f>
        <v>501450.14</v>
      </c>
      <c r="J199" s="64">
        <v>21725.872370000001</v>
      </c>
      <c r="K199" s="142">
        <f t="shared" si="6"/>
        <v>499695</v>
      </c>
      <c r="L199" s="143"/>
    </row>
    <row r="200" spans="1:12" ht="28.5">
      <c r="A200" s="214"/>
      <c r="B200" s="205"/>
      <c r="C200" s="205"/>
      <c r="D200" s="78" t="s">
        <v>93</v>
      </c>
      <c r="E200" s="167" t="s">
        <v>431</v>
      </c>
      <c r="F200" s="65"/>
      <c r="G200" s="64"/>
      <c r="H200" s="64"/>
      <c r="I200" s="63"/>
      <c r="J200" s="64">
        <v>0</v>
      </c>
      <c r="K200" s="142">
        <f t="shared" si="6"/>
        <v>0</v>
      </c>
      <c r="L200" s="143"/>
    </row>
    <row r="201" spans="1:12">
      <c r="A201" s="214"/>
      <c r="B201" s="205"/>
      <c r="C201" s="205"/>
      <c r="D201" s="78" t="s">
        <v>96</v>
      </c>
      <c r="E201" s="167" t="s">
        <v>432</v>
      </c>
      <c r="F201" s="65" t="s">
        <v>89</v>
      </c>
      <c r="G201" s="64">
        <v>2</v>
      </c>
      <c r="H201" s="64">
        <v>4298.22</v>
      </c>
      <c r="I201" s="63">
        <f>G201*H201</f>
        <v>8596.44</v>
      </c>
      <c r="J201" s="64">
        <v>4283.17623</v>
      </c>
      <c r="K201" s="142">
        <f t="shared" si="6"/>
        <v>8566</v>
      </c>
      <c r="L201" s="143"/>
    </row>
    <row r="202" spans="1:12" ht="57">
      <c r="A202" s="214"/>
      <c r="B202" s="205"/>
      <c r="C202" s="205"/>
      <c r="D202" s="78" t="s">
        <v>304</v>
      </c>
      <c r="E202" s="167" t="s">
        <v>431</v>
      </c>
      <c r="F202" s="65"/>
      <c r="G202" s="64"/>
      <c r="H202" s="64"/>
      <c r="I202" s="63">
        <f>G202*H202</f>
        <v>0</v>
      </c>
      <c r="J202" s="64">
        <v>0</v>
      </c>
      <c r="K202" s="142">
        <f t="shared" si="6"/>
        <v>0</v>
      </c>
      <c r="L202" s="143"/>
    </row>
    <row r="203" spans="1:12">
      <c r="A203" s="214"/>
      <c r="B203" s="205"/>
      <c r="C203" s="205"/>
      <c r="D203" s="78" t="s">
        <v>70</v>
      </c>
      <c r="E203" s="167" t="s">
        <v>432</v>
      </c>
      <c r="F203" s="65" t="s">
        <v>114</v>
      </c>
      <c r="G203" s="64">
        <v>9799.25</v>
      </c>
      <c r="H203" s="64">
        <v>2652.61</v>
      </c>
      <c r="I203" s="63">
        <f>G203*H203</f>
        <v>25993588.5425</v>
      </c>
      <c r="J203" s="64">
        <v>2643.3258650000002</v>
      </c>
      <c r="K203" s="142">
        <f t="shared" si="6"/>
        <v>25902611</v>
      </c>
      <c r="L203" s="143"/>
    </row>
    <row r="204" spans="1:12" ht="57">
      <c r="A204" s="214"/>
      <c r="B204" s="205"/>
      <c r="C204" s="205"/>
      <c r="D204" s="78" t="s">
        <v>305</v>
      </c>
      <c r="E204" s="167" t="s">
        <v>431</v>
      </c>
      <c r="F204" s="65"/>
      <c r="G204" s="64"/>
      <c r="H204" s="64"/>
      <c r="I204" s="63">
        <f>G204*H204</f>
        <v>0</v>
      </c>
      <c r="J204" s="64">
        <v>0</v>
      </c>
      <c r="K204" s="142">
        <f t="shared" si="6"/>
        <v>0</v>
      </c>
      <c r="L204" s="143"/>
    </row>
    <row r="205" spans="1:12">
      <c r="A205" s="214"/>
      <c r="B205" s="205"/>
      <c r="C205" s="205"/>
      <c r="D205" s="78" t="s">
        <v>306</v>
      </c>
      <c r="E205" s="167" t="s">
        <v>432</v>
      </c>
      <c r="F205" s="65" t="s">
        <v>78</v>
      </c>
      <c r="G205" s="64">
        <v>100</v>
      </c>
      <c r="H205" s="64">
        <v>37247.11</v>
      </c>
      <c r="I205" s="63">
        <f>G205*H205</f>
        <v>3724711</v>
      </c>
      <c r="J205" s="64">
        <v>37116.745114999998</v>
      </c>
      <c r="K205" s="142">
        <f t="shared" si="6"/>
        <v>3711675</v>
      </c>
      <c r="L205" s="143"/>
    </row>
    <row r="206" spans="1:12" ht="57">
      <c r="A206" s="214"/>
      <c r="B206" s="205"/>
      <c r="C206" s="205"/>
      <c r="D206" s="78" t="s">
        <v>305</v>
      </c>
      <c r="E206" s="167" t="s">
        <v>431</v>
      </c>
      <c r="F206" s="65"/>
      <c r="G206" s="64"/>
      <c r="H206" s="64"/>
      <c r="I206" s="63"/>
      <c r="J206" s="64">
        <v>0</v>
      </c>
      <c r="K206" s="142">
        <f t="shared" si="6"/>
        <v>0</v>
      </c>
      <c r="L206" s="143"/>
    </row>
    <row r="207" spans="1:12">
      <c r="A207" s="214"/>
      <c r="B207" s="205"/>
      <c r="C207" s="205"/>
      <c r="D207" s="78" t="s">
        <v>90</v>
      </c>
      <c r="E207" s="167" t="s">
        <v>432</v>
      </c>
      <c r="F207" s="65" t="s">
        <v>78</v>
      </c>
      <c r="G207" s="64">
        <v>180</v>
      </c>
      <c r="H207" s="64">
        <v>41385.68</v>
      </c>
      <c r="I207" s="63">
        <f>G207*H207</f>
        <v>7449422.4000000004</v>
      </c>
      <c r="J207" s="64">
        <v>41240.830119999999</v>
      </c>
      <c r="K207" s="142">
        <f t="shared" si="6"/>
        <v>7423349</v>
      </c>
      <c r="L207" s="143"/>
    </row>
    <row r="208" spans="1:12" ht="57">
      <c r="A208" s="214"/>
      <c r="B208" s="205"/>
      <c r="C208" s="205"/>
      <c r="D208" s="78" t="s">
        <v>305</v>
      </c>
      <c r="E208" s="167" t="s">
        <v>431</v>
      </c>
      <c r="F208" s="65"/>
      <c r="G208" s="64"/>
      <c r="H208" s="64"/>
      <c r="I208" s="63"/>
      <c r="J208" s="64">
        <v>0</v>
      </c>
      <c r="K208" s="142">
        <f t="shared" si="6"/>
        <v>0</v>
      </c>
      <c r="L208" s="143"/>
    </row>
    <row r="209" spans="1:12">
      <c r="A209" s="214"/>
      <c r="B209" s="205"/>
      <c r="C209" s="205"/>
      <c r="D209" s="78" t="s">
        <v>307</v>
      </c>
      <c r="E209" s="167" t="s">
        <v>432</v>
      </c>
      <c r="F209" s="65" t="s">
        <v>78</v>
      </c>
      <c r="G209" s="64">
        <v>250</v>
      </c>
      <c r="H209" s="64">
        <v>45524.25</v>
      </c>
      <c r="I209" s="63">
        <f>G209*H209</f>
        <v>11381062.5</v>
      </c>
      <c r="J209" s="64">
        <v>45364.915125</v>
      </c>
      <c r="K209" s="142">
        <f t="shared" si="6"/>
        <v>11341229</v>
      </c>
      <c r="L209" s="143"/>
    </row>
    <row r="210" spans="1:12" ht="57">
      <c r="A210" s="214"/>
      <c r="B210" s="205"/>
      <c r="C210" s="205"/>
      <c r="D210" s="78" t="s">
        <v>305</v>
      </c>
      <c r="E210" s="167" t="s">
        <v>431</v>
      </c>
      <c r="F210" s="65"/>
      <c r="G210" s="64"/>
      <c r="H210" s="64"/>
      <c r="I210" s="63"/>
      <c r="J210" s="64">
        <v>0</v>
      </c>
      <c r="K210" s="142">
        <f t="shared" si="6"/>
        <v>0</v>
      </c>
      <c r="L210" s="143"/>
    </row>
    <row r="211" spans="1:12">
      <c r="A211" s="214"/>
      <c r="B211" s="205"/>
      <c r="C211" s="205"/>
      <c r="D211" s="78" t="s">
        <v>321</v>
      </c>
      <c r="E211" s="167" t="s">
        <v>432</v>
      </c>
      <c r="F211" s="65" t="s">
        <v>78</v>
      </c>
      <c r="G211" s="64">
        <v>50</v>
      </c>
      <c r="H211" s="64">
        <v>62078.52</v>
      </c>
      <c r="I211" s="63">
        <f>G211*H211</f>
        <v>3103926</v>
      </c>
      <c r="J211" s="64">
        <v>61861.245179999998</v>
      </c>
      <c r="K211" s="142">
        <f t="shared" si="6"/>
        <v>3093062</v>
      </c>
      <c r="L211" s="143"/>
    </row>
    <row r="212" spans="1:12">
      <c r="A212" s="214"/>
      <c r="B212" s="205"/>
      <c r="C212" s="205"/>
      <c r="D212" s="79" t="s">
        <v>322</v>
      </c>
      <c r="E212" s="168"/>
      <c r="F212" s="65"/>
      <c r="G212" s="64"/>
      <c r="H212" s="64"/>
      <c r="I212" s="63">
        <f>G212*H212</f>
        <v>0</v>
      </c>
      <c r="J212" s="64">
        <v>0</v>
      </c>
      <c r="K212" s="142">
        <f t="shared" si="6"/>
        <v>0</v>
      </c>
      <c r="L212" s="143"/>
    </row>
    <row r="213" spans="1:12" ht="28.5">
      <c r="A213" s="214"/>
      <c r="B213" s="205"/>
      <c r="C213" s="205"/>
      <c r="D213" s="81" t="s">
        <v>323</v>
      </c>
      <c r="E213" s="169" t="s">
        <v>435</v>
      </c>
      <c r="F213" s="75" t="s">
        <v>78</v>
      </c>
      <c r="G213" s="73">
        <v>1195</v>
      </c>
      <c r="H213" s="73">
        <v>4431.67</v>
      </c>
      <c r="I213" s="63">
        <f>G213*H213</f>
        <v>5295845.6500000004</v>
      </c>
      <c r="J213" s="73">
        <v>4416.1591550000003</v>
      </c>
      <c r="K213" s="142">
        <f t="shared" si="6"/>
        <v>5277310</v>
      </c>
      <c r="L213" s="143"/>
    </row>
    <row r="214" spans="1:12" ht="57">
      <c r="A214" s="214"/>
      <c r="B214" s="205"/>
      <c r="C214" s="205"/>
      <c r="D214" s="78" t="s">
        <v>305</v>
      </c>
      <c r="E214" s="169" t="s">
        <v>431</v>
      </c>
      <c r="F214" s="75"/>
      <c r="G214" s="73"/>
      <c r="H214" s="73"/>
      <c r="I214" s="63"/>
      <c r="J214" s="73">
        <v>0</v>
      </c>
      <c r="K214" s="142">
        <f t="shared" si="6"/>
        <v>0</v>
      </c>
      <c r="L214" s="143"/>
    </row>
    <row r="215" spans="1:12" ht="57">
      <c r="A215" s="214"/>
      <c r="B215" s="205"/>
      <c r="C215" s="205"/>
      <c r="D215" s="81" t="s">
        <v>112</v>
      </c>
      <c r="E215" s="169" t="s">
        <v>432</v>
      </c>
      <c r="F215" s="75" t="s">
        <v>89</v>
      </c>
      <c r="G215" s="73">
        <v>5</v>
      </c>
      <c r="H215" s="73">
        <v>31905.040000000001</v>
      </c>
      <c r="I215" s="63">
        <f>G215*H215</f>
        <v>159525.20000000001</v>
      </c>
      <c r="J215" s="73">
        <v>31793.372360000001</v>
      </c>
      <c r="K215" s="142">
        <f t="shared" si="6"/>
        <v>158967</v>
      </c>
      <c r="L215" s="143"/>
    </row>
    <row r="216" spans="1:12" ht="57">
      <c r="A216" s="214"/>
      <c r="B216" s="205"/>
      <c r="C216" s="205"/>
      <c r="D216" s="78" t="s">
        <v>305</v>
      </c>
      <c r="E216" s="169" t="s">
        <v>431</v>
      </c>
      <c r="F216" s="75"/>
      <c r="G216" s="73"/>
      <c r="H216" s="73"/>
      <c r="I216" s="63"/>
      <c r="J216" s="73">
        <v>0</v>
      </c>
      <c r="K216" s="142">
        <f t="shared" si="6"/>
        <v>0</v>
      </c>
      <c r="L216" s="143"/>
    </row>
    <row r="217" spans="1:12" ht="57">
      <c r="A217" s="214"/>
      <c r="B217" s="205"/>
      <c r="C217" s="205"/>
      <c r="D217" s="81" t="s">
        <v>324</v>
      </c>
      <c r="E217" s="169" t="s">
        <v>432</v>
      </c>
      <c r="F217" s="75" t="s">
        <v>114</v>
      </c>
      <c r="G217" s="73">
        <v>1300</v>
      </c>
      <c r="H217" s="73">
        <v>1088.8800000000001</v>
      </c>
      <c r="I217" s="63">
        <f t="shared" ref="I217:I234" si="7">G217*H217</f>
        <v>1415544.0000000002</v>
      </c>
      <c r="J217" s="73">
        <v>1085.0689200000002</v>
      </c>
      <c r="K217" s="142">
        <f t="shared" si="6"/>
        <v>1410590</v>
      </c>
      <c r="L217" s="143"/>
    </row>
    <row r="218" spans="1:12">
      <c r="A218" s="214"/>
      <c r="B218" s="205"/>
      <c r="C218" s="205"/>
      <c r="D218" s="82" t="s">
        <v>325</v>
      </c>
      <c r="E218" s="169" t="s">
        <v>435</v>
      </c>
      <c r="F218" s="75" t="s">
        <v>99</v>
      </c>
      <c r="G218" s="73">
        <v>15000</v>
      </c>
      <c r="H218" s="73">
        <v>363.74</v>
      </c>
      <c r="I218" s="63">
        <f t="shared" si="7"/>
        <v>5456100</v>
      </c>
      <c r="J218" s="73">
        <v>362.46690999999998</v>
      </c>
      <c r="K218" s="142">
        <f t="shared" si="6"/>
        <v>5437004</v>
      </c>
      <c r="L218" s="143"/>
    </row>
    <row r="219" spans="1:12">
      <c r="A219" s="214"/>
      <c r="B219" s="205"/>
      <c r="C219" s="205"/>
      <c r="D219" s="83" t="s">
        <v>326</v>
      </c>
      <c r="E219" s="170"/>
      <c r="F219" s="85"/>
      <c r="G219" s="84"/>
      <c r="H219" s="84"/>
      <c r="I219" s="63">
        <f t="shared" si="7"/>
        <v>0</v>
      </c>
      <c r="J219" s="84">
        <v>0</v>
      </c>
      <c r="K219" s="142">
        <f t="shared" si="6"/>
        <v>0</v>
      </c>
      <c r="L219" s="143"/>
    </row>
    <row r="220" spans="1:12" ht="42.75">
      <c r="A220" s="214"/>
      <c r="B220" s="205"/>
      <c r="C220" s="205"/>
      <c r="D220" s="81" t="s">
        <v>327</v>
      </c>
      <c r="E220" s="169" t="s">
        <v>431</v>
      </c>
      <c r="F220" s="85"/>
      <c r="G220" s="84"/>
      <c r="H220" s="84"/>
      <c r="I220" s="63">
        <f t="shared" si="7"/>
        <v>0</v>
      </c>
      <c r="J220" s="84">
        <v>0</v>
      </c>
      <c r="K220" s="142">
        <f t="shared" si="6"/>
        <v>0</v>
      </c>
      <c r="L220" s="143"/>
    </row>
    <row r="221" spans="1:12">
      <c r="A221" s="214"/>
      <c r="B221" s="205"/>
      <c r="C221" s="205"/>
      <c r="D221" s="82" t="s">
        <v>118</v>
      </c>
      <c r="E221" s="169" t="s">
        <v>432</v>
      </c>
      <c r="F221" s="75" t="s">
        <v>119</v>
      </c>
      <c r="G221" s="64">
        <v>1150</v>
      </c>
      <c r="H221" s="73">
        <v>363.71</v>
      </c>
      <c r="I221" s="63">
        <f t="shared" si="7"/>
        <v>418266.5</v>
      </c>
      <c r="J221" s="73">
        <v>362.43701499999997</v>
      </c>
      <c r="K221" s="142">
        <f t="shared" si="6"/>
        <v>416803</v>
      </c>
      <c r="L221" s="143"/>
    </row>
    <row r="222" spans="1:12" ht="57">
      <c r="A222" s="214"/>
      <c r="B222" s="205"/>
      <c r="C222" s="205"/>
      <c r="D222" s="81" t="s">
        <v>324</v>
      </c>
      <c r="E222" s="169" t="s">
        <v>435</v>
      </c>
      <c r="F222" s="75" t="s">
        <v>52</v>
      </c>
      <c r="G222" s="64">
        <v>10072</v>
      </c>
      <c r="H222" s="73">
        <v>1023.25</v>
      </c>
      <c r="I222" s="63">
        <f t="shared" si="7"/>
        <v>10306174</v>
      </c>
      <c r="J222" s="73">
        <v>1019.668625</v>
      </c>
      <c r="K222" s="142">
        <f t="shared" si="6"/>
        <v>10270102</v>
      </c>
      <c r="L222" s="143"/>
    </row>
    <row r="223" spans="1:12">
      <c r="A223" s="214"/>
      <c r="B223" s="205"/>
      <c r="C223" s="205"/>
      <c r="D223" s="83" t="s">
        <v>328</v>
      </c>
      <c r="E223" s="170"/>
      <c r="F223" s="75"/>
      <c r="G223" s="64"/>
      <c r="H223" s="73"/>
      <c r="I223" s="63">
        <f t="shared" si="7"/>
        <v>0</v>
      </c>
      <c r="J223" s="73">
        <v>0</v>
      </c>
      <c r="K223" s="142">
        <f t="shared" si="6"/>
        <v>0</v>
      </c>
      <c r="L223" s="143"/>
    </row>
    <row r="224" spans="1:12" ht="85.5">
      <c r="A224" s="214"/>
      <c r="B224" s="205"/>
      <c r="C224" s="205"/>
      <c r="D224" s="82" t="s">
        <v>329</v>
      </c>
      <c r="E224" s="169" t="s">
        <v>435</v>
      </c>
      <c r="F224" s="75" t="s">
        <v>108</v>
      </c>
      <c r="G224" s="64">
        <v>3</v>
      </c>
      <c r="H224" s="73">
        <v>147606</v>
      </c>
      <c r="I224" s="63">
        <f t="shared" si="7"/>
        <v>442818</v>
      </c>
      <c r="J224" s="73">
        <v>147089.37899999999</v>
      </c>
      <c r="K224" s="142">
        <f t="shared" si="6"/>
        <v>441268</v>
      </c>
      <c r="L224" s="143"/>
    </row>
    <row r="225" spans="1:12">
      <c r="A225" s="214"/>
      <c r="B225" s="205"/>
      <c r="C225" s="205"/>
      <c r="D225" s="61" t="s">
        <v>330</v>
      </c>
      <c r="E225" s="164"/>
      <c r="F225" s="60"/>
      <c r="G225" s="86"/>
      <c r="H225" s="86"/>
      <c r="I225" s="63">
        <f t="shared" si="7"/>
        <v>0</v>
      </c>
      <c r="J225" s="86">
        <v>0</v>
      </c>
      <c r="K225" s="142">
        <f t="shared" si="6"/>
        <v>0</v>
      </c>
      <c r="L225" s="143"/>
    </row>
    <row r="226" spans="1:12" ht="30">
      <c r="A226" s="214"/>
      <c r="B226" s="205"/>
      <c r="C226" s="205"/>
      <c r="D226" s="61" t="s">
        <v>331</v>
      </c>
      <c r="E226" s="164"/>
      <c r="F226" s="72"/>
      <c r="G226" s="62"/>
      <c r="H226" s="62"/>
      <c r="I226" s="63">
        <f t="shared" si="7"/>
        <v>0</v>
      </c>
      <c r="J226" s="62">
        <v>0</v>
      </c>
      <c r="K226" s="142">
        <f t="shared" si="6"/>
        <v>0</v>
      </c>
      <c r="L226" s="143"/>
    </row>
    <row r="227" spans="1:12" ht="57">
      <c r="A227" s="214"/>
      <c r="B227" s="205"/>
      <c r="C227" s="205"/>
      <c r="D227" s="66" t="s">
        <v>332</v>
      </c>
      <c r="E227" s="161" t="s">
        <v>435</v>
      </c>
      <c r="F227" s="80" t="s">
        <v>201</v>
      </c>
      <c r="G227" s="87">
        <v>9</v>
      </c>
      <c r="H227" s="87">
        <v>463122.53</v>
      </c>
      <c r="I227" s="63">
        <f t="shared" si="7"/>
        <v>4168102.7700000005</v>
      </c>
      <c r="J227" s="87">
        <v>461501.60114500002</v>
      </c>
      <c r="K227" s="142">
        <f t="shared" si="6"/>
        <v>4153514</v>
      </c>
      <c r="L227" s="143"/>
    </row>
    <row r="228" spans="1:12" ht="28.5">
      <c r="A228" s="214"/>
      <c r="B228" s="205"/>
      <c r="C228" s="205"/>
      <c r="D228" s="66" t="s">
        <v>333</v>
      </c>
      <c r="E228" s="161" t="s">
        <v>435</v>
      </c>
      <c r="F228" s="80" t="s">
        <v>201</v>
      </c>
      <c r="G228" s="87">
        <v>9</v>
      </c>
      <c r="H228" s="87">
        <v>207914.78</v>
      </c>
      <c r="I228" s="63">
        <f t="shared" si="7"/>
        <v>1871233.02</v>
      </c>
      <c r="J228" s="87">
        <v>207187.07827</v>
      </c>
      <c r="K228" s="142">
        <f t="shared" si="6"/>
        <v>1864684</v>
      </c>
      <c r="L228" s="143"/>
    </row>
    <row r="229" spans="1:12" ht="42.75">
      <c r="A229" s="214"/>
      <c r="B229" s="205"/>
      <c r="C229" s="205"/>
      <c r="D229" s="66" t="s">
        <v>334</v>
      </c>
      <c r="E229" s="161" t="s">
        <v>435</v>
      </c>
      <c r="F229" s="80" t="s">
        <v>201</v>
      </c>
      <c r="G229" s="87">
        <v>3</v>
      </c>
      <c r="H229" s="87">
        <v>12280.62</v>
      </c>
      <c r="I229" s="63">
        <f t="shared" si="7"/>
        <v>36841.86</v>
      </c>
      <c r="J229" s="87">
        <v>12237.637830000001</v>
      </c>
      <c r="K229" s="142">
        <f t="shared" si="6"/>
        <v>36713</v>
      </c>
      <c r="L229" s="143"/>
    </row>
    <row r="230" spans="1:12">
      <c r="A230" s="214"/>
      <c r="B230" s="205"/>
      <c r="C230" s="205"/>
      <c r="D230" s="66" t="s">
        <v>335</v>
      </c>
      <c r="E230" s="161" t="s">
        <v>435</v>
      </c>
      <c r="F230" s="80" t="s">
        <v>336</v>
      </c>
      <c r="G230" s="87">
        <v>3</v>
      </c>
      <c r="H230" s="87">
        <v>40935.39</v>
      </c>
      <c r="I230" s="63">
        <f t="shared" si="7"/>
        <v>122806.17</v>
      </c>
      <c r="J230" s="87">
        <v>40792.116134999997</v>
      </c>
      <c r="K230" s="142">
        <f t="shared" si="6"/>
        <v>122376</v>
      </c>
      <c r="L230" s="143"/>
    </row>
    <row r="231" spans="1:12" ht="28.5">
      <c r="A231" s="214"/>
      <c r="B231" s="205"/>
      <c r="C231" s="205"/>
      <c r="D231" s="66" t="s">
        <v>337</v>
      </c>
      <c r="E231" s="161" t="s">
        <v>435</v>
      </c>
      <c r="F231" s="80" t="s">
        <v>338</v>
      </c>
      <c r="G231" s="87">
        <v>600</v>
      </c>
      <c r="H231" s="87">
        <v>1023.38</v>
      </c>
      <c r="I231" s="63">
        <f t="shared" si="7"/>
        <v>614028</v>
      </c>
      <c r="J231" s="87">
        <v>1019.79817</v>
      </c>
      <c r="K231" s="142">
        <f t="shared" si="6"/>
        <v>611879</v>
      </c>
      <c r="L231" s="143"/>
    </row>
    <row r="232" spans="1:12" ht="28.5">
      <c r="A232" s="214"/>
      <c r="B232" s="205"/>
      <c r="C232" s="205"/>
      <c r="D232" s="66" t="s">
        <v>339</v>
      </c>
      <c r="E232" s="161" t="s">
        <v>435</v>
      </c>
      <c r="F232" s="80" t="s">
        <v>201</v>
      </c>
      <c r="G232" s="87">
        <v>9</v>
      </c>
      <c r="H232" s="87">
        <v>130764.01</v>
      </c>
      <c r="I232" s="63">
        <f t="shared" si="7"/>
        <v>1176876.0899999999</v>
      </c>
      <c r="J232" s="87">
        <v>130306.33596499999</v>
      </c>
      <c r="K232" s="142">
        <f t="shared" si="6"/>
        <v>1172757</v>
      </c>
      <c r="L232" s="143"/>
    </row>
    <row r="233" spans="1:12" ht="99.75">
      <c r="A233" s="214"/>
      <c r="B233" s="205"/>
      <c r="C233" s="205"/>
      <c r="D233" s="66" t="s">
        <v>340</v>
      </c>
      <c r="E233" s="161" t="s">
        <v>431</v>
      </c>
      <c r="F233" s="80"/>
      <c r="G233" s="87"/>
      <c r="H233" s="87"/>
      <c r="I233" s="63">
        <f t="shared" si="7"/>
        <v>0</v>
      </c>
      <c r="J233" s="87">
        <v>0</v>
      </c>
      <c r="K233" s="142">
        <f t="shared" si="6"/>
        <v>0</v>
      </c>
      <c r="L233" s="143"/>
    </row>
    <row r="234" spans="1:12">
      <c r="A234" s="214"/>
      <c r="B234" s="205"/>
      <c r="C234" s="205"/>
      <c r="D234" s="66" t="s">
        <v>341</v>
      </c>
      <c r="E234" s="161" t="s">
        <v>432</v>
      </c>
      <c r="F234" s="80" t="s">
        <v>201</v>
      </c>
      <c r="G234" s="87">
        <v>9</v>
      </c>
      <c r="H234" s="87">
        <v>26606.37</v>
      </c>
      <c r="I234" s="63">
        <f t="shared" si="7"/>
        <v>239457.33</v>
      </c>
      <c r="J234" s="87">
        <v>26513.247704999998</v>
      </c>
      <c r="K234" s="142">
        <f t="shared" si="6"/>
        <v>238619</v>
      </c>
      <c r="L234" s="143"/>
    </row>
    <row r="235" spans="1:12" ht="99.75">
      <c r="A235" s="214"/>
      <c r="B235" s="205"/>
      <c r="C235" s="205"/>
      <c r="D235" s="66" t="s">
        <v>340</v>
      </c>
      <c r="E235" s="161" t="s">
        <v>431</v>
      </c>
      <c r="F235" s="80"/>
      <c r="G235" s="87"/>
      <c r="H235" s="87"/>
      <c r="I235" s="63"/>
      <c r="J235" s="87">
        <v>0</v>
      </c>
      <c r="K235" s="142">
        <f t="shared" si="6"/>
        <v>0</v>
      </c>
      <c r="L235" s="143"/>
    </row>
    <row r="236" spans="1:12">
      <c r="A236" s="214"/>
      <c r="B236" s="205"/>
      <c r="C236" s="205"/>
      <c r="D236" s="66" t="s">
        <v>289</v>
      </c>
      <c r="E236" s="161" t="s">
        <v>432</v>
      </c>
      <c r="F236" s="80" t="s">
        <v>201</v>
      </c>
      <c r="G236" s="87">
        <v>3</v>
      </c>
      <c r="H236" s="87">
        <v>62956.17</v>
      </c>
      <c r="I236" s="63">
        <f>G236*H236</f>
        <v>188868.51</v>
      </c>
      <c r="J236" s="87">
        <v>62735.823404999996</v>
      </c>
      <c r="K236" s="142">
        <f t="shared" si="6"/>
        <v>188207</v>
      </c>
      <c r="L236" s="143"/>
    </row>
    <row r="237" spans="1:12" ht="128.25">
      <c r="A237" s="214"/>
      <c r="B237" s="205"/>
      <c r="C237" s="205"/>
      <c r="D237" s="66" t="s">
        <v>342</v>
      </c>
      <c r="E237" s="161" t="s">
        <v>431</v>
      </c>
      <c r="F237" s="80"/>
      <c r="G237" s="87"/>
      <c r="H237" s="87"/>
      <c r="I237" s="63">
        <f>G237*H237</f>
        <v>0</v>
      </c>
      <c r="J237" s="87">
        <v>0</v>
      </c>
      <c r="K237" s="142">
        <f t="shared" si="6"/>
        <v>0</v>
      </c>
      <c r="L237" s="143"/>
    </row>
    <row r="238" spans="1:12">
      <c r="A238" s="214"/>
      <c r="B238" s="205"/>
      <c r="C238" s="205"/>
      <c r="D238" s="66" t="str">
        <f>D234</f>
        <v xml:space="preserve">150 mm dia </v>
      </c>
      <c r="E238" s="161" t="s">
        <v>432</v>
      </c>
      <c r="F238" s="80" t="s">
        <v>201</v>
      </c>
      <c r="G238" s="87">
        <v>9</v>
      </c>
      <c r="H238" s="87">
        <v>28681.79</v>
      </c>
      <c r="I238" s="63">
        <f>G238*H238</f>
        <v>258136.11000000002</v>
      </c>
      <c r="J238" s="87">
        <v>28581.403735</v>
      </c>
      <c r="K238" s="142">
        <f t="shared" si="6"/>
        <v>257233</v>
      </c>
      <c r="L238" s="143"/>
    </row>
    <row r="239" spans="1:12" ht="128.25">
      <c r="A239" s="214"/>
      <c r="B239" s="205"/>
      <c r="C239" s="205"/>
      <c r="D239" s="66" t="s">
        <v>342</v>
      </c>
      <c r="E239" s="161" t="s">
        <v>431</v>
      </c>
      <c r="F239" s="80"/>
      <c r="G239" s="87"/>
      <c r="H239" s="87"/>
      <c r="I239" s="63"/>
      <c r="J239" s="87">
        <v>0</v>
      </c>
      <c r="K239" s="142">
        <f t="shared" si="6"/>
        <v>0</v>
      </c>
      <c r="L239" s="143"/>
    </row>
    <row r="240" spans="1:12">
      <c r="A240" s="214"/>
      <c r="B240" s="205"/>
      <c r="C240" s="205"/>
      <c r="D240" s="66" t="str">
        <f>D236</f>
        <v>250 mm dia</v>
      </c>
      <c r="E240" s="161" t="s">
        <v>432</v>
      </c>
      <c r="F240" s="80" t="s">
        <v>201</v>
      </c>
      <c r="G240" s="87">
        <v>3</v>
      </c>
      <c r="H240" s="87">
        <v>68423.5</v>
      </c>
      <c r="I240" s="63">
        <f>G240*H240</f>
        <v>205270.5</v>
      </c>
      <c r="J240" s="87">
        <v>68184.017749999999</v>
      </c>
      <c r="K240" s="142">
        <f t="shared" si="6"/>
        <v>204552</v>
      </c>
      <c r="L240" s="143"/>
    </row>
    <row r="241" spans="1:12" ht="128.25">
      <c r="A241" s="214"/>
      <c r="B241" s="205"/>
      <c r="C241" s="205"/>
      <c r="D241" s="66" t="s">
        <v>342</v>
      </c>
      <c r="E241" s="161" t="s">
        <v>431</v>
      </c>
      <c r="F241" s="80"/>
      <c r="G241" s="87"/>
      <c r="H241" s="87"/>
      <c r="I241" s="63"/>
      <c r="J241" s="87">
        <v>0</v>
      </c>
      <c r="K241" s="142">
        <f t="shared" si="6"/>
        <v>0</v>
      </c>
      <c r="L241" s="143"/>
    </row>
    <row r="242" spans="1:12">
      <c r="A242" s="214"/>
      <c r="B242" s="205"/>
      <c r="C242" s="205"/>
      <c r="D242" s="66" t="s">
        <v>343</v>
      </c>
      <c r="E242" s="161"/>
      <c r="F242" s="80"/>
      <c r="G242" s="87"/>
      <c r="H242" s="87"/>
      <c r="I242" s="63">
        <f>G242*H242</f>
        <v>0</v>
      </c>
      <c r="J242" s="87">
        <v>0</v>
      </c>
      <c r="K242" s="142">
        <f t="shared" si="6"/>
        <v>0</v>
      </c>
      <c r="L242" s="143"/>
    </row>
    <row r="243" spans="1:12">
      <c r="A243" s="214"/>
      <c r="B243" s="205"/>
      <c r="C243" s="205"/>
      <c r="D243" s="66" t="str">
        <f>D238</f>
        <v xml:space="preserve">150 mm dia </v>
      </c>
      <c r="E243" s="161" t="s">
        <v>432</v>
      </c>
      <c r="F243" s="80" t="s">
        <v>201</v>
      </c>
      <c r="G243" s="87">
        <v>9</v>
      </c>
      <c r="H243" s="87">
        <v>9920.0499999999993</v>
      </c>
      <c r="I243" s="63">
        <f>G243*H243</f>
        <v>89280.45</v>
      </c>
      <c r="J243" s="87">
        <v>9885.3298249999989</v>
      </c>
      <c r="K243" s="142">
        <f t="shared" si="6"/>
        <v>88968</v>
      </c>
      <c r="L243" s="143"/>
    </row>
    <row r="244" spans="1:12" ht="128.25">
      <c r="A244" s="214"/>
      <c r="B244" s="205"/>
      <c r="C244" s="205"/>
      <c r="D244" s="66" t="s">
        <v>342</v>
      </c>
      <c r="E244" s="161" t="s">
        <v>431</v>
      </c>
      <c r="F244" s="80"/>
      <c r="G244" s="87"/>
      <c r="H244" s="87"/>
      <c r="I244" s="63"/>
      <c r="J244" s="87">
        <v>0</v>
      </c>
      <c r="K244" s="142">
        <f t="shared" si="6"/>
        <v>0</v>
      </c>
      <c r="L244" s="143"/>
    </row>
    <row r="245" spans="1:12">
      <c r="A245" s="214"/>
      <c r="B245" s="205"/>
      <c r="C245" s="205"/>
      <c r="D245" s="66" t="str">
        <f>D240</f>
        <v>250 mm dia</v>
      </c>
      <c r="E245" s="161" t="s">
        <v>432</v>
      </c>
      <c r="F245" s="80" t="s">
        <v>201</v>
      </c>
      <c r="G245" s="87">
        <v>3</v>
      </c>
      <c r="H245" s="87">
        <v>18625.400000000001</v>
      </c>
      <c r="I245" s="63">
        <f>G245*H245</f>
        <v>55876.200000000004</v>
      </c>
      <c r="J245" s="87">
        <v>18560.2111</v>
      </c>
      <c r="K245" s="142">
        <f t="shared" si="6"/>
        <v>55681</v>
      </c>
      <c r="L245" s="143"/>
    </row>
    <row r="246" spans="1:12" ht="128.25">
      <c r="A246" s="214"/>
      <c r="B246" s="205"/>
      <c r="C246" s="205"/>
      <c r="D246" s="66" t="s">
        <v>342</v>
      </c>
      <c r="E246" s="161" t="s">
        <v>431</v>
      </c>
      <c r="F246" s="80"/>
      <c r="G246" s="87"/>
      <c r="H246" s="87"/>
      <c r="I246" s="63"/>
      <c r="J246" s="87">
        <v>0</v>
      </c>
      <c r="K246" s="142">
        <f t="shared" si="6"/>
        <v>0</v>
      </c>
      <c r="L246" s="143"/>
    </row>
    <row r="247" spans="1:12" ht="57">
      <c r="A247" s="214"/>
      <c r="B247" s="205"/>
      <c r="C247" s="205"/>
      <c r="D247" s="66" t="s">
        <v>344</v>
      </c>
      <c r="E247" s="161" t="s">
        <v>432</v>
      </c>
      <c r="F247" s="80" t="s">
        <v>201</v>
      </c>
      <c r="G247" s="87">
        <v>3</v>
      </c>
      <c r="H247" s="87">
        <v>286547.73</v>
      </c>
      <c r="I247" s="63">
        <f t="shared" ref="I247:I294" si="8">G247*H247</f>
        <v>859643.19</v>
      </c>
      <c r="J247" s="87">
        <v>285544.81294499995</v>
      </c>
      <c r="K247" s="142">
        <f t="shared" si="6"/>
        <v>856634</v>
      </c>
      <c r="L247" s="143"/>
    </row>
    <row r="248" spans="1:12" ht="28.5">
      <c r="A248" s="214"/>
      <c r="B248" s="205"/>
      <c r="C248" s="205"/>
      <c r="D248" s="66" t="s">
        <v>345</v>
      </c>
      <c r="E248" s="161" t="s">
        <v>435</v>
      </c>
      <c r="F248" s="80" t="s">
        <v>201</v>
      </c>
      <c r="G248" s="87">
        <v>9</v>
      </c>
      <c r="H248" s="87">
        <v>9153.15</v>
      </c>
      <c r="I248" s="63">
        <f t="shared" si="8"/>
        <v>82378.349999999991</v>
      </c>
      <c r="J248" s="87">
        <v>9121.1139750000002</v>
      </c>
      <c r="K248" s="142">
        <f t="shared" si="6"/>
        <v>82090</v>
      </c>
      <c r="L248" s="143"/>
    </row>
    <row r="249" spans="1:12" ht="142.5">
      <c r="A249" s="214"/>
      <c r="B249" s="205"/>
      <c r="C249" s="205"/>
      <c r="D249" s="66" t="s">
        <v>346</v>
      </c>
      <c r="E249" s="161" t="s">
        <v>435</v>
      </c>
      <c r="F249" s="80" t="s">
        <v>201</v>
      </c>
      <c r="G249" s="87">
        <v>3</v>
      </c>
      <c r="H249" s="87">
        <v>1215781.08</v>
      </c>
      <c r="I249" s="63">
        <f t="shared" si="8"/>
        <v>3647343.24</v>
      </c>
      <c r="J249" s="87">
        <v>1211525.8462200002</v>
      </c>
      <c r="K249" s="142">
        <f t="shared" si="6"/>
        <v>3634578</v>
      </c>
      <c r="L249" s="143"/>
    </row>
    <row r="250" spans="1:12" ht="213.75">
      <c r="A250" s="214"/>
      <c r="B250" s="205"/>
      <c r="C250" s="205"/>
      <c r="D250" s="66" t="s">
        <v>347</v>
      </c>
      <c r="E250" s="161" t="s">
        <v>435</v>
      </c>
      <c r="F250" s="80" t="s">
        <v>201</v>
      </c>
      <c r="G250" s="87">
        <v>3</v>
      </c>
      <c r="H250" s="87">
        <v>261986.5</v>
      </c>
      <c r="I250" s="63">
        <f t="shared" si="8"/>
        <v>785959.5</v>
      </c>
      <c r="J250" s="87">
        <v>261069.54725</v>
      </c>
      <c r="K250" s="142">
        <f t="shared" si="6"/>
        <v>783209</v>
      </c>
      <c r="L250" s="143"/>
    </row>
    <row r="251" spans="1:12" ht="85.5">
      <c r="A251" s="214"/>
      <c r="B251" s="205"/>
      <c r="C251" s="205"/>
      <c r="D251" s="66" t="s">
        <v>348</v>
      </c>
      <c r="E251" s="161" t="s">
        <v>435</v>
      </c>
      <c r="F251" s="80" t="s">
        <v>201</v>
      </c>
      <c r="G251" s="87">
        <v>3</v>
      </c>
      <c r="H251" s="87">
        <v>16374.16</v>
      </c>
      <c r="I251" s="63">
        <f t="shared" si="8"/>
        <v>49122.479999999996</v>
      </c>
      <c r="J251" s="87">
        <v>16316.85044</v>
      </c>
      <c r="K251" s="142">
        <f t="shared" si="6"/>
        <v>48951</v>
      </c>
      <c r="L251" s="143"/>
    </row>
    <row r="252" spans="1:12">
      <c r="A252" s="214"/>
      <c r="B252" s="205"/>
      <c r="C252" s="205"/>
      <c r="D252" s="66" t="s">
        <v>349</v>
      </c>
      <c r="E252" s="161" t="s">
        <v>435</v>
      </c>
      <c r="F252" s="80" t="s">
        <v>201</v>
      </c>
      <c r="G252" s="87">
        <v>6</v>
      </c>
      <c r="H252" s="87">
        <v>6549.66</v>
      </c>
      <c r="I252" s="63">
        <f t="shared" si="8"/>
        <v>39297.96</v>
      </c>
      <c r="J252" s="87">
        <v>6526.7361899999996</v>
      </c>
      <c r="K252" s="142">
        <f t="shared" si="6"/>
        <v>39160</v>
      </c>
      <c r="L252" s="143"/>
    </row>
    <row r="253" spans="1:12">
      <c r="A253" s="214"/>
      <c r="B253" s="205"/>
      <c r="C253" s="205"/>
      <c r="D253" s="66" t="s">
        <v>350</v>
      </c>
      <c r="E253" s="161" t="s">
        <v>435</v>
      </c>
      <c r="F253" s="80" t="s">
        <v>351</v>
      </c>
      <c r="G253" s="87">
        <v>25500</v>
      </c>
      <c r="H253" s="87">
        <v>73.680000000000007</v>
      </c>
      <c r="I253" s="63">
        <f t="shared" si="8"/>
        <v>1878840.0000000002</v>
      </c>
      <c r="J253" s="87">
        <v>73.422120000000007</v>
      </c>
      <c r="K253" s="142">
        <f t="shared" si="6"/>
        <v>1872264</v>
      </c>
      <c r="L253" s="143"/>
    </row>
    <row r="254" spans="1:12">
      <c r="A254" s="214"/>
      <c r="B254" s="205"/>
      <c r="C254" s="205"/>
      <c r="D254" s="66" t="s">
        <v>352</v>
      </c>
      <c r="E254" s="161" t="s">
        <v>435</v>
      </c>
      <c r="F254" s="80" t="s">
        <v>201</v>
      </c>
      <c r="G254" s="87">
        <v>6</v>
      </c>
      <c r="H254" s="87">
        <v>4912.25</v>
      </c>
      <c r="I254" s="63">
        <f t="shared" si="8"/>
        <v>29473.5</v>
      </c>
      <c r="J254" s="87">
        <v>4895.0571250000003</v>
      </c>
      <c r="K254" s="142">
        <f t="shared" si="6"/>
        <v>29370</v>
      </c>
      <c r="L254" s="143"/>
    </row>
    <row r="255" spans="1:12">
      <c r="A255" s="214"/>
      <c r="B255" s="205"/>
      <c r="C255" s="205"/>
      <c r="D255" s="66" t="s">
        <v>353</v>
      </c>
      <c r="E255" s="161" t="s">
        <v>435</v>
      </c>
      <c r="F255" s="80" t="s">
        <v>201</v>
      </c>
      <c r="G255" s="87">
        <v>30</v>
      </c>
      <c r="H255" s="87">
        <v>2456.12</v>
      </c>
      <c r="I255" s="63">
        <f t="shared" si="8"/>
        <v>73683.599999999991</v>
      </c>
      <c r="J255" s="87">
        <v>2447.52358</v>
      </c>
      <c r="K255" s="142">
        <f t="shared" si="6"/>
        <v>73426</v>
      </c>
      <c r="L255" s="143"/>
    </row>
    <row r="256" spans="1:12">
      <c r="A256" s="214"/>
      <c r="B256" s="205"/>
      <c r="C256" s="205"/>
      <c r="D256" s="66" t="s">
        <v>354</v>
      </c>
      <c r="E256" s="161" t="s">
        <v>435</v>
      </c>
      <c r="F256" s="80" t="s">
        <v>177</v>
      </c>
      <c r="G256" s="87">
        <v>3</v>
      </c>
      <c r="H256" s="87">
        <v>40935.39</v>
      </c>
      <c r="I256" s="63">
        <f t="shared" si="8"/>
        <v>122806.17</v>
      </c>
      <c r="J256" s="87">
        <v>40792.116134999997</v>
      </c>
      <c r="K256" s="142">
        <f t="shared" si="6"/>
        <v>122376</v>
      </c>
      <c r="L256" s="143"/>
    </row>
    <row r="257" spans="1:12">
      <c r="A257" s="214"/>
      <c r="B257" s="205"/>
      <c r="C257" s="205"/>
      <c r="D257" s="66" t="s">
        <v>355</v>
      </c>
      <c r="E257" s="161" t="s">
        <v>435</v>
      </c>
      <c r="F257" s="80" t="s">
        <v>177</v>
      </c>
      <c r="G257" s="87">
        <v>6</v>
      </c>
      <c r="H257" s="87">
        <v>4093.54</v>
      </c>
      <c r="I257" s="63">
        <f t="shared" si="8"/>
        <v>24561.239999999998</v>
      </c>
      <c r="J257" s="87">
        <v>4079.21261</v>
      </c>
      <c r="K257" s="142">
        <f t="shared" si="6"/>
        <v>24475</v>
      </c>
      <c r="L257" s="143"/>
    </row>
    <row r="258" spans="1:12">
      <c r="A258" s="214"/>
      <c r="B258" s="205"/>
      <c r="C258" s="205"/>
      <c r="D258" s="66" t="s">
        <v>356</v>
      </c>
      <c r="E258" s="161" t="s">
        <v>435</v>
      </c>
      <c r="F258" s="80" t="s">
        <v>177</v>
      </c>
      <c r="G258" s="87">
        <v>3</v>
      </c>
      <c r="H258" s="87">
        <v>8187.08</v>
      </c>
      <c r="I258" s="63">
        <f t="shared" si="8"/>
        <v>24561.239999999998</v>
      </c>
      <c r="J258" s="87">
        <v>8158.4252200000001</v>
      </c>
      <c r="K258" s="142">
        <f t="shared" si="6"/>
        <v>24475</v>
      </c>
      <c r="L258" s="143"/>
    </row>
    <row r="259" spans="1:12">
      <c r="A259" s="214"/>
      <c r="B259" s="205"/>
      <c r="C259" s="205"/>
      <c r="D259" s="66" t="s">
        <v>357</v>
      </c>
      <c r="E259" s="161" t="s">
        <v>435</v>
      </c>
      <c r="F259" s="80" t="s">
        <v>177</v>
      </c>
      <c r="G259" s="87">
        <v>3</v>
      </c>
      <c r="H259" s="87">
        <v>20467.7</v>
      </c>
      <c r="I259" s="63">
        <f t="shared" si="8"/>
        <v>61403.100000000006</v>
      </c>
      <c r="J259" s="87">
        <v>20396.063050000001</v>
      </c>
      <c r="K259" s="142">
        <f t="shared" si="6"/>
        <v>61188</v>
      </c>
      <c r="L259" s="143"/>
    </row>
    <row r="260" spans="1:12">
      <c r="A260" s="214"/>
      <c r="B260" s="205"/>
      <c r="C260" s="205"/>
      <c r="D260" s="66" t="s">
        <v>358</v>
      </c>
      <c r="E260" s="161" t="s">
        <v>435</v>
      </c>
      <c r="F260" s="80" t="s">
        <v>177</v>
      </c>
      <c r="G260" s="87">
        <v>3</v>
      </c>
      <c r="H260" s="87">
        <v>16374.16</v>
      </c>
      <c r="I260" s="63">
        <f t="shared" si="8"/>
        <v>49122.479999999996</v>
      </c>
      <c r="J260" s="87">
        <v>16316.85044</v>
      </c>
      <c r="K260" s="142">
        <f t="shared" si="6"/>
        <v>48951</v>
      </c>
      <c r="L260" s="143"/>
    </row>
    <row r="261" spans="1:12" ht="28.5">
      <c r="A261" s="214"/>
      <c r="B261" s="205"/>
      <c r="C261" s="205"/>
      <c r="D261" s="88" t="s">
        <v>359</v>
      </c>
      <c r="E261" s="161" t="s">
        <v>435</v>
      </c>
      <c r="F261" s="80" t="s">
        <v>177</v>
      </c>
      <c r="G261" s="87">
        <v>3</v>
      </c>
      <c r="H261" s="87">
        <v>20467.7</v>
      </c>
      <c r="I261" s="63">
        <f t="shared" si="8"/>
        <v>61403.100000000006</v>
      </c>
      <c r="J261" s="87">
        <v>20396.063050000001</v>
      </c>
      <c r="K261" s="142">
        <f t="shared" si="6"/>
        <v>61188</v>
      </c>
      <c r="L261" s="143"/>
    </row>
    <row r="262" spans="1:12" ht="28.5">
      <c r="A262" s="214"/>
      <c r="B262" s="205"/>
      <c r="C262" s="205"/>
      <c r="D262" s="66" t="s">
        <v>360</v>
      </c>
      <c r="E262" s="161" t="s">
        <v>435</v>
      </c>
      <c r="F262" s="80" t="s">
        <v>177</v>
      </c>
      <c r="G262" s="87">
        <v>3</v>
      </c>
      <c r="H262" s="87">
        <v>73683.7</v>
      </c>
      <c r="I262" s="63">
        <f t="shared" si="8"/>
        <v>221051.09999999998</v>
      </c>
      <c r="J262" s="87">
        <v>73425.807050000003</v>
      </c>
      <c r="K262" s="142">
        <f t="shared" ref="K262:K325" si="9">ROUND(G262*J262,0)</f>
        <v>220277</v>
      </c>
      <c r="L262" s="143"/>
    </row>
    <row r="263" spans="1:12">
      <c r="A263" s="214"/>
      <c r="B263" s="205"/>
      <c r="C263" s="205"/>
      <c r="D263" s="66" t="s">
        <v>361</v>
      </c>
      <c r="E263" s="161" t="s">
        <v>435</v>
      </c>
      <c r="F263" s="80" t="s">
        <v>177</v>
      </c>
      <c r="G263" s="87">
        <v>3</v>
      </c>
      <c r="H263" s="87">
        <v>3097547.43</v>
      </c>
      <c r="I263" s="63">
        <f t="shared" si="8"/>
        <v>9292642.290000001</v>
      </c>
      <c r="J263" s="87">
        <v>3086706.0139950002</v>
      </c>
      <c r="K263" s="142">
        <f t="shared" si="9"/>
        <v>9260118</v>
      </c>
      <c r="L263" s="143"/>
    </row>
    <row r="264" spans="1:12" ht="30">
      <c r="A264" s="214"/>
      <c r="B264" s="205"/>
      <c r="C264" s="205"/>
      <c r="D264" s="79" t="s">
        <v>362</v>
      </c>
      <c r="E264" s="161" t="s">
        <v>435</v>
      </c>
      <c r="F264" s="65"/>
      <c r="G264" s="64"/>
      <c r="H264" s="64"/>
      <c r="I264" s="63">
        <f t="shared" si="8"/>
        <v>0</v>
      </c>
      <c r="J264" s="64">
        <v>0</v>
      </c>
      <c r="K264" s="142">
        <f t="shared" si="9"/>
        <v>0</v>
      </c>
      <c r="L264" s="143"/>
    </row>
    <row r="265" spans="1:12" ht="85.5">
      <c r="A265" s="214"/>
      <c r="B265" s="205"/>
      <c r="C265" s="205"/>
      <c r="D265" s="66" t="s">
        <v>363</v>
      </c>
      <c r="E265" s="161" t="s">
        <v>435</v>
      </c>
      <c r="F265" s="80" t="s">
        <v>364</v>
      </c>
      <c r="G265" s="87">
        <v>3</v>
      </c>
      <c r="H265" s="87">
        <v>454326.72</v>
      </c>
      <c r="I265" s="63">
        <f t="shared" si="8"/>
        <v>1362980.16</v>
      </c>
      <c r="J265" s="87">
        <v>452736.57647999999</v>
      </c>
      <c r="K265" s="142">
        <f t="shared" si="9"/>
        <v>1358210</v>
      </c>
      <c r="L265" s="143"/>
    </row>
    <row r="266" spans="1:12" ht="57">
      <c r="A266" s="214"/>
      <c r="B266" s="205"/>
      <c r="C266" s="205"/>
      <c r="D266" s="66" t="s">
        <v>365</v>
      </c>
      <c r="E266" s="161" t="s">
        <v>435</v>
      </c>
      <c r="F266" s="80" t="s">
        <v>364</v>
      </c>
      <c r="G266" s="87">
        <v>3</v>
      </c>
      <c r="H266" s="87">
        <v>248365.27</v>
      </c>
      <c r="I266" s="63">
        <f t="shared" si="8"/>
        <v>745095.80999999994</v>
      </c>
      <c r="J266" s="87">
        <v>247495.99155499999</v>
      </c>
      <c r="K266" s="142">
        <f t="shared" si="9"/>
        <v>742488</v>
      </c>
      <c r="L266" s="143"/>
    </row>
    <row r="267" spans="1:12" ht="28.5">
      <c r="A267" s="214"/>
      <c r="B267" s="205"/>
      <c r="C267" s="205"/>
      <c r="D267" s="88" t="s">
        <v>366</v>
      </c>
      <c r="E267" s="161" t="s">
        <v>435</v>
      </c>
      <c r="F267" s="80" t="s">
        <v>367</v>
      </c>
      <c r="G267" s="87">
        <v>180</v>
      </c>
      <c r="H267" s="87">
        <v>878.36</v>
      </c>
      <c r="I267" s="63">
        <f t="shared" si="8"/>
        <v>158104.79999999999</v>
      </c>
      <c r="J267" s="87">
        <v>875.28574000000003</v>
      </c>
      <c r="K267" s="142">
        <f t="shared" si="9"/>
        <v>157551</v>
      </c>
      <c r="L267" s="143"/>
    </row>
    <row r="268" spans="1:12" ht="28.5">
      <c r="A268" s="214"/>
      <c r="B268" s="205"/>
      <c r="C268" s="205"/>
      <c r="D268" s="88" t="s">
        <v>368</v>
      </c>
      <c r="E268" s="161" t="s">
        <v>435</v>
      </c>
      <c r="F268" s="80" t="s">
        <v>367</v>
      </c>
      <c r="G268" s="87">
        <v>480</v>
      </c>
      <c r="H268" s="87">
        <v>666.35</v>
      </c>
      <c r="I268" s="63">
        <f t="shared" si="8"/>
        <v>319848</v>
      </c>
      <c r="J268" s="87">
        <v>664.01777500000003</v>
      </c>
      <c r="K268" s="142">
        <f t="shared" si="9"/>
        <v>318729</v>
      </c>
      <c r="L268" s="143"/>
    </row>
    <row r="269" spans="1:12" ht="28.5">
      <c r="A269" s="214"/>
      <c r="B269" s="205"/>
      <c r="C269" s="205"/>
      <c r="D269" s="88" t="s">
        <v>369</v>
      </c>
      <c r="E269" s="161" t="s">
        <v>435</v>
      </c>
      <c r="F269" s="80" t="s">
        <v>364</v>
      </c>
      <c r="G269" s="87">
        <v>18</v>
      </c>
      <c r="H269" s="87">
        <v>3028.84</v>
      </c>
      <c r="I269" s="63">
        <f t="shared" si="8"/>
        <v>54519.12</v>
      </c>
      <c r="J269" s="87">
        <v>3018.2390600000003</v>
      </c>
      <c r="K269" s="142">
        <f t="shared" si="9"/>
        <v>54328</v>
      </c>
      <c r="L269" s="143"/>
    </row>
    <row r="270" spans="1:12" ht="28.5">
      <c r="A270" s="214"/>
      <c r="B270" s="205"/>
      <c r="C270" s="205"/>
      <c r="D270" s="88" t="s">
        <v>370</v>
      </c>
      <c r="E270" s="161" t="s">
        <v>435</v>
      </c>
      <c r="F270" s="80" t="s">
        <v>177</v>
      </c>
      <c r="G270" s="87">
        <v>6</v>
      </c>
      <c r="H270" s="87">
        <v>3028.84</v>
      </c>
      <c r="I270" s="63">
        <f t="shared" si="8"/>
        <v>18173.04</v>
      </c>
      <c r="J270" s="87">
        <v>3018.2390600000003</v>
      </c>
      <c r="K270" s="142">
        <f t="shared" si="9"/>
        <v>18109</v>
      </c>
      <c r="L270" s="143"/>
    </row>
    <row r="271" spans="1:12">
      <c r="A271" s="214"/>
      <c r="B271" s="205"/>
      <c r="C271" s="205"/>
      <c r="D271" s="88" t="s">
        <v>371</v>
      </c>
      <c r="E271" s="161" t="s">
        <v>435</v>
      </c>
      <c r="F271" s="80" t="s">
        <v>177</v>
      </c>
      <c r="G271" s="87">
        <v>3</v>
      </c>
      <c r="H271" s="87">
        <v>30288.45</v>
      </c>
      <c r="I271" s="63">
        <f t="shared" si="8"/>
        <v>90865.35</v>
      </c>
      <c r="J271" s="87">
        <v>30182.440425000001</v>
      </c>
      <c r="K271" s="142">
        <f t="shared" si="9"/>
        <v>90547</v>
      </c>
      <c r="L271" s="143"/>
    </row>
    <row r="272" spans="1:12">
      <c r="A272" s="214"/>
      <c r="B272" s="205"/>
      <c r="C272" s="205"/>
      <c r="D272" s="88" t="s">
        <v>372</v>
      </c>
      <c r="E272" s="161" t="s">
        <v>435</v>
      </c>
      <c r="F272" s="80" t="s">
        <v>177</v>
      </c>
      <c r="G272" s="87">
        <v>3</v>
      </c>
      <c r="H272" s="87">
        <v>6057.69</v>
      </c>
      <c r="I272" s="63">
        <f t="shared" si="8"/>
        <v>18173.07</v>
      </c>
      <c r="J272" s="87">
        <v>6036.488085</v>
      </c>
      <c r="K272" s="142">
        <f t="shared" si="9"/>
        <v>18109</v>
      </c>
      <c r="L272" s="143"/>
    </row>
    <row r="273" spans="1:12" ht="28.5">
      <c r="A273" s="214"/>
      <c r="B273" s="205"/>
      <c r="C273" s="205"/>
      <c r="D273" s="88" t="s">
        <v>373</v>
      </c>
      <c r="E273" s="161" t="s">
        <v>435</v>
      </c>
      <c r="F273" s="80" t="s">
        <v>177</v>
      </c>
      <c r="G273" s="87">
        <v>3</v>
      </c>
      <c r="H273" s="87">
        <v>15144.22</v>
      </c>
      <c r="I273" s="63">
        <f t="shared" si="8"/>
        <v>45432.659999999996</v>
      </c>
      <c r="J273" s="87">
        <v>15091.21523</v>
      </c>
      <c r="K273" s="142">
        <f t="shared" si="9"/>
        <v>45274</v>
      </c>
      <c r="L273" s="143"/>
    </row>
    <row r="274" spans="1:12">
      <c r="A274" s="214"/>
      <c r="B274" s="205"/>
      <c r="C274" s="205"/>
      <c r="D274" s="88" t="s">
        <v>374</v>
      </c>
      <c r="E274" s="161" t="s">
        <v>435</v>
      </c>
      <c r="F274" s="80" t="s">
        <v>364</v>
      </c>
      <c r="G274" s="87">
        <v>6</v>
      </c>
      <c r="H274" s="87">
        <v>7269.23</v>
      </c>
      <c r="I274" s="63">
        <f t="shared" si="8"/>
        <v>43615.38</v>
      </c>
      <c r="J274" s="87">
        <v>7243.787695</v>
      </c>
      <c r="K274" s="142">
        <f t="shared" si="9"/>
        <v>43463</v>
      </c>
      <c r="L274" s="143"/>
    </row>
    <row r="275" spans="1:12" ht="28.5">
      <c r="A275" s="214"/>
      <c r="B275" s="205"/>
      <c r="C275" s="205"/>
      <c r="D275" s="88" t="s">
        <v>375</v>
      </c>
      <c r="E275" s="161" t="s">
        <v>435</v>
      </c>
      <c r="F275" s="80" t="s">
        <v>364</v>
      </c>
      <c r="G275" s="87">
        <v>6</v>
      </c>
      <c r="H275" s="87">
        <v>3634.61</v>
      </c>
      <c r="I275" s="63">
        <f t="shared" si="8"/>
        <v>21807.66</v>
      </c>
      <c r="J275" s="87">
        <v>3621.8888650000004</v>
      </c>
      <c r="K275" s="142">
        <f t="shared" si="9"/>
        <v>21731</v>
      </c>
      <c r="L275" s="143"/>
    </row>
    <row r="276" spans="1:12" ht="28.5">
      <c r="A276" s="214"/>
      <c r="B276" s="205"/>
      <c r="C276" s="205"/>
      <c r="D276" s="88" t="s">
        <v>376</v>
      </c>
      <c r="E276" s="161" t="s">
        <v>435</v>
      </c>
      <c r="F276" s="80" t="s">
        <v>177</v>
      </c>
      <c r="G276" s="87">
        <v>3</v>
      </c>
      <c r="H276" s="87">
        <v>30288.45</v>
      </c>
      <c r="I276" s="63">
        <f t="shared" si="8"/>
        <v>90865.35</v>
      </c>
      <c r="J276" s="87">
        <v>30182.440425000001</v>
      </c>
      <c r="K276" s="142">
        <f t="shared" si="9"/>
        <v>90547</v>
      </c>
      <c r="L276" s="143"/>
    </row>
    <row r="277" spans="1:12">
      <c r="A277" s="214"/>
      <c r="B277" s="205"/>
      <c r="C277" s="205"/>
      <c r="D277" s="79" t="s">
        <v>377</v>
      </c>
      <c r="E277" s="168"/>
      <c r="F277" s="65"/>
      <c r="G277" s="64"/>
      <c r="H277" s="64"/>
      <c r="I277" s="63">
        <f t="shared" si="8"/>
        <v>0</v>
      </c>
      <c r="J277" s="64">
        <v>0</v>
      </c>
      <c r="K277" s="142">
        <f t="shared" si="9"/>
        <v>0</v>
      </c>
      <c r="L277" s="143"/>
    </row>
    <row r="278" spans="1:12" ht="342">
      <c r="A278" s="214"/>
      <c r="B278" s="205"/>
      <c r="C278" s="205"/>
      <c r="D278" s="66" t="s">
        <v>378</v>
      </c>
      <c r="E278" s="161" t="s">
        <v>435</v>
      </c>
      <c r="F278" s="80" t="s">
        <v>108</v>
      </c>
      <c r="G278" s="87">
        <v>3</v>
      </c>
      <c r="H278" s="87">
        <v>1492320.01</v>
      </c>
      <c r="I278" s="63">
        <f t="shared" si="8"/>
        <v>4476960.03</v>
      </c>
      <c r="J278" s="87">
        <v>1487096.8899650001</v>
      </c>
      <c r="K278" s="142">
        <f t="shared" si="9"/>
        <v>4461291</v>
      </c>
      <c r="L278" s="143"/>
    </row>
    <row r="279" spans="1:12" ht="42.75">
      <c r="A279" s="214"/>
      <c r="B279" s="205"/>
      <c r="C279" s="205"/>
      <c r="D279" s="66" t="s">
        <v>379</v>
      </c>
      <c r="E279" s="161" t="s">
        <v>435</v>
      </c>
      <c r="F279" s="80" t="s">
        <v>380</v>
      </c>
      <c r="G279" s="89">
        <v>3</v>
      </c>
      <c r="H279" s="87">
        <v>61395.5</v>
      </c>
      <c r="I279" s="63">
        <f t="shared" si="8"/>
        <v>184186.5</v>
      </c>
      <c r="J279" s="87">
        <v>61180.615749999997</v>
      </c>
      <c r="K279" s="142">
        <f t="shared" si="9"/>
        <v>183542</v>
      </c>
      <c r="L279" s="143"/>
    </row>
    <row r="280" spans="1:12" ht="42.75">
      <c r="A280" s="214"/>
      <c r="B280" s="205"/>
      <c r="C280" s="205"/>
      <c r="D280" s="66" t="s">
        <v>381</v>
      </c>
      <c r="E280" s="161" t="s">
        <v>435</v>
      </c>
      <c r="F280" s="80" t="s">
        <v>177</v>
      </c>
      <c r="G280" s="89">
        <v>6</v>
      </c>
      <c r="H280" s="87">
        <v>8186.07</v>
      </c>
      <c r="I280" s="63">
        <f t="shared" si="8"/>
        <v>49116.42</v>
      </c>
      <c r="J280" s="87">
        <v>8157.4187549999997</v>
      </c>
      <c r="K280" s="142">
        <f t="shared" si="9"/>
        <v>48945</v>
      </c>
      <c r="L280" s="143"/>
    </row>
    <row r="281" spans="1:12" ht="28.5">
      <c r="A281" s="214"/>
      <c r="B281" s="205"/>
      <c r="C281" s="205"/>
      <c r="D281" s="66" t="s">
        <v>382</v>
      </c>
      <c r="E281" s="161" t="s">
        <v>435</v>
      </c>
      <c r="F281" s="80" t="s">
        <v>225</v>
      </c>
      <c r="G281" s="89">
        <v>6</v>
      </c>
      <c r="H281" s="87">
        <v>4911.6400000000003</v>
      </c>
      <c r="I281" s="63">
        <f t="shared" si="8"/>
        <v>29469.840000000004</v>
      </c>
      <c r="J281" s="87">
        <v>4894.4492600000003</v>
      </c>
      <c r="K281" s="142">
        <f t="shared" si="9"/>
        <v>29367</v>
      </c>
      <c r="L281" s="143"/>
    </row>
    <row r="282" spans="1:12">
      <c r="A282" s="214"/>
      <c r="B282" s="205"/>
      <c r="C282" s="205"/>
      <c r="D282" s="66" t="s">
        <v>383</v>
      </c>
      <c r="E282" s="161" t="s">
        <v>435</v>
      </c>
      <c r="F282" s="80" t="s">
        <v>177</v>
      </c>
      <c r="G282" s="87">
        <v>3</v>
      </c>
      <c r="H282" s="87">
        <v>4911.6400000000003</v>
      </c>
      <c r="I282" s="63">
        <f t="shared" si="8"/>
        <v>14734.920000000002</v>
      </c>
      <c r="J282" s="87">
        <v>4894.4492600000003</v>
      </c>
      <c r="K282" s="142">
        <f t="shared" si="9"/>
        <v>14683</v>
      </c>
      <c r="L282" s="143"/>
    </row>
    <row r="283" spans="1:12">
      <c r="A283" s="214"/>
      <c r="B283" s="205"/>
      <c r="C283" s="205"/>
      <c r="D283" s="66" t="s">
        <v>384</v>
      </c>
      <c r="E283" s="161" t="s">
        <v>435</v>
      </c>
      <c r="F283" s="80" t="s">
        <v>177</v>
      </c>
      <c r="G283" s="87">
        <v>3</v>
      </c>
      <c r="H283" s="87">
        <v>40930.339999999997</v>
      </c>
      <c r="I283" s="63">
        <f t="shared" si="8"/>
        <v>122791.01999999999</v>
      </c>
      <c r="J283" s="87">
        <v>40787.083809999996</v>
      </c>
      <c r="K283" s="142">
        <f t="shared" si="9"/>
        <v>122361</v>
      </c>
      <c r="L283" s="143"/>
    </row>
    <row r="284" spans="1:12" ht="28.5">
      <c r="A284" s="214"/>
      <c r="B284" s="205"/>
      <c r="C284" s="205"/>
      <c r="D284" s="66" t="s">
        <v>385</v>
      </c>
      <c r="E284" s="161" t="s">
        <v>435</v>
      </c>
      <c r="F284" s="80" t="s">
        <v>177</v>
      </c>
      <c r="G284" s="87">
        <v>3</v>
      </c>
      <c r="H284" s="87">
        <v>8186.07</v>
      </c>
      <c r="I284" s="63">
        <f t="shared" si="8"/>
        <v>24558.21</v>
      </c>
      <c r="J284" s="87">
        <v>8157.4187549999997</v>
      </c>
      <c r="K284" s="142">
        <f t="shared" si="9"/>
        <v>24472</v>
      </c>
      <c r="L284" s="143"/>
    </row>
    <row r="285" spans="1:12">
      <c r="A285" s="214"/>
      <c r="B285" s="205"/>
      <c r="C285" s="205"/>
      <c r="D285" s="66" t="s">
        <v>386</v>
      </c>
      <c r="E285" s="161" t="s">
        <v>435</v>
      </c>
      <c r="F285" s="80" t="s">
        <v>177</v>
      </c>
      <c r="G285" s="87">
        <v>3</v>
      </c>
      <c r="H285" s="87">
        <v>12279.1</v>
      </c>
      <c r="I285" s="63">
        <f t="shared" si="8"/>
        <v>36837.300000000003</v>
      </c>
      <c r="J285" s="87">
        <v>12236.123150000001</v>
      </c>
      <c r="K285" s="142">
        <f t="shared" si="9"/>
        <v>36708</v>
      </c>
      <c r="L285" s="143"/>
    </row>
    <row r="286" spans="1:12" ht="28.5">
      <c r="A286" s="214"/>
      <c r="B286" s="205"/>
      <c r="C286" s="205"/>
      <c r="D286" s="66" t="s">
        <v>387</v>
      </c>
      <c r="E286" s="161" t="s">
        <v>435</v>
      </c>
      <c r="F286" s="80" t="s">
        <v>177</v>
      </c>
      <c r="G286" s="87">
        <v>3</v>
      </c>
      <c r="H286" s="87">
        <v>1199894.05</v>
      </c>
      <c r="I286" s="63">
        <f t="shared" si="8"/>
        <v>3599682.1500000004</v>
      </c>
      <c r="J286" s="87">
        <v>1195694.4208250002</v>
      </c>
      <c r="K286" s="142">
        <f t="shared" si="9"/>
        <v>3587083</v>
      </c>
      <c r="L286" s="143"/>
    </row>
    <row r="287" spans="1:12" ht="45">
      <c r="A287" s="214"/>
      <c r="B287" s="205"/>
      <c r="C287" s="205"/>
      <c r="D287" s="79" t="s">
        <v>388</v>
      </c>
      <c r="E287" s="161" t="s">
        <v>435</v>
      </c>
      <c r="F287" s="65"/>
      <c r="G287" s="64"/>
      <c r="H287" s="64"/>
      <c r="I287" s="63">
        <f t="shared" si="8"/>
        <v>0</v>
      </c>
      <c r="J287" s="64">
        <v>0</v>
      </c>
      <c r="K287" s="142">
        <f t="shared" si="9"/>
        <v>0</v>
      </c>
      <c r="L287" s="143"/>
    </row>
    <row r="288" spans="1:12" ht="71.25">
      <c r="A288" s="214"/>
      <c r="B288" s="205"/>
      <c r="C288" s="205"/>
      <c r="D288" s="66" t="s">
        <v>389</v>
      </c>
      <c r="E288" s="161" t="s">
        <v>435</v>
      </c>
      <c r="F288" s="80" t="s">
        <v>201</v>
      </c>
      <c r="G288" s="87">
        <v>6</v>
      </c>
      <c r="H288" s="87">
        <v>500328.49</v>
      </c>
      <c r="I288" s="63">
        <f t="shared" si="8"/>
        <v>3001970.94</v>
      </c>
      <c r="J288" s="87">
        <v>498577.34028499998</v>
      </c>
      <c r="K288" s="142">
        <f t="shared" si="9"/>
        <v>2991464</v>
      </c>
      <c r="L288" s="143"/>
    </row>
    <row r="289" spans="1:12" ht="42.75">
      <c r="A289" s="214"/>
      <c r="B289" s="205"/>
      <c r="C289" s="205"/>
      <c r="D289" s="66" t="s">
        <v>390</v>
      </c>
      <c r="E289" s="161" t="s">
        <v>435</v>
      </c>
      <c r="F289" s="80" t="s">
        <v>201</v>
      </c>
      <c r="G289" s="87">
        <v>2</v>
      </c>
      <c r="H289" s="87">
        <v>20465.169999999998</v>
      </c>
      <c r="I289" s="63">
        <f t="shared" si="8"/>
        <v>40930.339999999997</v>
      </c>
      <c r="J289" s="87">
        <v>20393.541904999998</v>
      </c>
      <c r="K289" s="142">
        <f t="shared" si="9"/>
        <v>40787</v>
      </c>
      <c r="L289" s="143"/>
    </row>
    <row r="290" spans="1:12">
      <c r="A290" s="214"/>
      <c r="B290" s="205"/>
      <c r="C290" s="205"/>
      <c r="D290" s="66" t="s">
        <v>335</v>
      </c>
      <c r="E290" s="161" t="s">
        <v>435</v>
      </c>
      <c r="F290" s="80" t="s">
        <v>336</v>
      </c>
      <c r="G290" s="87">
        <v>2</v>
      </c>
      <c r="H290" s="87">
        <v>40930.339999999997</v>
      </c>
      <c r="I290" s="63">
        <f t="shared" si="8"/>
        <v>81860.679999999993</v>
      </c>
      <c r="J290" s="87">
        <v>40787.083809999996</v>
      </c>
      <c r="K290" s="142">
        <f t="shared" si="9"/>
        <v>81574</v>
      </c>
      <c r="L290" s="143"/>
    </row>
    <row r="291" spans="1:12" ht="28.5">
      <c r="A291" s="214"/>
      <c r="B291" s="205"/>
      <c r="C291" s="205"/>
      <c r="D291" s="66" t="s">
        <v>337</v>
      </c>
      <c r="E291" s="161" t="s">
        <v>435</v>
      </c>
      <c r="F291" s="80" t="s">
        <v>338</v>
      </c>
      <c r="G291" s="87">
        <v>400</v>
      </c>
      <c r="H291" s="87">
        <v>564.84</v>
      </c>
      <c r="I291" s="63">
        <f t="shared" si="8"/>
        <v>225936</v>
      </c>
      <c r="J291" s="87">
        <v>562.86306000000002</v>
      </c>
      <c r="K291" s="142">
        <f t="shared" si="9"/>
        <v>225145</v>
      </c>
      <c r="L291" s="143"/>
    </row>
    <row r="292" spans="1:12" ht="28.5">
      <c r="A292" s="214"/>
      <c r="B292" s="205"/>
      <c r="C292" s="205"/>
      <c r="D292" s="66" t="s">
        <v>391</v>
      </c>
      <c r="E292" s="161" t="s">
        <v>435</v>
      </c>
      <c r="F292" s="80" t="s">
        <v>201</v>
      </c>
      <c r="G292" s="87">
        <v>6</v>
      </c>
      <c r="H292" s="87">
        <v>120335.18</v>
      </c>
      <c r="I292" s="63">
        <f t="shared" si="8"/>
        <v>722011.08</v>
      </c>
      <c r="J292" s="87">
        <v>119914.00687</v>
      </c>
      <c r="K292" s="142">
        <f t="shared" si="9"/>
        <v>719484</v>
      </c>
      <c r="L292" s="143"/>
    </row>
    <row r="293" spans="1:12" ht="99.75">
      <c r="A293" s="214"/>
      <c r="B293" s="205"/>
      <c r="C293" s="205"/>
      <c r="D293" s="66" t="s">
        <v>340</v>
      </c>
      <c r="E293" s="161" t="s">
        <v>431</v>
      </c>
      <c r="F293" s="80"/>
      <c r="G293" s="87"/>
      <c r="H293" s="87"/>
      <c r="I293" s="63">
        <f t="shared" si="8"/>
        <v>0</v>
      </c>
      <c r="J293" s="87">
        <v>0</v>
      </c>
      <c r="K293" s="142">
        <f t="shared" si="9"/>
        <v>0</v>
      </c>
      <c r="L293" s="143"/>
    </row>
    <row r="294" spans="1:12">
      <c r="A294" s="214"/>
      <c r="B294" s="205"/>
      <c r="C294" s="205"/>
      <c r="D294" s="66" t="s">
        <v>341</v>
      </c>
      <c r="E294" s="161" t="s">
        <v>432</v>
      </c>
      <c r="F294" s="80" t="s">
        <v>201</v>
      </c>
      <c r="G294" s="87">
        <v>6</v>
      </c>
      <c r="H294" s="87">
        <v>32237.55</v>
      </c>
      <c r="I294" s="63">
        <f t="shared" si="8"/>
        <v>193425.3</v>
      </c>
      <c r="J294" s="87">
        <v>32124.718574999999</v>
      </c>
      <c r="K294" s="142">
        <f t="shared" si="9"/>
        <v>192748</v>
      </c>
      <c r="L294" s="143"/>
    </row>
    <row r="295" spans="1:12" ht="99.75">
      <c r="A295" s="214"/>
      <c r="B295" s="205"/>
      <c r="C295" s="205"/>
      <c r="D295" s="66" t="s">
        <v>340</v>
      </c>
      <c r="E295" s="161" t="s">
        <v>431</v>
      </c>
      <c r="F295" s="80"/>
      <c r="G295" s="87"/>
      <c r="H295" s="87"/>
      <c r="I295" s="63"/>
      <c r="J295" s="87">
        <v>0</v>
      </c>
      <c r="K295" s="142">
        <f t="shared" si="9"/>
        <v>0</v>
      </c>
      <c r="L295" s="143"/>
    </row>
    <row r="296" spans="1:12">
      <c r="A296" s="214"/>
      <c r="B296" s="205"/>
      <c r="C296" s="205"/>
      <c r="D296" s="66" t="s">
        <v>318</v>
      </c>
      <c r="E296" s="161" t="s">
        <v>432</v>
      </c>
      <c r="F296" s="80" t="s">
        <v>201</v>
      </c>
      <c r="G296" s="87">
        <v>2</v>
      </c>
      <c r="H296" s="87">
        <v>52873.81</v>
      </c>
      <c r="I296" s="63">
        <f>G296*H296</f>
        <v>105747.62</v>
      </c>
      <c r="J296" s="87">
        <v>52688.751664999996</v>
      </c>
      <c r="K296" s="142">
        <f t="shared" si="9"/>
        <v>105378</v>
      </c>
      <c r="L296" s="143"/>
    </row>
    <row r="297" spans="1:12" ht="128.25">
      <c r="A297" s="214"/>
      <c r="B297" s="205"/>
      <c r="C297" s="205"/>
      <c r="D297" s="66" t="s">
        <v>342</v>
      </c>
      <c r="E297" s="161" t="s">
        <v>431</v>
      </c>
      <c r="F297" s="80"/>
      <c r="G297" s="87"/>
      <c r="H297" s="87"/>
      <c r="I297" s="63">
        <f>G297*H297</f>
        <v>0</v>
      </c>
      <c r="J297" s="87">
        <v>0</v>
      </c>
      <c r="K297" s="142">
        <f t="shared" si="9"/>
        <v>0</v>
      </c>
      <c r="L297" s="143"/>
    </row>
    <row r="298" spans="1:12">
      <c r="A298" s="214"/>
      <c r="B298" s="205"/>
      <c r="C298" s="205"/>
      <c r="D298" s="66" t="s">
        <v>341</v>
      </c>
      <c r="E298" s="161" t="s">
        <v>432</v>
      </c>
      <c r="F298" s="80" t="s">
        <v>201</v>
      </c>
      <c r="G298" s="87">
        <v>6</v>
      </c>
      <c r="H298" s="87">
        <v>33090.28</v>
      </c>
      <c r="I298" s="63">
        <f>G298*H298</f>
        <v>198541.68</v>
      </c>
      <c r="J298" s="87">
        <v>32974.464019999999</v>
      </c>
      <c r="K298" s="142">
        <f t="shared" si="9"/>
        <v>197847</v>
      </c>
      <c r="L298" s="143"/>
    </row>
    <row r="299" spans="1:12" ht="128.25">
      <c r="A299" s="214"/>
      <c r="B299" s="205"/>
      <c r="C299" s="205"/>
      <c r="D299" s="66" t="s">
        <v>342</v>
      </c>
      <c r="E299" s="161" t="s">
        <v>431</v>
      </c>
      <c r="F299" s="80"/>
      <c r="G299" s="87"/>
      <c r="H299" s="87"/>
      <c r="I299" s="63"/>
      <c r="J299" s="87">
        <v>0</v>
      </c>
      <c r="K299" s="142">
        <f t="shared" si="9"/>
        <v>0</v>
      </c>
      <c r="L299" s="143"/>
    </row>
    <row r="300" spans="1:12">
      <c r="A300" s="214"/>
      <c r="B300" s="205"/>
      <c r="C300" s="205"/>
      <c r="D300" s="66" t="s">
        <v>318</v>
      </c>
      <c r="E300" s="161" t="s">
        <v>432</v>
      </c>
      <c r="F300" s="80" t="s">
        <v>201</v>
      </c>
      <c r="G300" s="87">
        <v>2</v>
      </c>
      <c r="H300" s="87">
        <v>56319.79</v>
      </c>
      <c r="I300" s="63">
        <f>G300*H300</f>
        <v>112639.58</v>
      </c>
      <c r="J300" s="87">
        <v>56122.670735</v>
      </c>
      <c r="K300" s="142">
        <f t="shared" si="9"/>
        <v>112245</v>
      </c>
      <c r="L300" s="143"/>
    </row>
    <row r="301" spans="1:12" ht="128.25">
      <c r="A301" s="214"/>
      <c r="B301" s="205"/>
      <c r="C301" s="205"/>
      <c r="D301" s="66" t="s">
        <v>342</v>
      </c>
      <c r="E301" s="161" t="s">
        <v>431</v>
      </c>
      <c r="F301" s="80"/>
      <c r="G301" s="87"/>
      <c r="H301" s="87"/>
      <c r="I301" s="63"/>
      <c r="J301" s="87">
        <v>0</v>
      </c>
      <c r="K301" s="142">
        <f t="shared" si="9"/>
        <v>0</v>
      </c>
      <c r="L301" s="143"/>
    </row>
    <row r="302" spans="1:12">
      <c r="A302" s="214"/>
      <c r="B302" s="205"/>
      <c r="C302" s="205"/>
      <c r="D302" s="66" t="s">
        <v>343</v>
      </c>
      <c r="E302" s="161" t="s">
        <v>431</v>
      </c>
      <c r="F302" s="80"/>
      <c r="G302" s="87"/>
      <c r="H302" s="87"/>
      <c r="I302" s="63">
        <f>G302*H302</f>
        <v>0</v>
      </c>
      <c r="J302" s="87">
        <v>0</v>
      </c>
      <c r="K302" s="142">
        <f t="shared" si="9"/>
        <v>0</v>
      </c>
      <c r="L302" s="143"/>
    </row>
    <row r="303" spans="1:12">
      <c r="A303" s="214"/>
      <c r="B303" s="205"/>
      <c r="C303" s="205"/>
      <c r="D303" s="66" t="s">
        <v>341</v>
      </c>
      <c r="E303" s="161" t="s">
        <v>432</v>
      </c>
      <c r="F303" s="80" t="s">
        <v>201</v>
      </c>
      <c r="G303" s="87">
        <v>6</v>
      </c>
      <c r="H303" s="87">
        <v>14734.92</v>
      </c>
      <c r="I303" s="63">
        <f>G303*H303</f>
        <v>88409.52</v>
      </c>
      <c r="J303" s="87">
        <v>14683.34778</v>
      </c>
      <c r="K303" s="142">
        <f t="shared" si="9"/>
        <v>88100</v>
      </c>
      <c r="L303" s="143"/>
    </row>
    <row r="304" spans="1:12" ht="128.25">
      <c r="A304" s="214"/>
      <c r="B304" s="205"/>
      <c r="C304" s="205"/>
      <c r="D304" s="66" t="s">
        <v>342</v>
      </c>
      <c r="E304" s="161" t="s">
        <v>431</v>
      </c>
      <c r="F304" s="80"/>
      <c r="G304" s="87"/>
      <c r="H304" s="87"/>
      <c r="I304" s="63"/>
      <c r="J304" s="87">
        <v>0</v>
      </c>
      <c r="K304" s="142">
        <f t="shared" si="9"/>
        <v>0</v>
      </c>
      <c r="L304" s="143"/>
    </row>
    <row r="305" spans="1:12">
      <c r="A305" s="214"/>
      <c r="B305" s="205"/>
      <c r="C305" s="205"/>
      <c r="D305" s="66" t="s">
        <v>318</v>
      </c>
      <c r="E305" s="161" t="s">
        <v>432</v>
      </c>
      <c r="F305" s="80" t="s">
        <v>201</v>
      </c>
      <c r="G305" s="87">
        <v>2</v>
      </c>
      <c r="H305" s="87">
        <v>18827.95</v>
      </c>
      <c r="I305" s="63">
        <f>G305*H305</f>
        <v>37655.9</v>
      </c>
      <c r="J305" s="87">
        <v>18762.052175000001</v>
      </c>
      <c r="K305" s="142">
        <f t="shared" si="9"/>
        <v>37524</v>
      </c>
      <c r="L305" s="143"/>
    </row>
    <row r="306" spans="1:12" ht="128.25">
      <c r="A306" s="214"/>
      <c r="B306" s="205"/>
      <c r="C306" s="205"/>
      <c r="D306" s="66" t="s">
        <v>342</v>
      </c>
      <c r="E306" s="161" t="s">
        <v>431</v>
      </c>
      <c r="F306" s="80"/>
      <c r="G306" s="87"/>
      <c r="H306" s="87"/>
      <c r="I306" s="63"/>
      <c r="J306" s="87">
        <v>0</v>
      </c>
      <c r="K306" s="142">
        <f t="shared" si="9"/>
        <v>0</v>
      </c>
      <c r="L306" s="143"/>
    </row>
    <row r="307" spans="1:12" ht="57">
      <c r="A307" s="214"/>
      <c r="B307" s="205"/>
      <c r="C307" s="205"/>
      <c r="D307" s="66" t="s">
        <v>392</v>
      </c>
      <c r="E307" s="161" t="s">
        <v>432</v>
      </c>
      <c r="F307" s="80" t="s">
        <v>201</v>
      </c>
      <c r="G307" s="87">
        <v>2</v>
      </c>
      <c r="H307" s="87">
        <v>286512.34999999998</v>
      </c>
      <c r="I307" s="63">
        <f>G307*H307</f>
        <v>573024.69999999995</v>
      </c>
      <c r="J307" s="87">
        <v>285509.556775</v>
      </c>
      <c r="K307" s="142">
        <f t="shared" si="9"/>
        <v>571019</v>
      </c>
      <c r="L307" s="143"/>
    </row>
    <row r="308" spans="1:12" ht="128.25">
      <c r="A308" s="214"/>
      <c r="B308" s="205"/>
      <c r="C308" s="205"/>
      <c r="D308" s="66" t="s">
        <v>342</v>
      </c>
      <c r="E308" s="161" t="s">
        <v>431</v>
      </c>
      <c r="F308" s="80"/>
      <c r="G308" s="87"/>
      <c r="H308" s="87"/>
      <c r="I308" s="63"/>
      <c r="J308" s="87">
        <v>0</v>
      </c>
      <c r="K308" s="142">
        <f t="shared" si="9"/>
        <v>0</v>
      </c>
      <c r="L308" s="143"/>
    </row>
    <row r="309" spans="1:12" ht="28.5">
      <c r="A309" s="214"/>
      <c r="B309" s="205"/>
      <c r="C309" s="205"/>
      <c r="D309" s="66" t="s">
        <v>345</v>
      </c>
      <c r="E309" s="161" t="s">
        <v>432</v>
      </c>
      <c r="F309" s="80" t="s">
        <v>201</v>
      </c>
      <c r="G309" s="87">
        <v>6</v>
      </c>
      <c r="H309" s="87">
        <v>9152.02</v>
      </c>
      <c r="I309" s="63">
        <f>G309*H309</f>
        <v>54912.12</v>
      </c>
      <c r="J309" s="87">
        <v>9119.9879300000011</v>
      </c>
      <c r="K309" s="142">
        <f t="shared" si="9"/>
        <v>54720</v>
      </c>
      <c r="L309" s="143"/>
    </row>
    <row r="310" spans="1:12" ht="128.25">
      <c r="A310" s="214"/>
      <c r="B310" s="205"/>
      <c r="C310" s="205"/>
      <c r="D310" s="66" t="s">
        <v>342</v>
      </c>
      <c r="E310" s="161" t="s">
        <v>431</v>
      </c>
      <c r="F310" s="80"/>
      <c r="G310" s="87"/>
      <c r="H310" s="87"/>
      <c r="I310" s="63"/>
      <c r="J310" s="87">
        <v>0</v>
      </c>
      <c r="K310" s="142">
        <f t="shared" si="9"/>
        <v>0</v>
      </c>
      <c r="L310" s="143"/>
    </row>
    <row r="311" spans="1:12" ht="142.5">
      <c r="A311" s="214"/>
      <c r="B311" s="205"/>
      <c r="C311" s="205"/>
      <c r="D311" s="66" t="s">
        <v>393</v>
      </c>
      <c r="E311" s="161" t="s">
        <v>432</v>
      </c>
      <c r="F311" s="80" t="s">
        <v>201</v>
      </c>
      <c r="G311" s="87">
        <v>2</v>
      </c>
      <c r="H311" s="87">
        <v>1297491.6200000001</v>
      </c>
      <c r="I311" s="63">
        <f>G311*H311</f>
        <v>2594983.2400000002</v>
      </c>
      <c r="J311" s="87">
        <v>1292950.3993300002</v>
      </c>
      <c r="K311" s="142">
        <f t="shared" si="9"/>
        <v>2585901</v>
      </c>
      <c r="L311" s="143"/>
    </row>
    <row r="312" spans="1:12" ht="213.75">
      <c r="A312" s="214"/>
      <c r="B312" s="205"/>
      <c r="C312" s="205"/>
      <c r="D312" s="66" t="s">
        <v>394</v>
      </c>
      <c r="E312" s="161" t="s">
        <v>431</v>
      </c>
      <c r="F312" s="80"/>
      <c r="G312" s="87"/>
      <c r="H312" s="87"/>
      <c r="I312" s="63">
        <f>G312*H312</f>
        <v>0</v>
      </c>
      <c r="J312" s="87">
        <v>0</v>
      </c>
      <c r="K312" s="142">
        <f t="shared" si="9"/>
        <v>0</v>
      </c>
      <c r="L312" s="143"/>
    </row>
    <row r="313" spans="1:12">
      <c r="A313" s="214"/>
      <c r="B313" s="205"/>
      <c r="C313" s="205"/>
      <c r="D313" s="66" t="s">
        <v>318</v>
      </c>
      <c r="E313" s="161" t="s">
        <v>432</v>
      </c>
      <c r="F313" s="80" t="s">
        <v>201</v>
      </c>
      <c r="G313" s="87">
        <v>2</v>
      </c>
      <c r="H313" s="87">
        <v>266047.18</v>
      </c>
      <c r="I313" s="63">
        <f>G313*H313</f>
        <v>532094.36</v>
      </c>
      <c r="J313" s="87">
        <v>265116.01487000001</v>
      </c>
      <c r="K313" s="142">
        <f t="shared" si="9"/>
        <v>530232</v>
      </c>
      <c r="L313" s="143"/>
    </row>
    <row r="314" spans="1:12" ht="213.75">
      <c r="A314" s="214"/>
      <c r="B314" s="205"/>
      <c r="C314" s="205"/>
      <c r="D314" s="66" t="s">
        <v>394</v>
      </c>
      <c r="E314" s="161" t="s">
        <v>431</v>
      </c>
      <c r="F314" s="80"/>
      <c r="G314" s="87"/>
      <c r="H314" s="87"/>
      <c r="I314" s="63"/>
      <c r="J314" s="87">
        <v>0</v>
      </c>
      <c r="K314" s="142">
        <f t="shared" si="9"/>
        <v>0</v>
      </c>
      <c r="L314" s="143"/>
    </row>
    <row r="315" spans="1:12" ht="85.5">
      <c r="A315" s="214"/>
      <c r="B315" s="205"/>
      <c r="C315" s="205"/>
      <c r="D315" s="66" t="s">
        <v>348</v>
      </c>
      <c r="E315" s="161" t="s">
        <v>432</v>
      </c>
      <c r="F315" s="80" t="s">
        <v>201</v>
      </c>
      <c r="G315" s="87">
        <v>2</v>
      </c>
      <c r="H315" s="87">
        <v>49116.4</v>
      </c>
      <c r="I315" s="63">
        <f>G315*H315</f>
        <v>98232.8</v>
      </c>
      <c r="J315" s="87">
        <v>48944.492600000005</v>
      </c>
      <c r="K315" s="142">
        <f t="shared" si="9"/>
        <v>97889</v>
      </c>
      <c r="L315" s="143"/>
    </row>
    <row r="316" spans="1:12">
      <c r="A316" s="214"/>
      <c r="B316" s="205"/>
      <c r="C316" s="205"/>
      <c r="D316" s="66" t="s">
        <v>349</v>
      </c>
      <c r="E316" s="161"/>
      <c r="F316" s="80" t="s">
        <v>201</v>
      </c>
      <c r="G316" s="87">
        <v>4</v>
      </c>
      <c r="H316" s="87">
        <v>6548.85</v>
      </c>
      <c r="I316" s="63">
        <f>G316*H316</f>
        <v>26195.4</v>
      </c>
      <c r="J316" s="87">
        <v>6525.9290250000004</v>
      </c>
      <c r="K316" s="142">
        <f t="shared" si="9"/>
        <v>26104</v>
      </c>
      <c r="L316" s="143"/>
    </row>
    <row r="317" spans="1:12" ht="85.5">
      <c r="A317" s="214"/>
      <c r="B317" s="205"/>
      <c r="C317" s="205"/>
      <c r="D317" s="66" t="s">
        <v>348</v>
      </c>
      <c r="E317" s="161" t="s">
        <v>431</v>
      </c>
      <c r="F317" s="80"/>
      <c r="G317" s="87"/>
      <c r="H317" s="87"/>
      <c r="I317" s="63"/>
      <c r="J317" s="87">
        <v>0</v>
      </c>
      <c r="K317" s="142">
        <f t="shared" si="9"/>
        <v>0</v>
      </c>
      <c r="L317" s="143"/>
    </row>
    <row r="318" spans="1:12">
      <c r="A318" s="214"/>
      <c r="B318" s="205"/>
      <c r="C318" s="205"/>
      <c r="D318" s="66" t="s">
        <v>350</v>
      </c>
      <c r="E318" s="161" t="s">
        <v>432</v>
      </c>
      <c r="F318" s="80" t="s">
        <v>351</v>
      </c>
      <c r="G318" s="87">
        <v>17000</v>
      </c>
      <c r="H318" s="87">
        <v>94.14</v>
      </c>
      <c r="I318" s="63">
        <f>G318*H318</f>
        <v>1600380</v>
      </c>
      <c r="J318" s="87">
        <v>93.810509999999994</v>
      </c>
      <c r="K318" s="142">
        <f t="shared" si="9"/>
        <v>1594779</v>
      </c>
      <c r="L318" s="143"/>
    </row>
    <row r="319" spans="1:12" ht="85.5">
      <c r="A319" s="214"/>
      <c r="B319" s="205"/>
      <c r="C319" s="205"/>
      <c r="D319" s="66" t="s">
        <v>348</v>
      </c>
      <c r="E319" s="161" t="s">
        <v>431</v>
      </c>
      <c r="F319" s="80"/>
      <c r="G319" s="87"/>
      <c r="H319" s="87"/>
      <c r="I319" s="63"/>
      <c r="J319" s="87">
        <v>0</v>
      </c>
      <c r="K319" s="142">
        <f t="shared" si="9"/>
        <v>0</v>
      </c>
      <c r="L319" s="143"/>
    </row>
    <row r="320" spans="1:12">
      <c r="A320" s="214"/>
      <c r="B320" s="205"/>
      <c r="C320" s="205"/>
      <c r="D320" s="66" t="s">
        <v>352</v>
      </c>
      <c r="E320" s="161" t="s">
        <v>432</v>
      </c>
      <c r="F320" s="80" t="s">
        <v>201</v>
      </c>
      <c r="G320" s="87">
        <v>4</v>
      </c>
      <c r="H320" s="87">
        <v>4911.6400000000003</v>
      </c>
      <c r="I320" s="63">
        <f>G320*H320</f>
        <v>19646.560000000001</v>
      </c>
      <c r="J320" s="87">
        <v>4894.4492600000003</v>
      </c>
      <c r="K320" s="142">
        <f t="shared" si="9"/>
        <v>19578</v>
      </c>
      <c r="L320" s="143"/>
    </row>
    <row r="321" spans="1:12" ht="85.5">
      <c r="A321" s="214"/>
      <c r="B321" s="205"/>
      <c r="C321" s="205"/>
      <c r="D321" s="66" t="s">
        <v>348</v>
      </c>
      <c r="E321" s="161" t="s">
        <v>431</v>
      </c>
      <c r="F321" s="80"/>
      <c r="G321" s="87"/>
      <c r="H321" s="87"/>
      <c r="I321" s="63"/>
      <c r="J321" s="87">
        <v>0</v>
      </c>
      <c r="K321" s="142">
        <f t="shared" si="9"/>
        <v>0</v>
      </c>
      <c r="L321" s="143"/>
    </row>
    <row r="322" spans="1:12">
      <c r="A322" s="214"/>
      <c r="B322" s="205"/>
      <c r="C322" s="205"/>
      <c r="D322" s="66" t="s">
        <v>353</v>
      </c>
      <c r="E322" s="161" t="s">
        <v>432</v>
      </c>
      <c r="F322" s="80" t="s">
        <v>201</v>
      </c>
      <c r="G322" s="87">
        <v>20</v>
      </c>
      <c r="H322" s="87">
        <v>2455.8200000000002</v>
      </c>
      <c r="I322" s="63">
        <f>G322*H322</f>
        <v>49116.4</v>
      </c>
      <c r="J322" s="87">
        <v>2447.2246300000002</v>
      </c>
      <c r="K322" s="142">
        <f t="shared" si="9"/>
        <v>48944</v>
      </c>
      <c r="L322" s="143"/>
    </row>
    <row r="323" spans="1:12" ht="85.5">
      <c r="A323" s="214"/>
      <c r="B323" s="205"/>
      <c r="C323" s="205"/>
      <c r="D323" s="66" t="s">
        <v>348</v>
      </c>
      <c r="E323" s="161" t="s">
        <v>431</v>
      </c>
      <c r="F323" s="80"/>
      <c r="G323" s="87"/>
      <c r="H323" s="87"/>
      <c r="I323" s="63"/>
      <c r="J323" s="87">
        <v>0</v>
      </c>
      <c r="K323" s="142">
        <f t="shared" si="9"/>
        <v>0</v>
      </c>
      <c r="L323" s="143"/>
    </row>
    <row r="324" spans="1:12">
      <c r="A324" s="214"/>
      <c r="B324" s="205"/>
      <c r="C324" s="205"/>
      <c r="D324" s="66" t="s">
        <v>354</v>
      </c>
      <c r="E324" s="161" t="s">
        <v>432</v>
      </c>
      <c r="F324" s="80" t="s">
        <v>177</v>
      </c>
      <c r="G324" s="87">
        <v>2</v>
      </c>
      <c r="H324" s="87">
        <v>81860.67</v>
      </c>
      <c r="I324" s="63">
        <f>G324*H324</f>
        <v>163721.34</v>
      </c>
      <c r="J324" s="87">
        <v>81574.157655000003</v>
      </c>
      <c r="K324" s="142">
        <f t="shared" si="9"/>
        <v>163148</v>
      </c>
      <c r="L324" s="143"/>
    </row>
    <row r="325" spans="1:12" ht="85.5">
      <c r="A325" s="214"/>
      <c r="B325" s="205"/>
      <c r="C325" s="205"/>
      <c r="D325" s="66" t="s">
        <v>348</v>
      </c>
      <c r="E325" s="161" t="s">
        <v>431</v>
      </c>
      <c r="F325" s="80"/>
      <c r="G325" s="87"/>
      <c r="H325" s="87"/>
      <c r="I325" s="63"/>
      <c r="J325" s="87">
        <v>0</v>
      </c>
      <c r="K325" s="142">
        <f t="shared" si="9"/>
        <v>0</v>
      </c>
      <c r="L325" s="143"/>
    </row>
    <row r="326" spans="1:12">
      <c r="A326" s="214"/>
      <c r="B326" s="205"/>
      <c r="C326" s="205"/>
      <c r="D326" s="66" t="s">
        <v>355</v>
      </c>
      <c r="E326" s="161" t="s">
        <v>432</v>
      </c>
      <c r="F326" s="80" t="s">
        <v>177</v>
      </c>
      <c r="G326" s="87">
        <v>8</v>
      </c>
      <c r="H326" s="87">
        <v>4093.03</v>
      </c>
      <c r="I326" s="63">
        <f>G326*H326</f>
        <v>32744.240000000002</v>
      </c>
      <c r="J326" s="87">
        <v>4078.7043950000002</v>
      </c>
      <c r="K326" s="142">
        <f t="shared" ref="K326:K389" si="10">ROUND(G326*J326,0)</f>
        <v>32630</v>
      </c>
      <c r="L326" s="143"/>
    </row>
    <row r="327" spans="1:12" ht="85.5">
      <c r="A327" s="214"/>
      <c r="B327" s="205"/>
      <c r="C327" s="205"/>
      <c r="D327" s="66" t="s">
        <v>348</v>
      </c>
      <c r="E327" s="161" t="s">
        <v>431</v>
      </c>
      <c r="F327" s="80"/>
      <c r="G327" s="87"/>
      <c r="H327" s="87"/>
      <c r="I327" s="63"/>
      <c r="J327" s="87">
        <v>0</v>
      </c>
      <c r="K327" s="142">
        <f t="shared" si="10"/>
        <v>0</v>
      </c>
      <c r="L327" s="143"/>
    </row>
    <row r="328" spans="1:12">
      <c r="A328" s="214"/>
      <c r="B328" s="205"/>
      <c r="C328" s="205"/>
      <c r="D328" s="66" t="s">
        <v>356</v>
      </c>
      <c r="E328" s="161" t="s">
        <v>432</v>
      </c>
      <c r="F328" s="80" t="s">
        <v>177</v>
      </c>
      <c r="G328" s="87">
        <v>2</v>
      </c>
      <c r="H328" s="87">
        <v>36837.300000000003</v>
      </c>
      <c r="I328" s="63">
        <f>G328*H328</f>
        <v>73674.600000000006</v>
      </c>
      <c r="J328" s="87">
        <v>36708.369450000006</v>
      </c>
      <c r="K328" s="142">
        <f t="shared" si="10"/>
        <v>73417</v>
      </c>
      <c r="L328" s="143"/>
    </row>
    <row r="329" spans="1:12" ht="85.5">
      <c r="A329" s="214"/>
      <c r="B329" s="205"/>
      <c r="C329" s="205"/>
      <c r="D329" s="66" t="s">
        <v>348</v>
      </c>
      <c r="E329" s="161" t="s">
        <v>431</v>
      </c>
      <c r="F329" s="80"/>
      <c r="G329" s="87"/>
      <c r="H329" s="87"/>
      <c r="I329" s="63"/>
      <c r="J329" s="87">
        <v>0</v>
      </c>
      <c r="K329" s="142">
        <f t="shared" si="10"/>
        <v>0</v>
      </c>
      <c r="L329" s="143"/>
    </row>
    <row r="330" spans="1:12">
      <c r="A330" s="214"/>
      <c r="B330" s="205"/>
      <c r="C330" s="205"/>
      <c r="D330" s="66" t="s">
        <v>357</v>
      </c>
      <c r="E330" s="161" t="s">
        <v>432</v>
      </c>
      <c r="F330" s="80" t="s">
        <v>177</v>
      </c>
      <c r="G330" s="87">
        <v>2</v>
      </c>
      <c r="H330" s="87">
        <v>28651.23</v>
      </c>
      <c r="I330" s="63">
        <f>G330*H330</f>
        <v>57302.46</v>
      </c>
      <c r="J330" s="87">
        <v>28550.950695</v>
      </c>
      <c r="K330" s="142">
        <f t="shared" si="10"/>
        <v>57102</v>
      </c>
      <c r="L330" s="143"/>
    </row>
    <row r="331" spans="1:12" ht="85.5">
      <c r="A331" s="214"/>
      <c r="B331" s="205"/>
      <c r="C331" s="205"/>
      <c r="D331" s="66" t="s">
        <v>348</v>
      </c>
      <c r="E331" s="161" t="s">
        <v>431</v>
      </c>
      <c r="F331" s="80"/>
      <c r="G331" s="87"/>
      <c r="H331" s="87"/>
      <c r="I331" s="63"/>
      <c r="J331" s="87">
        <v>0</v>
      </c>
      <c r="K331" s="142">
        <f t="shared" si="10"/>
        <v>0</v>
      </c>
      <c r="L331" s="143"/>
    </row>
    <row r="332" spans="1:12">
      <c r="A332" s="214"/>
      <c r="B332" s="205"/>
      <c r="C332" s="205"/>
      <c r="D332" s="66" t="s">
        <v>358</v>
      </c>
      <c r="E332" s="161" t="s">
        <v>432</v>
      </c>
      <c r="F332" s="80" t="s">
        <v>177</v>
      </c>
      <c r="G332" s="87">
        <v>2</v>
      </c>
      <c r="H332" s="87">
        <v>16372.13</v>
      </c>
      <c r="I332" s="63">
        <f>G332*H332</f>
        <v>32744.26</v>
      </c>
      <c r="J332" s="87">
        <v>16314.827545</v>
      </c>
      <c r="K332" s="142">
        <f t="shared" si="10"/>
        <v>32630</v>
      </c>
      <c r="L332" s="143"/>
    </row>
    <row r="333" spans="1:12" ht="85.5">
      <c r="A333" s="214"/>
      <c r="B333" s="205"/>
      <c r="C333" s="205"/>
      <c r="D333" s="66" t="s">
        <v>348</v>
      </c>
      <c r="E333" s="161" t="s">
        <v>431</v>
      </c>
      <c r="F333" s="80"/>
      <c r="G333" s="87"/>
      <c r="H333" s="87"/>
      <c r="I333" s="63"/>
      <c r="J333" s="87">
        <v>0</v>
      </c>
      <c r="K333" s="142">
        <f t="shared" si="10"/>
        <v>0</v>
      </c>
      <c r="L333" s="143"/>
    </row>
    <row r="334" spans="1:12" ht="28.5">
      <c r="A334" s="214"/>
      <c r="B334" s="205"/>
      <c r="C334" s="205"/>
      <c r="D334" s="88" t="s">
        <v>359</v>
      </c>
      <c r="E334" s="161" t="s">
        <v>432</v>
      </c>
      <c r="F334" s="80" t="s">
        <v>177</v>
      </c>
      <c r="G334" s="87">
        <v>2</v>
      </c>
      <c r="H334" s="87">
        <v>40930.339999999997</v>
      </c>
      <c r="I334" s="63">
        <f>G334*H334</f>
        <v>81860.679999999993</v>
      </c>
      <c r="J334" s="87">
        <v>40787.083809999996</v>
      </c>
      <c r="K334" s="142">
        <f t="shared" si="10"/>
        <v>81574</v>
      </c>
      <c r="L334" s="143"/>
    </row>
    <row r="335" spans="1:12" ht="85.5">
      <c r="A335" s="214"/>
      <c r="B335" s="205"/>
      <c r="C335" s="205"/>
      <c r="D335" s="66" t="s">
        <v>348</v>
      </c>
      <c r="E335" s="161" t="s">
        <v>431</v>
      </c>
      <c r="F335" s="80"/>
      <c r="G335" s="87"/>
      <c r="H335" s="87"/>
      <c r="I335" s="63"/>
      <c r="J335" s="87">
        <v>0</v>
      </c>
      <c r="K335" s="142">
        <f t="shared" si="10"/>
        <v>0</v>
      </c>
      <c r="L335" s="143"/>
    </row>
    <row r="336" spans="1:12" ht="28.5">
      <c r="A336" s="214"/>
      <c r="B336" s="205"/>
      <c r="C336" s="205"/>
      <c r="D336" s="66" t="s">
        <v>360</v>
      </c>
      <c r="E336" s="161" t="s">
        <v>432</v>
      </c>
      <c r="F336" s="80" t="s">
        <v>177</v>
      </c>
      <c r="G336" s="87">
        <v>2</v>
      </c>
      <c r="H336" s="87">
        <v>73674.600000000006</v>
      </c>
      <c r="I336" s="63">
        <f>G336*H336</f>
        <v>147349.20000000001</v>
      </c>
      <c r="J336" s="87">
        <v>73416.738900000011</v>
      </c>
      <c r="K336" s="142">
        <f t="shared" si="10"/>
        <v>146833</v>
      </c>
      <c r="L336" s="143"/>
    </row>
    <row r="337" spans="1:12" ht="45">
      <c r="A337" s="214"/>
      <c r="B337" s="205"/>
      <c r="C337" s="205"/>
      <c r="D337" s="79" t="s">
        <v>395</v>
      </c>
      <c r="E337" s="168" t="s">
        <v>431</v>
      </c>
      <c r="F337" s="65"/>
      <c r="G337" s="64"/>
      <c r="H337" s="64"/>
      <c r="I337" s="63">
        <f>G337*H337</f>
        <v>0</v>
      </c>
      <c r="J337" s="64">
        <v>0</v>
      </c>
      <c r="K337" s="142">
        <f t="shared" si="10"/>
        <v>0</v>
      </c>
      <c r="L337" s="143"/>
    </row>
    <row r="338" spans="1:12" ht="57">
      <c r="A338" s="214"/>
      <c r="B338" s="205"/>
      <c r="C338" s="205"/>
      <c r="D338" s="66" t="s">
        <v>396</v>
      </c>
      <c r="E338" s="161" t="s">
        <v>432</v>
      </c>
      <c r="F338" s="80" t="s">
        <v>201</v>
      </c>
      <c r="G338" s="87">
        <v>6</v>
      </c>
      <c r="H338" s="87">
        <v>463283.26</v>
      </c>
      <c r="I338" s="63">
        <f>G338*H338</f>
        <v>2779699.56</v>
      </c>
      <c r="J338" s="87">
        <v>461661.76858999999</v>
      </c>
      <c r="K338" s="142">
        <f t="shared" si="10"/>
        <v>2769971</v>
      </c>
      <c r="L338" s="143"/>
    </row>
    <row r="339" spans="1:12" ht="45">
      <c r="A339" s="214"/>
      <c r="B339" s="205"/>
      <c r="C339" s="205"/>
      <c r="D339" s="79" t="s">
        <v>395</v>
      </c>
      <c r="E339" s="161" t="s">
        <v>431</v>
      </c>
      <c r="F339" s="80"/>
      <c r="G339" s="87"/>
      <c r="H339" s="87"/>
      <c r="I339" s="63"/>
      <c r="J339" s="87">
        <v>0</v>
      </c>
      <c r="K339" s="142">
        <f t="shared" si="10"/>
        <v>0</v>
      </c>
      <c r="L339" s="143"/>
    </row>
    <row r="340" spans="1:12" ht="42.75">
      <c r="A340" s="214"/>
      <c r="B340" s="205"/>
      <c r="C340" s="205"/>
      <c r="D340" s="66" t="s">
        <v>334</v>
      </c>
      <c r="E340" s="161" t="s">
        <v>432</v>
      </c>
      <c r="F340" s="80" t="s">
        <v>201</v>
      </c>
      <c r="G340" s="87">
        <v>2</v>
      </c>
      <c r="H340" s="87">
        <v>12279.1</v>
      </c>
      <c r="I340" s="63">
        <f>G340*H340</f>
        <v>24558.2</v>
      </c>
      <c r="J340" s="87">
        <v>12236.123150000001</v>
      </c>
      <c r="K340" s="142">
        <f t="shared" si="10"/>
        <v>24472</v>
      </c>
      <c r="L340" s="143"/>
    </row>
    <row r="341" spans="1:12" ht="45">
      <c r="A341" s="214"/>
      <c r="B341" s="205"/>
      <c r="C341" s="205"/>
      <c r="D341" s="79" t="s">
        <v>395</v>
      </c>
      <c r="E341" s="161" t="s">
        <v>431</v>
      </c>
      <c r="F341" s="80"/>
      <c r="G341" s="87"/>
      <c r="H341" s="87"/>
      <c r="I341" s="63"/>
      <c r="J341" s="87">
        <v>0</v>
      </c>
      <c r="K341" s="142">
        <f t="shared" si="10"/>
        <v>0</v>
      </c>
      <c r="L341" s="143"/>
    </row>
    <row r="342" spans="1:12">
      <c r="A342" s="214"/>
      <c r="B342" s="205"/>
      <c r="C342" s="205"/>
      <c r="D342" s="66" t="s">
        <v>335</v>
      </c>
      <c r="E342" s="161" t="s">
        <v>432</v>
      </c>
      <c r="F342" s="80" t="s">
        <v>336</v>
      </c>
      <c r="G342" s="87">
        <v>2</v>
      </c>
      <c r="H342" s="87">
        <v>40930.339999999997</v>
      </c>
      <c r="I342" s="63">
        <f>G342*H342</f>
        <v>81860.679999999993</v>
      </c>
      <c r="J342" s="87">
        <v>40787.083809999996</v>
      </c>
      <c r="K342" s="142">
        <f t="shared" si="10"/>
        <v>81574</v>
      </c>
      <c r="L342" s="143"/>
    </row>
    <row r="343" spans="1:12" ht="45">
      <c r="A343" s="214"/>
      <c r="B343" s="205"/>
      <c r="C343" s="205"/>
      <c r="D343" s="79" t="s">
        <v>395</v>
      </c>
      <c r="E343" s="161" t="s">
        <v>431</v>
      </c>
      <c r="F343" s="80"/>
      <c r="G343" s="87"/>
      <c r="H343" s="87"/>
      <c r="I343" s="63"/>
      <c r="J343" s="87">
        <v>0</v>
      </c>
      <c r="K343" s="142">
        <f t="shared" si="10"/>
        <v>0</v>
      </c>
      <c r="L343" s="143"/>
    </row>
    <row r="344" spans="1:12" ht="28.5">
      <c r="A344" s="214"/>
      <c r="B344" s="205"/>
      <c r="C344" s="205"/>
      <c r="D344" s="66" t="s">
        <v>397</v>
      </c>
      <c r="E344" s="161" t="s">
        <v>432</v>
      </c>
      <c r="F344" s="80" t="s">
        <v>338</v>
      </c>
      <c r="G344" s="87">
        <v>400</v>
      </c>
      <c r="H344" s="87">
        <v>798.14</v>
      </c>
      <c r="I344" s="63">
        <f>G344*H344</f>
        <v>319256</v>
      </c>
      <c r="J344" s="87">
        <v>795.34650999999997</v>
      </c>
      <c r="K344" s="142">
        <f t="shared" si="10"/>
        <v>318139</v>
      </c>
      <c r="L344" s="143"/>
    </row>
    <row r="345" spans="1:12" ht="45">
      <c r="A345" s="214"/>
      <c r="B345" s="205"/>
      <c r="C345" s="205"/>
      <c r="D345" s="79" t="s">
        <v>395</v>
      </c>
      <c r="E345" s="161" t="s">
        <v>431</v>
      </c>
      <c r="F345" s="80"/>
      <c r="G345" s="87"/>
      <c r="H345" s="87"/>
      <c r="I345" s="63"/>
      <c r="J345" s="87">
        <v>0</v>
      </c>
      <c r="K345" s="142">
        <f t="shared" si="10"/>
        <v>0</v>
      </c>
      <c r="L345" s="143"/>
    </row>
    <row r="346" spans="1:12" ht="28.5">
      <c r="A346" s="214"/>
      <c r="B346" s="205"/>
      <c r="C346" s="205"/>
      <c r="D346" s="66" t="s">
        <v>398</v>
      </c>
      <c r="E346" s="161" t="s">
        <v>432</v>
      </c>
      <c r="F346" s="80" t="s">
        <v>201</v>
      </c>
      <c r="G346" s="87">
        <v>6</v>
      </c>
      <c r="H346" s="87">
        <v>99870.02</v>
      </c>
      <c r="I346" s="63">
        <f>G346*H346</f>
        <v>599220.12</v>
      </c>
      <c r="J346" s="87">
        <v>99520.474930000011</v>
      </c>
      <c r="K346" s="142">
        <f t="shared" si="10"/>
        <v>597123</v>
      </c>
      <c r="L346" s="143"/>
    </row>
    <row r="347" spans="1:12" ht="99.75">
      <c r="A347" s="214"/>
      <c r="B347" s="205"/>
      <c r="C347" s="205"/>
      <c r="D347" s="66" t="s">
        <v>340</v>
      </c>
      <c r="E347" s="161" t="s">
        <v>431</v>
      </c>
      <c r="F347" s="80"/>
      <c r="G347" s="87"/>
      <c r="H347" s="87"/>
      <c r="I347" s="63">
        <f>G347*H347</f>
        <v>0</v>
      </c>
      <c r="J347" s="87">
        <v>0</v>
      </c>
      <c r="K347" s="142">
        <f t="shared" si="10"/>
        <v>0</v>
      </c>
      <c r="L347" s="143"/>
    </row>
    <row r="348" spans="1:12">
      <c r="A348" s="214"/>
      <c r="B348" s="205"/>
      <c r="C348" s="205"/>
      <c r="D348" s="66" t="s">
        <v>341</v>
      </c>
      <c r="E348" s="161" t="s">
        <v>432</v>
      </c>
      <c r="F348" s="80" t="s">
        <v>201</v>
      </c>
      <c r="G348" s="87">
        <v>6</v>
      </c>
      <c r="H348" s="87">
        <v>32237.55</v>
      </c>
      <c r="I348" s="63">
        <f>G348*H348</f>
        <v>193425.3</v>
      </c>
      <c r="J348" s="87">
        <v>32124.718574999999</v>
      </c>
      <c r="K348" s="142">
        <f t="shared" si="10"/>
        <v>192748</v>
      </c>
      <c r="L348" s="143"/>
    </row>
    <row r="349" spans="1:12" ht="99.75">
      <c r="A349" s="214"/>
      <c r="B349" s="205"/>
      <c r="C349" s="205"/>
      <c r="D349" s="66" t="s">
        <v>340</v>
      </c>
      <c r="E349" s="161" t="s">
        <v>431</v>
      </c>
      <c r="F349" s="80"/>
      <c r="G349" s="87"/>
      <c r="H349" s="87"/>
      <c r="I349" s="63"/>
      <c r="J349" s="87">
        <v>0</v>
      </c>
      <c r="K349" s="142">
        <f t="shared" si="10"/>
        <v>0</v>
      </c>
      <c r="L349" s="143"/>
    </row>
    <row r="350" spans="1:12">
      <c r="A350" s="214"/>
      <c r="B350" s="205"/>
      <c r="C350" s="205"/>
      <c r="D350" s="66" t="s">
        <v>318</v>
      </c>
      <c r="E350" s="161" t="s">
        <v>432</v>
      </c>
      <c r="F350" s="80" t="s">
        <v>201</v>
      </c>
      <c r="G350" s="87">
        <v>2</v>
      </c>
      <c r="H350" s="87">
        <v>52873.81</v>
      </c>
      <c r="I350" s="63">
        <f>G350*H350</f>
        <v>105747.62</v>
      </c>
      <c r="J350" s="87">
        <v>52688.751664999996</v>
      </c>
      <c r="K350" s="142">
        <f t="shared" si="10"/>
        <v>105378</v>
      </c>
      <c r="L350" s="143"/>
    </row>
    <row r="351" spans="1:12" ht="128.25">
      <c r="A351" s="214"/>
      <c r="B351" s="205"/>
      <c r="C351" s="205"/>
      <c r="D351" s="66" t="s">
        <v>342</v>
      </c>
      <c r="E351" s="161" t="s">
        <v>431</v>
      </c>
      <c r="F351" s="80"/>
      <c r="G351" s="87"/>
      <c r="H351" s="87"/>
      <c r="I351" s="63">
        <f>G351*H351</f>
        <v>0</v>
      </c>
      <c r="J351" s="87">
        <v>0</v>
      </c>
      <c r="K351" s="142">
        <f t="shared" si="10"/>
        <v>0</v>
      </c>
      <c r="L351" s="143"/>
    </row>
    <row r="352" spans="1:12">
      <c r="A352" s="214"/>
      <c r="B352" s="205"/>
      <c r="C352" s="205"/>
      <c r="D352" s="66" t="s">
        <v>341</v>
      </c>
      <c r="E352" s="161" t="s">
        <v>432</v>
      </c>
      <c r="F352" s="80" t="s">
        <v>201</v>
      </c>
      <c r="G352" s="87">
        <v>6</v>
      </c>
      <c r="H352" s="87">
        <v>33090.28</v>
      </c>
      <c r="I352" s="63">
        <f>G352*H352</f>
        <v>198541.68</v>
      </c>
      <c r="J352" s="87">
        <v>32974.464019999999</v>
      </c>
      <c r="K352" s="142">
        <f t="shared" si="10"/>
        <v>197847</v>
      </c>
      <c r="L352" s="143"/>
    </row>
    <row r="353" spans="1:12" ht="128.25">
      <c r="A353" s="214"/>
      <c r="B353" s="205"/>
      <c r="C353" s="205"/>
      <c r="D353" s="66" t="s">
        <v>342</v>
      </c>
      <c r="E353" s="161" t="s">
        <v>431</v>
      </c>
      <c r="F353" s="80"/>
      <c r="G353" s="87"/>
      <c r="H353" s="87"/>
      <c r="I353" s="63"/>
      <c r="J353" s="87">
        <v>0</v>
      </c>
      <c r="K353" s="142">
        <f t="shared" si="10"/>
        <v>0</v>
      </c>
      <c r="L353" s="143"/>
    </row>
    <row r="354" spans="1:12">
      <c r="A354" s="214"/>
      <c r="B354" s="205"/>
      <c r="C354" s="205"/>
      <c r="D354" s="66" t="s">
        <v>318</v>
      </c>
      <c r="E354" s="161" t="s">
        <v>432</v>
      </c>
      <c r="F354" s="80" t="s">
        <v>201</v>
      </c>
      <c r="G354" s="87">
        <v>2</v>
      </c>
      <c r="H354" s="87">
        <v>56319.79</v>
      </c>
      <c r="I354" s="63">
        <f>G354*H354</f>
        <v>112639.58</v>
      </c>
      <c r="J354" s="87">
        <v>56122.670735</v>
      </c>
      <c r="K354" s="142">
        <f t="shared" si="10"/>
        <v>112245</v>
      </c>
      <c r="L354" s="143"/>
    </row>
    <row r="355" spans="1:12" ht="128.25">
      <c r="A355" s="214"/>
      <c r="B355" s="205"/>
      <c r="C355" s="205"/>
      <c r="D355" s="66" t="s">
        <v>342</v>
      </c>
      <c r="E355" s="161" t="s">
        <v>431</v>
      </c>
      <c r="F355" s="80"/>
      <c r="G355" s="87"/>
      <c r="H355" s="87"/>
      <c r="I355" s="63"/>
      <c r="J355" s="87">
        <v>0</v>
      </c>
      <c r="K355" s="142">
        <f t="shared" si="10"/>
        <v>0</v>
      </c>
      <c r="L355" s="143"/>
    </row>
    <row r="356" spans="1:12">
      <c r="A356" s="214"/>
      <c r="B356" s="205"/>
      <c r="C356" s="205"/>
      <c r="D356" s="66" t="s">
        <v>343</v>
      </c>
      <c r="E356" s="161" t="s">
        <v>432</v>
      </c>
      <c r="F356" s="80"/>
      <c r="G356" s="87"/>
      <c r="H356" s="87"/>
      <c r="I356" s="63">
        <f>G356*H356</f>
        <v>0</v>
      </c>
      <c r="J356" s="87">
        <v>0</v>
      </c>
      <c r="K356" s="142">
        <f t="shared" si="10"/>
        <v>0</v>
      </c>
      <c r="L356" s="143"/>
    </row>
    <row r="357" spans="1:12">
      <c r="A357" s="214"/>
      <c r="B357" s="205"/>
      <c r="C357" s="205"/>
      <c r="D357" s="66" t="s">
        <v>341</v>
      </c>
      <c r="E357" s="161" t="s">
        <v>431</v>
      </c>
      <c r="F357" s="80" t="s">
        <v>201</v>
      </c>
      <c r="G357" s="87">
        <v>6</v>
      </c>
      <c r="H357" s="87">
        <v>14734.92</v>
      </c>
      <c r="I357" s="63">
        <f>G357*H357</f>
        <v>88409.52</v>
      </c>
      <c r="J357" s="87">
        <v>14683.34778</v>
      </c>
      <c r="K357" s="142">
        <f t="shared" si="10"/>
        <v>88100</v>
      </c>
      <c r="L357" s="143"/>
    </row>
    <row r="358" spans="1:12" ht="128.25">
      <c r="A358" s="214"/>
      <c r="B358" s="205"/>
      <c r="C358" s="205"/>
      <c r="D358" s="66" t="s">
        <v>342</v>
      </c>
      <c r="E358" s="161" t="s">
        <v>432</v>
      </c>
      <c r="F358" s="80"/>
      <c r="G358" s="87"/>
      <c r="H358" s="87"/>
      <c r="I358" s="63"/>
      <c r="J358" s="87">
        <v>0</v>
      </c>
      <c r="K358" s="142">
        <f t="shared" si="10"/>
        <v>0</v>
      </c>
      <c r="L358" s="143"/>
    </row>
    <row r="359" spans="1:12">
      <c r="A359" s="214"/>
      <c r="B359" s="205"/>
      <c r="C359" s="205"/>
      <c r="D359" s="66" t="s">
        <v>318</v>
      </c>
      <c r="E359" s="161" t="s">
        <v>431</v>
      </c>
      <c r="F359" s="80" t="s">
        <v>201</v>
      </c>
      <c r="G359" s="87">
        <v>2</v>
      </c>
      <c r="H359" s="87">
        <v>18827.95</v>
      </c>
      <c r="I359" s="63">
        <f>G359*H359</f>
        <v>37655.9</v>
      </c>
      <c r="J359" s="87">
        <v>18762.052175000001</v>
      </c>
      <c r="K359" s="142">
        <f t="shared" si="10"/>
        <v>37524</v>
      </c>
      <c r="L359" s="143"/>
    </row>
    <row r="360" spans="1:12" ht="128.25">
      <c r="A360" s="214"/>
      <c r="B360" s="205"/>
      <c r="C360" s="205"/>
      <c r="D360" s="66" t="s">
        <v>342</v>
      </c>
      <c r="E360" s="161" t="s">
        <v>432</v>
      </c>
      <c r="F360" s="80"/>
      <c r="G360" s="87"/>
      <c r="H360" s="87"/>
      <c r="I360" s="63"/>
      <c r="J360" s="87">
        <v>0</v>
      </c>
      <c r="K360" s="142">
        <f t="shared" si="10"/>
        <v>0</v>
      </c>
      <c r="L360" s="143"/>
    </row>
    <row r="361" spans="1:12" ht="57">
      <c r="A361" s="214"/>
      <c r="B361" s="205"/>
      <c r="C361" s="205"/>
      <c r="D361" s="66" t="s">
        <v>392</v>
      </c>
      <c r="E361" s="161" t="s">
        <v>432</v>
      </c>
      <c r="F361" s="80" t="s">
        <v>201</v>
      </c>
      <c r="G361" s="87">
        <v>2</v>
      </c>
      <c r="H361" s="87">
        <v>233302.91</v>
      </c>
      <c r="I361" s="63">
        <f t="shared" ref="I361:I404" si="11">G361*H361</f>
        <v>466605.82</v>
      </c>
      <c r="J361" s="87">
        <v>232486.34981499999</v>
      </c>
      <c r="K361" s="142">
        <f t="shared" si="10"/>
        <v>464973</v>
      </c>
      <c r="L361" s="143"/>
    </row>
    <row r="362" spans="1:12" ht="28.5">
      <c r="A362" s="214"/>
      <c r="B362" s="205"/>
      <c r="C362" s="205"/>
      <c r="D362" s="66" t="s">
        <v>345</v>
      </c>
      <c r="E362" s="161"/>
      <c r="F362" s="80" t="s">
        <v>201</v>
      </c>
      <c r="G362" s="87">
        <v>6</v>
      </c>
      <c r="H362" s="87">
        <v>9152.02</v>
      </c>
      <c r="I362" s="63">
        <f t="shared" si="11"/>
        <v>54912.12</v>
      </c>
      <c r="J362" s="87">
        <v>9119.9879300000011</v>
      </c>
      <c r="K362" s="142">
        <f t="shared" si="10"/>
        <v>54720</v>
      </c>
      <c r="L362" s="143"/>
    </row>
    <row r="363" spans="1:12" ht="142.5">
      <c r="A363" s="214"/>
      <c r="B363" s="205"/>
      <c r="C363" s="205"/>
      <c r="D363" s="66" t="s">
        <v>399</v>
      </c>
      <c r="E363" s="161" t="s">
        <v>435</v>
      </c>
      <c r="F363" s="80" t="s">
        <v>201</v>
      </c>
      <c r="G363" s="87">
        <v>2</v>
      </c>
      <c r="H363" s="87">
        <v>1133770.28</v>
      </c>
      <c r="I363" s="63">
        <f t="shared" si="11"/>
        <v>2267540.56</v>
      </c>
      <c r="J363" s="87">
        <v>1129802.08402</v>
      </c>
      <c r="K363" s="142">
        <f t="shared" si="10"/>
        <v>2259604</v>
      </c>
      <c r="L363" s="143"/>
    </row>
    <row r="364" spans="1:12" ht="213.75">
      <c r="A364" s="214"/>
      <c r="B364" s="205"/>
      <c r="C364" s="205"/>
      <c r="D364" s="66" t="s">
        <v>394</v>
      </c>
      <c r="E364" s="161" t="s">
        <v>431</v>
      </c>
      <c r="F364" s="80"/>
      <c r="G364" s="87"/>
      <c r="H364" s="87"/>
      <c r="I364" s="63">
        <f t="shared" si="11"/>
        <v>0</v>
      </c>
      <c r="J364" s="87">
        <v>0</v>
      </c>
      <c r="K364" s="142">
        <f t="shared" si="10"/>
        <v>0</v>
      </c>
      <c r="L364" s="143"/>
    </row>
    <row r="365" spans="1:12">
      <c r="A365" s="214"/>
      <c r="B365" s="205"/>
      <c r="C365" s="205"/>
      <c r="D365" s="66" t="s">
        <v>318</v>
      </c>
      <c r="E365" s="161" t="s">
        <v>432</v>
      </c>
      <c r="F365" s="80" t="s">
        <v>201</v>
      </c>
      <c r="G365" s="87">
        <v>2</v>
      </c>
      <c r="H365" s="87">
        <v>266047.18</v>
      </c>
      <c r="I365" s="63">
        <f t="shared" si="11"/>
        <v>532094.36</v>
      </c>
      <c r="J365" s="87">
        <v>265116.01487000001</v>
      </c>
      <c r="K365" s="142">
        <f t="shared" si="10"/>
        <v>530232</v>
      </c>
      <c r="L365" s="143"/>
    </row>
    <row r="366" spans="1:12" ht="71.25">
      <c r="A366" s="214"/>
      <c r="B366" s="205"/>
      <c r="C366" s="205"/>
      <c r="D366" s="66" t="s">
        <v>400</v>
      </c>
      <c r="E366" s="161" t="s">
        <v>435</v>
      </c>
      <c r="F366" s="80" t="s">
        <v>201</v>
      </c>
      <c r="G366" s="87">
        <v>2</v>
      </c>
      <c r="H366" s="87">
        <v>16372.13</v>
      </c>
      <c r="I366" s="63">
        <f t="shared" si="11"/>
        <v>32744.26</v>
      </c>
      <c r="J366" s="87">
        <v>16314.827545</v>
      </c>
      <c r="K366" s="142">
        <f t="shared" si="10"/>
        <v>32630</v>
      </c>
      <c r="L366" s="143"/>
    </row>
    <row r="367" spans="1:12">
      <c r="A367" s="214"/>
      <c r="B367" s="205"/>
      <c r="C367" s="205"/>
      <c r="D367" s="66" t="s">
        <v>349</v>
      </c>
      <c r="E367" s="161" t="s">
        <v>435</v>
      </c>
      <c r="F367" s="80" t="s">
        <v>201</v>
      </c>
      <c r="G367" s="87">
        <v>4</v>
      </c>
      <c r="H367" s="87">
        <v>6548.85</v>
      </c>
      <c r="I367" s="63">
        <f t="shared" si="11"/>
        <v>26195.4</v>
      </c>
      <c r="J367" s="87">
        <v>6525.9290250000004</v>
      </c>
      <c r="K367" s="142">
        <f t="shared" si="10"/>
        <v>26104</v>
      </c>
      <c r="L367" s="143"/>
    </row>
    <row r="368" spans="1:12">
      <c r="A368" s="214"/>
      <c r="B368" s="205"/>
      <c r="C368" s="205"/>
      <c r="D368" s="66" t="s">
        <v>350</v>
      </c>
      <c r="E368" s="161" t="s">
        <v>435</v>
      </c>
      <c r="F368" s="80" t="s">
        <v>351</v>
      </c>
      <c r="G368" s="87">
        <v>1700</v>
      </c>
      <c r="H368" s="87">
        <v>73.67</v>
      </c>
      <c r="I368" s="63">
        <f t="shared" si="11"/>
        <v>125239</v>
      </c>
      <c r="J368" s="87">
        <v>73.412154999999998</v>
      </c>
      <c r="K368" s="142">
        <f t="shared" si="10"/>
        <v>124801</v>
      </c>
      <c r="L368" s="143"/>
    </row>
    <row r="369" spans="1:12">
      <c r="A369" s="214"/>
      <c r="B369" s="205"/>
      <c r="C369" s="205"/>
      <c r="D369" s="66" t="s">
        <v>352</v>
      </c>
      <c r="E369" s="161" t="s">
        <v>435</v>
      </c>
      <c r="F369" s="80" t="s">
        <v>201</v>
      </c>
      <c r="G369" s="87">
        <v>4</v>
      </c>
      <c r="H369" s="87">
        <v>4911.6400000000003</v>
      </c>
      <c r="I369" s="63">
        <f t="shared" si="11"/>
        <v>19646.560000000001</v>
      </c>
      <c r="J369" s="87">
        <v>4894.4492600000003</v>
      </c>
      <c r="K369" s="142">
        <f t="shared" si="10"/>
        <v>19578</v>
      </c>
      <c r="L369" s="143"/>
    </row>
    <row r="370" spans="1:12">
      <c r="A370" s="214"/>
      <c r="B370" s="205"/>
      <c r="C370" s="205"/>
      <c r="D370" s="66" t="s">
        <v>353</v>
      </c>
      <c r="E370" s="161" t="s">
        <v>435</v>
      </c>
      <c r="F370" s="80" t="s">
        <v>201</v>
      </c>
      <c r="G370" s="87">
        <v>20</v>
      </c>
      <c r="H370" s="87">
        <v>2455.8200000000002</v>
      </c>
      <c r="I370" s="63">
        <f t="shared" si="11"/>
        <v>49116.4</v>
      </c>
      <c r="J370" s="87">
        <v>2447.2246300000002</v>
      </c>
      <c r="K370" s="142">
        <f t="shared" si="10"/>
        <v>48944</v>
      </c>
      <c r="L370" s="143"/>
    </row>
    <row r="371" spans="1:12">
      <c r="A371" s="214"/>
      <c r="B371" s="205"/>
      <c r="C371" s="205"/>
      <c r="D371" s="66" t="s">
        <v>354</v>
      </c>
      <c r="E371" s="161" t="s">
        <v>435</v>
      </c>
      <c r="F371" s="80" t="s">
        <v>177</v>
      </c>
      <c r="G371" s="87">
        <v>2</v>
      </c>
      <c r="H371" s="87">
        <v>81860.67</v>
      </c>
      <c r="I371" s="63">
        <f t="shared" si="11"/>
        <v>163721.34</v>
      </c>
      <c r="J371" s="87">
        <v>81574.157655000003</v>
      </c>
      <c r="K371" s="142">
        <f t="shared" si="10"/>
        <v>163148</v>
      </c>
      <c r="L371" s="143"/>
    </row>
    <row r="372" spans="1:12">
      <c r="A372" s="214"/>
      <c r="B372" s="205"/>
      <c r="C372" s="205"/>
      <c r="D372" s="66" t="s">
        <v>355</v>
      </c>
      <c r="E372" s="161" t="s">
        <v>435</v>
      </c>
      <c r="F372" s="80" t="s">
        <v>177</v>
      </c>
      <c r="G372" s="87">
        <v>8</v>
      </c>
      <c r="H372" s="87">
        <v>4093.03</v>
      </c>
      <c r="I372" s="63">
        <f t="shared" si="11"/>
        <v>32744.240000000002</v>
      </c>
      <c r="J372" s="87">
        <v>4078.7043950000002</v>
      </c>
      <c r="K372" s="142">
        <f t="shared" si="10"/>
        <v>32630</v>
      </c>
      <c r="L372" s="143"/>
    </row>
    <row r="373" spans="1:12">
      <c r="A373" s="214"/>
      <c r="B373" s="205"/>
      <c r="C373" s="205"/>
      <c r="D373" s="66" t="s">
        <v>356</v>
      </c>
      <c r="E373" s="161" t="s">
        <v>435</v>
      </c>
      <c r="F373" s="80" t="s">
        <v>177</v>
      </c>
      <c r="G373" s="87">
        <v>2</v>
      </c>
      <c r="H373" s="87">
        <v>36837.300000000003</v>
      </c>
      <c r="I373" s="63">
        <f t="shared" si="11"/>
        <v>73674.600000000006</v>
      </c>
      <c r="J373" s="87">
        <v>36708.369450000006</v>
      </c>
      <c r="K373" s="142">
        <f t="shared" si="10"/>
        <v>73417</v>
      </c>
      <c r="L373" s="143"/>
    </row>
    <row r="374" spans="1:12">
      <c r="A374" s="214"/>
      <c r="B374" s="205"/>
      <c r="C374" s="205"/>
      <c r="D374" s="66" t="s">
        <v>357</v>
      </c>
      <c r="E374" s="161" t="s">
        <v>435</v>
      </c>
      <c r="F374" s="80" t="s">
        <v>177</v>
      </c>
      <c r="G374" s="87">
        <v>2</v>
      </c>
      <c r="H374" s="87">
        <v>28651.23</v>
      </c>
      <c r="I374" s="63">
        <f t="shared" si="11"/>
        <v>57302.46</v>
      </c>
      <c r="J374" s="87">
        <v>28550.950695</v>
      </c>
      <c r="K374" s="142">
        <f t="shared" si="10"/>
        <v>57102</v>
      </c>
      <c r="L374" s="143"/>
    </row>
    <row r="375" spans="1:12">
      <c r="A375" s="214"/>
      <c r="B375" s="205"/>
      <c r="C375" s="205"/>
      <c r="D375" s="66" t="s">
        <v>358</v>
      </c>
      <c r="E375" s="161" t="s">
        <v>435</v>
      </c>
      <c r="F375" s="80" t="s">
        <v>177</v>
      </c>
      <c r="G375" s="87">
        <v>2</v>
      </c>
      <c r="H375" s="87">
        <v>8186.07</v>
      </c>
      <c r="I375" s="63">
        <f t="shared" si="11"/>
        <v>16372.14</v>
      </c>
      <c r="J375" s="87">
        <v>8157.4187549999997</v>
      </c>
      <c r="K375" s="142">
        <f t="shared" si="10"/>
        <v>16315</v>
      </c>
      <c r="L375" s="143"/>
    </row>
    <row r="376" spans="1:12" ht="28.5">
      <c r="A376" s="214"/>
      <c r="B376" s="205"/>
      <c r="C376" s="205"/>
      <c r="D376" s="88" t="s">
        <v>359</v>
      </c>
      <c r="E376" s="161" t="s">
        <v>435</v>
      </c>
      <c r="F376" s="80" t="s">
        <v>177</v>
      </c>
      <c r="G376" s="87">
        <v>2</v>
      </c>
      <c r="H376" s="87">
        <v>40930.339999999997</v>
      </c>
      <c r="I376" s="63">
        <f t="shared" si="11"/>
        <v>81860.679999999993</v>
      </c>
      <c r="J376" s="87">
        <v>40787.083809999996</v>
      </c>
      <c r="K376" s="142">
        <f t="shared" si="10"/>
        <v>81574</v>
      </c>
      <c r="L376" s="143"/>
    </row>
    <row r="377" spans="1:12" ht="28.5">
      <c r="A377" s="214"/>
      <c r="B377" s="205"/>
      <c r="C377" s="205"/>
      <c r="D377" s="66" t="s">
        <v>360</v>
      </c>
      <c r="E377" s="161" t="s">
        <v>435</v>
      </c>
      <c r="F377" s="80" t="s">
        <v>177</v>
      </c>
      <c r="G377" s="87">
        <v>2</v>
      </c>
      <c r="H377" s="87">
        <v>73674.600000000006</v>
      </c>
      <c r="I377" s="63">
        <f t="shared" si="11"/>
        <v>147349.20000000001</v>
      </c>
      <c r="J377" s="87">
        <v>73416.738900000011</v>
      </c>
      <c r="K377" s="142">
        <f t="shared" si="10"/>
        <v>146833</v>
      </c>
      <c r="L377" s="143"/>
    </row>
    <row r="378" spans="1:12">
      <c r="A378" s="214"/>
      <c r="B378" s="205"/>
      <c r="C378" s="205"/>
      <c r="D378" s="83" t="s">
        <v>401</v>
      </c>
      <c r="E378" s="170"/>
      <c r="F378" s="75"/>
      <c r="G378" s="64"/>
      <c r="H378" s="73"/>
      <c r="I378" s="63">
        <f t="shared" si="11"/>
        <v>0</v>
      </c>
      <c r="J378" s="73">
        <v>0</v>
      </c>
      <c r="K378" s="142">
        <f t="shared" si="10"/>
        <v>0</v>
      </c>
      <c r="L378" s="143"/>
    </row>
    <row r="379" spans="1:12" ht="85.5">
      <c r="A379" s="214"/>
      <c r="B379" s="205"/>
      <c r="C379" s="205"/>
      <c r="D379" s="66" t="s">
        <v>363</v>
      </c>
      <c r="E379" s="161" t="s">
        <v>435</v>
      </c>
      <c r="F379" s="80" t="s">
        <v>364</v>
      </c>
      <c r="G379" s="87">
        <v>2</v>
      </c>
      <c r="H379" s="87">
        <v>613955.03</v>
      </c>
      <c r="I379" s="63">
        <f t="shared" si="11"/>
        <v>1227910.06</v>
      </c>
      <c r="J379" s="87">
        <v>611806.18739500002</v>
      </c>
      <c r="K379" s="142">
        <f t="shared" si="10"/>
        <v>1223612</v>
      </c>
      <c r="L379" s="143"/>
    </row>
    <row r="380" spans="1:12" ht="57">
      <c r="A380" s="214"/>
      <c r="B380" s="205"/>
      <c r="C380" s="205"/>
      <c r="D380" s="66" t="s">
        <v>365</v>
      </c>
      <c r="E380" s="161" t="s">
        <v>435</v>
      </c>
      <c r="F380" s="80" t="s">
        <v>364</v>
      </c>
      <c r="G380" s="87">
        <v>2</v>
      </c>
      <c r="H380" s="87">
        <v>335628.75</v>
      </c>
      <c r="I380" s="63">
        <f t="shared" si="11"/>
        <v>671257.5</v>
      </c>
      <c r="J380" s="87">
        <v>334454.049375</v>
      </c>
      <c r="K380" s="142">
        <f t="shared" si="10"/>
        <v>668908</v>
      </c>
      <c r="L380" s="143"/>
    </row>
    <row r="381" spans="1:12" ht="28.5">
      <c r="A381" s="214"/>
      <c r="B381" s="205"/>
      <c r="C381" s="205"/>
      <c r="D381" s="88" t="s">
        <v>366</v>
      </c>
      <c r="E381" s="161" t="s">
        <v>435</v>
      </c>
      <c r="F381" s="80" t="s">
        <v>367</v>
      </c>
      <c r="G381" s="87">
        <v>120</v>
      </c>
      <c r="H381" s="87">
        <v>1186.98</v>
      </c>
      <c r="I381" s="63">
        <f t="shared" si="11"/>
        <v>142437.6</v>
      </c>
      <c r="J381" s="87">
        <v>1182.82557</v>
      </c>
      <c r="K381" s="142">
        <f t="shared" si="10"/>
        <v>141939</v>
      </c>
      <c r="L381" s="143"/>
    </row>
    <row r="382" spans="1:12" ht="28.5">
      <c r="A382" s="214"/>
      <c r="B382" s="205"/>
      <c r="C382" s="205"/>
      <c r="D382" s="88" t="s">
        <v>368</v>
      </c>
      <c r="E382" s="161" t="s">
        <v>435</v>
      </c>
      <c r="F382" s="80" t="s">
        <v>367</v>
      </c>
      <c r="G382" s="87">
        <v>320</v>
      </c>
      <c r="H382" s="87">
        <v>900.47</v>
      </c>
      <c r="I382" s="63">
        <f t="shared" si="11"/>
        <v>288150.40000000002</v>
      </c>
      <c r="J382" s="87">
        <v>897.318355</v>
      </c>
      <c r="K382" s="142">
        <f t="shared" si="10"/>
        <v>287142</v>
      </c>
      <c r="L382" s="143"/>
    </row>
    <row r="383" spans="1:12" ht="28.5">
      <c r="A383" s="214"/>
      <c r="B383" s="205"/>
      <c r="C383" s="205"/>
      <c r="D383" s="88" t="s">
        <v>369</v>
      </c>
      <c r="E383" s="161" t="s">
        <v>435</v>
      </c>
      <c r="F383" s="80" t="s">
        <v>364</v>
      </c>
      <c r="G383" s="87">
        <v>12</v>
      </c>
      <c r="H383" s="87">
        <v>4093.03</v>
      </c>
      <c r="I383" s="63">
        <f t="shared" si="11"/>
        <v>49116.36</v>
      </c>
      <c r="J383" s="87">
        <v>4078.7043950000002</v>
      </c>
      <c r="K383" s="142">
        <f t="shared" si="10"/>
        <v>48944</v>
      </c>
      <c r="L383" s="143"/>
    </row>
    <row r="384" spans="1:12" ht="28.5">
      <c r="A384" s="214"/>
      <c r="B384" s="205"/>
      <c r="C384" s="205"/>
      <c r="D384" s="88" t="s">
        <v>370</v>
      </c>
      <c r="E384" s="161" t="s">
        <v>435</v>
      </c>
      <c r="F384" s="80" t="s">
        <v>177</v>
      </c>
      <c r="G384" s="87">
        <v>4</v>
      </c>
      <c r="H384" s="87">
        <v>4093.03</v>
      </c>
      <c r="I384" s="63">
        <f t="shared" si="11"/>
        <v>16372.12</v>
      </c>
      <c r="J384" s="87">
        <v>4078.7043950000002</v>
      </c>
      <c r="K384" s="142">
        <f t="shared" si="10"/>
        <v>16315</v>
      </c>
      <c r="L384" s="143"/>
    </row>
    <row r="385" spans="1:12">
      <c r="A385" s="214"/>
      <c r="B385" s="205"/>
      <c r="C385" s="205"/>
      <c r="D385" s="88" t="s">
        <v>371</v>
      </c>
      <c r="E385" s="161" t="s">
        <v>435</v>
      </c>
      <c r="F385" s="80" t="s">
        <v>177</v>
      </c>
      <c r="G385" s="87">
        <v>2</v>
      </c>
      <c r="H385" s="87">
        <v>40930.339999999997</v>
      </c>
      <c r="I385" s="63">
        <f t="shared" si="11"/>
        <v>81860.679999999993</v>
      </c>
      <c r="J385" s="87">
        <v>40787.083809999996</v>
      </c>
      <c r="K385" s="142">
        <f t="shared" si="10"/>
        <v>81574</v>
      </c>
      <c r="L385" s="143"/>
    </row>
    <row r="386" spans="1:12">
      <c r="A386" s="214"/>
      <c r="B386" s="205"/>
      <c r="C386" s="205"/>
      <c r="D386" s="88" t="s">
        <v>372</v>
      </c>
      <c r="E386" s="161" t="s">
        <v>435</v>
      </c>
      <c r="F386" s="80" t="s">
        <v>177</v>
      </c>
      <c r="G386" s="87">
        <v>2</v>
      </c>
      <c r="H386" s="87">
        <v>8186.07</v>
      </c>
      <c r="I386" s="63">
        <f t="shared" si="11"/>
        <v>16372.14</v>
      </c>
      <c r="J386" s="87">
        <v>8157.4187549999997</v>
      </c>
      <c r="K386" s="142">
        <f t="shared" si="10"/>
        <v>16315</v>
      </c>
      <c r="L386" s="143"/>
    </row>
    <row r="387" spans="1:12" ht="28.5">
      <c r="A387" s="214"/>
      <c r="B387" s="205"/>
      <c r="C387" s="205"/>
      <c r="D387" s="88" t="s">
        <v>373</v>
      </c>
      <c r="E387" s="161" t="s">
        <v>435</v>
      </c>
      <c r="F387" s="80" t="s">
        <v>177</v>
      </c>
      <c r="G387" s="87">
        <v>2</v>
      </c>
      <c r="H387" s="87">
        <v>20465.169999999998</v>
      </c>
      <c r="I387" s="63">
        <f t="shared" si="11"/>
        <v>40930.339999999997</v>
      </c>
      <c r="J387" s="87">
        <v>20393.541904999998</v>
      </c>
      <c r="K387" s="142">
        <f t="shared" si="10"/>
        <v>40787</v>
      </c>
      <c r="L387" s="143"/>
    </row>
    <row r="388" spans="1:12">
      <c r="A388" s="214"/>
      <c r="B388" s="205"/>
      <c r="C388" s="205"/>
      <c r="D388" s="88" t="s">
        <v>374</v>
      </c>
      <c r="E388" s="161" t="s">
        <v>435</v>
      </c>
      <c r="F388" s="80" t="s">
        <v>364</v>
      </c>
      <c r="G388" s="87">
        <v>4</v>
      </c>
      <c r="H388" s="87">
        <v>9823.2800000000007</v>
      </c>
      <c r="I388" s="63">
        <f t="shared" si="11"/>
        <v>39293.120000000003</v>
      </c>
      <c r="J388" s="87">
        <v>9788.8985200000006</v>
      </c>
      <c r="K388" s="142">
        <f t="shared" si="10"/>
        <v>39156</v>
      </c>
      <c r="L388" s="143"/>
    </row>
    <row r="389" spans="1:12" ht="28.5">
      <c r="A389" s="214"/>
      <c r="B389" s="205"/>
      <c r="C389" s="205"/>
      <c r="D389" s="88" t="s">
        <v>375</v>
      </c>
      <c r="E389" s="161" t="s">
        <v>435</v>
      </c>
      <c r="F389" s="80" t="s">
        <v>364</v>
      </c>
      <c r="G389" s="87">
        <v>4</v>
      </c>
      <c r="H389" s="87">
        <v>4911.6400000000003</v>
      </c>
      <c r="I389" s="63">
        <f t="shared" si="11"/>
        <v>19646.560000000001</v>
      </c>
      <c r="J389" s="87">
        <v>4894.4492600000003</v>
      </c>
      <c r="K389" s="142">
        <f t="shared" si="10"/>
        <v>19578</v>
      </c>
      <c r="L389" s="143"/>
    </row>
    <row r="390" spans="1:12" ht="28.5">
      <c r="A390" s="214"/>
      <c r="B390" s="205"/>
      <c r="C390" s="205"/>
      <c r="D390" s="88" t="s">
        <v>376</v>
      </c>
      <c r="E390" s="161" t="s">
        <v>435</v>
      </c>
      <c r="F390" s="80" t="s">
        <v>177</v>
      </c>
      <c r="G390" s="87">
        <v>2</v>
      </c>
      <c r="H390" s="87">
        <v>40930.339999999997</v>
      </c>
      <c r="I390" s="63">
        <f t="shared" si="11"/>
        <v>81860.679999999993</v>
      </c>
      <c r="J390" s="87">
        <v>40787.083809999996</v>
      </c>
      <c r="K390" s="142">
        <f t="shared" ref="K390:K453" si="12">ROUND(G390*J390,0)</f>
        <v>81574</v>
      </c>
      <c r="L390" s="143"/>
    </row>
    <row r="391" spans="1:12">
      <c r="A391" s="214"/>
      <c r="B391" s="205"/>
      <c r="C391" s="205"/>
      <c r="D391" s="83" t="s">
        <v>402</v>
      </c>
      <c r="E391" s="170"/>
      <c r="F391" s="75"/>
      <c r="G391" s="64"/>
      <c r="H391" s="73"/>
      <c r="I391" s="63">
        <f t="shared" si="11"/>
        <v>0</v>
      </c>
      <c r="J391" s="73">
        <v>0</v>
      </c>
      <c r="K391" s="142">
        <f t="shared" si="12"/>
        <v>0</v>
      </c>
      <c r="L391" s="143"/>
    </row>
    <row r="392" spans="1:12" ht="342">
      <c r="A392" s="214"/>
      <c r="B392" s="205"/>
      <c r="C392" s="205"/>
      <c r="D392" s="66" t="s">
        <v>403</v>
      </c>
      <c r="E392" s="161" t="s">
        <v>435</v>
      </c>
      <c r="F392" s="90" t="s">
        <v>201</v>
      </c>
      <c r="G392" s="87">
        <v>4</v>
      </c>
      <c r="H392" s="87">
        <v>994607.14</v>
      </c>
      <c r="I392" s="63">
        <f t="shared" si="11"/>
        <v>3978428.56</v>
      </c>
      <c r="J392" s="87">
        <v>991126.01500999997</v>
      </c>
      <c r="K392" s="142">
        <f t="shared" si="12"/>
        <v>3964504</v>
      </c>
      <c r="L392" s="143"/>
    </row>
    <row r="393" spans="1:12" ht="42.75">
      <c r="A393" s="214"/>
      <c r="B393" s="205"/>
      <c r="C393" s="205"/>
      <c r="D393" s="66" t="s">
        <v>379</v>
      </c>
      <c r="E393" s="161" t="s">
        <v>435</v>
      </c>
      <c r="F393" s="90" t="s">
        <v>201</v>
      </c>
      <c r="G393" s="89">
        <v>4</v>
      </c>
      <c r="H393" s="87">
        <v>40930.339999999997</v>
      </c>
      <c r="I393" s="63">
        <f t="shared" si="11"/>
        <v>163721.35999999999</v>
      </c>
      <c r="J393" s="87">
        <v>40787.083809999996</v>
      </c>
      <c r="K393" s="142">
        <f t="shared" si="12"/>
        <v>163148</v>
      </c>
      <c r="L393" s="143"/>
    </row>
    <row r="394" spans="1:12" ht="42.75">
      <c r="A394" s="214"/>
      <c r="B394" s="205"/>
      <c r="C394" s="205"/>
      <c r="D394" s="66" t="s">
        <v>381</v>
      </c>
      <c r="E394" s="161" t="s">
        <v>435</v>
      </c>
      <c r="F394" s="90" t="s">
        <v>201</v>
      </c>
      <c r="G394" s="89">
        <v>8</v>
      </c>
      <c r="H394" s="87">
        <v>6139.55</v>
      </c>
      <c r="I394" s="63">
        <f t="shared" si="11"/>
        <v>49116.4</v>
      </c>
      <c r="J394" s="87">
        <v>6118.0615750000006</v>
      </c>
      <c r="K394" s="142">
        <f t="shared" si="12"/>
        <v>48944</v>
      </c>
      <c r="L394" s="143"/>
    </row>
    <row r="395" spans="1:12" ht="28.5">
      <c r="A395" s="214"/>
      <c r="B395" s="205"/>
      <c r="C395" s="205"/>
      <c r="D395" s="66" t="s">
        <v>382</v>
      </c>
      <c r="E395" s="161" t="s">
        <v>435</v>
      </c>
      <c r="F395" s="90" t="s">
        <v>201</v>
      </c>
      <c r="G395" s="89">
        <v>8</v>
      </c>
      <c r="H395" s="87">
        <v>4911.6400000000003</v>
      </c>
      <c r="I395" s="63">
        <f t="shared" si="11"/>
        <v>39293.120000000003</v>
      </c>
      <c r="J395" s="87">
        <v>4894.4492600000003</v>
      </c>
      <c r="K395" s="142">
        <f t="shared" si="12"/>
        <v>39156</v>
      </c>
      <c r="L395" s="143"/>
    </row>
    <row r="396" spans="1:12">
      <c r="A396" s="214"/>
      <c r="B396" s="205"/>
      <c r="C396" s="205"/>
      <c r="D396" s="66" t="s">
        <v>383</v>
      </c>
      <c r="E396" s="161" t="s">
        <v>435</v>
      </c>
      <c r="F396" s="90" t="s">
        <v>201</v>
      </c>
      <c r="G396" s="87">
        <v>4</v>
      </c>
      <c r="H396" s="87">
        <v>4911.6400000000003</v>
      </c>
      <c r="I396" s="63">
        <f t="shared" si="11"/>
        <v>19646.560000000001</v>
      </c>
      <c r="J396" s="87">
        <v>4894.4492600000003</v>
      </c>
      <c r="K396" s="142">
        <f t="shared" si="12"/>
        <v>19578</v>
      </c>
      <c r="L396" s="143"/>
    </row>
    <row r="397" spans="1:12">
      <c r="A397" s="214"/>
      <c r="B397" s="205"/>
      <c r="C397" s="205"/>
      <c r="D397" s="66" t="s">
        <v>384</v>
      </c>
      <c r="E397" s="161" t="s">
        <v>435</v>
      </c>
      <c r="F397" s="90" t="s">
        <v>201</v>
      </c>
      <c r="G397" s="87">
        <v>4</v>
      </c>
      <c r="H397" s="87">
        <v>8186.07</v>
      </c>
      <c r="I397" s="63">
        <f t="shared" si="11"/>
        <v>32744.28</v>
      </c>
      <c r="J397" s="87">
        <v>8157.4187549999997</v>
      </c>
      <c r="K397" s="142">
        <f t="shared" si="12"/>
        <v>32630</v>
      </c>
      <c r="L397" s="143"/>
    </row>
    <row r="398" spans="1:12" ht="28.5">
      <c r="A398" s="214"/>
      <c r="B398" s="205"/>
      <c r="C398" s="205"/>
      <c r="D398" s="66" t="s">
        <v>385</v>
      </c>
      <c r="E398" s="161" t="s">
        <v>435</v>
      </c>
      <c r="F398" s="90" t="s">
        <v>201</v>
      </c>
      <c r="G398" s="87">
        <v>4</v>
      </c>
      <c r="H398" s="87">
        <v>12279.1</v>
      </c>
      <c r="I398" s="63">
        <f t="shared" si="11"/>
        <v>49116.4</v>
      </c>
      <c r="J398" s="87">
        <v>12236.123150000001</v>
      </c>
      <c r="K398" s="142">
        <f t="shared" si="12"/>
        <v>48944</v>
      </c>
      <c r="L398" s="143"/>
    </row>
    <row r="399" spans="1:12">
      <c r="A399" s="214"/>
      <c r="B399" s="205"/>
      <c r="C399" s="205"/>
      <c r="D399" s="66" t="s">
        <v>386</v>
      </c>
      <c r="E399" s="161" t="s">
        <v>435</v>
      </c>
      <c r="F399" s="90" t="s">
        <v>201</v>
      </c>
      <c r="G399" s="87">
        <v>4</v>
      </c>
      <c r="H399" s="87">
        <v>12279.1</v>
      </c>
      <c r="I399" s="63">
        <f t="shared" si="11"/>
        <v>49116.4</v>
      </c>
      <c r="J399" s="87">
        <v>12236.123150000001</v>
      </c>
      <c r="K399" s="142">
        <f t="shared" si="12"/>
        <v>48944</v>
      </c>
      <c r="L399" s="143"/>
    </row>
    <row r="400" spans="1:12" ht="28.5">
      <c r="A400" s="214"/>
      <c r="B400" s="205"/>
      <c r="C400" s="205"/>
      <c r="D400" s="91" t="s">
        <v>404</v>
      </c>
      <c r="E400" s="161" t="s">
        <v>435</v>
      </c>
      <c r="F400" s="90" t="s">
        <v>201</v>
      </c>
      <c r="G400" s="92">
        <v>4</v>
      </c>
      <c r="H400" s="92">
        <v>599947.03</v>
      </c>
      <c r="I400" s="63">
        <f t="shared" si="11"/>
        <v>2399788.12</v>
      </c>
      <c r="J400" s="92">
        <v>597847.21539500006</v>
      </c>
      <c r="K400" s="142">
        <f t="shared" si="12"/>
        <v>2391389</v>
      </c>
      <c r="L400" s="143"/>
    </row>
    <row r="401" spans="1:12">
      <c r="A401" s="214"/>
      <c r="B401" s="205"/>
      <c r="C401" s="205"/>
      <c r="D401" s="93" t="s">
        <v>405</v>
      </c>
      <c r="E401" s="171" t="s">
        <v>431</v>
      </c>
      <c r="F401" s="90"/>
      <c r="G401" s="94"/>
      <c r="H401" s="94"/>
      <c r="I401" s="63">
        <f t="shared" si="11"/>
        <v>0</v>
      </c>
      <c r="J401" s="94">
        <v>0</v>
      </c>
      <c r="K401" s="142">
        <f t="shared" si="12"/>
        <v>0</v>
      </c>
      <c r="L401" s="143"/>
    </row>
    <row r="402" spans="1:12" ht="28.5">
      <c r="A402" s="214"/>
      <c r="B402" s="205"/>
      <c r="C402" s="205"/>
      <c r="D402" s="66" t="s">
        <v>406</v>
      </c>
      <c r="E402" s="161" t="s">
        <v>431</v>
      </c>
      <c r="F402" s="90"/>
      <c r="G402" s="94"/>
      <c r="H402" s="94"/>
      <c r="I402" s="63">
        <f t="shared" si="11"/>
        <v>0</v>
      </c>
      <c r="J402" s="94">
        <v>0</v>
      </c>
      <c r="K402" s="142">
        <f t="shared" si="12"/>
        <v>0</v>
      </c>
      <c r="L402" s="143"/>
    </row>
    <row r="403" spans="1:12">
      <c r="A403" s="214"/>
      <c r="B403" s="205"/>
      <c r="C403" s="205"/>
      <c r="D403" s="95" t="s">
        <v>407</v>
      </c>
      <c r="E403" s="172" t="s">
        <v>432</v>
      </c>
      <c r="F403" s="90" t="s">
        <v>225</v>
      </c>
      <c r="G403" s="92">
        <v>4</v>
      </c>
      <c r="H403" s="87">
        <v>20465.169999999998</v>
      </c>
      <c r="I403" s="63">
        <f t="shared" si="11"/>
        <v>81860.679999999993</v>
      </c>
      <c r="J403" s="87">
        <v>20393.541904999998</v>
      </c>
      <c r="K403" s="142">
        <f t="shared" si="12"/>
        <v>81574</v>
      </c>
      <c r="L403" s="143"/>
    </row>
    <row r="404" spans="1:12">
      <c r="A404" s="214"/>
      <c r="B404" s="205"/>
      <c r="C404" s="205"/>
      <c r="D404" s="93" t="s">
        <v>405</v>
      </c>
      <c r="E404" s="171" t="s">
        <v>431</v>
      </c>
      <c r="F404" s="90"/>
      <c r="G404" s="94"/>
      <c r="H404" s="94"/>
      <c r="I404" s="63">
        <f t="shared" si="11"/>
        <v>0</v>
      </c>
      <c r="J404" s="94">
        <v>0</v>
      </c>
      <c r="K404" s="142">
        <f t="shared" si="12"/>
        <v>0</v>
      </c>
      <c r="L404" s="143"/>
    </row>
    <row r="405" spans="1:12" ht="28.5">
      <c r="A405" s="214"/>
      <c r="B405" s="205"/>
      <c r="C405" s="205"/>
      <c r="D405" s="66" t="s">
        <v>406</v>
      </c>
      <c r="E405" s="172" t="s">
        <v>431</v>
      </c>
      <c r="F405" s="90"/>
      <c r="G405" s="92"/>
      <c r="H405" s="87"/>
      <c r="I405" s="63"/>
      <c r="J405" s="87">
        <v>0</v>
      </c>
      <c r="K405" s="142">
        <f t="shared" si="12"/>
        <v>0</v>
      </c>
      <c r="L405" s="143"/>
    </row>
    <row r="406" spans="1:12">
      <c r="A406" s="214"/>
      <c r="B406" s="205"/>
      <c r="C406" s="205"/>
      <c r="D406" s="95" t="s">
        <v>408</v>
      </c>
      <c r="E406" s="172" t="s">
        <v>432</v>
      </c>
      <c r="F406" s="90" t="s">
        <v>225</v>
      </c>
      <c r="G406" s="92">
        <v>4</v>
      </c>
      <c r="H406" s="87">
        <v>17190.740000000002</v>
      </c>
      <c r="I406" s="63">
        <f>G406*H406</f>
        <v>68762.960000000006</v>
      </c>
      <c r="J406" s="87">
        <v>17130.572410000001</v>
      </c>
      <c r="K406" s="142">
        <f t="shared" si="12"/>
        <v>68522</v>
      </c>
      <c r="L406" s="143"/>
    </row>
    <row r="407" spans="1:12">
      <c r="A407" s="214"/>
      <c r="B407" s="205"/>
      <c r="C407" s="205"/>
      <c r="D407" s="93" t="s">
        <v>405</v>
      </c>
      <c r="E407" s="171" t="s">
        <v>431</v>
      </c>
      <c r="F407" s="90"/>
      <c r="G407" s="94"/>
      <c r="H407" s="94"/>
      <c r="I407" s="63">
        <f>G407*H407</f>
        <v>0</v>
      </c>
      <c r="J407" s="94">
        <v>0</v>
      </c>
      <c r="K407" s="142">
        <f t="shared" si="12"/>
        <v>0</v>
      </c>
      <c r="L407" s="143"/>
    </row>
    <row r="408" spans="1:12" ht="28.5">
      <c r="A408" s="214"/>
      <c r="B408" s="205"/>
      <c r="C408" s="205"/>
      <c r="D408" s="66" t="s">
        <v>406</v>
      </c>
      <c r="E408" s="172" t="s">
        <v>431</v>
      </c>
      <c r="F408" s="90"/>
      <c r="G408" s="92"/>
      <c r="H408" s="87"/>
      <c r="I408" s="63"/>
      <c r="J408" s="87">
        <v>0</v>
      </c>
      <c r="K408" s="142">
        <f t="shared" si="12"/>
        <v>0</v>
      </c>
      <c r="L408" s="143"/>
    </row>
    <row r="409" spans="1:12">
      <c r="A409" s="214"/>
      <c r="B409" s="205"/>
      <c r="C409" s="205"/>
      <c r="D409" s="95" t="s">
        <v>409</v>
      </c>
      <c r="E409" s="172" t="s">
        <v>432</v>
      </c>
      <c r="F409" s="90" t="s">
        <v>225</v>
      </c>
      <c r="G409" s="92">
        <v>4</v>
      </c>
      <c r="H409" s="87">
        <v>20465.169999999998</v>
      </c>
      <c r="I409" s="63">
        <f>G409*H409</f>
        <v>81860.679999999993</v>
      </c>
      <c r="J409" s="87">
        <v>20393.541904999998</v>
      </c>
      <c r="K409" s="142">
        <f t="shared" si="12"/>
        <v>81574</v>
      </c>
      <c r="L409" s="143"/>
    </row>
    <row r="410" spans="1:12">
      <c r="A410" s="214"/>
      <c r="B410" s="205"/>
      <c r="C410" s="205"/>
      <c r="D410" s="93" t="s">
        <v>405</v>
      </c>
      <c r="E410" s="171" t="s">
        <v>431</v>
      </c>
      <c r="F410" s="90"/>
      <c r="G410" s="94"/>
      <c r="H410" s="94"/>
      <c r="I410" s="63">
        <f>G410*H410</f>
        <v>0</v>
      </c>
      <c r="J410" s="94">
        <v>0</v>
      </c>
      <c r="K410" s="142">
        <f t="shared" si="12"/>
        <v>0</v>
      </c>
      <c r="L410" s="143"/>
    </row>
    <row r="411" spans="1:12" ht="28.5">
      <c r="A411" s="214"/>
      <c r="B411" s="205"/>
      <c r="C411" s="205"/>
      <c r="D411" s="66" t="s">
        <v>406</v>
      </c>
      <c r="E411" s="172" t="s">
        <v>431</v>
      </c>
      <c r="F411" s="90"/>
      <c r="G411" s="92"/>
      <c r="H411" s="87"/>
      <c r="I411" s="63"/>
      <c r="J411" s="87">
        <v>0</v>
      </c>
      <c r="K411" s="142">
        <f t="shared" si="12"/>
        <v>0</v>
      </c>
      <c r="L411" s="143"/>
    </row>
    <row r="412" spans="1:12">
      <c r="A412" s="214"/>
      <c r="B412" s="205"/>
      <c r="C412" s="205"/>
      <c r="D412" s="95" t="s">
        <v>410</v>
      </c>
      <c r="E412" s="172" t="s">
        <v>432</v>
      </c>
      <c r="F412" s="90" t="s">
        <v>225</v>
      </c>
      <c r="G412" s="92">
        <v>4</v>
      </c>
      <c r="H412" s="87">
        <v>17190.740000000002</v>
      </c>
      <c r="I412" s="63">
        <f>G412*H412</f>
        <v>68762.960000000006</v>
      </c>
      <c r="J412" s="87">
        <v>17130.572410000001</v>
      </c>
      <c r="K412" s="142">
        <f t="shared" si="12"/>
        <v>68522</v>
      </c>
      <c r="L412" s="143"/>
    </row>
    <row r="413" spans="1:12" ht="30">
      <c r="A413" s="214"/>
      <c r="B413" s="205"/>
      <c r="C413" s="205"/>
      <c r="D413" s="96" t="s">
        <v>411</v>
      </c>
      <c r="E413" s="173" t="s">
        <v>431</v>
      </c>
      <c r="F413" s="90"/>
      <c r="G413" s="94"/>
      <c r="H413" s="94"/>
      <c r="I413" s="63">
        <f>G413*H413</f>
        <v>0</v>
      </c>
      <c r="J413" s="94">
        <v>0</v>
      </c>
      <c r="K413" s="142">
        <f t="shared" si="12"/>
        <v>0</v>
      </c>
      <c r="L413" s="143"/>
    </row>
    <row r="414" spans="1:12" ht="28.5">
      <c r="A414" s="214"/>
      <c r="B414" s="205"/>
      <c r="C414" s="205"/>
      <c r="D414" s="97" t="s">
        <v>412</v>
      </c>
      <c r="E414" s="174" t="s">
        <v>432</v>
      </c>
      <c r="F414" s="90" t="s">
        <v>201</v>
      </c>
      <c r="G414" s="94">
        <v>1</v>
      </c>
      <c r="H414" s="94">
        <v>300363.17</v>
      </c>
      <c r="I414" s="63">
        <f>G414*H414</f>
        <v>300363.17</v>
      </c>
      <c r="J414" s="94">
        <v>299311.89890500001</v>
      </c>
      <c r="K414" s="142">
        <f t="shared" si="12"/>
        <v>299312</v>
      </c>
      <c r="L414" s="143"/>
    </row>
    <row r="415" spans="1:12" ht="30">
      <c r="A415" s="214"/>
      <c r="B415" s="205"/>
      <c r="C415" s="205"/>
      <c r="D415" s="96" t="s">
        <v>411</v>
      </c>
      <c r="E415" s="173" t="s">
        <v>431</v>
      </c>
      <c r="F415" s="90"/>
      <c r="G415" s="94"/>
      <c r="H415" s="94"/>
      <c r="I415" s="63">
        <f>G415*H415</f>
        <v>0</v>
      </c>
      <c r="J415" s="94">
        <v>0</v>
      </c>
      <c r="K415" s="142">
        <f t="shared" si="12"/>
        <v>0</v>
      </c>
      <c r="L415" s="143"/>
    </row>
    <row r="416" spans="1:12" ht="28.5">
      <c r="A416" s="214"/>
      <c r="B416" s="205"/>
      <c r="C416" s="205"/>
      <c r="D416" s="66" t="s">
        <v>406</v>
      </c>
      <c r="E416" s="174" t="s">
        <v>432</v>
      </c>
      <c r="F416" s="90"/>
      <c r="G416" s="94"/>
      <c r="H416" s="94"/>
      <c r="I416" s="63"/>
      <c r="J416" s="94">
        <v>0</v>
      </c>
      <c r="K416" s="142">
        <f t="shared" si="12"/>
        <v>0</v>
      </c>
      <c r="L416" s="143"/>
    </row>
    <row r="417" spans="1:12" ht="30">
      <c r="A417" s="214"/>
      <c r="B417" s="205"/>
      <c r="C417" s="205"/>
      <c r="D417" s="96" t="s">
        <v>411</v>
      </c>
      <c r="E417" s="173" t="s">
        <v>431</v>
      </c>
      <c r="F417" s="90"/>
      <c r="G417" s="94"/>
      <c r="H417" s="94"/>
      <c r="I417" s="63">
        <f t="shared" ref="I417:I456" si="13">G417*H417</f>
        <v>0</v>
      </c>
      <c r="J417" s="94">
        <v>0</v>
      </c>
      <c r="K417" s="142">
        <f t="shared" si="12"/>
        <v>0</v>
      </c>
      <c r="L417" s="143"/>
    </row>
    <row r="418" spans="1:12" ht="28.5">
      <c r="A418" s="214"/>
      <c r="B418" s="205"/>
      <c r="C418" s="205"/>
      <c r="D418" s="97" t="s">
        <v>413</v>
      </c>
      <c r="E418" s="174" t="s">
        <v>432</v>
      </c>
      <c r="F418" s="90" t="s">
        <v>414</v>
      </c>
      <c r="G418" s="94">
        <v>3</v>
      </c>
      <c r="H418" s="94">
        <v>361824.16</v>
      </c>
      <c r="I418" s="63">
        <f t="shared" si="13"/>
        <v>1085472.48</v>
      </c>
      <c r="J418" s="94">
        <v>360557.77544</v>
      </c>
      <c r="K418" s="142">
        <f t="shared" si="12"/>
        <v>1081673</v>
      </c>
      <c r="L418" s="143"/>
    </row>
    <row r="419" spans="1:12" ht="30">
      <c r="A419" s="214"/>
      <c r="B419" s="205"/>
      <c r="C419" s="205"/>
      <c r="D419" s="96" t="s">
        <v>411</v>
      </c>
      <c r="E419" s="173" t="s">
        <v>431</v>
      </c>
      <c r="F419" s="90"/>
      <c r="G419" s="94"/>
      <c r="H419" s="94"/>
      <c r="I419" s="63">
        <f t="shared" si="13"/>
        <v>0</v>
      </c>
      <c r="J419" s="94">
        <v>0</v>
      </c>
      <c r="K419" s="142">
        <f t="shared" si="12"/>
        <v>0</v>
      </c>
      <c r="L419" s="143"/>
    </row>
    <row r="420" spans="1:12">
      <c r="A420" s="214"/>
      <c r="B420" s="205"/>
      <c r="C420" s="205"/>
      <c r="D420" s="97" t="s">
        <v>415</v>
      </c>
      <c r="E420" s="174" t="s">
        <v>432</v>
      </c>
      <c r="F420" s="90" t="s">
        <v>416</v>
      </c>
      <c r="G420" s="94">
        <v>49</v>
      </c>
      <c r="H420" s="94">
        <v>982.33</v>
      </c>
      <c r="I420" s="63">
        <f t="shared" si="13"/>
        <v>48134.170000000006</v>
      </c>
      <c r="J420" s="94">
        <v>978.89184499999999</v>
      </c>
      <c r="K420" s="142">
        <f t="shared" si="12"/>
        <v>47966</v>
      </c>
      <c r="L420" s="143"/>
    </row>
    <row r="421" spans="1:12" ht="30">
      <c r="A421" s="214"/>
      <c r="B421" s="205"/>
      <c r="C421" s="205"/>
      <c r="D421" s="96" t="s">
        <v>411</v>
      </c>
      <c r="E421" s="173" t="s">
        <v>431</v>
      </c>
      <c r="F421" s="90"/>
      <c r="G421" s="94"/>
      <c r="H421" s="94"/>
      <c r="I421" s="63">
        <f t="shared" si="13"/>
        <v>0</v>
      </c>
      <c r="J421" s="94">
        <v>0</v>
      </c>
      <c r="K421" s="142">
        <f t="shared" si="12"/>
        <v>0</v>
      </c>
      <c r="L421" s="143"/>
    </row>
    <row r="422" spans="1:12">
      <c r="A422" s="214"/>
      <c r="B422" s="205"/>
      <c r="C422" s="205"/>
      <c r="D422" s="97" t="s">
        <v>417</v>
      </c>
      <c r="E422" s="174" t="s">
        <v>432</v>
      </c>
      <c r="F422" s="90" t="s">
        <v>416</v>
      </c>
      <c r="G422" s="94">
        <v>49</v>
      </c>
      <c r="H422" s="94">
        <v>245.58</v>
      </c>
      <c r="I422" s="63">
        <f t="shared" si="13"/>
        <v>12033.42</v>
      </c>
      <c r="J422" s="94">
        <v>244.72047000000001</v>
      </c>
      <c r="K422" s="142">
        <f t="shared" si="12"/>
        <v>11991</v>
      </c>
      <c r="L422" s="143"/>
    </row>
    <row r="423" spans="1:12" ht="30">
      <c r="A423" s="214"/>
      <c r="B423" s="205"/>
      <c r="C423" s="205"/>
      <c r="D423" s="96" t="s">
        <v>411</v>
      </c>
      <c r="E423" s="173" t="s">
        <v>431</v>
      </c>
      <c r="F423" s="90"/>
      <c r="G423" s="94"/>
      <c r="H423" s="94"/>
      <c r="I423" s="63">
        <f t="shared" si="13"/>
        <v>0</v>
      </c>
      <c r="J423" s="94">
        <v>0</v>
      </c>
      <c r="K423" s="142">
        <f t="shared" si="12"/>
        <v>0</v>
      </c>
      <c r="L423" s="143"/>
    </row>
    <row r="424" spans="1:12">
      <c r="A424" s="214"/>
      <c r="B424" s="205"/>
      <c r="C424" s="205"/>
      <c r="D424" s="97" t="s">
        <v>418</v>
      </c>
      <c r="E424" s="174" t="s">
        <v>432</v>
      </c>
      <c r="F424" s="90" t="s">
        <v>201</v>
      </c>
      <c r="G424" s="94">
        <v>1</v>
      </c>
      <c r="H424" s="94">
        <v>24558.2</v>
      </c>
      <c r="I424" s="63">
        <f t="shared" si="13"/>
        <v>24558.2</v>
      </c>
      <c r="J424" s="94">
        <v>24472.246300000003</v>
      </c>
      <c r="K424" s="142">
        <f t="shared" si="12"/>
        <v>24472</v>
      </c>
      <c r="L424" s="143"/>
    </row>
    <row r="425" spans="1:12" ht="30">
      <c r="A425" s="214"/>
      <c r="B425" s="205"/>
      <c r="C425" s="205"/>
      <c r="D425" s="96" t="s">
        <v>411</v>
      </c>
      <c r="E425" s="173" t="s">
        <v>431</v>
      </c>
      <c r="F425" s="90"/>
      <c r="G425" s="94"/>
      <c r="H425" s="94"/>
      <c r="I425" s="63">
        <f t="shared" si="13"/>
        <v>0</v>
      </c>
      <c r="J425" s="94">
        <v>0</v>
      </c>
      <c r="K425" s="142">
        <f t="shared" si="12"/>
        <v>0</v>
      </c>
      <c r="L425" s="143"/>
    </row>
    <row r="426" spans="1:12">
      <c r="A426" s="214"/>
      <c r="B426" s="205"/>
      <c r="C426" s="205"/>
      <c r="D426" s="97" t="s">
        <v>419</v>
      </c>
      <c r="E426" s="174" t="s">
        <v>432</v>
      </c>
      <c r="F426" s="90" t="s">
        <v>177</v>
      </c>
      <c r="G426" s="94">
        <v>1</v>
      </c>
      <c r="H426" s="94">
        <v>163.72</v>
      </c>
      <c r="I426" s="63">
        <f t="shared" si="13"/>
        <v>163.72</v>
      </c>
      <c r="J426" s="94">
        <v>163.14697999999999</v>
      </c>
      <c r="K426" s="142">
        <f t="shared" si="12"/>
        <v>163</v>
      </c>
      <c r="L426" s="143"/>
    </row>
    <row r="427" spans="1:12" ht="30">
      <c r="A427" s="214"/>
      <c r="B427" s="205"/>
      <c r="C427" s="205"/>
      <c r="D427" s="96" t="s">
        <v>411</v>
      </c>
      <c r="E427" s="173" t="s">
        <v>431</v>
      </c>
      <c r="F427" s="90"/>
      <c r="G427" s="94"/>
      <c r="H427" s="94"/>
      <c r="I427" s="63">
        <f t="shared" si="13"/>
        <v>0</v>
      </c>
      <c r="J427" s="94">
        <v>0</v>
      </c>
      <c r="K427" s="142">
        <f t="shared" si="12"/>
        <v>0</v>
      </c>
      <c r="L427" s="143"/>
    </row>
    <row r="428" spans="1:12" ht="28.5">
      <c r="A428" s="214"/>
      <c r="B428" s="205"/>
      <c r="C428" s="205"/>
      <c r="D428" s="98" t="s">
        <v>420</v>
      </c>
      <c r="E428" s="174" t="s">
        <v>432</v>
      </c>
      <c r="F428" s="90" t="s">
        <v>380</v>
      </c>
      <c r="G428" s="94">
        <v>1</v>
      </c>
      <c r="H428" s="94">
        <v>20465.169999999998</v>
      </c>
      <c r="I428" s="63">
        <f t="shared" si="13"/>
        <v>20465.169999999998</v>
      </c>
      <c r="J428" s="94">
        <v>20393.541904999998</v>
      </c>
      <c r="K428" s="142">
        <f t="shared" si="12"/>
        <v>20394</v>
      </c>
      <c r="L428" s="143"/>
    </row>
    <row r="429" spans="1:12" ht="30">
      <c r="A429" s="214"/>
      <c r="B429" s="205"/>
      <c r="C429" s="205"/>
      <c r="D429" s="96" t="s">
        <v>421</v>
      </c>
      <c r="E429" s="173" t="s">
        <v>431</v>
      </c>
      <c r="F429" s="90"/>
      <c r="G429" s="94"/>
      <c r="H429" s="94"/>
      <c r="I429" s="63">
        <f t="shared" si="13"/>
        <v>0</v>
      </c>
      <c r="J429" s="94">
        <v>0</v>
      </c>
      <c r="K429" s="142">
        <f t="shared" si="12"/>
        <v>0</v>
      </c>
      <c r="L429" s="143"/>
    </row>
    <row r="430" spans="1:12" ht="42.75">
      <c r="A430" s="214"/>
      <c r="B430" s="205"/>
      <c r="C430" s="205"/>
      <c r="D430" s="66" t="s">
        <v>422</v>
      </c>
      <c r="E430" s="161" t="s">
        <v>432</v>
      </c>
      <c r="F430" s="80" t="s">
        <v>414</v>
      </c>
      <c r="G430" s="87">
        <v>8</v>
      </c>
      <c r="H430" s="87">
        <v>361824.16</v>
      </c>
      <c r="I430" s="63">
        <f t="shared" si="13"/>
        <v>2894593.28</v>
      </c>
      <c r="J430" s="87">
        <v>360557.77544</v>
      </c>
      <c r="K430" s="142">
        <f t="shared" si="12"/>
        <v>2884462</v>
      </c>
      <c r="L430" s="143"/>
    </row>
    <row r="431" spans="1:12" ht="30">
      <c r="A431" s="214"/>
      <c r="B431" s="205"/>
      <c r="C431" s="205"/>
      <c r="D431" s="96" t="s">
        <v>421</v>
      </c>
      <c r="E431" s="173" t="s">
        <v>431</v>
      </c>
      <c r="F431" s="90"/>
      <c r="G431" s="94"/>
      <c r="H431" s="94"/>
      <c r="I431" s="63">
        <f t="shared" si="13"/>
        <v>0</v>
      </c>
      <c r="J431" s="94">
        <v>0</v>
      </c>
      <c r="K431" s="142">
        <f t="shared" si="12"/>
        <v>0</v>
      </c>
      <c r="L431" s="143"/>
    </row>
    <row r="432" spans="1:12" ht="42.75">
      <c r="A432" s="214"/>
      <c r="B432" s="205"/>
      <c r="C432" s="205"/>
      <c r="D432" s="66" t="s">
        <v>423</v>
      </c>
      <c r="E432" s="161" t="s">
        <v>432</v>
      </c>
      <c r="F432" s="80" t="s">
        <v>201</v>
      </c>
      <c r="G432" s="87">
        <v>2</v>
      </c>
      <c r="H432" s="87">
        <v>244763.4</v>
      </c>
      <c r="I432" s="63">
        <f t="shared" si="13"/>
        <v>489526.8</v>
      </c>
      <c r="J432" s="87">
        <v>243906.72810000001</v>
      </c>
      <c r="K432" s="142">
        <f t="shared" si="12"/>
        <v>487813</v>
      </c>
      <c r="L432" s="143"/>
    </row>
    <row r="433" spans="1:12" ht="30">
      <c r="A433" s="214"/>
      <c r="B433" s="205"/>
      <c r="C433" s="205"/>
      <c r="D433" s="96" t="s">
        <v>421</v>
      </c>
      <c r="E433" s="173" t="s">
        <v>431</v>
      </c>
      <c r="F433" s="90"/>
      <c r="G433" s="94"/>
      <c r="H433" s="94"/>
      <c r="I433" s="63">
        <f t="shared" si="13"/>
        <v>0</v>
      </c>
      <c r="J433" s="94">
        <v>0</v>
      </c>
      <c r="K433" s="142">
        <f t="shared" si="12"/>
        <v>0</v>
      </c>
      <c r="L433" s="143"/>
    </row>
    <row r="434" spans="1:12" ht="17.25" customHeight="1">
      <c r="A434" s="214"/>
      <c r="B434" s="205"/>
      <c r="C434" s="205"/>
      <c r="D434" s="66" t="s">
        <v>424</v>
      </c>
      <c r="E434" s="161" t="s">
        <v>432</v>
      </c>
      <c r="F434" s="80" t="s">
        <v>201</v>
      </c>
      <c r="G434" s="87">
        <v>2</v>
      </c>
      <c r="H434" s="87">
        <v>4093.03</v>
      </c>
      <c r="I434" s="63">
        <f t="shared" si="13"/>
        <v>8186.06</v>
      </c>
      <c r="J434" s="87">
        <v>4078.7043950000002</v>
      </c>
      <c r="K434" s="142">
        <f t="shared" si="12"/>
        <v>8157</v>
      </c>
      <c r="L434" s="143"/>
    </row>
    <row r="435" spans="1:12" ht="30">
      <c r="A435" s="214"/>
      <c r="B435" s="205"/>
      <c r="C435" s="205"/>
      <c r="D435" s="96" t="s">
        <v>421</v>
      </c>
      <c r="E435" s="173" t="s">
        <v>431</v>
      </c>
      <c r="F435" s="90"/>
      <c r="G435" s="94"/>
      <c r="H435" s="94"/>
      <c r="I435" s="63">
        <f t="shared" si="13"/>
        <v>0</v>
      </c>
      <c r="J435" s="94">
        <v>0</v>
      </c>
      <c r="K435" s="142">
        <f t="shared" si="12"/>
        <v>0</v>
      </c>
      <c r="L435" s="143"/>
    </row>
    <row r="436" spans="1:12">
      <c r="A436" s="214"/>
      <c r="B436" s="205"/>
      <c r="C436" s="205"/>
      <c r="D436" s="88" t="s">
        <v>425</v>
      </c>
      <c r="E436" s="161" t="s">
        <v>432</v>
      </c>
      <c r="F436" s="80" t="s">
        <v>426</v>
      </c>
      <c r="G436" s="87">
        <v>240</v>
      </c>
      <c r="H436" s="87">
        <v>1088.75</v>
      </c>
      <c r="I436" s="63">
        <f t="shared" si="13"/>
        <v>261300</v>
      </c>
      <c r="J436" s="87">
        <v>1084.9393749999999</v>
      </c>
      <c r="K436" s="142">
        <f t="shared" si="12"/>
        <v>260385</v>
      </c>
      <c r="L436" s="143"/>
    </row>
    <row r="437" spans="1:12" ht="30">
      <c r="A437" s="214"/>
      <c r="B437" s="205"/>
      <c r="C437" s="205"/>
      <c r="D437" s="96" t="s">
        <v>421</v>
      </c>
      <c r="E437" s="173" t="s">
        <v>431</v>
      </c>
      <c r="F437" s="90"/>
      <c r="G437" s="94"/>
      <c r="H437" s="94"/>
      <c r="I437" s="63">
        <f t="shared" si="13"/>
        <v>0</v>
      </c>
      <c r="J437" s="94">
        <v>0</v>
      </c>
      <c r="K437" s="142">
        <f t="shared" si="12"/>
        <v>0</v>
      </c>
      <c r="L437" s="143"/>
    </row>
    <row r="438" spans="1:12">
      <c r="A438" s="214"/>
      <c r="B438" s="205"/>
      <c r="C438" s="205"/>
      <c r="D438" s="88" t="s">
        <v>427</v>
      </c>
      <c r="E438" s="161" t="s">
        <v>432</v>
      </c>
      <c r="F438" s="80" t="s">
        <v>426</v>
      </c>
      <c r="G438" s="87">
        <v>240</v>
      </c>
      <c r="H438" s="87">
        <v>4093.03</v>
      </c>
      <c r="I438" s="63">
        <f t="shared" si="13"/>
        <v>982327.20000000007</v>
      </c>
      <c r="J438" s="87">
        <v>4078.7043950000002</v>
      </c>
      <c r="K438" s="142">
        <f t="shared" si="12"/>
        <v>978889</v>
      </c>
      <c r="L438" s="143"/>
    </row>
    <row r="439" spans="1:12" ht="30">
      <c r="A439" s="214"/>
      <c r="B439" s="205"/>
      <c r="C439" s="205"/>
      <c r="D439" s="96" t="s">
        <v>421</v>
      </c>
      <c r="E439" s="173" t="s">
        <v>431</v>
      </c>
      <c r="F439" s="90"/>
      <c r="G439" s="94"/>
      <c r="H439" s="94"/>
      <c r="I439" s="63">
        <f t="shared" si="13"/>
        <v>0</v>
      </c>
      <c r="J439" s="94">
        <v>0</v>
      </c>
      <c r="K439" s="142">
        <f t="shared" si="12"/>
        <v>0</v>
      </c>
      <c r="L439" s="143"/>
    </row>
    <row r="440" spans="1:12">
      <c r="A440" s="214"/>
      <c r="B440" s="205"/>
      <c r="C440" s="205"/>
      <c r="D440" s="88" t="s">
        <v>428</v>
      </c>
      <c r="E440" s="161" t="s">
        <v>432</v>
      </c>
      <c r="F440" s="80" t="s">
        <v>177</v>
      </c>
      <c r="G440" s="87">
        <v>2</v>
      </c>
      <c r="H440" s="87">
        <v>20465.169999999998</v>
      </c>
      <c r="I440" s="63">
        <f t="shared" si="13"/>
        <v>40930.339999999997</v>
      </c>
      <c r="J440" s="87">
        <v>20393.541904999998</v>
      </c>
      <c r="K440" s="142">
        <f t="shared" si="12"/>
        <v>40787</v>
      </c>
      <c r="L440" s="143"/>
    </row>
    <row r="441" spans="1:12" ht="30">
      <c r="A441" s="214"/>
      <c r="B441" s="205"/>
      <c r="C441" s="205"/>
      <c r="D441" s="96" t="s">
        <v>421</v>
      </c>
      <c r="E441" s="173" t="s">
        <v>431</v>
      </c>
      <c r="F441" s="90"/>
      <c r="G441" s="94"/>
      <c r="H441" s="94"/>
      <c r="I441" s="63">
        <f t="shared" si="13"/>
        <v>0</v>
      </c>
      <c r="J441" s="94">
        <v>0</v>
      </c>
      <c r="K441" s="142">
        <f t="shared" si="12"/>
        <v>0</v>
      </c>
      <c r="L441" s="143"/>
    </row>
    <row r="442" spans="1:12" ht="42.75">
      <c r="A442" s="214"/>
      <c r="B442" s="205"/>
      <c r="C442" s="205"/>
      <c r="D442" s="88" t="s">
        <v>429</v>
      </c>
      <c r="E442" s="161" t="s">
        <v>432</v>
      </c>
      <c r="F442" s="80" t="s">
        <v>177</v>
      </c>
      <c r="G442" s="87">
        <v>2</v>
      </c>
      <c r="H442" s="87">
        <v>25786.11</v>
      </c>
      <c r="I442" s="63">
        <f t="shared" si="13"/>
        <v>51572.22</v>
      </c>
      <c r="J442" s="87">
        <v>25695.858615000001</v>
      </c>
      <c r="K442" s="142">
        <f t="shared" si="12"/>
        <v>51392</v>
      </c>
      <c r="L442" s="143"/>
    </row>
    <row r="443" spans="1:12" ht="30">
      <c r="A443" s="214"/>
      <c r="B443" s="205"/>
      <c r="C443" s="205"/>
      <c r="D443" s="96" t="s">
        <v>430</v>
      </c>
      <c r="E443" s="173" t="s">
        <v>431</v>
      </c>
      <c r="F443" s="90"/>
      <c r="G443" s="94"/>
      <c r="H443" s="94"/>
      <c r="I443" s="63">
        <f t="shared" si="13"/>
        <v>0</v>
      </c>
      <c r="J443" s="94">
        <v>0</v>
      </c>
      <c r="K443" s="142">
        <f t="shared" si="12"/>
        <v>0</v>
      </c>
      <c r="L443" s="143"/>
    </row>
    <row r="444" spans="1:12" ht="28.5">
      <c r="A444" s="214"/>
      <c r="B444" s="205"/>
      <c r="C444" s="205"/>
      <c r="D444" s="97" t="s">
        <v>412</v>
      </c>
      <c r="E444" s="174" t="s">
        <v>432</v>
      </c>
      <c r="F444" s="90" t="s">
        <v>201</v>
      </c>
      <c r="G444" s="94">
        <v>1</v>
      </c>
      <c r="H444" s="94">
        <v>300363.17</v>
      </c>
      <c r="I444" s="63">
        <f t="shared" si="13"/>
        <v>300363.17</v>
      </c>
      <c r="J444" s="94">
        <v>299311.89890500001</v>
      </c>
      <c r="K444" s="142">
        <f t="shared" si="12"/>
        <v>299312</v>
      </c>
      <c r="L444" s="143"/>
    </row>
    <row r="445" spans="1:12" ht="30">
      <c r="A445" s="214"/>
      <c r="B445" s="205"/>
      <c r="C445" s="205"/>
      <c r="D445" s="96" t="s">
        <v>430</v>
      </c>
      <c r="E445" s="173" t="s">
        <v>431</v>
      </c>
      <c r="F445" s="90"/>
      <c r="G445" s="94"/>
      <c r="H445" s="94"/>
      <c r="I445" s="63">
        <f t="shared" si="13"/>
        <v>0</v>
      </c>
      <c r="J445" s="94">
        <v>0</v>
      </c>
      <c r="K445" s="142">
        <f t="shared" si="12"/>
        <v>0</v>
      </c>
      <c r="L445" s="143"/>
    </row>
    <row r="446" spans="1:12" ht="28.5">
      <c r="A446" s="214"/>
      <c r="B446" s="205"/>
      <c r="C446" s="205"/>
      <c r="D446" s="97" t="s">
        <v>413</v>
      </c>
      <c r="E446" s="174" t="s">
        <v>432</v>
      </c>
      <c r="F446" s="90" t="s">
        <v>414</v>
      </c>
      <c r="G446" s="94">
        <v>2.5</v>
      </c>
      <c r="H446" s="94">
        <v>361824.16</v>
      </c>
      <c r="I446" s="63">
        <f t="shared" si="13"/>
        <v>904560.39999999991</v>
      </c>
      <c r="J446" s="94">
        <v>360557.77544</v>
      </c>
      <c r="K446" s="142">
        <f t="shared" si="12"/>
        <v>901394</v>
      </c>
      <c r="L446" s="143"/>
    </row>
    <row r="447" spans="1:12" ht="30">
      <c r="A447" s="214"/>
      <c r="B447" s="205"/>
      <c r="C447" s="205"/>
      <c r="D447" s="96" t="s">
        <v>430</v>
      </c>
      <c r="E447" s="173" t="s">
        <v>431</v>
      </c>
      <c r="F447" s="90"/>
      <c r="G447" s="94"/>
      <c r="H447" s="94"/>
      <c r="I447" s="63">
        <f t="shared" si="13"/>
        <v>0</v>
      </c>
      <c r="J447" s="94">
        <v>0</v>
      </c>
      <c r="K447" s="142">
        <f t="shared" si="12"/>
        <v>0</v>
      </c>
      <c r="L447" s="143"/>
    </row>
    <row r="448" spans="1:12">
      <c r="A448" s="214"/>
      <c r="B448" s="205"/>
      <c r="C448" s="205"/>
      <c r="D448" s="97" t="s">
        <v>415</v>
      </c>
      <c r="E448" s="174" t="s">
        <v>432</v>
      </c>
      <c r="F448" s="90" t="s">
        <v>416</v>
      </c>
      <c r="G448" s="94">
        <v>43</v>
      </c>
      <c r="H448" s="94">
        <v>982.33</v>
      </c>
      <c r="I448" s="63">
        <f t="shared" si="13"/>
        <v>42240.19</v>
      </c>
      <c r="J448" s="94">
        <v>978.89184499999999</v>
      </c>
      <c r="K448" s="142">
        <f t="shared" si="12"/>
        <v>42092</v>
      </c>
      <c r="L448" s="143"/>
    </row>
    <row r="449" spans="1:12" ht="30">
      <c r="A449" s="214"/>
      <c r="B449" s="205"/>
      <c r="C449" s="205"/>
      <c r="D449" s="96" t="s">
        <v>430</v>
      </c>
      <c r="E449" s="173" t="s">
        <v>431</v>
      </c>
      <c r="F449" s="90"/>
      <c r="G449" s="94"/>
      <c r="H449" s="94"/>
      <c r="I449" s="63">
        <f t="shared" si="13"/>
        <v>0</v>
      </c>
      <c r="J449" s="94">
        <v>0</v>
      </c>
      <c r="K449" s="142">
        <f t="shared" si="12"/>
        <v>0</v>
      </c>
      <c r="L449" s="143"/>
    </row>
    <row r="450" spans="1:12">
      <c r="A450" s="214"/>
      <c r="B450" s="205"/>
      <c r="C450" s="205"/>
      <c r="D450" s="97" t="s">
        <v>417</v>
      </c>
      <c r="E450" s="174" t="s">
        <v>432</v>
      </c>
      <c r="F450" s="90" t="s">
        <v>416</v>
      </c>
      <c r="G450" s="94">
        <v>43</v>
      </c>
      <c r="H450" s="94">
        <v>245.58</v>
      </c>
      <c r="I450" s="63">
        <f t="shared" si="13"/>
        <v>10559.94</v>
      </c>
      <c r="J450" s="94">
        <v>244.72047000000001</v>
      </c>
      <c r="K450" s="142">
        <f t="shared" si="12"/>
        <v>10523</v>
      </c>
      <c r="L450" s="143"/>
    </row>
    <row r="451" spans="1:12" ht="30">
      <c r="A451" s="214"/>
      <c r="B451" s="205"/>
      <c r="C451" s="205"/>
      <c r="D451" s="96" t="s">
        <v>430</v>
      </c>
      <c r="E451" s="173" t="s">
        <v>431</v>
      </c>
      <c r="F451" s="90"/>
      <c r="G451" s="94"/>
      <c r="H451" s="94"/>
      <c r="I451" s="63">
        <f t="shared" si="13"/>
        <v>0</v>
      </c>
      <c r="J451" s="94">
        <v>0</v>
      </c>
      <c r="K451" s="142">
        <f t="shared" si="12"/>
        <v>0</v>
      </c>
      <c r="L451" s="143"/>
    </row>
    <row r="452" spans="1:12">
      <c r="A452" s="214"/>
      <c r="B452" s="205"/>
      <c r="C452" s="205"/>
      <c r="D452" s="97" t="s">
        <v>418</v>
      </c>
      <c r="E452" s="174" t="s">
        <v>432</v>
      </c>
      <c r="F452" s="90" t="s">
        <v>201</v>
      </c>
      <c r="G452" s="94">
        <v>1</v>
      </c>
      <c r="H452" s="94">
        <v>24558.2</v>
      </c>
      <c r="I452" s="63">
        <f t="shared" si="13"/>
        <v>24558.2</v>
      </c>
      <c r="J452" s="94">
        <v>24472.246300000003</v>
      </c>
      <c r="K452" s="142">
        <f t="shared" si="12"/>
        <v>24472</v>
      </c>
      <c r="L452" s="143"/>
    </row>
    <row r="453" spans="1:12" ht="30">
      <c r="A453" s="214"/>
      <c r="B453" s="205"/>
      <c r="C453" s="205"/>
      <c r="D453" s="96" t="s">
        <v>430</v>
      </c>
      <c r="E453" s="173" t="s">
        <v>431</v>
      </c>
      <c r="F453" s="90"/>
      <c r="G453" s="94"/>
      <c r="H453" s="94"/>
      <c r="I453" s="63">
        <f t="shared" si="13"/>
        <v>0</v>
      </c>
      <c r="J453" s="94">
        <v>0</v>
      </c>
      <c r="K453" s="142">
        <f t="shared" si="12"/>
        <v>0</v>
      </c>
      <c r="L453" s="143"/>
    </row>
    <row r="454" spans="1:12">
      <c r="A454" s="214"/>
      <c r="B454" s="205"/>
      <c r="C454" s="205"/>
      <c r="D454" s="97" t="s">
        <v>419</v>
      </c>
      <c r="E454" s="174" t="s">
        <v>432</v>
      </c>
      <c r="F454" s="90" t="s">
        <v>177</v>
      </c>
      <c r="G454" s="94">
        <v>1</v>
      </c>
      <c r="H454" s="94">
        <v>163.72</v>
      </c>
      <c r="I454" s="63">
        <f t="shared" si="13"/>
        <v>163.72</v>
      </c>
      <c r="J454" s="94">
        <v>163.14697999999999</v>
      </c>
      <c r="K454" s="142">
        <f t="shared" ref="K454:K456" si="14">ROUND(G454*J454,0)</f>
        <v>163</v>
      </c>
      <c r="L454" s="143"/>
    </row>
    <row r="455" spans="1:12" ht="30">
      <c r="A455" s="214"/>
      <c r="B455" s="205"/>
      <c r="C455" s="205"/>
      <c r="D455" s="96" t="s">
        <v>430</v>
      </c>
      <c r="E455" s="173" t="s">
        <v>431</v>
      </c>
      <c r="F455" s="90"/>
      <c r="G455" s="94"/>
      <c r="H455" s="94"/>
      <c r="I455" s="63">
        <f t="shared" si="13"/>
        <v>0</v>
      </c>
      <c r="J455" s="94">
        <v>0</v>
      </c>
      <c r="K455" s="142">
        <f t="shared" si="14"/>
        <v>0</v>
      </c>
      <c r="L455" s="143"/>
    </row>
    <row r="456" spans="1:12" ht="28.5">
      <c r="A456" s="215"/>
      <c r="B456" s="206"/>
      <c r="C456" s="206"/>
      <c r="D456" s="98" t="s">
        <v>420</v>
      </c>
      <c r="E456" s="175" t="s">
        <v>432</v>
      </c>
      <c r="F456" s="90" t="s">
        <v>380</v>
      </c>
      <c r="G456" s="94">
        <v>1</v>
      </c>
      <c r="H456" s="94">
        <v>20465.169999999998</v>
      </c>
      <c r="I456" s="63">
        <f t="shared" si="13"/>
        <v>20465.169999999998</v>
      </c>
      <c r="J456" s="94">
        <v>20393.541904999998</v>
      </c>
      <c r="K456" s="142">
        <f t="shared" si="14"/>
        <v>20394</v>
      </c>
      <c r="L456" s="143"/>
    </row>
  </sheetData>
  <mergeCells count="3">
    <mergeCell ref="A2:A456"/>
    <mergeCell ref="B2:B456"/>
    <mergeCell ref="C2:C456"/>
  </mergeCells>
  <dataValidations count="3">
    <dataValidation type="decimal" allowBlank="1" showInputMessage="1" showErrorMessage="1" errorTitle="Invalid Entry" error="Only Numeric Values are allowed. " promptTitle="Quantity" prompt="Please enter the Quantity for this item. " sqref="J70 J68 J65 J6:J60 J226:J227 J230 J62 G70:H70 G68:H68 G65:H65 G6:H60 G226:H227 G230:H230 G62:H62">
      <formula1>0</formula1>
      <formula2>999999999999999</formula2>
    </dataValidation>
    <dataValidation allowBlank="1" showInputMessage="1" showErrorMessage="1" promptTitle="Units" prompt="Please enter Units in text" sqref="F230 F62 F226:F227 F6:F60 F65 F68 F70"/>
    <dataValidation type="decimal" allowBlank="1" showInputMessage="1" showErrorMessage="1" errorTitle="Invalid Entry" error="Only Numeric Values are allowed. " sqref="C226:C456 C3:C224">
      <formula1>0</formula1>
      <formula2>999999999999999</formula2>
    </dataValidation>
  </dataValidations>
  <printOptions horizontalCentered="1"/>
  <pageMargins left="0.31496062992125984" right="0.31496062992125984" top="0.15748031496062992" bottom="0.15748031496062992" header="0.31496062992125984" footer="0.31496062992125984"/>
  <pageSetup paperSize="9" scale="25" orientation="landscape" verticalDpi="0" r:id="rId1"/>
  <colBreaks count="1" manualBreakCount="1">
    <brk id="12" max="1048575" man="1"/>
  </colBreaks>
</worksheet>
</file>

<file path=xl/worksheets/sheet4.xml><?xml version="1.0" encoding="utf-8"?>
<worksheet xmlns="http://schemas.openxmlformats.org/spreadsheetml/2006/main" xmlns:r="http://schemas.openxmlformats.org/officeDocument/2006/relationships">
  <sheetPr>
    <tabColor rgb="FFFF0000"/>
  </sheetPr>
  <dimension ref="A1:L93"/>
  <sheetViews>
    <sheetView zoomScale="84" zoomScaleNormal="84" workbookViewId="0">
      <pane ySplit="1" topLeftCell="A2" activePane="bottomLeft" state="frozen"/>
      <selection pane="bottomLeft" sqref="A1:L1"/>
    </sheetView>
  </sheetViews>
  <sheetFormatPr defaultRowHeight="15"/>
  <cols>
    <col min="1" max="1" width="4.85546875" customWidth="1"/>
    <col min="2" max="2" width="18.7109375" bestFit="1" customWidth="1"/>
    <col min="3" max="3" width="18.7109375" customWidth="1"/>
    <col min="4" max="4" width="50.85546875" customWidth="1"/>
    <col min="5" max="5" width="10.42578125" customWidth="1"/>
    <col min="6" max="6" width="23.140625" customWidth="1"/>
    <col min="7" max="7" width="11.85546875" customWidth="1"/>
    <col min="8" max="8" width="24.140625" style="136" customWidth="1"/>
    <col min="9" max="9" width="19.140625" customWidth="1"/>
    <col min="10" max="10" width="13.85546875" style="147" customWidth="1"/>
    <col min="11" max="11" width="18.28515625" style="147" customWidth="1"/>
    <col min="12" max="12" width="15.7109375" style="103" customWidth="1"/>
  </cols>
  <sheetData>
    <row r="1" spans="1:12" ht="31.5">
      <c r="A1" s="226" t="s">
        <v>596</v>
      </c>
      <c r="B1" s="226" t="s">
        <v>597</v>
      </c>
      <c r="C1" s="226" t="s">
        <v>598</v>
      </c>
      <c r="D1" s="227" t="s">
        <v>0</v>
      </c>
      <c r="E1" s="226" t="s">
        <v>581</v>
      </c>
      <c r="F1" s="228" t="s">
        <v>1</v>
      </c>
      <c r="G1" s="229" t="s">
        <v>2</v>
      </c>
      <c r="H1" s="229" t="s">
        <v>599</v>
      </c>
      <c r="I1" s="229" t="s">
        <v>600</v>
      </c>
      <c r="J1" s="229" t="s">
        <v>601</v>
      </c>
      <c r="K1" s="229" t="s">
        <v>602</v>
      </c>
      <c r="L1" s="230" t="s">
        <v>603</v>
      </c>
    </row>
    <row r="2" spans="1:12" ht="204.75" customHeight="1">
      <c r="A2" s="216"/>
      <c r="B2" s="204" t="s">
        <v>586</v>
      </c>
      <c r="C2" s="204" t="s">
        <v>595</v>
      </c>
      <c r="D2" s="106" t="s">
        <v>6</v>
      </c>
      <c r="E2" s="145"/>
      <c r="F2" s="146"/>
      <c r="G2" s="146"/>
      <c r="H2" s="179"/>
      <c r="I2" s="146"/>
      <c r="J2" s="148"/>
      <c r="K2" s="148"/>
      <c r="L2" s="131"/>
    </row>
    <row r="3" spans="1:12" ht="99.75">
      <c r="A3" s="217"/>
      <c r="B3" s="205"/>
      <c r="C3" s="205"/>
      <c r="D3" s="7" t="s">
        <v>7</v>
      </c>
      <c r="E3" s="7" t="s">
        <v>431</v>
      </c>
      <c r="F3" s="8"/>
      <c r="G3" s="8"/>
      <c r="H3" s="180"/>
      <c r="I3" s="9"/>
      <c r="J3" s="149"/>
      <c r="K3" s="149"/>
      <c r="L3" s="105"/>
    </row>
    <row r="4" spans="1:12" ht="16.5">
      <c r="A4" s="217"/>
      <c r="B4" s="205"/>
      <c r="C4" s="205"/>
      <c r="D4" s="7" t="s">
        <v>8</v>
      </c>
      <c r="E4" s="7" t="s">
        <v>432</v>
      </c>
      <c r="F4" s="8" t="s">
        <v>9</v>
      </c>
      <c r="G4" s="8">
        <f>170*3</f>
        <v>510</v>
      </c>
      <c r="H4" s="180">
        <v>167.65</v>
      </c>
      <c r="I4" s="9">
        <f>H4*G4</f>
        <v>85501.5</v>
      </c>
      <c r="J4" s="149">
        <v>183.57675</v>
      </c>
      <c r="K4" s="149">
        <f>ROUND(G4*J4,0)</f>
        <v>93624</v>
      </c>
      <c r="L4" s="127" t="s">
        <v>515</v>
      </c>
    </row>
    <row r="5" spans="1:12" ht="99.75">
      <c r="A5" s="217"/>
      <c r="B5" s="205"/>
      <c r="C5" s="205"/>
      <c r="D5" s="7" t="s">
        <v>7</v>
      </c>
      <c r="E5" s="7" t="s">
        <v>431</v>
      </c>
      <c r="F5" s="8"/>
      <c r="G5" s="8"/>
      <c r="H5" s="180"/>
      <c r="I5" s="9"/>
      <c r="J5" s="149">
        <v>0</v>
      </c>
      <c r="K5" s="149">
        <f>ROUND(G5*J5,0)</f>
        <v>0</v>
      </c>
      <c r="L5" s="127"/>
    </row>
    <row r="6" spans="1:12" ht="16.5">
      <c r="A6" s="217"/>
      <c r="B6" s="205"/>
      <c r="C6" s="205"/>
      <c r="D6" s="7" t="s">
        <v>10</v>
      </c>
      <c r="E6" s="7" t="s">
        <v>432</v>
      </c>
      <c r="F6" s="8" t="s">
        <v>9</v>
      </c>
      <c r="G6" s="8">
        <f>170*3</f>
        <v>510</v>
      </c>
      <c r="H6" s="180">
        <v>177.8</v>
      </c>
      <c r="I6" s="9">
        <f>H6*G6</f>
        <v>90678</v>
      </c>
      <c r="J6" s="149">
        <v>194.691</v>
      </c>
      <c r="K6" s="149">
        <f>ROUND(G6*J6,0)</f>
        <v>99292</v>
      </c>
      <c r="L6" s="127" t="s">
        <v>516</v>
      </c>
    </row>
    <row r="7" spans="1:12" ht="144.75">
      <c r="A7" s="217"/>
      <c r="B7" s="205"/>
      <c r="C7" s="205"/>
      <c r="D7" s="7" t="s">
        <v>11</v>
      </c>
      <c r="E7" s="7"/>
      <c r="F7" s="8" t="s">
        <v>9</v>
      </c>
      <c r="G7" s="8">
        <f>1131*3</f>
        <v>3393</v>
      </c>
      <c r="H7" s="180">
        <v>10982.17</v>
      </c>
      <c r="I7" s="10">
        <f>+ROUND(G7*H7,0)</f>
        <v>37262503</v>
      </c>
      <c r="J7" s="149">
        <v>12025.47615</v>
      </c>
      <c r="K7" s="149">
        <f>ROUND(G7*J7,0)</f>
        <v>40802441</v>
      </c>
      <c r="L7" s="127" t="s">
        <v>545</v>
      </c>
    </row>
    <row r="8" spans="1:12" ht="128.25">
      <c r="A8" s="217"/>
      <c r="B8" s="205"/>
      <c r="C8" s="205"/>
      <c r="D8" s="7" t="s">
        <v>12</v>
      </c>
      <c r="E8" s="7"/>
      <c r="F8" s="8" t="s">
        <v>9</v>
      </c>
      <c r="G8" s="8">
        <f>160*3</f>
        <v>480</v>
      </c>
      <c r="H8" s="180">
        <v>12257.02</v>
      </c>
      <c r="I8" s="10">
        <f>+ROUND(G8*H8,0)</f>
        <v>5883370</v>
      </c>
      <c r="J8" s="149">
        <v>13421.436900000001</v>
      </c>
      <c r="K8" s="149">
        <f>ROUND(G8*J8,0)</f>
        <v>6442290</v>
      </c>
      <c r="L8" s="127" t="s">
        <v>517</v>
      </c>
    </row>
    <row r="9" spans="1:12" ht="73.5">
      <c r="A9" s="217"/>
      <c r="B9" s="205"/>
      <c r="C9" s="205"/>
      <c r="D9" s="7" t="s">
        <v>13</v>
      </c>
      <c r="E9" s="7"/>
      <c r="F9" s="8" t="s">
        <v>14</v>
      </c>
      <c r="G9" s="8" t="s">
        <v>14</v>
      </c>
      <c r="H9" s="181"/>
      <c r="I9" s="11"/>
      <c r="J9" s="151">
        <v>0</v>
      </c>
      <c r="K9" s="149"/>
      <c r="L9" s="128"/>
    </row>
    <row r="10" spans="1:12" ht="28.5">
      <c r="A10" s="217"/>
      <c r="B10" s="205"/>
      <c r="C10" s="205"/>
      <c r="D10" s="7" t="s">
        <v>15</v>
      </c>
      <c r="E10" s="7"/>
      <c r="F10" s="8" t="s">
        <v>14</v>
      </c>
      <c r="G10" s="8" t="s">
        <v>14</v>
      </c>
      <c r="H10" s="181" t="s">
        <v>14</v>
      </c>
      <c r="I10" s="11"/>
      <c r="J10" s="151"/>
      <c r="K10" s="149"/>
      <c r="L10" s="128"/>
    </row>
    <row r="11" spans="1:12">
      <c r="A11" s="217"/>
      <c r="B11" s="205"/>
      <c r="C11" s="205"/>
      <c r="D11" s="7" t="s">
        <v>16</v>
      </c>
      <c r="E11" s="7"/>
      <c r="F11" s="8" t="s">
        <v>14</v>
      </c>
      <c r="G11" s="8" t="s">
        <v>14</v>
      </c>
      <c r="H11" s="181" t="s">
        <v>14</v>
      </c>
      <c r="I11" s="11"/>
      <c r="J11" s="151"/>
      <c r="K11" s="149"/>
      <c r="L11" s="128"/>
    </row>
    <row r="12" spans="1:12">
      <c r="A12" s="217"/>
      <c r="B12" s="205"/>
      <c r="C12" s="205"/>
      <c r="D12" s="7" t="s">
        <v>17</v>
      </c>
      <c r="E12" s="7"/>
      <c r="F12" s="8" t="s">
        <v>14</v>
      </c>
      <c r="G12" s="8" t="s">
        <v>14</v>
      </c>
      <c r="H12" s="181" t="s">
        <v>14</v>
      </c>
      <c r="I12" s="11"/>
      <c r="J12" s="151"/>
      <c r="K12" s="149"/>
      <c r="L12" s="128"/>
    </row>
    <row r="13" spans="1:12">
      <c r="A13" s="217"/>
      <c r="B13" s="205"/>
      <c r="C13" s="205"/>
      <c r="D13" s="7" t="s">
        <v>18</v>
      </c>
      <c r="E13" s="7"/>
      <c r="F13" s="8" t="s">
        <v>14</v>
      </c>
      <c r="G13" s="8" t="s">
        <v>14</v>
      </c>
      <c r="H13" s="181" t="s">
        <v>14</v>
      </c>
      <c r="I13" s="11"/>
      <c r="J13" s="151"/>
      <c r="K13" s="149"/>
      <c r="L13" s="128"/>
    </row>
    <row r="14" spans="1:12">
      <c r="A14" s="217"/>
      <c r="B14" s="205"/>
      <c r="C14" s="205"/>
      <c r="D14" s="7" t="s">
        <v>19</v>
      </c>
      <c r="E14" s="7"/>
      <c r="F14" s="8" t="s">
        <v>14</v>
      </c>
      <c r="G14" s="8" t="s">
        <v>14</v>
      </c>
      <c r="H14" s="181" t="s">
        <v>14</v>
      </c>
      <c r="I14" s="11"/>
      <c r="J14" s="151"/>
      <c r="K14" s="149"/>
      <c r="L14" s="128"/>
    </row>
    <row r="15" spans="1:12">
      <c r="A15" s="217"/>
      <c r="B15" s="205"/>
      <c r="C15" s="205"/>
      <c r="D15" s="7" t="s">
        <v>20</v>
      </c>
      <c r="E15" s="7"/>
      <c r="F15" s="8" t="s">
        <v>14</v>
      </c>
      <c r="G15" s="8" t="s">
        <v>14</v>
      </c>
      <c r="H15" s="181" t="s">
        <v>14</v>
      </c>
      <c r="I15" s="11"/>
      <c r="J15" s="151"/>
      <c r="K15" s="149"/>
      <c r="L15" s="128"/>
    </row>
    <row r="16" spans="1:12" ht="28.5">
      <c r="A16" s="217"/>
      <c r="B16" s="205"/>
      <c r="C16" s="205"/>
      <c r="D16" s="7" t="s">
        <v>21</v>
      </c>
      <c r="E16" s="7"/>
      <c r="F16" s="8" t="s">
        <v>9</v>
      </c>
      <c r="G16" s="8">
        <f>65*3</f>
        <v>195</v>
      </c>
      <c r="H16" s="180">
        <v>12257.02</v>
      </c>
      <c r="I16" s="10">
        <f>+ROUND(G16*H16,0)</f>
        <v>2390119</v>
      </c>
      <c r="J16" s="149">
        <v>13421.436900000001</v>
      </c>
      <c r="K16" s="149">
        <f>ROUND(G16*J16,0)</f>
        <v>2617180</v>
      </c>
      <c r="L16" s="127" t="s">
        <v>555</v>
      </c>
    </row>
    <row r="17" spans="1:12" ht="57">
      <c r="A17" s="217"/>
      <c r="B17" s="205"/>
      <c r="C17" s="205"/>
      <c r="D17" s="7" t="s">
        <v>22</v>
      </c>
      <c r="E17" s="7" t="s">
        <v>431</v>
      </c>
      <c r="F17" s="8" t="s">
        <v>14</v>
      </c>
      <c r="G17" s="8" t="s">
        <v>14</v>
      </c>
      <c r="H17" s="181" t="s">
        <v>14</v>
      </c>
      <c r="I17" s="10"/>
      <c r="J17" s="151"/>
      <c r="K17" s="149"/>
      <c r="L17" s="127"/>
    </row>
    <row r="18" spans="1:12">
      <c r="A18" s="217"/>
      <c r="B18" s="205"/>
      <c r="C18" s="205"/>
      <c r="D18" s="7" t="s">
        <v>23</v>
      </c>
      <c r="E18" s="7" t="s">
        <v>432</v>
      </c>
      <c r="F18" s="8" t="s">
        <v>24</v>
      </c>
      <c r="G18" s="8">
        <f>2*3</f>
        <v>6</v>
      </c>
      <c r="H18" s="181">
        <v>85500</v>
      </c>
      <c r="I18" s="10">
        <f>+ROUND(G18*H18,0)</f>
        <v>513000</v>
      </c>
      <c r="J18" s="151">
        <v>93622.5</v>
      </c>
      <c r="K18" s="149">
        <f t="shared" ref="K18:K54" si="0">ROUND(G18*J18,0)</f>
        <v>561735</v>
      </c>
      <c r="L18" s="127" t="s">
        <v>518</v>
      </c>
    </row>
    <row r="19" spans="1:12" ht="57">
      <c r="A19" s="217"/>
      <c r="B19" s="205"/>
      <c r="C19" s="205"/>
      <c r="D19" s="7" t="s">
        <v>22</v>
      </c>
      <c r="E19" s="7" t="s">
        <v>431</v>
      </c>
      <c r="F19" s="8"/>
      <c r="G19" s="8"/>
      <c r="H19" s="181"/>
      <c r="I19" s="10"/>
      <c r="J19" s="151">
        <v>0</v>
      </c>
      <c r="K19" s="149">
        <f t="shared" si="0"/>
        <v>0</v>
      </c>
      <c r="L19" s="127"/>
    </row>
    <row r="20" spans="1:12">
      <c r="A20" s="217"/>
      <c r="B20" s="205"/>
      <c r="C20" s="205"/>
      <c r="D20" s="7" t="s">
        <v>25</v>
      </c>
      <c r="E20" s="7" t="s">
        <v>432</v>
      </c>
      <c r="F20" s="8" t="s">
        <v>24</v>
      </c>
      <c r="G20" s="8">
        <v>15</v>
      </c>
      <c r="H20" s="181">
        <v>104500</v>
      </c>
      <c r="I20" s="10">
        <f>+ROUND(G20*H20,0)</f>
        <v>1567500</v>
      </c>
      <c r="J20" s="151">
        <v>114427.5</v>
      </c>
      <c r="K20" s="149">
        <f t="shared" si="0"/>
        <v>1716413</v>
      </c>
      <c r="L20" s="127" t="s">
        <v>519</v>
      </c>
    </row>
    <row r="21" spans="1:12" ht="57">
      <c r="A21" s="217"/>
      <c r="B21" s="205"/>
      <c r="C21" s="205"/>
      <c r="D21" s="7" t="s">
        <v>22</v>
      </c>
      <c r="E21" s="7" t="s">
        <v>431</v>
      </c>
      <c r="F21" s="8"/>
      <c r="G21" s="8"/>
      <c r="H21" s="181"/>
      <c r="I21" s="10"/>
      <c r="J21" s="151">
        <v>0</v>
      </c>
      <c r="K21" s="149">
        <f t="shared" si="0"/>
        <v>0</v>
      </c>
      <c r="L21" s="127"/>
    </row>
    <row r="22" spans="1:12">
      <c r="A22" s="217"/>
      <c r="B22" s="205"/>
      <c r="C22" s="205"/>
      <c r="D22" s="7" t="s">
        <v>26</v>
      </c>
      <c r="E22" s="7" t="s">
        <v>432</v>
      </c>
      <c r="F22" s="8" t="s">
        <v>24</v>
      </c>
      <c r="G22" s="8">
        <v>15</v>
      </c>
      <c r="H22" s="181">
        <v>142000</v>
      </c>
      <c r="I22" s="10">
        <f>+ROUND(G22*H22,0)</f>
        <v>2130000</v>
      </c>
      <c r="J22" s="151">
        <v>155490</v>
      </c>
      <c r="K22" s="149">
        <f t="shared" si="0"/>
        <v>2332350</v>
      </c>
      <c r="L22" s="127" t="s">
        <v>519</v>
      </c>
    </row>
    <row r="23" spans="1:12" ht="57">
      <c r="A23" s="217"/>
      <c r="B23" s="205"/>
      <c r="C23" s="205"/>
      <c r="D23" s="7" t="s">
        <v>22</v>
      </c>
      <c r="E23" s="7" t="s">
        <v>431</v>
      </c>
      <c r="F23" s="8"/>
      <c r="G23" s="8"/>
      <c r="H23" s="181"/>
      <c r="I23" s="10"/>
      <c r="J23" s="151">
        <v>0</v>
      </c>
      <c r="K23" s="149">
        <f t="shared" si="0"/>
        <v>0</v>
      </c>
      <c r="L23" s="127"/>
    </row>
    <row r="24" spans="1:12">
      <c r="A24" s="217"/>
      <c r="B24" s="205"/>
      <c r="C24" s="205"/>
      <c r="D24" s="7" t="s">
        <v>27</v>
      </c>
      <c r="E24" s="7" t="s">
        <v>432</v>
      </c>
      <c r="F24" s="8" t="s">
        <v>24</v>
      </c>
      <c r="G24" s="8">
        <v>15</v>
      </c>
      <c r="H24" s="181">
        <v>154000</v>
      </c>
      <c r="I24" s="10">
        <f>+ROUND(G24*H24,0)</f>
        <v>2310000</v>
      </c>
      <c r="J24" s="151">
        <v>168630</v>
      </c>
      <c r="K24" s="149">
        <f t="shared" si="0"/>
        <v>2529450</v>
      </c>
      <c r="L24" s="127" t="s">
        <v>519</v>
      </c>
    </row>
    <row r="25" spans="1:12" ht="57">
      <c r="A25" s="217"/>
      <c r="B25" s="205"/>
      <c r="C25" s="205"/>
      <c r="D25" s="7" t="s">
        <v>22</v>
      </c>
      <c r="E25" s="7" t="s">
        <v>431</v>
      </c>
      <c r="F25" s="8"/>
      <c r="G25" s="8"/>
      <c r="H25" s="181"/>
      <c r="I25" s="10"/>
      <c r="J25" s="151">
        <v>0</v>
      </c>
      <c r="K25" s="149">
        <f t="shared" si="0"/>
        <v>0</v>
      </c>
      <c r="L25" s="127"/>
    </row>
    <row r="26" spans="1:12">
      <c r="A26" s="217"/>
      <c r="B26" s="205"/>
      <c r="C26" s="205"/>
      <c r="D26" s="7" t="s">
        <v>28</v>
      </c>
      <c r="E26" s="7" t="s">
        <v>432</v>
      </c>
      <c r="F26" s="8" t="s">
        <v>24</v>
      </c>
      <c r="G26" s="8">
        <v>15</v>
      </c>
      <c r="H26" s="181">
        <v>165000</v>
      </c>
      <c r="I26" s="10">
        <f>+ROUND(G26*H26,0)</f>
        <v>2475000</v>
      </c>
      <c r="J26" s="151">
        <v>180675</v>
      </c>
      <c r="K26" s="149">
        <f t="shared" si="0"/>
        <v>2710125</v>
      </c>
      <c r="L26" s="127" t="s">
        <v>556</v>
      </c>
    </row>
    <row r="27" spans="1:12" ht="57">
      <c r="A27" s="217"/>
      <c r="B27" s="205"/>
      <c r="C27" s="205"/>
      <c r="D27" s="7" t="s">
        <v>22</v>
      </c>
      <c r="E27" s="7" t="s">
        <v>431</v>
      </c>
      <c r="F27" s="8"/>
      <c r="G27" s="8"/>
      <c r="H27" s="181"/>
      <c r="I27" s="10"/>
      <c r="J27" s="151">
        <v>0</v>
      </c>
      <c r="K27" s="149">
        <f t="shared" si="0"/>
        <v>0</v>
      </c>
      <c r="L27" s="127"/>
    </row>
    <row r="28" spans="1:12">
      <c r="A28" s="217"/>
      <c r="B28" s="205"/>
      <c r="C28" s="205"/>
      <c r="D28" s="7" t="s">
        <v>29</v>
      </c>
      <c r="E28" s="7" t="s">
        <v>432</v>
      </c>
      <c r="F28" s="8" t="s">
        <v>24</v>
      </c>
      <c r="G28" s="8">
        <v>21</v>
      </c>
      <c r="H28" s="181">
        <v>184800</v>
      </c>
      <c r="I28" s="10">
        <f t="shared" ref="I28:I51" si="1">+ROUND(G28*H28,0)</f>
        <v>3880800</v>
      </c>
      <c r="J28" s="151">
        <v>202356</v>
      </c>
      <c r="K28" s="149">
        <f t="shared" si="0"/>
        <v>4249476</v>
      </c>
      <c r="L28" s="127" t="s">
        <v>520</v>
      </c>
    </row>
    <row r="29" spans="1:12" ht="71.25">
      <c r="A29" s="217"/>
      <c r="B29" s="205"/>
      <c r="C29" s="205"/>
      <c r="D29" s="7" t="s">
        <v>30</v>
      </c>
      <c r="E29" s="7"/>
      <c r="F29" s="8" t="s">
        <v>31</v>
      </c>
      <c r="G29" s="8">
        <v>90</v>
      </c>
      <c r="H29" s="182">
        <v>11000</v>
      </c>
      <c r="I29" s="10">
        <f t="shared" si="1"/>
        <v>990000</v>
      </c>
      <c r="J29" s="152">
        <v>12045</v>
      </c>
      <c r="K29" s="149">
        <f t="shared" si="0"/>
        <v>1084050</v>
      </c>
      <c r="L29" s="127" t="s">
        <v>521</v>
      </c>
    </row>
    <row r="30" spans="1:12" ht="42.75">
      <c r="A30" s="217"/>
      <c r="B30" s="205"/>
      <c r="C30" s="205"/>
      <c r="D30" s="7" t="s">
        <v>32</v>
      </c>
      <c r="E30" s="7"/>
      <c r="F30" s="8" t="s">
        <v>31</v>
      </c>
      <c r="G30" s="8">
        <v>90</v>
      </c>
      <c r="H30" s="182">
        <v>11000</v>
      </c>
      <c r="I30" s="10">
        <f t="shared" si="1"/>
        <v>990000</v>
      </c>
      <c r="J30" s="152">
        <v>12045</v>
      </c>
      <c r="K30" s="149">
        <f t="shared" si="0"/>
        <v>1084050</v>
      </c>
      <c r="L30" s="127" t="s">
        <v>557</v>
      </c>
    </row>
    <row r="31" spans="1:12" ht="85.5">
      <c r="A31" s="217"/>
      <c r="B31" s="205"/>
      <c r="C31" s="205"/>
      <c r="D31" s="7" t="s">
        <v>33</v>
      </c>
      <c r="E31" s="7"/>
      <c r="F31" s="8" t="s">
        <v>31</v>
      </c>
      <c r="G31" s="8">
        <v>90</v>
      </c>
      <c r="H31" s="182">
        <v>25000</v>
      </c>
      <c r="I31" s="10">
        <f t="shared" si="1"/>
        <v>2250000</v>
      </c>
      <c r="J31" s="152">
        <v>27375</v>
      </c>
      <c r="K31" s="149">
        <f t="shared" si="0"/>
        <v>2463750</v>
      </c>
      <c r="L31" s="127" t="s">
        <v>522</v>
      </c>
    </row>
    <row r="32" spans="1:12" ht="57">
      <c r="A32" s="217"/>
      <c r="B32" s="205"/>
      <c r="C32" s="205"/>
      <c r="D32" s="7" t="s">
        <v>34</v>
      </c>
      <c r="E32" s="7"/>
      <c r="F32" s="8" t="s">
        <v>31</v>
      </c>
      <c r="G32" s="8">
        <v>90</v>
      </c>
      <c r="H32" s="182">
        <v>11000</v>
      </c>
      <c r="I32" s="10">
        <f t="shared" si="1"/>
        <v>990000</v>
      </c>
      <c r="J32" s="152">
        <v>12045</v>
      </c>
      <c r="K32" s="149">
        <f t="shared" si="0"/>
        <v>1084050</v>
      </c>
      <c r="L32" s="127" t="s">
        <v>522</v>
      </c>
    </row>
    <row r="33" spans="1:12" ht="99.75">
      <c r="A33" s="217"/>
      <c r="B33" s="205"/>
      <c r="C33" s="205"/>
      <c r="D33" s="7" t="s">
        <v>35</v>
      </c>
      <c r="E33" s="7"/>
      <c r="F33" s="8" t="s">
        <v>24</v>
      </c>
      <c r="G33" s="8">
        <f>750*3</f>
        <v>2250</v>
      </c>
      <c r="H33" s="182">
        <v>12600</v>
      </c>
      <c r="I33" s="10">
        <f t="shared" si="1"/>
        <v>28350000</v>
      </c>
      <c r="J33" s="152">
        <v>13797</v>
      </c>
      <c r="K33" s="149">
        <f t="shared" si="0"/>
        <v>31043250</v>
      </c>
      <c r="L33" s="127" t="s">
        <v>558</v>
      </c>
    </row>
    <row r="34" spans="1:12" ht="42.75">
      <c r="A34" s="217"/>
      <c r="B34" s="205"/>
      <c r="C34" s="205"/>
      <c r="D34" s="7" t="s">
        <v>36</v>
      </c>
      <c r="E34" s="7"/>
      <c r="F34" s="8" t="s">
        <v>31</v>
      </c>
      <c r="G34" s="8">
        <v>90</v>
      </c>
      <c r="H34" s="182">
        <v>2400</v>
      </c>
      <c r="I34" s="10">
        <f t="shared" si="1"/>
        <v>216000</v>
      </c>
      <c r="J34" s="152">
        <v>2628</v>
      </c>
      <c r="K34" s="149">
        <f t="shared" si="0"/>
        <v>236520</v>
      </c>
      <c r="L34" s="127" t="s">
        <v>559</v>
      </c>
    </row>
    <row r="35" spans="1:12" ht="85.5">
      <c r="A35" s="217"/>
      <c r="B35" s="205"/>
      <c r="C35" s="205"/>
      <c r="D35" s="7" t="s">
        <v>37</v>
      </c>
      <c r="E35" s="7"/>
      <c r="F35" s="8" t="s">
        <v>31</v>
      </c>
      <c r="G35" s="8">
        <v>90</v>
      </c>
      <c r="H35" s="182">
        <v>211500</v>
      </c>
      <c r="I35" s="10">
        <f t="shared" si="1"/>
        <v>19035000</v>
      </c>
      <c r="J35" s="152">
        <v>231592.5</v>
      </c>
      <c r="K35" s="149">
        <f t="shared" si="0"/>
        <v>20843325</v>
      </c>
      <c r="L35" s="127" t="s">
        <v>521</v>
      </c>
    </row>
    <row r="36" spans="1:12" ht="85.5">
      <c r="A36" s="217"/>
      <c r="B36" s="205"/>
      <c r="C36" s="205"/>
      <c r="D36" s="7" t="s">
        <v>38</v>
      </c>
      <c r="E36" s="7"/>
      <c r="F36" s="8" t="s">
        <v>39</v>
      </c>
      <c r="G36" s="8">
        <f>750*3</f>
        <v>2250</v>
      </c>
      <c r="H36" s="182">
        <v>25980</v>
      </c>
      <c r="I36" s="10">
        <f t="shared" si="1"/>
        <v>58455000</v>
      </c>
      <c r="J36" s="152">
        <v>28448.1</v>
      </c>
      <c r="K36" s="149">
        <f t="shared" si="0"/>
        <v>64008225</v>
      </c>
      <c r="L36" s="127" t="s">
        <v>560</v>
      </c>
    </row>
    <row r="37" spans="1:12" ht="42.75">
      <c r="A37" s="217"/>
      <c r="B37" s="205"/>
      <c r="C37" s="205"/>
      <c r="D37" s="7" t="s">
        <v>40</v>
      </c>
      <c r="E37" s="7"/>
      <c r="F37" s="8" t="s">
        <v>31</v>
      </c>
      <c r="G37" s="8">
        <v>90</v>
      </c>
      <c r="H37" s="182">
        <v>15000</v>
      </c>
      <c r="I37" s="10">
        <f t="shared" si="1"/>
        <v>1350000</v>
      </c>
      <c r="J37" s="152">
        <v>16425</v>
      </c>
      <c r="K37" s="149">
        <f t="shared" si="0"/>
        <v>1478250</v>
      </c>
      <c r="L37" s="127" t="s">
        <v>543</v>
      </c>
    </row>
    <row r="38" spans="1:12" ht="85.5">
      <c r="A38" s="217"/>
      <c r="B38" s="205"/>
      <c r="C38" s="205"/>
      <c r="D38" s="7" t="s">
        <v>41</v>
      </c>
      <c r="E38" s="7"/>
      <c r="F38" s="8" t="s">
        <v>42</v>
      </c>
      <c r="G38" s="8">
        <f>39*3</f>
        <v>117</v>
      </c>
      <c r="H38" s="183">
        <v>65040.4</v>
      </c>
      <c r="I38" s="10">
        <f t="shared" si="1"/>
        <v>7609727</v>
      </c>
      <c r="J38" s="153">
        <v>71219.237999999998</v>
      </c>
      <c r="K38" s="149">
        <f t="shared" si="0"/>
        <v>8332651</v>
      </c>
      <c r="L38" s="127" t="s">
        <v>561</v>
      </c>
    </row>
    <row r="39" spans="1:12" ht="57">
      <c r="A39" s="217"/>
      <c r="B39" s="205"/>
      <c r="C39" s="205"/>
      <c r="D39" s="7" t="s">
        <v>43</v>
      </c>
      <c r="E39" s="7"/>
      <c r="F39" s="8" t="s">
        <v>42</v>
      </c>
      <c r="G39" s="8">
        <f>9.7*3</f>
        <v>29.099999999999998</v>
      </c>
      <c r="H39" s="182">
        <v>82684.800000000003</v>
      </c>
      <c r="I39" s="10">
        <f t="shared" si="1"/>
        <v>2406128</v>
      </c>
      <c r="J39" s="152">
        <v>90539.856</v>
      </c>
      <c r="K39" s="149">
        <f t="shared" si="0"/>
        <v>2634710</v>
      </c>
      <c r="L39" s="127"/>
    </row>
    <row r="40" spans="1:12" ht="28.5">
      <c r="A40" s="217"/>
      <c r="B40" s="205"/>
      <c r="C40" s="205"/>
      <c r="D40" s="7" t="s">
        <v>44</v>
      </c>
      <c r="E40" s="7"/>
      <c r="F40" s="8" t="s">
        <v>31</v>
      </c>
      <c r="G40" s="8">
        <v>3</v>
      </c>
      <c r="H40" s="182">
        <v>20000</v>
      </c>
      <c r="I40" s="10">
        <f t="shared" si="1"/>
        <v>60000</v>
      </c>
      <c r="J40" s="152">
        <v>21900</v>
      </c>
      <c r="K40" s="149">
        <f t="shared" si="0"/>
        <v>65700</v>
      </c>
      <c r="L40" s="127"/>
    </row>
    <row r="41" spans="1:12" ht="42.75">
      <c r="A41" s="217"/>
      <c r="B41" s="205"/>
      <c r="C41" s="205"/>
      <c r="D41" s="7" t="s">
        <v>45</v>
      </c>
      <c r="E41" s="7"/>
      <c r="F41" s="8" t="s">
        <v>39</v>
      </c>
      <c r="G41" s="8">
        <v>75</v>
      </c>
      <c r="H41" s="182">
        <v>400</v>
      </c>
      <c r="I41" s="10">
        <f t="shared" si="1"/>
        <v>30000</v>
      </c>
      <c r="J41" s="152">
        <v>438</v>
      </c>
      <c r="K41" s="149">
        <f t="shared" si="0"/>
        <v>32850</v>
      </c>
      <c r="L41" s="127"/>
    </row>
    <row r="42" spans="1:12" ht="42.75">
      <c r="A42" s="217"/>
      <c r="B42" s="205"/>
      <c r="C42" s="205"/>
      <c r="D42" s="7" t="s">
        <v>46</v>
      </c>
      <c r="E42" s="7"/>
      <c r="F42" s="8" t="s">
        <v>42</v>
      </c>
      <c r="G42" s="8">
        <v>15</v>
      </c>
      <c r="H42" s="182">
        <v>90000</v>
      </c>
      <c r="I42" s="10">
        <f t="shared" si="1"/>
        <v>1350000</v>
      </c>
      <c r="J42" s="152">
        <v>98550</v>
      </c>
      <c r="K42" s="149">
        <f t="shared" si="0"/>
        <v>1478250</v>
      </c>
      <c r="L42" s="127" t="s">
        <v>523</v>
      </c>
    </row>
    <row r="43" spans="1:12" ht="71.25">
      <c r="A43" s="217"/>
      <c r="B43" s="205"/>
      <c r="C43" s="205"/>
      <c r="D43" s="7" t="s">
        <v>47</v>
      </c>
      <c r="E43" s="7"/>
      <c r="F43" s="8" t="s">
        <v>9</v>
      </c>
      <c r="G43" s="8">
        <v>6300</v>
      </c>
      <c r="H43" s="184">
        <v>88.85</v>
      </c>
      <c r="I43" s="10">
        <f t="shared" si="1"/>
        <v>559755</v>
      </c>
      <c r="J43" s="150">
        <v>97.290749999999989</v>
      </c>
      <c r="K43" s="149">
        <f t="shared" si="0"/>
        <v>612932</v>
      </c>
      <c r="L43" s="127"/>
    </row>
    <row r="44" spans="1:12" ht="128.25">
      <c r="A44" s="217"/>
      <c r="B44" s="205"/>
      <c r="C44" s="205"/>
      <c r="D44" s="7" t="s">
        <v>48</v>
      </c>
      <c r="E44" s="7"/>
      <c r="F44" s="8" t="s">
        <v>49</v>
      </c>
      <c r="G44" s="8">
        <f>180*3</f>
        <v>540</v>
      </c>
      <c r="H44" s="182">
        <v>6000</v>
      </c>
      <c r="I44" s="10">
        <f t="shared" si="1"/>
        <v>3240000</v>
      </c>
      <c r="J44" s="152">
        <v>6570</v>
      </c>
      <c r="K44" s="149">
        <f t="shared" si="0"/>
        <v>3547800</v>
      </c>
      <c r="L44" s="127"/>
    </row>
    <row r="45" spans="1:12" ht="57">
      <c r="A45" s="217"/>
      <c r="B45" s="205"/>
      <c r="C45" s="205"/>
      <c r="D45" s="7" t="s">
        <v>50</v>
      </c>
      <c r="E45" s="7"/>
      <c r="F45" s="8" t="s">
        <v>9</v>
      </c>
      <c r="G45" s="8">
        <f>26*3</f>
        <v>78</v>
      </c>
      <c r="H45" s="184">
        <v>5413.1</v>
      </c>
      <c r="I45" s="10">
        <f t="shared" si="1"/>
        <v>422222</v>
      </c>
      <c r="J45" s="150">
        <v>5927.3445000000002</v>
      </c>
      <c r="K45" s="149">
        <f t="shared" si="0"/>
        <v>462333</v>
      </c>
      <c r="L45" s="127" t="s">
        <v>562</v>
      </c>
    </row>
    <row r="46" spans="1:12" ht="28.5">
      <c r="A46" s="217"/>
      <c r="B46" s="205"/>
      <c r="C46" s="205"/>
      <c r="D46" s="7" t="s">
        <v>51</v>
      </c>
      <c r="E46" s="7"/>
      <c r="F46" s="8" t="s">
        <v>52</v>
      </c>
      <c r="G46" s="8">
        <f>248*3</f>
        <v>744</v>
      </c>
      <c r="H46" s="185">
        <v>167.72</v>
      </c>
      <c r="I46" s="10">
        <f t="shared" si="1"/>
        <v>124784</v>
      </c>
      <c r="J46" s="154">
        <v>183.6534</v>
      </c>
      <c r="K46" s="149">
        <f t="shared" si="0"/>
        <v>136638</v>
      </c>
      <c r="L46" s="127"/>
    </row>
    <row r="47" spans="1:12" ht="42.75">
      <c r="A47" s="217"/>
      <c r="B47" s="205"/>
      <c r="C47" s="205"/>
      <c r="D47" s="7" t="s">
        <v>53</v>
      </c>
      <c r="E47" s="7"/>
      <c r="F47" s="8" t="s">
        <v>54</v>
      </c>
      <c r="G47" s="8">
        <v>63</v>
      </c>
      <c r="H47" s="185">
        <v>32.869999999999997</v>
      </c>
      <c r="I47" s="10">
        <f t="shared" si="1"/>
        <v>2071</v>
      </c>
      <c r="J47" s="154">
        <v>35.992649999999998</v>
      </c>
      <c r="K47" s="149">
        <f t="shared" si="0"/>
        <v>2268</v>
      </c>
      <c r="L47" s="127"/>
    </row>
    <row r="48" spans="1:12" ht="42.75">
      <c r="A48" s="217"/>
      <c r="B48" s="205"/>
      <c r="C48" s="205"/>
      <c r="D48" s="7" t="s">
        <v>55</v>
      </c>
      <c r="E48" s="7"/>
      <c r="F48" s="8" t="s">
        <v>54</v>
      </c>
      <c r="G48" s="8">
        <v>63</v>
      </c>
      <c r="H48" s="185">
        <v>123.35</v>
      </c>
      <c r="I48" s="10">
        <f t="shared" si="1"/>
        <v>7771</v>
      </c>
      <c r="J48" s="154">
        <v>135.06825000000001</v>
      </c>
      <c r="K48" s="149">
        <f t="shared" si="0"/>
        <v>8509</v>
      </c>
      <c r="L48" s="127"/>
    </row>
    <row r="49" spans="1:12" ht="28.5">
      <c r="A49" s="217"/>
      <c r="B49" s="205"/>
      <c r="C49" s="205"/>
      <c r="D49" s="7" t="s">
        <v>56</v>
      </c>
      <c r="E49" s="7"/>
      <c r="F49" s="8" t="s">
        <v>57</v>
      </c>
      <c r="G49" s="8">
        <f>142*3</f>
        <v>426</v>
      </c>
      <c r="H49" s="183">
        <f>137*1.1</f>
        <v>150.70000000000002</v>
      </c>
      <c r="I49" s="10">
        <f t="shared" si="1"/>
        <v>64198</v>
      </c>
      <c r="J49" s="153">
        <v>165.01650000000001</v>
      </c>
      <c r="K49" s="149">
        <f t="shared" si="0"/>
        <v>70297</v>
      </c>
      <c r="L49" s="127"/>
    </row>
    <row r="50" spans="1:12" ht="28.5">
      <c r="A50" s="217"/>
      <c r="B50" s="205"/>
      <c r="C50" s="205"/>
      <c r="D50" s="7" t="s">
        <v>58</v>
      </c>
      <c r="E50" s="7"/>
      <c r="F50" s="8" t="s">
        <v>57</v>
      </c>
      <c r="G50" s="8">
        <f>106*3</f>
        <v>318</v>
      </c>
      <c r="H50" s="185">
        <v>50.7</v>
      </c>
      <c r="I50" s="10">
        <f t="shared" si="1"/>
        <v>16123</v>
      </c>
      <c r="J50" s="154">
        <v>55.516500000000001</v>
      </c>
      <c r="K50" s="149">
        <f t="shared" si="0"/>
        <v>17654</v>
      </c>
      <c r="L50" s="127"/>
    </row>
    <row r="51" spans="1:12" ht="71.25">
      <c r="A51" s="217"/>
      <c r="B51" s="205"/>
      <c r="C51" s="205"/>
      <c r="D51" s="7" t="s">
        <v>59</v>
      </c>
      <c r="E51" s="7"/>
      <c r="F51" s="8" t="s">
        <v>54</v>
      </c>
      <c r="G51" s="8">
        <f>18*3</f>
        <v>54</v>
      </c>
      <c r="H51" s="185">
        <v>2000</v>
      </c>
      <c r="I51" s="10">
        <f t="shared" si="1"/>
        <v>108000</v>
      </c>
      <c r="J51" s="154">
        <v>2190</v>
      </c>
      <c r="K51" s="149">
        <f t="shared" si="0"/>
        <v>118260</v>
      </c>
      <c r="L51" s="127"/>
    </row>
    <row r="52" spans="1:12" ht="156.75">
      <c r="A52" s="217"/>
      <c r="B52" s="205"/>
      <c r="C52" s="205"/>
      <c r="D52" s="7" t="s">
        <v>60</v>
      </c>
      <c r="E52" s="7"/>
      <c r="F52" s="8"/>
      <c r="G52" s="8"/>
      <c r="H52" s="182"/>
      <c r="I52" s="10"/>
      <c r="J52" s="152">
        <v>0</v>
      </c>
      <c r="K52" s="149">
        <f t="shared" si="0"/>
        <v>0</v>
      </c>
      <c r="L52" s="127"/>
    </row>
    <row r="53" spans="1:12" ht="28.5">
      <c r="A53" s="217"/>
      <c r="B53" s="205"/>
      <c r="C53" s="205"/>
      <c r="D53" s="7" t="s">
        <v>61</v>
      </c>
      <c r="E53" s="7"/>
      <c r="F53" s="8" t="s">
        <v>54</v>
      </c>
      <c r="G53" s="8">
        <f>10.5*3</f>
        <v>31.5</v>
      </c>
      <c r="H53" s="184">
        <v>2142.1</v>
      </c>
      <c r="I53" s="10">
        <f>+ROUND(G53*H53,0)</f>
        <v>67476</v>
      </c>
      <c r="J53" s="150">
        <v>2345.5994999999998</v>
      </c>
      <c r="K53" s="149">
        <f t="shared" si="0"/>
        <v>73886</v>
      </c>
      <c r="L53" s="127"/>
    </row>
    <row r="54" spans="1:12" ht="28.5">
      <c r="A54" s="217"/>
      <c r="B54" s="205"/>
      <c r="C54" s="205"/>
      <c r="D54" s="7" t="s">
        <v>62</v>
      </c>
      <c r="E54" s="7"/>
      <c r="F54" s="8" t="s">
        <v>54</v>
      </c>
      <c r="G54" s="8">
        <v>6</v>
      </c>
      <c r="H54" s="184">
        <v>438.95</v>
      </c>
      <c r="I54" s="10">
        <f>+ROUND(G54*H54,0)</f>
        <v>2634</v>
      </c>
      <c r="J54" s="150">
        <v>480.65024999999997</v>
      </c>
      <c r="K54" s="149">
        <f t="shared" si="0"/>
        <v>2884</v>
      </c>
      <c r="L54" s="127"/>
    </row>
    <row r="55" spans="1:12">
      <c r="A55" s="217"/>
      <c r="B55" s="205"/>
      <c r="C55" s="205"/>
      <c r="D55" s="7" t="s">
        <v>532</v>
      </c>
      <c r="E55" s="7"/>
      <c r="F55" s="8" t="s">
        <v>78</v>
      </c>
      <c r="G55" s="8"/>
      <c r="H55" s="184">
        <v>10.6</v>
      </c>
      <c r="I55" s="10"/>
      <c r="J55" s="150"/>
      <c r="K55" s="150"/>
      <c r="L55" s="127">
        <v>184800</v>
      </c>
    </row>
    <row r="56" spans="1:12" ht="33.75" customHeight="1">
      <c r="A56" s="217"/>
      <c r="B56" s="205"/>
      <c r="C56" s="205"/>
      <c r="D56" s="107" t="s">
        <v>443</v>
      </c>
      <c r="E56" s="100"/>
      <c r="F56" s="199"/>
      <c r="G56" s="199"/>
      <c r="H56" s="199"/>
      <c r="I56" s="199"/>
      <c r="J56" s="131"/>
      <c r="K56" s="186"/>
      <c r="L56" s="131"/>
    </row>
    <row r="57" spans="1:12" ht="15.75">
      <c r="A57" s="217"/>
      <c r="B57" s="205"/>
      <c r="C57" s="205"/>
      <c r="D57" s="107" t="s">
        <v>444</v>
      </c>
      <c r="E57" s="100"/>
      <c r="F57" s="199"/>
      <c r="G57" s="199"/>
      <c r="H57" s="199"/>
      <c r="I57" s="199"/>
      <c r="J57" s="131"/>
      <c r="K57" s="186"/>
      <c r="L57" s="131"/>
    </row>
    <row r="58" spans="1:12" ht="31.5">
      <c r="A58" s="217"/>
      <c r="B58" s="205"/>
      <c r="C58" s="205"/>
      <c r="D58" s="107" t="s">
        <v>445</v>
      </c>
      <c r="E58" s="100"/>
      <c r="F58" s="199" t="s">
        <v>446</v>
      </c>
      <c r="G58" s="199">
        <v>9</v>
      </c>
      <c r="H58" s="199">
        <v>450000</v>
      </c>
      <c r="I58" s="108">
        <f t="shared" ref="I58:I92" si="2">ROUND(G58*H58,0)</f>
        <v>4050000</v>
      </c>
      <c r="J58" s="130">
        <v>472500</v>
      </c>
      <c r="K58" s="187">
        <f t="shared" ref="K58:K92" si="3">ROUND(G58*J58,0)</f>
        <v>4252500</v>
      </c>
      <c r="L58" s="131"/>
    </row>
    <row r="59" spans="1:12" ht="15.75">
      <c r="A59" s="217"/>
      <c r="B59" s="205"/>
      <c r="C59" s="205"/>
      <c r="D59" s="107" t="s">
        <v>447</v>
      </c>
      <c r="E59" s="100"/>
      <c r="F59" s="199" t="s">
        <v>446</v>
      </c>
      <c r="G59" s="199">
        <v>9</v>
      </c>
      <c r="H59" s="199">
        <v>185180</v>
      </c>
      <c r="I59" s="108">
        <f t="shared" si="2"/>
        <v>1666620</v>
      </c>
      <c r="J59" s="130">
        <v>194439</v>
      </c>
      <c r="K59" s="187">
        <f t="shared" si="3"/>
        <v>1749951</v>
      </c>
      <c r="L59" s="131"/>
    </row>
    <row r="60" spans="1:12" ht="15.75">
      <c r="A60" s="217"/>
      <c r="B60" s="205"/>
      <c r="C60" s="205"/>
      <c r="D60" s="107" t="s">
        <v>448</v>
      </c>
      <c r="E60" s="100"/>
      <c r="F60" s="199" t="s">
        <v>201</v>
      </c>
      <c r="G60" s="199">
        <v>3</v>
      </c>
      <c r="H60" s="199">
        <v>1395900</v>
      </c>
      <c r="I60" s="108">
        <f t="shared" si="2"/>
        <v>4187700</v>
      </c>
      <c r="J60" s="130">
        <v>1465695</v>
      </c>
      <c r="K60" s="187">
        <f t="shared" si="3"/>
        <v>4397085</v>
      </c>
      <c r="L60" s="131"/>
    </row>
    <row r="61" spans="1:12" ht="27" customHeight="1">
      <c r="A61" s="217"/>
      <c r="B61" s="205"/>
      <c r="C61" s="205"/>
      <c r="D61" s="107" t="s">
        <v>449</v>
      </c>
      <c r="E61" s="100"/>
      <c r="F61" s="199" t="s">
        <v>336</v>
      </c>
      <c r="G61" s="199">
        <v>3</v>
      </c>
      <c r="H61" s="199">
        <v>235000</v>
      </c>
      <c r="I61" s="108">
        <f t="shared" si="2"/>
        <v>705000</v>
      </c>
      <c r="J61" s="130">
        <v>246750</v>
      </c>
      <c r="K61" s="187">
        <f t="shared" si="3"/>
        <v>740250</v>
      </c>
      <c r="L61" s="131"/>
    </row>
    <row r="62" spans="1:12" ht="39.75" customHeight="1">
      <c r="A62" s="217"/>
      <c r="B62" s="205"/>
      <c r="C62" s="205"/>
      <c r="D62" s="107" t="s">
        <v>450</v>
      </c>
      <c r="E62" s="100"/>
      <c r="F62" s="199" t="s">
        <v>446</v>
      </c>
      <c r="G62" s="199">
        <v>3</v>
      </c>
      <c r="H62" s="199">
        <v>329000</v>
      </c>
      <c r="I62" s="108">
        <f t="shared" si="2"/>
        <v>987000</v>
      </c>
      <c r="J62" s="130">
        <v>345450</v>
      </c>
      <c r="K62" s="187">
        <f t="shared" si="3"/>
        <v>1036350</v>
      </c>
      <c r="L62" s="131"/>
    </row>
    <row r="63" spans="1:12" ht="36.75" customHeight="1">
      <c r="A63" s="217"/>
      <c r="B63" s="205"/>
      <c r="C63" s="205"/>
      <c r="D63" s="107" t="s">
        <v>452</v>
      </c>
      <c r="E63" s="100"/>
      <c r="F63" s="199" t="s">
        <v>446</v>
      </c>
      <c r="G63" s="199">
        <v>9</v>
      </c>
      <c r="H63" s="199">
        <v>30548</v>
      </c>
      <c r="I63" s="108">
        <f t="shared" si="2"/>
        <v>274932</v>
      </c>
      <c r="J63" s="130">
        <v>32075.4</v>
      </c>
      <c r="K63" s="187">
        <f t="shared" si="3"/>
        <v>288679</v>
      </c>
      <c r="L63" s="131"/>
    </row>
    <row r="64" spans="1:12" ht="33.75" customHeight="1">
      <c r="A64" s="217"/>
      <c r="B64" s="205"/>
      <c r="C64" s="205"/>
      <c r="D64" s="107" t="s">
        <v>451</v>
      </c>
      <c r="E64" s="100"/>
      <c r="F64" s="199" t="s">
        <v>201</v>
      </c>
      <c r="G64" s="199">
        <v>3</v>
      </c>
      <c r="H64" s="199">
        <v>72283</v>
      </c>
      <c r="I64" s="108">
        <f t="shared" si="2"/>
        <v>216849</v>
      </c>
      <c r="J64" s="130">
        <v>75897.149999999994</v>
      </c>
      <c r="K64" s="187">
        <f t="shared" si="3"/>
        <v>227691</v>
      </c>
      <c r="L64" s="131"/>
    </row>
    <row r="65" spans="1:12" ht="35.25" customHeight="1">
      <c r="A65" s="217"/>
      <c r="B65" s="205"/>
      <c r="C65" s="205"/>
      <c r="D65" s="107" t="s">
        <v>453</v>
      </c>
      <c r="E65" s="100"/>
      <c r="F65" s="199" t="s">
        <v>446</v>
      </c>
      <c r="G65" s="199">
        <v>9</v>
      </c>
      <c r="H65" s="199">
        <v>32931</v>
      </c>
      <c r="I65" s="108">
        <f t="shared" si="2"/>
        <v>296379</v>
      </c>
      <c r="J65" s="130">
        <v>34577.550000000003</v>
      </c>
      <c r="K65" s="187">
        <f t="shared" si="3"/>
        <v>311198</v>
      </c>
      <c r="L65" s="131"/>
    </row>
    <row r="66" spans="1:12" ht="39.75" customHeight="1">
      <c r="A66" s="217"/>
      <c r="B66" s="205"/>
      <c r="C66" s="205"/>
      <c r="D66" s="107" t="s">
        <v>454</v>
      </c>
      <c r="E66" s="100"/>
      <c r="F66" s="199" t="s">
        <v>201</v>
      </c>
      <c r="G66" s="199">
        <v>3</v>
      </c>
      <c r="H66" s="199">
        <v>78561</v>
      </c>
      <c r="I66" s="108">
        <f t="shared" si="2"/>
        <v>235683</v>
      </c>
      <c r="J66" s="130">
        <v>82489.05</v>
      </c>
      <c r="K66" s="187">
        <f t="shared" si="3"/>
        <v>247467</v>
      </c>
      <c r="L66" s="131"/>
    </row>
    <row r="67" spans="1:12" ht="24" customHeight="1">
      <c r="A67" s="217"/>
      <c r="B67" s="205"/>
      <c r="C67" s="205"/>
      <c r="D67" s="107" t="s">
        <v>455</v>
      </c>
      <c r="E67" s="100"/>
      <c r="F67" s="199" t="s">
        <v>336</v>
      </c>
      <c r="G67" s="199">
        <v>3</v>
      </c>
      <c r="H67" s="199">
        <v>918850</v>
      </c>
      <c r="I67" s="108">
        <f t="shared" si="2"/>
        <v>2756550</v>
      </c>
      <c r="J67" s="130">
        <v>964792.5</v>
      </c>
      <c r="K67" s="187">
        <f t="shared" si="3"/>
        <v>2894378</v>
      </c>
      <c r="L67" s="131"/>
    </row>
    <row r="68" spans="1:12" ht="39" customHeight="1">
      <c r="A68" s="217"/>
      <c r="B68" s="205"/>
      <c r="C68" s="205"/>
      <c r="D68" s="107" t="s">
        <v>456</v>
      </c>
      <c r="E68" s="100"/>
      <c r="F68" s="199" t="s">
        <v>225</v>
      </c>
      <c r="G68" s="199">
        <v>9</v>
      </c>
      <c r="H68" s="199">
        <v>10509</v>
      </c>
      <c r="I68" s="108">
        <f t="shared" si="2"/>
        <v>94581</v>
      </c>
      <c r="J68" s="130">
        <v>11034.45</v>
      </c>
      <c r="K68" s="187">
        <f t="shared" si="3"/>
        <v>99310</v>
      </c>
      <c r="L68" s="131"/>
    </row>
    <row r="69" spans="1:12" ht="37.5" customHeight="1">
      <c r="A69" s="217"/>
      <c r="B69" s="205"/>
      <c r="C69" s="205"/>
      <c r="D69" s="107" t="s">
        <v>457</v>
      </c>
      <c r="E69" s="100"/>
      <c r="F69" s="199" t="s">
        <v>336</v>
      </c>
      <c r="G69" s="199">
        <v>3</v>
      </c>
      <c r="H69" s="199">
        <v>47000</v>
      </c>
      <c r="I69" s="108">
        <f t="shared" si="2"/>
        <v>141000</v>
      </c>
      <c r="J69" s="130">
        <v>49350</v>
      </c>
      <c r="K69" s="187">
        <f t="shared" si="3"/>
        <v>148050</v>
      </c>
      <c r="L69" s="131"/>
    </row>
    <row r="70" spans="1:12" ht="33.75" customHeight="1">
      <c r="A70" s="217"/>
      <c r="B70" s="205"/>
      <c r="C70" s="205"/>
      <c r="D70" s="107" t="s">
        <v>458</v>
      </c>
      <c r="E70" s="100"/>
      <c r="F70" s="199" t="s">
        <v>177</v>
      </c>
      <c r="G70" s="199">
        <v>3</v>
      </c>
      <c r="H70" s="199">
        <v>47000</v>
      </c>
      <c r="I70" s="108">
        <f t="shared" si="2"/>
        <v>141000</v>
      </c>
      <c r="J70" s="130">
        <v>49350</v>
      </c>
      <c r="K70" s="187">
        <f t="shared" si="3"/>
        <v>148050</v>
      </c>
      <c r="L70" s="131"/>
    </row>
    <row r="71" spans="1:12" ht="24" customHeight="1">
      <c r="A71" s="217"/>
      <c r="B71" s="205"/>
      <c r="C71" s="205"/>
      <c r="D71" s="107" t="s">
        <v>459</v>
      </c>
      <c r="E71" s="100"/>
      <c r="F71" s="199" t="s">
        <v>225</v>
      </c>
      <c r="G71" s="199">
        <v>3</v>
      </c>
      <c r="H71" s="199">
        <v>15040</v>
      </c>
      <c r="I71" s="108">
        <f t="shared" si="2"/>
        <v>45120</v>
      </c>
      <c r="J71" s="130">
        <v>15792</v>
      </c>
      <c r="K71" s="187">
        <f t="shared" si="3"/>
        <v>47376</v>
      </c>
      <c r="L71" s="131"/>
    </row>
    <row r="72" spans="1:12" ht="25.5" customHeight="1">
      <c r="A72" s="217"/>
      <c r="B72" s="205"/>
      <c r="C72" s="205"/>
      <c r="D72" s="107" t="s">
        <v>460</v>
      </c>
      <c r="E72" s="100"/>
      <c r="F72" s="199" t="s">
        <v>177</v>
      </c>
      <c r="G72" s="199">
        <v>3</v>
      </c>
      <c r="H72" s="199">
        <v>9400</v>
      </c>
      <c r="I72" s="108">
        <f t="shared" si="2"/>
        <v>28200</v>
      </c>
      <c r="J72" s="130">
        <v>9870</v>
      </c>
      <c r="K72" s="187">
        <f t="shared" si="3"/>
        <v>29610</v>
      </c>
      <c r="L72" s="131"/>
    </row>
    <row r="73" spans="1:12" ht="36" customHeight="1">
      <c r="A73" s="217"/>
      <c r="B73" s="205"/>
      <c r="C73" s="205"/>
      <c r="D73" s="107" t="s">
        <v>461</v>
      </c>
      <c r="E73" s="100"/>
      <c r="F73" s="199" t="s">
        <v>201</v>
      </c>
      <c r="G73" s="199">
        <v>3</v>
      </c>
      <c r="H73" s="199">
        <v>300800</v>
      </c>
      <c r="I73" s="108">
        <f t="shared" si="2"/>
        <v>902400</v>
      </c>
      <c r="J73" s="130">
        <v>315840</v>
      </c>
      <c r="K73" s="187">
        <f t="shared" si="3"/>
        <v>947520</v>
      </c>
      <c r="L73" s="131"/>
    </row>
    <row r="74" spans="1:12" ht="23.25" customHeight="1">
      <c r="A74" s="217"/>
      <c r="B74" s="205"/>
      <c r="C74" s="205"/>
      <c r="D74" s="107" t="s">
        <v>463</v>
      </c>
      <c r="E74" s="100"/>
      <c r="F74" s="199" t="s">
        <v>177</v>
      </c>
      <c r="G74" s="199">
        <v>3</v>
      </c>
      <c r="H74" s="199">
        <v>14100</v>
      </c>
      <c r="I74" s="108">
        <f t="shared" si="2"/>
        <v>42300</v>
      </c>
      <c r="J74" s="130">
        <v>14805</v>
      </c>
      <c r="K74" s="187">
        <f t="shared" si="3"/>
        <v>44415</v>
      </c>
      <c r="L74" s="131"/>
    </row>
    <row r="75" spans="1:12" ht="33.75" customHeight="1">
      <c r="A75" s="217"/>
      <c r="B75" s="205"/>
      <c r="C75" s="205"/>
      <c r="D75" s="107" t="s">
        <v>464</v>
      </c>
      <c r="E75" s="100"/>
      <c r="F75" s="199" t="s">
        <v>446</v>
      </c>
      <c r="G75" s="199">
        <v>12</v>
      </c>
      <c r="H75" s="199">
        <v>5640</v>
      </c>
      <c r="I75" s="108">
        <f t="shared" si="2"/>
        <v>67680</v>
      </c>
      <c r="J75" s="130">
        <v>5922</v>
      </c>
      <c r="K75" s="187">
        <f t="shared" si="3"/>
        <v>71064</v>
      </c>
      <c r="L75" s="131"/>
    </row>
    <row r="76" spans="1:12" ht="27" customHeight="1">
      <c r="A76" s="217"/>
      <c r="B76" s="205"/>
      <c r="C76" s="205"/>
      <c r="D76" s="107" t="s">
        <v>465</v>
      </c>
      <c r="E76" s="100"/>
      <c r="F76" s="199" t="s">
        <v>336</v>
      </c>
      <c r="G76" s="199">
        <v>3</v>
      </c>
      <c r="H76" s="199">
        <v>28200</v>
      </c>
      <c r="I76" s="108">
        <f t="shared" si="2"/>
        <v>84600</v>
      </c>
      <c r="J76" s="130">
        <v>29610</v>
      </c>
      <c r="K76" s="187">
        <f t="shared" si="3"/>
        <v>88830</v>
      </c>
      <c r="L76" s="131"/>
    </row>
    <row r="77" spans="1:12" ht="15.75">
      <c r="A77" s="217"/>
      <c r="B77" s="205"/>
      <c r="C77" s="205"/>
      <c r="D77" s="109" t="s">
        <v>466</v>
      </c>
      <c r="E77" s="100"/>
      <c r="F77" s="199"/>
      <c r="G77" s="199"/>
      <c r="H77" s="199"/>
      <c r="I77" s="108">
        <f t="shared" si="2"/>
        <v>0</v>
      </c>
      <c r="J77" s="130">
        <v>0</v>
      </c>
      <c r="K77" s="187">
        <f t="shared" si="3"/>
        <v>0</v>
      </c>
      <c r="L77" s="131"/>
    </row>
    <row r="78" spans="1:12" ht="15.75">
      <c r="A78" s="217"/>
      <c r="B78" s="205"/>
      <c r="C78" s="205"/>
      <c r="D78" s="107" t="s">
        <v>468</v>
      </c>
      <c r="E78" s="100"/>
      <c r="F78" s="199" t="s">
        <v>201</v>
      </c>
      <c r="G78" s="199">
        <v>3</v>
      </c>
      <c r="H78" s="199">
        <v>705000</v>
      </c>
      <c r="I78" s="108">
        <f t="shared" si="2"/>
        <v>2115000</v>
      </c>
      <c r="J78" s="130">
        <v>740250</v>
      </c>
      <c r="K78" s="187">
        <f t="shared" si="3"/>
        <v>2220750</v>
      </c>
      <c r="L78" s="131"/>
    </row>
    <row r="79" spans="1:12" ht="37.5" customHeight="1">
      <c r="A79" s="217"/>
      <c r="B79" s="205"/>
      <c r="C79" s="205"/>
      <c r="D79" s="107" t="s">
        <v>469</v>
      </c>
      <c r="E79" s="100"/>
      <c r="F79" s="199" t="s">
        <v>201</v>
      </c>
      <c r="G79" s="199">
        <v>3</v>
      </c>
      <c r="H79" s="199">
        <v>385400</v>
      </c>
      <c r="I79" s="108">
        <f t="shared" si="2"/>
        <v>1156200</v>
      </c>
      <c r="J79" s="130">
        <v>404670</v>
      </c>
      <c r="K79" s="187">
        <f t="shared" si="3"/>
        <v>1214010</v>
      </c>
      <c r="L79" s="131"/>
    </row>
    <row r="80" spans="1:12" ht="33" customHeight="1">
      <c r="A80" s="217"/>
      <c r="B80" s="205"/>
      <c r="C80" s="205"/>
      <c r="D80" s="107" t="s">
        <v>470</v>
      </c>
      <c r="E80" s="100"/>
      <c r="F80" s="199" t="s">
        <v>336</v>
      </c>
      <c r="G80" s="199">
        <v>3</v>
      </c>
      <c r="H80" s="199">
        <v>81780</v>
      </c>
      <c r="I80" s="108">
        <f t="shared" si="2"/>
        <v>245340</v>
      </c>
      <c r="J80" s="130">
        <v>85869</v>
      </c>
      <c r="K80" s="187">
        <f t="shared" si="3"/>
        <v>257607</v>
      </c>
      <c r="L80" s="131"/>
    </row>
    <row r="81" spans="1:12" ht="28.5" customHeight="1">
      <c r="A81" s="217"/>
      <c r="B81" s="205"/>
      <c r="C81" s="205"/>
      <c r="D81" s="107" t="s">
        <v>471</v>
      </c>
      <c r="E81" s="100"/>
      <c r="F81" s="199" t="s">
        <v>336</v>
      </c>
      <c r="G81" s="199">
        <v>3</v>
      </c>
      <c r="H81" s="199">
        <v>28200</v>
      </c>
      <c r="I81" s="108">
        <f t="shared" si="2"/>
        <v>84600</v>
      </c>
      <c r="J81" s="130">
        <v>29610</v>
      </c>
      <c r="K81" s="187">
        <f t="shared" si="3"/>
        <v>88830</v>
      </c>
      <c r="L81" s="131"/>
    </row>
    <row r="82" spans="1:12" ht="40.5" customHeight="1">
      <c r="A82" s="217"/>
      <c r="B82" s="205"/>
      <c r="C82" s="205"/>
      <c r="D82" s="107" t="s">
        <v>472</v>
      </c>
      <c r="E82" s="100"/>
      <c r="F82" s="199" t="s">
        <v>336</v>
      </c>
      <c r="G82" s="199">
        <v>3</v>
      </c>
      <c r="H82" s="199">
        <v>84600</v>
      </c>
      <c r="I82" s="108">
        <f t="shared" si="2"/>
        <v>253800</v>
      </c>
      <c r="J82" s="130">
        <v>88830</v>
      </c>
      <c r="K82" s="187">
        <f t="shared" si="3"/>
        <v>266490</v>
      </c>
      <c r="L82" s="131"/>
    </row>
    <row r="83" spans="1:12" ht="22.5" customHeight="1">
      <c r="A83" s="217"/>
      <c r="B83" s="205"/>
      <c r="C83" s="205"/>
      <c r="D83" s="107" t="s">
        <v>473</v>
      </c>
      <c r="E83" s="100"/>
      <c r="F83" s="199" t="s">
        <v>225</v>
      </c>
      <c r="G83" s="199">
        <v>3</v>
      </c>
      <c r="H83" s="199">
        <v>56400</v>
      </c>
      <c r="I83" s="108">
        <f t="shared" si="2"/>
        <v>169200</v>
      </c>
      <c r="J83" s="130">
        <v>59220</v>
      </c>
      <c r="K83" s="187">
        <f t="shared" si="3"/>
        <v>177660</v>
      </c>
      <c r="L83" s="131"/>
    </row>
    <row r="84" spans="1:12" ht="39" customHeight="1">
      <c r="A84" s="217"/>
      <c r="B84" s="205"/>
      <c r="C84" s="205"/>
      <c r="D84" s="107" t="s">
        <v>474</v>
      </c>
      <c r="E84" s="100"/>
      <c r="F84" s="199" t="s">
        <v>177</v>
      </c>
      <c r="G84" s="199">
        <v>3</v>
      </c>
      <c r="H84" s="199">
        <v>9400</v>
      </c>
      <c r="I84" s="108">
        <f t="shared" si="2"/>
        <v>28200</v>
      </c>
      <c r="J84" s="130">
        <v>9870</v>
      </c>
      <c r="K84" s="187">
        <f t="shared" si="3"/>
        <v>29610</v>
      </c>
      <c r="L84" s="131"/>
    </row>
    <row r="85" spans="1:12" ht="25.5" customHeight="1">
      <c r="A85" s="217"/>
      <c r="B85" s="205"/>
      <c r="C85" s="205"/>
      <c r="D85" s="107" t="s">
        <v>459</v>
      </c>
      <c r="E85" s="100"/>
      <c r="F85" s="199" t="s">
        <v>225</v>
      </c>
      <c r="G85" s="199">
        <v>3</v>
      </c>
      <c r="H85" s="199">
        <v>15040</v>
      </c>
      <c r="I85" s="108">
        <f t="shared" si="2"/>
        <v>45120</v>
      </c>
      <c r="J85" s="130">
        <v>15792</v>
      </c>
      <c r="K85" s="187">
        <f t="shared" si="3"/>
        <v>47376</v>
      </c>
      <c r="L85" s="131"/>
    </row>
    <row r="86" spans="1:12" ht="15.75">
      <c r="A86" s="217"/>
      <c r="B86" s="205"/>
      <c r="C86" s="205"/>
      <c r="D86" s="107" t="s">
        <v>475</v>
      </c>
      <c r="E86" s="100"/>
      <c r="F86" s="199" t="s">
        <v>446</v>
      </c>
      <c r="G86" s="199">
        <v>15</v>
      </c>
      <c r="H86" s="199">
        <v>3760</v>
      </c>
      <c r="I86" s="108">
        <f t="shared" si="2"/>
        <v>56400</v>
      </c>
      <c r="J86" s="130">
        <v>3948</v>
      </c>
      <c r="K86" s="187">
        <f t="shared" si="3"/>
        <v>59220</v>
      </c>
      <c r="L86" s="131"/>
    </row>
    <row r="87" spans="1:12" ht="15.75">
      <c r="A87" s="217"/>
      <c r="B87" s="205"/>
      <c r="C87" s="205"/>
      <c r="D87" s="109" t="s">
        <v>467</v>
      </c>
      <c r="E87" s="100"/>
      <c r="F87" s="199"/>
      <c r="G87" s="199"/>
      <c r="H87" s="199"/>
      <c r="I87" s="108">
        <f t="shared" si="2"/>
        <v>0</v>
      </c>
      <c r="J87" s="130">
        <v>0</v>
      </c>
      <c r="K87" s="187">
        <f t="shared" si="3"/>
        <v>0</v>
      </c>
      <c r="L87" s="131"/>
    </row>
    <row r="88" spans="1:12" ht="41.25" customHeight="1">
      <c r="A88" s="217"/>
      <c r="B88" s="205"/>
      <c r="C88" s="205"/>
      <c r="D88" s="107" t="s">
        <v>476</v>
      </c>
      <c r="E88" s="100"/>
      <c r="F88" s="199" t="s">
        <v>201</v>
      </c>
      <c r="G88" s="199">
        <v>3</v>
      </c>
      <c r="H88" s="199">
        <v>1713620</v>
      </c>
      <c r="I88" s="108">
        <f t="shared" si="2"/>
        <v>5140860</v>
      </c>
      <c r="J88" s="130">
        <v>1799301</v>
      </c>
      <c r="K88" s="187">
        <f t="shared" si="3"/>
        <v>5397903</v>
      </c>
      <c r="L88" s="131"/>
    </row>
    <row r="89" spans="1:12" ht="35.25" customHeight="1">
      <c r="A89" s="217"/>
      <c r="B89" s="205"/>
      <c r="C89" s="205"/>
      <c r="D89" s="107" t="s">
        <v>477</v>
      </c>
      <c r="E89" s="100"/>
      <c r="F89" s="199" t="s">
        <v>336</v>
      </c>
      <c r="G89" s="199">
        <v>3</v>
      </c>
      <c r="H89" s="199">
        <v>70500</v>
      </c>
      <c r="I89" s="108">
        <f t="shared" si="2"/>
        <v>211500</v>
      </c>
      <c r="J89" s="130">
        <v>74025</v>
      </c>
      <c r="K89" s="187">
        <f t="shared" si="3"/>
        <v>222075</v>
      </c>
      <c r="L89" s="131"/>
    </row>
    <row r="90" spans="1:12" ht="15.75">
      <c r="A90" s="217"/>
      <c r="B90" s="205"/>
      <c r="C90" s="205"/>
      <c r="D90" s="107" t="s">
        <v>478</v>
      </c>
      <c r="E90" s="100"/>
      <c r="F90" s="199" t="s">
        <v>177</v>
      </c>
      <c r="G90" s="199">
        <v>3</v>
      </c>
      <c r="H90" s="199">
        <v>18800</v>
      </c>
      <c r="I90" s="108">
        <f t="shared" si="2"/>
        <v>56400</v>
      </c>
      <c r="J90" s="130">
        <v>19740</v>
      </c>
      <c r="K90" s="187">
        <f t="shared" si="3"/>
        <v>59220</v>
      </c>
      <c r="L90" s="131"/>
    </row>
    <row r="91" spans="1:12" ht="25.5" customHeight="1">
      <c r="A91" s="217"/>
      <c r="B91" s="205"/>
      <c r="C91" s="205"/>
      <c r="D91" s="109" t="s">
        <v>479</v>
      </c>
      <c r="E91" s="100"/>
      <c r="F91" s="199"/>
      <c r="G91" s="199"/>
      <c r="H91" s="199"/>
      <c r="I91" s="108">
        <f t="shared" si="2"/>
        <v>0</v>
      </c>
      <c r="J91" s="130">
        <v>0</v>
      </c>
      <c r="K91" s="187">
        <f t="shared" si="3"/>
        <v>0</v>
      </c>
      <c r="L91" s="131"/>
    </row>
    <row r="92" spans="1:12" ht="70.5" customHeight="1">
      <c r="A92" s="217"/>
      <c r="B92" s="205"/>
      <c r="C92" s="205"/>
      <c r="D92" s="107" t="s">
        <v>480</v>
      </c>
      <c r="E92" s="100"/>
      <c r="F92" s="199" t="s">
        <v>462</v>
      </c>
      <c r="G92" s="199">
        <v>12</v>
      </c>
      <c r="H92" s="199">
        <v>100000</v>
      </c>
      <c r="I92" s="108">
        <f t="shared" si="2"/>
        <v>1200000</v>
      </c>
      <c r="J92" s="130">
        <v>105000</v>
      </c>
      <c r="K92" s="187">
        <f t="shared" si="3"/>
        <v>1260000</v>
      </c>
      <c r="L92" s="131"/>
    </row>
    <row r="93" spans="1:12" ht="52.5" customHeight="1">
      <c r="A93" s="218"/>
      <c r="B93" s="206"/>
      <c r="C93" s="206"/>
      <c r="D93" s="107" t="s">
        <v>481</v>
      </c>
      <c r="E93" s="100"/>
      <c r="F93" s="110" t="s">
        <v>3</v>
      </c>
      <c r="G93" s="110" t="s">
        <v>3</v>
      </c>
      <c r="H93" s="199"/>
      <c r="I93" s="108"/>
      <c r="J93" s="131"/>
      <c r="K93" s="186"/>
      <c r="L93" s="131"/>
    </row>
  </sheetData>
  <mergeCells count="3">
    <mergeCell ref="C2:C93"/>
    <mergeCell ref="A2:A93"/>
    <mergeCell ref="B2:B93"/>
  </mergeCells>
  <pageMargins left="0.27" right="0.11811023622047245" top="0.35433070866141736" bottom="0.35433070866141736" header="0.31496062992125984" footer="0.31496062992125984"/>
  <pageSetup paperSize="5" scale="52" orientation="landscape" horizontalDpi="0" verticalDpi="0" r:id="rId1"/>
</worksheet>
</file>

<file path=xl/worksheets/sheet5.xml><?xml version="1.0" encoding="utf-8"?>
<worksheet xmlns="http://schemas.openxmlformats.org/spreadsheetml/2006/main" xmlns:r="http://schemas.openxmlformats.org/officeDocument/2006/relationships">
  <sheetPr>
    <tabColor rgb="FFFFFF00"/>
  </sheetPr>
  <dimension ref="A1:N37"/>
  <sheetViews>
    <sheetView topLeftCell="A25" zoomScale="70" zoomScaleNormal="70" workbookViewId="0">
      <selection activeCell="O30" sqref="O30"/>
    </sheetView>
  </sheetViews>
  <sheetFormatPr defaultRowHeight="15"/>
  <cols>
    <col min="1" max="1" width="4.85546875" customWidth="1"/>
    <col min="2" max="3" width="18.140625" customWidth="1"/>
    <col min="4" max="4" width="50" customWidth="1"/>
    <col min="5" max="5" width="13.7109375" customWidth="1"/>
    <col min="6" max="6" width="11.42578125" bestFit="1" customWidth="1"/>
    <col min="7" max="7" width="9.140625" customWidth="1"/>
    <col min="8" max="8" width="18.28515625" customWidth="1"/>
    <col min="9" max="9" width="18.42578125" customWidth="1"/>
    <col min="10" max="10" width="15.140625" customWidth="1"/>
    <col min="11" max="11" width="17.85546875" customWidth="1"/>
    <col min="12" max="12" width="14.5703125" customWidth="1"/>
    <col min="13" max="13" width="12.85546875" customWidth="1"/>
    <col min="14" max="14" width="16.5703125" customWidth="1"/>
    <col min="15" max="15" width="13.28515625" customWidth="1"/>
  </cols>
  <sheetData>
    <row r="1" spans="1:14" ht="47.25" customHeight="1">
      <c r="A1" s="2" t="s">
        <v>4</v>
      </c>
      <c r="B1" s="31" t="s">
        <v>584</v>
      </c>
      <c r="C1" s="31" t="s">
        <v>585</v>
      </c>
      <c r="D1" s="196" t="s">
        <v>0</v>
      </c>
      <c r="E1" s="3" t="s">
        <v>439</v>
      </c>
      <c r="F1" s="3" t="s">
        <v>2</v>
      </c>
      <c r="G1" s="3" t="s">
        <v>5</v>
      </c>
      <c r="H1" s="3" t="s">
        <v>437</v>
      </c>
      <c r="I1" s="2" t="s">
        <v>438</v>
      </c>
      <c r="J1" s="177" t="s">
        <v>440</v>
      </c>
      <c r="K1" s="178" t="s">
        <v>441</v>
      </c>
      <c r="L1" s="139" t="s">
        <v>529</v>
      </c>
    </row>
    <row r="2" spans="1:14" ht="20.100000000000001" customHeight="1">
      <c r="A2" s="216"/>
      <c r="B2" s="204" t="s">
        <v>587</v>
      </c>
      <c r="C2" s="204" t="s">
        <v>590</v>
      </c>
      <c r="D2" s="59" t="s">
        <v>245</v>
      </c>
      <c r="E2" s="197"/>
      <c r="F2" s="4"/>
      <c r="G2" s="5"/>
      <c r="H2" s="5"/>
      <c r="I2" s="6"/>
      <c r="J2" s="6"/>
      <c r="K2" s="6"/>
      <c r="L2" s="101"/>
    </row>
    <row r="3" spans="1:14" ht="20.100000000000001" customHeight="1">
      <c r="A3" s="217"/>
      <c r="B3" s="205"/>
      <c r="C3" s="205"/>
      <c r="D3" s="7" t="s">
        <v>240</v>
      </c>
      <c r="E3" s="7"/>
      <c r="F3" s="8">
        <v>1875</v>
      </c>
      <c r="G3" s="8" t="s">
        <v>241</v>
      </c>
      <c r="H3" s="9">
        <v>2486.1</v>
      </c>
      <c r="I3" s="9">
        <f>F3*H3</f>
        <v>4661437.5</v>
      </c>
      <c r="J3" s="9">
        <v>2374.2255</v>
      </c>
      <c r="K3" s="9">
        <v>4451673</v>
      </c>
      <c r="L3" s="144" t="s">
        <v>565</v>
      </c>
      <c r="M3" s="102"/>
      <c r="N3" s="102"/>
    </row>
    <row r="4" spans="1:14" ht="20.100000000000001" customHeight="1">
      <c r="A4" s="217"/>
      <c r="B4" s="205"/>
      <c r="C4" s="205"/>
      <c r="D4" s="7" t="s">
        <v>242</v>
      </c>
      <c r="E4" s="7"/>
      <c r="F4" s="8">
        <v>125</v>
      </c>
      <c r="G4" s="8" t="s">
        <v>241</v>
      </c>
      <c r="H4" s="9">
        <v>2666.7</v>
      </c>
      <c r="I4" s="9">
        <f>F4*H4</f>
        <v>333337.5</v>
      </c>
      <c r="J4" s="9">
        <v>2546.6985</v>
      </c>
      <c r="K4" s="9">
        <v>318337</v>
      </c>
      <c r="L4" s="144" t="s">
        <v>533</v>
      </c>
      <c r="M4" s="102"/>
      <c r="N4" s="102"/>
    </row>
    <row r="5" spans="1:14" ht="20.100000000000001" customHeight="1">
      <c r="A5" s="217"/>
      <c r="B5" s="205"/>
      <c r="C5" s="205"/>
      <c r="D5" s="7" t="s">
        <v>243</v>
      </c>
      <c r="E5" s="7"/>
      <c r="F5" s="8">
        <v>170</v>
      </c>
      <c r="G5" s="8" t="s">
        <v>241</v>
      </c>
      <c r="H5" s="9">
        <v>2856.7</v>
      </c>
      <c r="I5" s="9">
        <f>F5*H5</f>
        <v>485638.99999999994</v>
      </c>
      <c r="J5" s="9">
        <v>2728.1484999999998</v>
      </c>
      <c r="K5" s="9">
        <v>463785</v>
      </c>
      <c r="L5" s="144"/>
      <c r="M5" s="102"/>
      <c r="N5" s="102"/>
    </row>
    <row r="6" spans="1:14" ht="20.100000000000001" customHeight="1">
      <c r="A6" s="217"/>
      <c r="B6" s="205"/>
      <c r="C6" s="205"/>
      <c r="D6" s="7" t="s">
        <v>244</v>
      </c>
      <c r="E6" s="7"/>
      <c r="F6" s="8">
        <v>25</v>
      </c>
      <c r="G6" s="8" t="s">
        <v>241</v>
      </c>
      <c r="H6" s="9">
        <v>2951.7</v>
      </c>
      <c r="I6" s="9">
        <f>F6*H6</f>
        <v>73792.5</v>
      </c>
      <c r="J6" s="9">
        <v>2818.8734999999997</v>
      </c>
      <c r="K6" s="9">
        <v>70472</v>
      </c>
      <c r="L6" s="144"/>
      <c r="M6" s="102"/>
      <c r="N6" s="102"/>
    </row>
    <row r="7" spans="1:14" ht="20.100000000000001" customHeight="1">
      <c r="A7" s="217"/>
      <c r="B7" s="205"/>
      <c r="C7" s="205"/>
      <c r="D7" s="59" t="s">
        <v>246</v>
      </c>
      <c r="E7" s="197"/>
      <c r="F7" s="4"/>
      <c r="G7" s="5"/>
      <c r="H7" s="5"/>
      <c r="I7" s="6"/>
      <c r="J7" s="6"/>
      <c r="K7" s="6"/>
      <c r="L7" s="144"/>
      <c r="M7" s="102"/>
      <c r="N7" s="102"/>
    </row>
    <row r="8" spans="1:14" ht="20.100000000000001" customHeight="1">
      <c r="A8" s="217"/>
      <c r="B8" s="205"/>
      <c r="C8" s="205"/>
      <c r="D8" s="7" t="s">
        <v>240</v>
      </c>
      <c r="E8" s="7"/>
      <c r="F8" s="8">
        <v>2625</v>
      </c>
      <c r="G8" s="8" t="s">
        <v>241</v>
      </c>
      <c r="H8" s="9">
        <v>2406.1</v>
      </c>
      <c r="I8" s="9">
        <f>F8*H8</f>
        <v>6316012.5</v>
      </c>
      <c r="J8" s="9">
        <v>2297.8254999999999</v>
      </c>
      <c r="K8" s="9">
        <v>6031792</v>
      </c>
      <c r="L8" s="144"/>
      <c r="M8" s="102"/>
      <c r="N8" s="102"/>
    </row>
    <row r="9" spans="1:14" ht="20.100000000000001" customHeight="1">
      <c r="A9" s="217"/>
      <c r="B9" s="205"/>
      <c r="C9" s="205"/>
      <c r="D9" s="7" t="s">
        <v>242</v>
      </c>
      <c r="E9" s="7"/>
      <c r="F9" s="8">
        <v>175</v>
      </c>
      <c r="G9" s="8" t="s">
        <v>241</v>
      </c>
      <c r="H9" s="9">
        <v>2586.6999999999998</v>
      </c>
      <c r="I9" s="9">
        <f>F9*H9</f>
        <v>452672.49999999994</v>
      </c>
      <c r="J9" s="9">
        <v>2470.2984999999999</v>
      </c>
      <c r="K9" s="9">
        <v>432302</v>
      </c>
      <c r="L9" s="144"/>
      <c r="M9" s="102"/>
      <c r="N9" s="102"/>
    </row>
    <row r="10" spans="1:14" ht="20.100000000000001" customHeight="1">
      <c r="A10" s="217"/>
      <c r="B10" s="205"/>
      <c r="C10" s="205"/>
      <c r="D10" s="7" t="s">
        <v>243</v>
      </c>
      <c r="E10" s="7"/>
      <c r="F10" s="8">
        <v>238</v>
      </c>
      <c r="G10" s="8" t="s">
        <v>241</v>
      </c>
      <c r="H10" s="9">
        <v>2776.7</v>
      </c>
      <c r="I10" s="9">
        <f>F10*H10</f>
        <v>660854.6</v>
      </c>
      <c r="J10" s="9">
        <v>2651.7484999999997</v>
      </c>
      <c r="K10" s="9">
        <v>631116</v>
      </c>
      <c r="L10" s="144"/>
      <c r="M10" s="102"/>
      <c r="N10" s="102"/>
    </row>
    <row r="11" spans="1:14" ht="20.100000000000001" customHeight="1">
      <c r="A11" s="217"/>
      <c r="B11" s="205"/>
      <c r="C11" s="205"/>
      <c r="D11" s="7" t="s">
        <v>244</v>
      </c>
      <c r="E11" s="7"/>
      <c r="F11" s="8">
        <v>35</v>
      </c>
      <c r="G11" s="8" t="s">
        <v>241</v>
      </c>
      <c r="H11" s="9">
        <v>2871.7</v>
      </c>
      <c r="I11" s="9">
        <f>F11*H11</f>
        <v>100509.5</v>
      </c>
      <c r="J11" s="9">
        <v>2742.4735000000001</v>
      </c>
      <c r="K11" s="9">
        <v>95987</v>
      </c>
      <c r="L11" s="144"/>
      <c r="M11" s="102"/>
      <c r="N11" s="102"/>
    </row>
    <row r="12" spans="1:14" ht="20.100000000000001" customHeight="1">
      <c r="A12" s="217"/>
      <c r="B12" s="205"/>
      <c r="C12" s="205"/>
      <c r="D12" s="59" t="s">
        <v>247</v>
      </c>
      <c r="E12" s="197"/>
      <c r="F12" s="4"/>
      <c r="G12" s="5"/>
      <c r="H12" s="5"/>
      <c r="I12" s="6"/>
      <c r="J12" s="6">
        <v>0</v>
      </c>
      <c r="K12" s="6">
        <v>0</v>
      </c>
      <c r="L12" s="144"/>
      <c r="M12" s="102"/>
      <c r="N12" s="102"/>
    </row>
    <row r="13" spans="1:14" ht="20.100000000000001" customHeight="1">
      <c r="A13" s="217"/>
      <c r="B13" s="205"/>
      <c r="C13" s="205"/>
      <c r="D13" s="7" t="s">
        <v>240</v>
      </c>
      <c r="E13" s="7"/>
      <c r="F13" s="8">
        <v>744</v>
      </c>
      <c r="G13" s="8" t="s">
        <v>241</v>
      </c>
      <c r="H13" s="9">
        <v>2281.6999999999998</v>
      </c>
      <c r="I13" s="9">
        <f>F13*H13</f>
        <v>1697584.7999999998</v>
      </c>
      <c r="J13" s="9">
        <v>2179.0234999999998</v>
      </c>
      <c r="K13" s="9">
        <v>1621193</v>
      </c>
      <c r="L13" s="144" t="s">
        <v>534</v>
      </c>
      <c r="M13" s="102"/>
      <c r="N13" s="102"/>
    </row>
    <row r="14" spans="1:14" ht="20.100000000000001" customHeight="1">
      <c r="A14" s="217"/>
      <c r="B14" s="205"/>
      <c r="C14" s="205"/>
      <c r="D14" s="7" t="s">
        <v>242</v>
      </c>
      <c r="E14" s="7"/>
      <c r="F14" s="8">
        <v>50</v>
      </c>
      <c r="G14" s="8" t="s">
        <v>241</v>
      </c>
      <c r="H14" s="9">
        <v>2462.1999999999998</v>
      </c>
      <c r="I14" s="9">
        <f>F14*H14</f>
        <v>123109.99999999999</v>
      </c>
      <c r="J14" s="9">
        <v>2351.4009999999998</v>
      </c>
      <c r="K14" s="9">
        <v>117570</v>
      </c>
      <c r="L14" s="144"/>
      <c r="M14" s="102"/>
      <c r="N14" s="102"/>
    </row>
    <row r="15" spans="1:14" ht="20.100000000000001" customHeight="1">
      <c r="A15" s="217"/>
      <c r="B15" s="205"/>
      <c r="C15" s="205"/>
      <c r="D15" s="7" t="s">
        <v>243</v>
      </c>
      <c r="E15" s="7"/>
      <c r="F15" s="8">
        <v>67</v>
      </c>
      <c r="G15" s="8" t="s">
        <v>241</v>
      </c>
      <c r="H15" s="9">
        <v>2652.2</v>
      </c>
      <c r="I15" s="9">
        <f>F15*H15</f>
        <v>177697.4</v>
      </c>
      <c r="J15" s="9">
        <v>2532.8509999999997</v>
      </c>
      <c r="K15" s="9">
        <v>169701</v>
      </c>
      <c r="L15" s="144"/>
      <c r="M15" s="102"/>
      <c r="N15" s="102"/>
    </row>
    <row r="16" spans="1:14" ht="20.100000000000001" customHeight="1">
      <c r="A16" s="217"/>
      <c r="B16" s="205"/>
      <c r="C16" s="205"/>
      <c r="D16" s="7" t="s">
        <v>244</v>
      </c>
      <c r="E16" s="7"/>
      <c r="F16" s="8">
        <v>10</v>
      </c>
      <c r="G16" s="8" t="s">
        <v>241</v>
      </c>
      <c r="H16" s="9">
        <v>2747.2</v>
      </c>
      <c r="I16" s="9">
        <f>F16*H16</f>
        <v>27472</v>
      </c>
      <c r="J16" s="9">
        <v>2623.576</v>
      </c>
      <c r="K16" s="9">
        <v>26236</v>
      </c>
      <c r="L16" s="144"/>
      <c r="M16" s="102"/>
      <c r="N16" s="102"/>
    </row>
    <row r="17" spans="1:14" ht="20.100000000000001" customHeight="1">
      <c r="A17" s="217"/>
      <c r="B17" s="205"/>
      <c r="C17" s="205"/>
      <c r="D17" s="59" t="s">
        <v>248</v>
      </c>
      <c r="E17" s="197"/>
      <c r="F17" s="4"/>
      <c r="G17" s="5"/>
      <c r="H17" s="5"/>
      <c r="I17" s="6"/>
      <c r="J17" s="6"/>
      <c r="K17" s="6"/>
      <c r="L17" s="144"/>
      <c r="M17" s="102"/>
      <c r="N17" s="102"/>
    </row>
    <row r="18" spans="1:14" ht="20.100000000000001" customHeight="1">
      <c r="A18" s="217"/>
      <c r="B18" s="205"/>
      <c r="C18" s="205"/>
      <c r="D18" s="7" t="s">
        <v>240</v>
      </c>
      <c r="E18" s="7"/>
      <c r="F18" s="8">
        <v>1456</v>
      </c>
      <c r="G18" s="8" t="s">
        <v>241</v>
      </c>
      <c r="H18" s="9">
        <v>2391.1999999999998</v>
      </c>
      <c r="I18" s="9">
        <f>F18*H18</f>
        <v>3481587.1999999997</v>
      </c>
      <c r="J18" s="9">
        <v>2283.596</v>
      </c>
      <c r="K18" s="9">
        <v>3324916</v>
      </c>
      <c r="L18" s="144" t="s">
        <v>566</v>
      </c>
      <c r="M18" s="102"/>
      <c r="N18" s="102"/>
    </row>
    <row r="19" spans="1:14" ht="20.100000000000001" customHeight="1">
      <c r="A19" s="217"/>
      <c r="B19" s="205"/>
      <c r="C19" s="205"/>
      <c r="D19" s="7" t="s">
        <v>242</v>
      </c>
      <c r="E19" s="7"/>
      <c r="F19" s="8">
        <v>97</v>
      </c>
      <c r="G19" s="8" t="s">
        <v>241</v>
      </c>
      <c r="H19" s="9">
        <v>2571.6999999999998</v>
      </c>
      <c r="I19" s="9">
        <f>F19*H19</f>
        <v>249454.9</v>
      </c>
      <c r="J19" s="9">
        <v>2455.9735000000001</v>
      </c>
      <c r="K19" s="9">
        <v>238229</v>
      </c>
      <c r="L19" s="144" t="s">
        <v>535</v>
      </c>
      <c r="M19" s="102"/>
      <c r="N19" s="102"/>
    </row>
    <row r="20" spans="1:14" ht="20.100000000000001" customHeight="1">
      <c r="A20" s="217"/>
      <c r="B20" s="205"/>
      <c r="C20" s="205"/>
      <c r="D20" s="7" t="s">
        <v>243</v>
      </c>
      <c r="E20" s="7"/>
      <c r="F20" s="8">
        <v>132</v>
      </c>
      <c r="G20" s="8" t="s">
        <v>241</v>
      </c>
      <c r="H20" s="9">
        <v>2761.7</v>
      </c>
      <c r="I20" s="9">
        <f>F20*H20</f>
        <v>364544.39999999997</v>
      </c>
      <c r="J20" s="9">
        <v>2637.4234999999999</v>
      </c>
      <c r="K20" s="9">
        <v>348140</v>
      </c>
      <c r="L20" s="144" t="s">
        <v>536</v>
      </c>
      <c r="M20" s="102"/>
      <c r="N20" s="102"/>
    </row>
    <row r="21" spans="1:14" ht="20.100000000000001" customHeight="1">
      <c r="A21" s="217"/>
      <c r="B21" s="205"/>
      <c r="C21" s="205"/>
      <c r="D21" s="7" t="s">
        <v>244</v>
      </c>
      <c r="E21" s="7"/>
      <c r="F21" s="8">
        <v>19</v>
      </c>
      <c r="G21" s="8" t="s">
        <v>241</v>
      </c>
      <c r="H21" s="9">
        <v>2856.7</v>
      </c>
      <c r="I21" s="9">
        <f>F21*H21</f>
        <v>54277.299999999996</v>
      </c>
      <c r="J21" s="9">
        <v>2728.1484999999998</v>
      </c>
      <c r="K21" s="9">
        <v>51835</v>
      </c>
      <c r="L21" s="144"/>
      <c r="M21" s="102"/>
      <c r="N21" s="102"/>
    </row>
    <row r="22" spans="1:14" ht="20.100000000000001" customHeight="1">
      <c r="A22" s="217"/>
      <c r="B22" s="205"/>
      <c r="C22" s="205"/>
      <c r="D22" s="59" t="s">
        <v>249</v>
      </c>
      <c r="E22" s="197"/>
      <c r="F22" s="4"/>
      <c r="G22" s="5"/>
      <c r="H22" s="5"/>
      <c r="I22" s="6"/>
      <c r="J22" s="6"/>
      <c r="K22" s="6"/>
      <c r="L22" s="144"/>
      <c r="M22" s="102"/>
      <c r="N22" s="102"/>
    </row>
    <row r="23" spans="1:14" ht="20.100000000000001" customHeight="1">
      <c r="A23" s="217"/>
      <c r="B23" s="205"/>
      <c r="C23" s="205"/>
      <c r="D23" s="7" t="s">
        <v>240</v>
      </c>
      <c r="E23" s="7"/>
      <c r="F23" s="8">
        <v>800</v>
      </c>
      <c r="G23" s="8" t="s">
        <v>241</v>
      </c>
      <c r="H23" s="9">
        <v>2147</v>
      </c>
      <c r="I23" s="9">
        <f>F23*H23</f>
        <v>1717600</v>
      </c>
      <c r="J23" s="9">
        <v>2050.3850000000002</v>
      </c>
      <c r="K23" s="9">
        <v>1640308</v>
      </c>
      <c r="L23" s="144" t="s">
        <v>567</v>
      </c>
      <c r="M23" s="102"/>
      <c r="N23" s="102"/>
    </row>
    <row r="24" spans="1:14" ht="20.100000000000001" customHeight="1">
      <c r="A24" s="217"/>
      <c r="B24" s="205"/>
      <c r="C24" s="205"/>
      <c r="D24" s="7" t="s">
        <v>242</v>
      </c>
      <c r="E24" s="7"/>
      <c r="F24" s="8">
        <v>53</v>
      </c>
      <c r="G24" s="8" t="s">
        <v>241</v>
      </c>
      <c r="H24" s="9">
        <v>2327.5</v>
      </c>
      <c r="I24" s="9">
        <f>F24*H24</f>
        <v>123357.5</v>
      </c>
      <c r="J24" s="9">
        <v>2222.7624999999998</v>
      </c>
      <c r="K24" s="9">
        <v>117806</v>
      </c>
      <c r="L24" s="144"/>
      <c r="M24" s="102"/>
      <c r="N24" s="102"/>
    </row>
    <row r="25" spans="1:14" ht="20.100000000000001" customHeight="1">
      <c r="A25" s="217"/>
      <c r="B25" s="205"/>
      <c r="C25" s="205"/>
      <c r="D25" s="7" t="s">
        <v>243</v>
      </c>
      <c r="E25" s="7"/>
      <c r="F25" s="8">
        <v>72</v>
      </c>
      <c r="G25" s="8" t="s">
        <v>241</v>
      </c>
      <c r="H25" s="9">
        <v>2577.5</v>
      </c>
      <c r="I25" s="9">
        <f>F25*H25</f>
        <v>185580</v>
      </c>
      <c r="J25" s="9">
        <v>2461.5124999999998</v>
      </c>
      <c r="K25" s="9">
        <v>177229</v>
      </c>
      <c r="L25" s="144"/>
      <c r="M25" s="102"/>
      <c r="N25" s="102"/>
    </row>
    <row r="26" spans="1:14" ht="20.100000000000001" customHeight="1">
      <c r="A26" s="217"/>
      <c r="B26" s="205"/>
      <c r="C26" s="205"/>
      <c r="D26" s="7" t="s">
        <v>244</v>
      </c>
      <c r="E26" s="7"/>
      <c r="F26" s="8">
        <v>11</v>
      </c>
      <c r="G26" s="8" t="s">
        <v>241</v>
      </c>
      <c r="H26" s="9">
        <v>2612.5</v>
      </c>
      <c r="I26" s="9">
        <f>F26*H26</f>
        <v>28737.5</v>
      </c>
      <c r="J26" s="9">
        <v>2494.9375</v>
      </c>
      <c r="K26" s="9">
        <v>27444</v>
      </c>
      <c r="L26" s="144"/>
      <c r="M26" s="102"/>
      <c r="N26" s="102"/>
    </row>
    <row r="27" spans="1:14" ht="60.75" customHeight="1">
      <c r="A27" s="217"/>
      <c r="B27" s="205"/>
      <c r="C27" s="205"/>
      <c r="D27" s="7" t="s">
        <v>250</v>
      </c>
      <c r="E27" s="7"/>
      <c r="F27" s="8"/>
      <c r="G27" s="8"/>
      <c r="H27" s="11"/>
      <c r="I27" s="10"/>
      <c r="J27" s="10"/>
      <c r="K27" s="10"/>
      <c r="L27" s="144"/>
      <c r="M27" s="102"/>
      <c r="N27" s="102"/>
    </row>
    <row r="28" spans="1:14" ht="20.100000000000001" customHeight="1">
      <c r="A28" s="217"/>
      <c r="B28" s="205"/>
      <c r="C28" s="205"/>
      <c r="D28" s="7" t="s">
        <v>251</v>
      </c>
      <c r="E28" s="7"/>
      <c r="F28" s="8">
        <v>1900</v>
      </c>
      <c r="G28" s="8" t="s">
        <v>52</v>
      </c>
      <c r="H28" s="9">
        <v>253.2</v>
      </c>
      <c r="I28" s="9">
        <f t="shared" ref="I28:I34" si="0">F28*H28</f>
        <v>481080</v>
      </c>
      <c r="J28" s="9">
        <v>241.80599999999998</v>
      </c>
      <c r="K28" s="9">
        <v>459431</v>
      </c>
      <c r="L28" s="144" t="s">
        <v>537</v>
      </c>
      <c r="M28" s="102"/>
      <c r="N28" s="102"/>
    </row>
    <row r="29" spans="1:14" ht="75.75" customHeight="1">
      <c r="A29" s="217"/>
      <c r="B29" s="205"/>
      <c r="C29" s="205"/>
      <c r="D29" s="7" t="s">
        <v>252</v>
      </c>
      <c r="E29" s="7"/>
      <c r="F29" s="8">
        <v>6400</v>
      </c>
      <c r="G29" s="8" t="s">
        <v>52</v>
      </c>
      <c r="H29" s="9">
        <v>1434.5</v>
      </c>
      <c r="I29" s="9">
        <f t="shared" si="0"/>
        <v>9180800</v>
      </c>
      <c r="J29" s="9">
        <v>1369.9475</v>
      </c>
      <c r="K29" s="9">
        <v>8767664</v>
      </c>
      <c r="L29" s="144"/>
      <c r="M29" s="102"/>
      <c r="N29" s="102"/>
    </row>
    <row r="30" spans="1:14" ht="75.75" customHeight="1">
      <c r="A30" s="217"/>
      <c r="B30" s="205"/>
      <c r="C30" s="205"/>
      <c r="D30" s="7" t="s">
        <v>253</v>
      </c>
      <c r="E30" s="7"/>
      <c r="F30" s="8">
        <v>4600</v>
      </c>
      <c r="G30" s="8" t="s">
        <v>52</v>
      </c>
      <c r="H30" s="9">
        <v>1789.2</v>
      </c>
      <c r="I30" s="9">
        <f t="shared" si="0"/>
        <v>8230320</v>
      </c>
      <c r="J30" s="9">
        <v>1708.6860000000001</v>
      </c>
      <c r="K30" s="9">
        <v>7859956</v>
      </c>
      <c r="L30" s="144" t="s">
        <v>568</v>
      </c>
      <c r="M30" s="102"/>
      <c r="N30" s="102"/>
    </row>
    <row r="31" spans="1:14" ht="75.75" customHeight="1">
      <c r="A31" s="217"/>
      <c r="B31" s="205"/>
      <c r="C31" s="205"/>
      <c r="D31" s="7" t="s">
        <v>254</v>
      </c>
      <c r="E31" s="7"/>
      <c r="F31" s="8">
        <v>3580</v>
      </c>
      <c r="G31" s="8" t="s">
        <v>52</v>
      </c>
      <c r="H31" s="9">
        <v>646</v>
      </c>
      <c r="I31" s="9">
        <f t="shared" si="0"/>
        <v>2312680</v>
      </c>
      <c r="J31" s="9">
        <v>616.92999999999995</v>
      </c>
      <c r="K31" s="9">
        <v>2208609</v>
      </c>
      <c r="L31" s="144" t="s">
        <v>569</v>
      </c>
      <c r="M31" s="102"/>
      <c r="N31" s="102"/>
    </row>
    <row r="32" spans="1:14" ht="33.75" customHeight="1">
      <c r="A32" s="217"/>
      <c r="B32" s="205"/>
      <c r="C32" s="205"/>
      <c r="D32" s="7" t="s">
        <v>538</v>
      </c>
      <c r="E32" s="7"/>
      <c r="F32" s="8"/>
      <c r="G32" s="8"/>
      <c r="H32" s="9">
        <v>172.7</v>
      </c>
      <c r="I32" s="9">
        <f t="shared" si="0"/>
        <v>0</v>
      </c>
      <c r="J32" s="9"/>
      <c r="K32" s="9"/>
      <c r="L32" s="144" t="s">
        <v>570</v>
      </c>
      <c r="M32" s="176"/>
      <c r="N32" s="102"/>
    </row>
    <row r="33" spans="1:14" ht="18.75" customHeight="1">
      <c r="A33" s="217"/>
      <c r="B33" s="205"/>
      <c r="C33" s="205"/>
      <c r="D33" s="7" t="s">
        <v>539</v>
      </c>
      <c r="E33" s="7"/>
      <c r="F33" s="8"/>
      <c r="G33" s="8"/>
      <c r="H33" s="9">
        <v>247.5</v>
      </c>
      <c r="I33" s="9">
        <f t="shared" si="0"/>
        <v>0</v>
      </c>
      <c r="J33" s="9"/>
      <c r="K33" s="9"/>
      <c r="L33" s="144" t="s">
        <v>571</v>
      </c>
    </row>
    <row r="34" spans="1:14" ht="31.5" customHeight="1">
      <c r="A34" s="218"/>
      <c r="B34" s="206"/>
      <c r="C34" s="206"/>
      <c r="D34" s="7" t="s">
        <v>540</v>
      </c>
      <c r="E34" s="7"/>
      <c r="F34" s="8"/>
      <c r="G34" s="8"/>
      <c r="H34" s="9">
        <v>396</v>
      </c>
      <c r="I34" s="9">
        <f t="shared" si="0"/>
        <v>0</v>
      </c>
      <c r="J34" s="9"/>
      <c r="K34" s="9"/>
      <c r="L34" s="144" t="s">
        <v>572</v>
      </c>
      <c r="N34" s="102"/>
    </row>
    <row r="36" spans="1:14" ht="28.5" customHeight="1">
      <c r="D36" s="219"/>
      <c r="E36" s="219"/>
      <c r="F36" s="219"/>
      <c r="G36" s="219"/>
      <c r="H36" s="219"/>
      <c r="I36" s="219"/>
      <c r="J36" s="157"/>
      <c r="K36" s="157"/>
    </row>
    <row r="37" spans="1:14">
      <c r="D37" s="219"/>
      <c r="E37" s="219"/>
      <c r="F37" s="219"/>
      <c r="G37" s="219"/>
      <c r="H37" s="219"/>
      <c r="I37" s="219"/>
      <c r="J37" s="157"/>
      <c r="K37" s="157"/>
    </row>
  </sheetData>
  <mergeCells count="5">
    <mergeCell ref="D36:I36"/>
    <mergeCell ref="D37:I37"/>
    <mergeCell ref="B2:B34"/>
    <mergeCell ref="C2:C34"/>
    <mergeCell ref="A2:A34"/>
  </mergeCells>
  <pageMargins left="0.23622047244094491" right="0.31496062992125984" top="0.35433070866141736" bottom="0.35433070866141736" header="0.31496062992125984" footer="0.31496062992125984"/>
  <pageSetup paperSize="9" scale="65" orientation="portrait" verticalDpi="0" r:id="rId1"/>
</worksheet>
</file>

<file path=xl/worksheets/sheet6.xml><?xml version="1.0" encoding="utf-8"?>
<worksheet xmlns="http://schemas.openxmlformats.org/spreadsheetml/2006/main" xmlns:r="http://schemas.openxmlformats.org/officeDocument/2006/relationships">
  <dimension ref="A1:L46"/>
  <sheetViews>
    <sheetView workbookViewId="0">
      <selection sqref="A1:L1"/>
    </sheetView>
  </sheetViews>
  <sheetFormatPr defaultRowHeight="15"/>
  <cols>
    <col min="1" max="1" width="9.140625" style="112"/>
    <col min="2" max="2" width="14.140625" style="112" customWidth="1"/>
    <col min="3" max="3" width="15.140625" style="112" customWidth="1"/>
    <col min="4" max="4" width="40.28515625" style="112" customWidth="1"/>
    <col min="5" max="5" width="18.5703125" style="112" customWidth="1"/>
    <col min="6" max="7" width="9.140625" style="112"/>
    <col min="8" max="8" width="14.140625" style="112" customWidth="1"/>
    <col min="9" max="11" width="12.28515625" style="112" customWidth="1"/>
    <col min="12" max="12" width="18" style="112" customWidth="1"/>
    <col min="13" max="16384" width="9.140625" style="112"/>
  </cols>
  <sheetData>
    <row r="1" spans="1:12" ht="23.25" customHeight="1">
      <c r="A1" s="221" t="s">
        <v>541</v>
      </c>
      <c r="B1" s="221"/>
      <c r="C1" s="221"/>
      <c r="D1" s="221"/>
      <c r="E1" s="221"/>
      <c r="F1" s="221"/>
      <c r="G1" s="221"/>
      <c r="H1" s="221"/>
      <c r="I1" s="221"/>
      <c r="J1" s="221"/>
      <c r="K1" s="221"/>
      <c r="L1" s="221"/>
    </row>
    <row r="2" spans="1:12" ht="23.25" customHeight="1">
      <c r="A2" s="222" t="s">
        <v>542</v>
      </c>
      <c r="B2" s="222"/>
      <c r="C2" s="222"/>
      <c r="D2" s="222"/>
      <c r="E2" s="222"/>
      <c r="F2" s="222"/>
      <c r="G2" s="222"/>
      <c r="H2" s="222"/>
      <c r="I2" s="222"/>
      <c r="J2" s="222"/>
      <c r="K2" s="222"/>
      <c r="L2" s="222"/>
    </row>
    <row r="3" spans="1:12" s="159" customFormat="1" ht="45">
      <c r="A3" s="129" t="s">
        <v>482</v>
      </c>
      <c r="B3" s="31" t="s">
        <v>584</v>
      </c>
      <c r="C3" s="31" t="s">
        <v>585</v>
      </c>
      <c r="D3" s="129" t="s">
        <v>64</v>
      </c>
      <c r="E3" s="3" t="s">
        <v>439</v>
      </c>
      <c r="F3" s="129" t="s">
        <v>2</v>
      </c>
      <c r="G3" s="129" t="s">
        <v>65</v>
      </c>
      <c r="H3" s="129" t="s">
        <v>483</v>
      </c>
      <c r="I3" s="158" t="s">
        <v>484</v>
      </c>
      <c r="J3" s="99" t="s">
        <v>433</v>
      </c>
      <c r="K3" s="99" t="s">
        <v>434</v>
      </c>
      <c r="L3" s="132" t="s">
        <v>442</v>
      </c>
    </row>
    <row r="4" spans="1:12" s="159" customFormat="1">
      <c r="A4" s="129">
        <v>1</v>
      </c>
      <c r="B4" s="2">
        <v>2</v>
      </c>
      <c r="C4" s="129">
        <v>3</v>
      </c>
      <c r="D4" s="2">
        <v>4</v>
      </c>
      <c r="E4" s="129">
        <v>5</v>
      </c>
      <c r="F4" s="2">
        <v>6</v>
      </c>
      <c r="G4" s="129">
        <v>7</v>
      </c>
      <c r="H4" s="2">
        <v>8</v>
      </c>
      <c r="I4" s="129">
        <v>9</v>
      </c>
      <c r="J4" s="2">
        <v>10</v>
      </c>
      <c r="K4" s="129">
        <v>11</v>
      </c>
      <c r="L4" s="2">
        <v>12</v>
      </c>
    </row>
    <row r="5" spans="1:12" ht="30">
      <c r="A5" s="113">
        <v>1</v>
      </c>
      <c r="B5" s="198" t="s">
        <v>586</v>
      </c>
      <c r="C5" s="198" t="s">
        <v>586</v>
      </c>
      <c r="D5" s="53" t="s">
        <v>485</v>
      </c>
      <c r="E5" s="53"/>
      <c r="F5" s="114"/>
      <c r="G5" s="123"/>
      <c r="H5" s="115"/>
      <c r="I5" s="122"/>
      <c r="J5" s="122"/>
      <c r="K5" s="122"/>
      <c r="L5" s="104"/>
    </row>
    <row r="6" spans="1:12" ht="15.75">
      <c r="A6" s="113">
        <v>1.01</v>
      </c>
      <c r="B6" s="113"/>
      <c r="C6" s="113"/>
      <c r="D6" s="116" t="s">
        <v>443</v>
      </c>
      <c r="E6" s="116"/>
      <c r="F6" s="114"/>
      <c r="G6" s="123"/>
      <c r="H6" s="115"/>
      <c r="I6" s="122"/>
      <c r="J6" s="122"/>
      <c r="K6" s="122"/>
      <c r="L6" s="131"/>
    </row>
    <row r="7" spans="1:12" ht="15.75">
      <c r="A7" s="113">
        <v>1.02</v>
      </c>
      <c r="B7" s="113"/>
      <c r="C7" s="113"/>
      <c r="D7" s="117" t="s">
        <v>444</v>
      </c>
      <c r="E7" s="117"/>
      <c r="F7" s="114"/>
      <c r="G7" s="123"/>
      <c r="H7" s="115"/>
      <c r="I7" s="122"/>
      <c r="J7" s="122"/>
      <c r="K7" s="122"/>
      <c r="L7" s="131"/>
    </row>
    <row r="8" spans="1:12" ht="31.5">
      <c r="A8" s="113">
        <v>1.03</v>
      </c>
      <c r="B8" s="113"/>
      <c r="C8" s="113"/>
      <c r="D8" s="55" t="s">
        <v>486</v>
      </c>
      <c r="E8" s="55"/>
      <c r="F8" s="118">
        <v>6</v>
      </c>
      <c r="G8" s="118" t="s">
        <v>487</v>
      </c>
      <c r="H8" s="119">
        <v>365000</v>
      </c>
      <c r="I8" s="122">
        <f>ROUND(F8*H8,0)</f>
        <v>2190000</v>
      </c>
      <c r="J8" s="119">
        <v>365000</v>
      </c>
      <c r="K8" s="122">
        <f>ROUND(H8*F8,0)</f>
        <v>2190000</v>
      </c>
      <c r="L8" s="134" t="s">
        <v>524</v>
      </c>
    </row>
    <row r="9" spans="1:12" ht="15.75">
      <c r="A9" s="113">
        <v>1.04</v>
      </c>
      <c r="B9" s="113"/>
      <c r="C9" s="113"/>
      <c r="D9" s="55" t="s">
        <v>488</v>
      </c>
      <c r="E9" s="55"/>
      <c r="F9" s="118">
        <v>6</v>
      </c>
      <c r="G9" s="118" t="s">
        <v>446</v>
      </c>
      <c r="H9" s="119">
        <v>188000</v>
      </c>
      <c r="I9" s="122">
        <f t="shared" ref="I9:I43" si="0">ROUND(F9*H9,0)</f>
        <v>1128000</v>
      </c>
      <c r="J9" s="119">
        <v>188000</v>
      </c>
      <c r="K9" s="122">
        <f t="shared" ref="K9:K43" si="1">ROUND(H9*F9,0)</f>
        <v>1128000</v>
      </c>
      <c r="L9" s="134" t="s">
        <v>525</v>
      </c>
    </row>
    <row r="10" spans="1:12" ht="15.75">
      <c r="A10" s="113">
        <v>1.05</v>
      </c>
      <c r="B10" s="113"/>
      <c r="C10" s="113"/>
      <c r="D10" s="55" t="s">
        <v>489</v>
      </c>
      <c r="E10" s="55"/>
      <c r="F10" s="118">
        <v>2</v>
      </c>
      <c r="G10" s="118" t="s">
        <v>201</v>
      </c>
      <c r="H10" s="119">
        <v>200000</v>
      </c>
      <c r="I10" s="122">
        <f t="shared" si="0"/>
        <v>400000</v>
      </c>
      <c r="J10" s="119">
        <v>200000</v>
      </c>
      <c r="K10" s="122">
        <f t="shared" si="1"/>
        <v>400000</v>
      </c>
      <c r="L10" s="134" t="s">
        <v>527</v>
      </c>
    </row>
    <row r="11" spans="1:12" ht="15.75">
      <c r="A11" s="113">
        <v>1.06</v>
      </c>
      <c r="B11" s="113"/>
      <c r="C11" s="113"/>
      <c r="D11" s="55" t="s">
        <v>490</v>
      </c>
      <c r="E11" s="55"/>
      <c r="F11" s="118">
        <v>2</v>
      </c>
      <c r="G11" s="118" t="s">
        <v>336</v>
      </c>
      <c r="H11" s="119">
        <v>24000</v>
      </c>
      <c r="I11" s="122">
        <f t="shared" si="0"/>
        <v>48000</v>
      </c>
      <c r="J11" s="119">
        <v>24000</v>
      </c>
      <c r="K11" s="122">
        <f t="shared" si="1"/>
        <v>48000</v>
      </c>
      <c r="L11" s="133" t="s">
        <v>573</v>
      </c>
    </row>
    <row r="12" spans="1:12" ht="31.5">
      <c r="A12" s="113">
        <v>1.07</v>
      </c>
      <c r="B12" s="113"/>
      <c r="C12" s="113"/>
      <c r="D12" s="55" t="s">
        <v>491</v>
      </c>
      <c r="E12" s="55"/>
      <c r="F12" s="118">
        <v>2</v>
      </c>
      <c r="G12" s="118" t="s">
        <v>446</v>
      </c>
      <c r="H12" s="119">
        <v>40000</v>
      </c>
      <c r="I12" s="122">
        <f t="shared" si="0"/>
        <v>80000</v>
      </c>
      <c r="J12" s="119">
        <v>40000</v>
      </c>
      <c r="K12" s="122">
        <f t="shared" si="1"/>
        <v>80000</v>
      </c>
      <c r="L12" s="133" t="s">
        <v>527</v>
      </c>
    </row>
    <row r="13" spans="1:12" ht="16.5" customHeight="1">
      <c r="A13" s="113">
        <v>1.08</v>
      </c>
      <c r="B13" s="113"/>
      <c r="C13" s="113"/>
      <c r="D13" s="55" t="s">
        <v>492</v>
      </c>
      <c r="E13" s="55"/>
      <c r="F13" s="118">
        <v>6</v>
      </c>
      <c r="G13" s="118" t="s">
        <v>446</v>
      </c>
      <c r="H13" s="119">
        <v>24000</v>
      </c>
      <c r="I13" s="122">
        <f t="shared" si="0"/>
        <v>144000</v>
      </c>
      <c r="J13" s="119">
        <v>24000</v>
      </c>
      <c r="K13" s="122">
        <f t="shared" si="1"/>
        <v>144000</v>
      </c>
      <c r="L13" s="133" t="s">
        <v>526</v>
      </c>
    </row>
    <row r="14" spans="1:12" ht="31.5">
      <c r="A14" s="113">
        <v>1.0900000000000001</v>
      </c>
      <c r="B14" s="113"/>
      <c r="C14" s="113"/>
      <c r="D14" s="55" t="s">
        <v>493</v>
      </c>
      <c r="E14" s="55"/>
      <c r="F14" s="118">
        <v>2</v>
      </c>
      <c r="G14" s="118" t="s">
        <v>446</v>
      </c>
      <c r="H14" s="119">
        <v>21700</v>
      </c>
      <c r="I14" s="122">
        <f t="shared" si="0"/>
        <v>43400</v>
      </c>
      <c r="J14" s="119">
        <v>21700</v>
      </c>
      <c r="K14" s="122">
        <f t="shared" si="1"/>
        <v>43400</v>
      </c>
      <c r="L14" s="133" t="s">
        <v>527</v>
      </c>
    </row>
    <row r="15" spans="1:12" ht="31.5">
      <c r="A15" s="113">
        <v>1.1000000000000001</v>
      </c>
      <c r="B15" s="113"/>
      <c r="C15" s="113"/>
      <c r="D15" s="55" t="s">
        <v>494</v>
      </c>
      <c r="E15" s="55"/>
      <c r="F15" s="118">
        <v>6</v>
      </c>
      <c r="G15" s="118" t="s">
        <v>446</v>
      </c>
      <c r="H15" s="119">
        <v>40500</v>
      </c>
      <c r="I15" s="122">
        <f t="shared" si="0"/>
        <v>243000</v>
      </c>
      <c r="J15" s="119">
        <v>40500</v>
      </c>
      <c r="K15" s="122">
        <f t="shared" si="1"/>
        <v>243000</v>
      </c>
      <c r="L15" s="133" t="s">
        <v>526</v>
      </c>
    </row>
    <row r="16" spans="1:12" ht="31.5">
      <c r="A16" s="113">
        <v>1.1100000000000001</v>
      </c>
      <c r="B16" s="113"/>
      <c r="C16" s="113"/>
      <c r="D16" s="55" t="s">
        <v>495</v>
      </c>
      <c r="E16" s="55"/>
      <c r="F16" s="118">
        <v>2</v>
      </c>
      <c r="G16" s="118" t="s">
        <v>201</v>
      </c>
      <c r="H16" s="119">
        <v>48000</v>
      </c>
      <c r="I16" s="122">
        <f t="shared" si="0"/>
        <v>96000</v>
      </c>
      <c r="J16" s="119">
        <v>48000</v>
      </c>
      <c r="K16" s="122">
        <f t="shared" si="1"/>
        <v>96000</v>
      </c>
      <c r="L16" s="133" t="s">
        <v>527</v>
      </c>
    </row>
    <row r="17" spans="1:12" ht="15.75">
      <c r="A17" s="113">
        <v>1.1200000000000001</v>
      </c>
      <c r="B17" s="113"/>
      <c r="C17" s="113"/>
      <c r="D17" s="55" t="s">
        <v>455</v>
      </c>
      <c r="E17" s="55"/>
      <c r="F17" s="118">
        <v>2</v>
      </c>
      <c r="G17" s="118" t="s">
        <v>496</v>
      </c>
      <c r="H17" s="119">
        <v>117000</v>
      </c>
      <c r="I17" s="122">
        <f t="shared" si="0"/>
        <v>234000</v>
      </c>
      <c r="J17" s="119">
        <v>117000</v>
      </c>
      <c r="K17" s="122">
        <f t="shared" si="1"/>
        <v>234000</v>
      </c>
      <c r="L17" s="133" t="s">
        <v>573</v>
      </c>
    </row>
    <row r="18" spans="1:12" ht="15.75">
      <c r="A18" s="113">
        <v>1.1299999999999999</v>
      </c>
      <c r="B18" s="113"/>
      <c r="C18" s="113"/>
      <c r="D18" s="55" t="s">
        <v>497</v>
      </c>
      <c r="E18" s="55"/>
      <c r="F18" s="118">
        <v>6</v>
      </c>
      <c r="G18" s="118" t="s">
        <v>225</v>
      </c>
      <c r="H18" s="119">
        <v>1250</v>
      </c>
      <c r="I18" s="122">
        <f t="shared" si="0"/>
        <v>7500</v>
      </c>
      <c r="J18" s="119">
        <v>1250</v>
      </c>
      <c r="K18" s="122">
        <f t="shared" si="1"/>
        <v>7500</v>
      </c>
      <c r="L18" s="133" t="s">
        <v>574</v>
      </c>
    </row>
    <row r="19" spans="1:12" ht="31.5">
      <c r="A19" s="113">
        <v>1.1399999999999999</v>
      </c>
      <c r="B19" s="113"/>
      <c r="C19" s="113"/>
      <c r="D19" s="55" t="s">
        <v>457</v>
      </c>
      <c r="E19" s="55"/>
      <c r="F19" s="118">
        <v>2</v>
      </c>
      <c r="G19" s="118" t="s">
        <v>336</v>
      </c>
      <c r="H19" s="119">
        <v>23400</v>
      </c>
      <c r="I19" s="122">
        <f t="shared" si="0"/>
        <v>46800</v>
      </c>
      <c r="J19" s="119">
        <v>23400</v>
      </c>
      <c r="K19" s="122">
        <f t="shared" si="1"/>
        <v>46800</v>
      </c>
      <c r="L19" s="133" t="s">
        <v>573</v>
      </c>
    </row>
    <row r="20" spans="1:12" ht="15.75">
      <c r="A20" s="113">
        <v>1.1499999999999999</v>
      </c>
      <c r="B20" s="113"/>
      <c r="C20" s="113"/>
      <c r="D20" s="55" t="s">
        <v>498</v>
      </c>
      <c r="E20" s="55"/>
      <c r="F20" s="118">
        <v>2</v>
      </c>
      <c r="G20" s="118" t="s">
        <v>177</v>
      </c>
      <c r="H20" s="119">
        <v>35500</v>
      </c>
      <c r="I20" s="122">
        <f t="shared" si="0"/>
        <v>71000</v>
      </c>
      <c r="J20" s="119">
        <v>35500</v>
      </c>
      <c r="K20" s="122">
        <f t="shared" si="1"/>
        <v>71000</v>
      </c>
      <c r="L20" s="133" t="s">
        <v>544</v>
      </c>
    </row>
    <row r="21" spans="1:12" ht="15.75">
      <c r="A21" s="113">
        <v>1.1599999999999999</v>
      </c>
      <c r="B21" s="113"/>
      <c r="C21" s="113"/>
      <c r="D21" s="55" t="s">
        <v>459</v>
      </c>
      <c r="E21" s="55"/>
      <c r="F21" s="118">
        <v>2</v>
      </c>
      <c r="G21" s="118" t="s">
        <v>225</v>
      </c>
      <c r="H21" s="119">
        <v>15000</v>
      </c>
      <c r="I21" s="122">
        <f t="shared" si="0"/>
        <v>30000</v>
      </c>
      <c r="J21" s="119">
        <v>15000</v>
      </c>
      <c r="K21" s="122">
        <f t="shared" si="1"/>
        <v>30000</v>
      </c>
      <c r="L21" s="133" t="s">
        <v>575</v>
      </c>
    </row>
    <row r="22" spans="1:12" ht="15.75">
      <c r="A22" s="113">
        <v>1.17</v>
      </c>
      <c r="B22" s="113"/>
      <c r="C22" s="113"/>
      <c r="D22" s="55" t="s">
        <v>460</v>
      </c>
      <c r="E22" s="55"/>
      <c r="F22" s="118">
        <v>2</v>
      </c>
      <c r="G22" s="118" t="s">
        <v>177</v>
      </c>
      <c r="H22" s="119">
        <v>35000</v>
      </c>
      <c r="I22" s="122">
        <f t="shared" si="0"/>
        <v>70000</v>
      </c>
      <c r="J22" s="119">
        <v>35000</v>
      </c>
      <c r="K22" s="122">
        <f t="shared" si="1"/>
        <v>70000</v>
      </c>
      <c r="L22" s="133" t="s">
        <v>544</v>
      </c>
    </row>
    <row r="23" spans="1:12" ht="15.75">
      <c r="A23" s="113">
        <v>1.18</v>
      </c>
      <c r="B23" s="113"/>
      <c r="C23" s="113"/>
      <c r="D23" s="55" t="s">
        <v>461</v>
      </c>
      <c r="E23" s="55"/>
      <c r="F23" s="118">
        <v>2</v>
      </c>
      <c r="G23" s="118" t="s">
        <v>446</v>
      </c>
      <c r="H23" s="119">
        <v>200000</v>
      </c>
      <c r="I23" s="122">
        <f t="shared" si="0"/>
        <v>400000</v>
      </c>
      <c r="J23" s="119">
        <v>200000</v>
      </c>
      <c r="K23" s="122">
        <f t="shared" si="1"/>
        <v>400000</v>
      </c>
      <c r="L23" s="133" t="s">
        <v>527</v>
      </c>
    </row>
    <row r="24" spans="1:12" ht="15.75">
      <c r="A24" s="113">
        <v>1.19</v>
      </c>
      <c r="B24" s="113"/>
      <c r="C24" s="113"/>
      <c r="D24" s="55" t="s">
        <v>463</v>
      </c>
      <c r="E24" s="55"/>
      <c r="F24" s="118">
        <v>2</v>
      </c>
      <c r="G24" s="118" t="s">
        <v>177</v>
      </c>
      <c r="H24" s="119">
        <v>15000</v>
      </c>
      <c r="I24" s="122">
        <f t="shared" si="0"/>
        <v>30000</v>
      </c>
      <c r="J24" s="119">
        <v>15000</v>
      </c>
      <c r="K24" s="122">
        <f t="shared" si="1"/>
        <v>30000</v>
      </c>
      <c r="L24" s="133" t="s">
        <v>544</v>
      </c>
    </row>
    <row r="25" spans="1:12" ht="15.75">
      <c r="A25" s="113">
        <v>1.2</v>
      </c>
      <c r="B25" s="113"/>
      <c r="C25" s="113"/>
      <c r="D25" s="55" t="s">
        <v>499</v>
      </c>
      <c r="E25" s="55"/>
      <c r="F25" s="118">
        <v>6</v>
      </c>
      <c r="G25" s="118" t="s">
        <v>446</v>
      </c>
      <c r="H25" s="119">
        <v>1700</v>
      </c>
      <c r="I25" s="122">
        <f t="shared" si="0"/>
        <v>10200</v>
      </c>
      <c r="J25" s="119">
        <v>1700</v>
      </c>
      <c r="K25" s="122">
        <f t="shared" si="1"/>
        <v>10200</v>
      </c>
      <c r="L25" s="133" t="s">
        <v>526</v>
      </c>
    </row>
    <row r="26" spans="1:12" ht="15.75">
      <c r="A26" s="113">
        <v>1.21</v>
      </c>
      <c r="B26" s="113"/>
      <c r="C26" s="113"/>
      <c r="D26" s="55" t="s">
        <v>465</v>
      </c>
      <c r="E26" s="55"/>
      <c r="F26" s="118">
        <v>1</v>
      </c>
      <c r="G26" s="118" t="s">
        <v>336</v>
      </c>
      <c r="H26" s="119">
        <v>35000</v>
      </c>
      <c r="I26" s="122">
        <f t="shared" si="0"/>
        <v>35000</v>
      </c>
      <c r="J26" s="119">
        <v>35000</v>
      </c>
      <c r="K26" s="122">
        <f t="shared" si="1"/>
        <v>35000</v>
      </c>
      <c r="L26" s="133" t="s">
        <v>573</v>
      </c>
    </row>
    <row r="27" spans="1:12" ht="15.75">
      <c r="A27" s="113">
        <v>1.22</v>
      </c>
      <c r="B27" s="113"/>
      <c r="C27" s="113"/>
      <c r="D27" s="55" t="s">
        <v>500</v>
      </c>
      <c r="E27" s="55"/>
      <c r="F27" s="118">
        <v>2</v>
      </c>
      <c r="G27" s="118" t="s">
        <v>177</v>
      </c>
      <c r="H27" s="119">
        <v>70000</v>
      </c>
      <c r="I27" s="122">
        <f t="shared" si="0"/>
        <v>140000</v>
      </c>
      <c r="J27" s="119">
        <v>70000</v>
      </c>
      <c r="K27" s="122">
        <f t="shared" si="1"/>
        <v>140000</v>
      </c>
      <c r="L27" s="133" t="s">
        <v>544</v>
      </c>
    </row>
    <row r="28" spans="1:12" ht="31.5">
      <c r="A28" s="113">
        <v>1.23</v>
      </c>
      <c r="B28" s="113"/>
      <c r="C28" s="113"/>
      <c r="D28" s="55" t="s">
        <v>501</v>
      </c>
      <c r="E28" s="55"/>
      <c r="F28" s="118">
        <v>2</v>
      </c>
      <c r="G28" s="118" t="s">
        <v>225</v>
      </c>
      <c r="H28" s="119">
        <v>21500</v>
      </c>
      <c r="I28" s="122">
        <f t="shared" si="0"/>
        <v>43000</v>
      </c>
      <c r="J28" s="119">
        <v>21500</v>
      </c>
      <c r="K28" s="122">
        <f t="shared" si="1"/>
        <v>43000</v>
      </c>
      <c r="L28" s="133" t="s">
        <v>575</v>
      </c>
    </row>
    <row r="29" spans="1:12" ht="15.75">
      <c r="A29" s="113">
        <v>1.24</v>
      </c>
      <c r="B29" s="113"/>
      <c r="C29" s="113"/>
      <c r="D29" s="55" t="s">
        <v>502</v>
      </c>
      <c r="E29" s="55"/>
      <c r="F29" s="118">
        <v>1</v>
      </c>
      <c r="G29" s="118" t="s">
        <v>225</v>
      </c>
      <c r="H29" s="119">
        <v>35000</v>
      </c>
      <c r="I29" s="122">
        <f t="shared" si="0"/>
        <v>35000</v>
      </c>
      <c r="J29" s="119">
        <v>35000</v>
      </c>
      <c r="K29" s="122">
        <f t="shared" si="1"/>
        <v>35000</v>
      </c>
      <c r="L29" s="133"/>
    </row>
    <row r="30" spans="1:12" ht="15.75">
      <c r="A30" s="113">
        <v>1.25</v>
      </c>
      <c r="B30" s="113"/>
      <c r="C30" s="113"/>
      <c r="D30" s="55" t="s">
        <v>503</v>
      </c>
      <c r="E30" s="55"/>
      <c r="F30" s="118">
        <v>1</v>
      </c>
      <c r="G30" s="118" t="s">
        <v>225</v>
      </c>
      <c r="H30" s="119">
        <v>22000</v>
      </c>
      <c r="I30" s="122">
        <f t="shared" si="0"/>
        <v>22000</v>
      </c>
      <c r="J30" s="119">
        <v>22000</v>
      </c>
      <c r="K30" s="122">
        <f t="shared" si="1"/>
        <v>22000</v>
      </c>
      <c r="L30" s="133"/>
    </row>
    <row r="31" spans="1:12" ht="15.75">
      <c r="A31" s="113">
        <v>1.26</v>
      </c>
      <c r="B31" s="113"/>
      <c r="C31" s="113"/>
      <c r="D31" s="55" t="s">
        <v>504</v>
      </c>
      <c r="E31" s="55"/>
      <c r="F31" s="118">
        <v>2</v>
      </c>
      <c r="G31" s="118" t="s">
        <v>446</v>
      </c>
      <c r="H31" s="119">
        <v>850000</v>
      </c>
      <c r="I31" s="122">
        <f t="shared" si="0"/>
        <v>1700000</v>
      </c>
      <c r="J31" s="119">
        <v>850000</v>
      </c>
      <c r="K31" s="122">
        <f t="shared" si="1"/>
        <v>1700000</v>
      </c>
      <c r="L31" s="133" t="s">
        <v>580</v>
      </c>
    </row>
    <row r="32" spans="1:12" ht="15.75">
      <c r="A32" s="113">
        <v>1.27</v>
      </c>
      <c r="B32" s="113"/>
      <c r="C32" s="113"/>
      <c r="D32" s="55" t="s">
        <v>505</v>
      </c>
      <c r="E32" s="55"/>
      <c r="F32" s="118">
        <v>4</v>
      </c>
      <c r="G32" s="118"/>
      <c r="H32" s="119">
        <v>50000</v>
      </c>
      <c r="I32" s="122">
        <f t="shared" si="0"/>
        <v>200000</v>
      </c>
      <c r="J32" s="119">
        <v>50000</v>
      </c>
      <c r="K32" s="122">
        <f t="shared" si="1"/>
        <v>200000</v>
      </c>
      <c r="L32" s="133">
        <v>4</v>
      </c>
    </row>
    <row r="33" spans="1:12" ht="15.75">
      <c r="A33" s="113">
        <v>1.28</v>
      </c>
      <c r="B33" s="113"/>
      <c r="C33" s="113"/>
      <c r="D33" s="53" t="s">
        <v>506</v>
      </c>
      <c r="E33" s="53"/>
      <c r="F33" s="114"/>
      <c r="G33" s="123"/>
      <c r="H33" s="115"/>
      <c r="I33" s="122">
        <f t="shared" si="0"/>
        <v>0</v>
      </c>
      <c r="J33" s="115"/>
      <c r="K33" s="122">
        <f t="shared" si="1"/>
        <v>0</v>
      </c>
      <c r="L33" s="133"/>
    </row>
    <row r="34" spans="1:12" ht="15.75">
      <c r="A34" s="113">
        <v>1.29</v>
      </c>
      <c r="B34" s="113"/>
      <c r="C34" s="113"/>
      <c r="D34" s="55" t="s">
        <v>507</v>
      </c>
      <c r="E34" s="55"/>
      <c r="F34" s="118">
        <v>1</v>
      </c>
      <c r="G34" s="118" t="s">
        <v>201</v>
      </c>
      <c r="H34" s="119">
        <v>424000</v>
      </c>
      <c r="I34" s="122">
        <f t="shared" si="0"/>
        <v>424000</v>
      </c>
      <c r="J34" s="119">
        <v>424000</v>
      </c>
      <c r="K34" s="122">
        <f t="shared" si="1"/>
        <v>424000</v>
      </c>
      <c r="L34" s="133" t="s">
        <v>528</v>
      </c>
    </row>
    <row r="35" spans="1:12" ht="31.5">
      <c r="A35" s="113">
        <v>1.3</v>
      </c>
      <c r="B35" s="113"/>
      <c r="C35" s="113"/>
      <c r="D35" s="55" t="s">
        <v>469</v>
      </c>
      <c r="E35" s="55"/>
      <c r="F35" s="118">
        <v>1</v>
      </c>
      <c r="G35" s="118" t="s">
        <v>201</v>
      </c>
      <c r="H35" s="119">
        <v>1200000</v>
      </c>
      <c r="I35" s="122">
        <f t="shared" si="0"/>
        <v>1200000</v>
      </c>
      <c r="J35" s="119">
        <v>1200000</v>
      </c>
      <c r="K35" s="122">
        <f t="shared" si="1"/>
        <v>1200000</v>
      </c>
      <c r="L35" s="133" t="s">
        <v>528</v>
      </c>
    </row>
    <row r="36" spans="1:12" ht="31.5">
      <c r="A36" s="113">
        <v>1.31</v>
      </c>
      <c r="B36" s="113"/>
      <c r="C36" s="113"/>
      <c r="D36" s="55" t="s">
        <v>470</v>
      </c>
      <c r="E36" s="55"/>
      <c r="F36" s="118">
        <v>1</v>
      </c>
      <c r="G36" s="118" t="s">
        <v>336</v>
      </c>
      <c r="H36" s="119">
        <v>8500</v>
      </c>
      <c r="I36" s="122">
        <f t="shared" si="0"/>
        <v>8500</v>
      </c>
      <c r="J36" s="119">
        <v>8500</v>
      </c>
      <c r="K36" s="122">
        <f t="shared" si="1"/>
        <v>8500</v>
      </c>
      <c r="L36" s="133" t="s">
        <v>576</v>
      </c>
    </row>
    <row r="37" spans="1:12" ht="15.75">
      <c r="A37" s="113">
        <v>1.32</v>
      </c>
      <c r="B37" s="113"/>
      <c r="C37" s="113"/>
      <c r="D37" s="55" t="s">
        <v>508</v>
      </c>
      <c r="E37" s="55"/>
      <c r="F37" s="118">
        <v>4</v>
      </c>
      <c r="G37" s="118" t="s">
        <v>336</v>
      </c>
      <c r="H37" s="119">
        <v>5700</v>
      </c>
      <c r="I37" s="122">
        <f t="shared" si="0"/>
        <v>22800</v>
      </c>
      <c r="J37" s="119">
        <v>5700</v>
      </c>
      <c r="K37" s="122">
        <f t="shared" si="1"/>
        <v>22800</v>
      </c>
      <c r="L37" s="133" t="s">
        <v>577</v>
      </c>
    </row>
    <row r="38" spans="1:12" ht="31.5">
      <c r="A38" s="113">
        <v>1.33</v>
      </c>
      <c r="B38" s="113"/>
      <c r="C38" s="113"/>
      <c r="D38" s="55" t="s">
        <v>474</v>
      </c>
      <c r="E38" s="55"/>
      <c r="F38" s="118">
        <v>1</v>
      </c>
      <c r="G38" s="118" t="s">
        <v>177</v>
      </c>
      <c r="H38" s="119">
        <v>50000</v>
      </c>
      <c r="I38" s="122">
        <f t="shared" si="0"/>
        <v>50000</v>
      </c>
      <c r="J38" s="119">
        <v>50000</v>
      </c>
      <c r="K38" s="122">
        <f t="shared" si="1"/>
        <v>50000</v>
      </c>
      <c r="L38" s="133" t="s">
        <v>578</v>
      </c>
    </row>
    <row r="39" spans="1:12" ht="15.75">
      <c r="A39" s="113">
        <v>1.34</v>
      </c>
      <c r="B39" s="113"/>
      <c r="C39" s="113"/>
      <c r="D39" s="55" t="s">
        <v>509</v>
      </c>
      <c r="E39" s="55"/>
      <c r="F39" s="118">
        <v>2</v>
      </c>
      <c r="G39" s="118" t="s">
        <v>225</v>
      </c>
      <c r="H39" s="119">
        <v>15000</v>
      </c>
      <c r="I39" s="122">
        <f t="shared" si="0"/>
        <v>30000</v>
      </c>
      <c r="J39" s="119">
        <v>15000</v>
      </c>
      <c r="K39" s="122">
        <f t="shared" si="1"/>
        <v>30000</v>
      </c>
      <c r="L39" s="133" t="s">
        <v>575</v>
      </c>
    </row>
    <row r="40" spans="1:12" ht="15.75">
      <c r="A40" s="113">
        <v>1.35</v>
      </c>
      <c r="B40" s="113"/>
      <c r="C40" s="113"/>
      <c r="D40" s="55" t="s">
        <v>510</v>
      </c>
      <c r="E40" s="55"/>
      <c r="F40" s="118">
        <v>4</v>
      </c>
      <c r="G40" s="118" t="s">
        <v>446</v>
      </c>
      <c r="H40" s="119">
        <v>3200</v>
      </c>
      <c r="I40" s="122">
        <f t="shared" si="0"/>
        <v>12800</v>
      </c>
      <c r="J40" s="119">
        <v>3200</v>
      </c>
      <c r="K40" s="122">
        <f t="shared" si="1"/>
        <v>12800</v>
      </c>
      <c r="L40" s="133" t="s">
        <v>579</v>
      </c>
    </row>
    <row r="41" spans="1:12" ht="15.75">
      <c r="A41" s="113">
        <v>1.36</v>
      </c>
      <c r="B41" s="113"/>
      <c r="C41" s="113"/>
      <c r="D41" s="116" t="s">
        <v>479</v>
      </c>
      <c r="E41" s="116"/>
      <c r="F41" s="114"/>
      <c r="G41" s="123"/>
      <c r="H41" s="115"/>
      <c r="I41" s="122">
        <f t="shared" si="0"/>
        <v>0</v>
      </c>
      <c r="J41" s="115"/>
      <c r="K41" s="122">
        <f t="shared" si="1"/>
        <v>0</v>
      </c>
      <c r="L41" s="133"/>
    </row>
    <row r="42" spans="1:12" ht="47.25">
      <c r="A42" s="113">
        <v>1.37</v>
      </c>
      <c r="B42" s="113"/>
      <c r="C42" s="113"/>
      <c r="D42" s="120" t="s">
        <v>511</v>
      </c>
      <c r="E42" s="120"/>
      <c r="F42" s="118">
        <v>1</v>
      </c>
      <c r="G42" s="118" t="s">
        <v>446</v>
      </c>
      <c r="H42" s="119">
        <v>514000</v>
      </c>
      <c r="I42" s="122">
        <f t="shared" si="0"/>
        <v>514000</v>
      </c>
      <c r="J42" s="119">
        <v>514000</v>
      </c>
      <c r="K42" s="122">
        <f t="shared" si="1"/>
        <v>514000</v>
      </c>
      <c r="L42" s="133"/>
    </row>
    <row r="43" spans="1:12" ht="31.5">
      <c r="A43" s="113">
        <v>1.38</v>
      </c>
      <c r="B43" s="113"/>
      <c r="C43" s="113"/>
      <c r="D43" s="55" t="s">
        <v>512</v>
      </c>
      <c r="E43" s="55"/>
      <c r="F43" s="118">
        <v>1</v>
      </c>
      <c r="G43" s="118" t="s">
        <v>177</v>
      </c>
      <c r="H43" s="121">
        <v>0</v>
      </c>
      <c r="I43" s="122">
        <f t="shared" si="0"/>
        <v>0</v>
      </c>
      <c r="J43" s="121">
        <v>0</v>
      </c>
      <c r="K43" s="122">
        <f t="shared" si="1"/>
        <v>0</v>
      </c>
      <c r="L43" s="133"/>
    </row>
    <row r="44" spans="1:12">
      <c r="A44" s="122"/>
      <c r="B44" s="122"/>
      <c r="C44" s="122"/>
      <c r="D44" s="122"/>
      <c r="E44" s="122"/>
      <c r="F44" s="122"/>
      <c r="G44" s="122"/>
      <c r="H44" s="122"/>
      <c r="I44" s="122">
        <f>SUM(I8:I43)</f>
        <v>9709000</v>
      </c>
      <c r="J44" s="122"/>
      <c r="K44" s="122">
        <f t="shared" ref="K44" si="2">SUM(K8:K43)</f>
        <v>9709000</v>
      </c>
      <c r="L44" s="133"/>
    </row>
    <row r="45" spans="1:12">
      <c r="A45" s="122"/>
      <c r="B45" s="122"/>
      <c r="C45" s="122"/>
      <c r="D45" s="122"/>
      <c r="E45" s="122"/>
      <c r="F45" s="122"/>
      <c r="G45" s="220" t="s">
        <v>513</v>
      </c>
      <c r="H45" s="220"/>
      <c r="I45" s="122">
        <f>I44*12%</f>
        <v>1165080</v>
      </c>
      <c r="J45" s="122"/>
      <c r="K45" s="122">
        <f>K44*12%</f>
        <v>1165080</v>
      </c>
      <c r="L45" s="133"/>
    </row>
    <row r="46" spans="1:12">
      <c r="A46" s="122"/>
      <c r="B46" s="122"/>
      <c r="C46" s="122"/>
      <c r="D46" s="122"/>
      <c r="E46" s="122"/>
      <c r="F46" s="124" t="s">
        <v>514</v>
      </c>
      <c r="G46" s="125"/>
      <c r="H46" s="125"/>
      <c r="I46" s="126">
        <f>I44+I45</f>
        <v>10874080</v>
      </c>
      <c r="J46" s="126"/>
      <c r="K46" s="126">
        <f>K44+K45</f>
        <v>10874080</v>
      </c>
      <c r="L46" s="124"/>
    </row>
  </sheetData>
  <mergeCells count="3">
    <mergeCell ref="G45:H45"/>
    <mergeCell ref="A1:L1"/>
    <mergeCell ref="A2:L2"/>
  </mergeCells>
  <dataValidations count="5">
    <dataValidation type="decimal" allowBlank="1" showInputMessage="1" showErrorMessage="1" errorTitle="Invalid Entry" error="Only Numeric Values are allowed. " promptTitle="Quantity" prompt="Please enter the Quantity for this item. " sqref="F5:F42">
      <formula1>0</formula1>
      <formula2>999999999999999</formula2>
    </dataValidation>
    <dataValidation allowBlank="1" showInputMessage="1" showErrorMessage="1" promptTitle="Units" prompt="Please enter Units in text" sqref="G5:G42"/>
    <dataValidation type="decimal" allowBlank="1" showInputMessage="1" showErrorMessage="1" errorTitle="Invalid Entry" error="Only Numeric Values are allowed. " sqref="A5:C43">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H42 J8:J32 J34:J40 J42 H8:H32 H34:H40">
      <formula1>0</formula1>
      <formula2>999999999999999</formula2>
    </dataValidation>
    <dataValidation allowBlank="1" showInputMessage="1" showErrorMessage="1" promptTitle="Item Description" prompt="Please enter Item Description in text" sqref="D42:E42 D13:E13 D22:E22 D35:E35"/>
  </dataValidations>
  <pageMargins left="1.299212598425197" right="0.11811023622047245" top="0.15748031496062992" bottom="0.15748031496062992" header="0.31496062992125984" footer="0.31496062992125984"/>
  <pageSetup paperSize="9" scale="90" orientation="landscape" horizontalDpi="0" verticalDpi="0" r:id="rId1"/>
</worksheet>
</file>

<file path=xl/worksheets/sheet7.xml><?xml version="1.0" encoding="utf-8"?>
<worksheet xmlns="http://schemas.openxmlformats.org/spreadsheetml/2006/main" xmlns:r="http://schemas.openxmlformats.org/officeDocument/2006/relationships">
  <dimension ref="A1:L54"/>
  <sheetViews>
    <sheetView workbookViewId="0">
      <selection sqref="A1:L1"/>
    </sheetView>
  </sheetViews>
  <sheetFormatPr defaultRowHeight="15"/>
  <cols>
    <col min="2" max="2" width="16" customWidth="1"/>
    <col min="3" max="3" width="14" customWidth="1"/>
    <col min="4" max="4" width="60.5703125" customWidth="1"/>
    <col min="6" max="6" width="10.42578125" customWidth="1"/>
    <col min="7" max="7" width="10.140625" customWidth="1"/>
    <col min="8" max="8" width="11.140625" customWidth="1"/>
    <col min="9" max="9" width="9.7109375" customWidth="1"/>
    <col min="10" max="10" width="13.5703125" customWidth="1"/>
    <col min="11" max="11" width="12.5703125" customWidth="1"/>
    <col min="12" max="12" width="14.28515625" customWidth="1"/>
  </cols>
  <sheetData>
    <row r="1" spans="1:12" ht="47.25">
      <c r="A1" s="226" t="s">
        <v>596</v>
      </c>
      <c r="B1" s="226" t="s">
        <v>597</v>
      </c>
      <c r="C1" s="226" t="s">
        <v>598</v>
      </c>
      <c r="D1" s="227" t="s">
        <v>0</v>
      </c>
      <c r="E1" s="226" t="s">
        <v>581</v>
      </c>
      <c r="F1" s="228" t="s">
        <v>1</v>
      </c>
      <c r="G1" s="229" t="s">
        <v>2</v>
      </c>
      <c r="H1" s="229" t="s">
        <v>599</v>
      </c>
      <c r="I1" s="229" t="s">
        <v>600</v>
      </c>
      <c r="J1" s="229" t="s">
        <v>601</v>
      </c>
      <c r="K1" s="229" t="s">
        <v>602</v>
      </c>
      <c r="L1" s="230" t="s">
        <v>603</v>
      </c>
    </row>
    <row r="2" spans="1:12">
      <c r="A2" s="100"/>
      <c r="B2" s="100"/>
      <c r="C2" s="100"/>
      <c r="D2" s="13" t="s">
        <v>66</v>
      </c>
      <c r="E2" s="100"/>
      <c r="F2" s="100"/>
      <c r="G2" s="100"/>
      <c r="H2" s="100"/>
      <c r="I2" s="100"/>
      <c r="J2" s="100"/>
      <c r="K2" s="100"/>
      <c r="L2" s="100"/>
    </row>
    <row r="3" spans="1:12" ht="57">
      <c r="A3" s="223"/>
      <c r="B3" s="223" t="s">
        <v>586</v>
      </c>
      <c r="C3" s="223" t="s">
        <v>591</v>
      </c>
      <c r="D3" s="20" t="s">
        <v>67</v>
      </c>
      <c r="E3" s="100"/>
      <c r="F3" s="100"/>
      <c r="G3" s="100"/>
      <c r="H3" s="100"/>
      <c r="I3" s="100"/>
      <c r="J3" s="100"/>
      <c r="K3" s="100"/>
      <c r="L3" s="100"/>
    </row>
    <row r="4" spans="1:12">
      <c r="A4" s="224"/>
      <c r="B4" s="224"/>
      <c r="C4" s="224"/>
      <c r="D4" s="20" t="s">
        <v>68</v>
      </c>
      <c r="E4" s="100"/>
      <c r="F4" s="100" t="s">
        <v>69</v>
      </c>
      <c r="G4" s="100">
        <v>1518</v>
      </c>
      <c r="H4" s="100">
        <v>297.46310999999997</v>
      </c>
      <c r="I4" s="100">
        <v>451544.28</v>
      </c>
      <c r="J4" s="100">
        <v>249.89875871099997</v>
      </c>
      <c r="K4" s="100">
        <v>379346</v>
      </c>
      <c r="L4" s="100"/>
    </row>
    <row r="5" spans="1:12">
      <c r="A5" s="224"/>
      <c r="B5" s="224"/>
      <c r="C5" s="224"/>
      <c r="D5" s="20" t="s">
        <v>70</v>
      </c>
      <c r="E5" s="100"/>
      <c r="F5" s="100"/>
      <c r="G5" s="100"/>
      <c r="H5" s="100"/>
      <c r="I5" s="100"/>
      <c r="J5" s="100">
        <v>0</v>
      </c>
      <c r="K5" s="100">
        <v>0</v>
      </c>
      <c r="L5" s="100"/>
    </row>
    <row r="6" spans="1:12">
      <c r="A6" s="224"/>
      <c r="B6" s="224"/>
      <c r="C6" s="224"/>
      <c r="D6" s="13" t="s">
        <v>71</v>
      </c>
      <c r="E6" s="100"/>
      <c r="F6" s="100" t="s">
        <v>69</v>
      </c>
      <c r="G6" s="100">
        <v>505</v>
      </c>
      <c r="H6" s="100">
        <v>1459.4639399999999</v>
      </c>
      <c r="I6" s="100">
        <v>737027.3</v>
      </c>
      <c r="J6" s="100">
        <v>1226.095655994</v>
      </c>
      <c r="K6" s="100">
        <v>619178</v>
      </c>
      <c r="L6" s="100" t="s">
        <v>592</v>
      </c>
    </row>
    <row r="7" spans="1:12">
      <c r="A7" s="224"/>
      <c r="B7" s="224"/>
      <c r="C7" s="224"/>
      <c r="D7" s="13" t="s">
        <v>72</v>
      </c>
      <c r="E7" s="100"/>
      <c r="F7" s="100" t="s">
        <v>69</v>
      </c>
      <c r="G7" s="100">
        <v>3120</v>
      </c>
      <c r="H7" s="100">
        <v>3539.5784999999996</v>
      </c>
      <c r="I7" s="100">
        <v>11043489.6</v>
      </c>
      <c r="J7" s="100">
        <v>2973.5998978499997</v>
      </c>
      <c r="K7" s="100">
        <v>9277632</v>
      </c>
      <c r="L7" s="100"/>
    </row>
    <row r="8" spans="1:12">
      <c r="A8" s="224"/>
      <c r="B8" s="224"/>
      <c r="C8" s="224"/>
      <c r="D8" s="20" t="s">
        <v>73</v>
      </c>
      <c r="E8" s="100"/>
      <c r="F8" s="100" t="s">
        <v>69</v>
      </c>
      <c r="G8" s="100">
        <v>3970</v>
      </c>
      <c r="H8" s="100">
        <v>714.50510399999996</v>
      </c>
      <c r="I8" s="100">
        <v>2836604.7</v>
      </c>
      <c r="J8" s="100">
        <v>600.25573787040003</v>
      </c>
      <c r="K8" s="100">
        <v>2383015</v>
      </c>
      <c r="L8" s="100" t="s">
        <v>564</v>
      </c>
    </row>
    <row r="9" spans="1:12" ht="42.75">
      <c r="A9" s="224"/>
      <c r="B9" s="224"/>
      <c r="C9" s="224"/>
      <c r="D9" s="20" t="s">
        <v>74</v>
      </c>
      <c r="E9" s="100"/>
      <c r="F9" s="100" t="s">
        <v>75</v>
      </c>
      <c r="G9" s="100">
        <v>17100.29</v>
      </c>
      <c r="H9" s="100">
        <v>165.87290999999999</v>
      </c>
      <c r="I9" s="100">
        <v>2836425.1</v>
      </c>
      <c r="J9" s="100">
        <v>139.34983169099999</v>
      </c>
      <c r="K9" s="100">
        <v>2382923</v>
      </c>
      <c r="L9" s="100" t="s">
        <v>593</v>
      </c>
    </row>
    <row r="10" spans="1:12" ht="42.75">
      <c r="A10" s="224"/>
      <c r="B10" s="224"/>
      <c r="C10" s="224"/>
      <c r="D10" s="20" t="s">
        <v>76</v>
      </c>
      <c r="E10" s="100"/>
      <c r="F10" s="100"/>
      <c r="G10" s="100"/>
      <c r="H10" s="100"/>
      <c r="I10" s="100"/>
      <c r="J10" s="100">
        <v>0</v>
      </c>
      <c r="K10" s="100">
        <v>0</v>
      </c>
      <c r="L10" s="100"/>
    </row>
    <row r="11" spans="1:12">
      <c r="A11" s="224"/>
      <c r="B11" s="224"/>
      <c r="C11" s="224"/>
      <c r="D11" s="28" t="s">
        <v>77</v>
      </c>
      <c r="E11" s="100"/>
      <c r="F11" s="100" t="s">
        <v>78</v>
      </c>
      <c r="G11" s="100">
        <v>1105</v>
      </c>
      <c r="H11" s="100">
        <v>153.16999999999999</v>
      </c>
      <c r="I11" s="100">
        <v>169252.85</v>
      </c>
      <c r="J11" s="100">
        <v>128.67811699999999</v>
      </c>
      <c r="K11" s="100">
        <v>142189</v>
      </c>
      <c r="L11" s="100" t="s">
        <v>554</v>
      </c>
    </row>
    <row r="12" spans="1:12">
      <c r="A12" s="224"/>
      <c r="B12" s="224"/>
      <c r="C12" s="224"/>
      <c r="D12" s="28" t="s">
        <v>79</v>
      </c>
      <c r="E12" s="100"/>
      <c r="F12" s="100" t="s">
        <v>78</v>
      </c>
      <c r="G12" s="100">
        <v>100</v>
      </c>
      <c r="H12" s="100">
        <v>222.89</v>
      </c>
      <c r="I12" s="100">
        <v>22289</v>
      </c>
      <c r="J12" s="100">
        <v>187.249889</v>
      </c>
      <c r="K12" s="100">
        <v>18725</v>
      </c>
      <c r="L12" s="100"/>
    </row>
    <row r="13" spans="1:12">
      <c r="A13" s="224"/>
      <c r="B13" s="224"/>
      <c r="C13" s="224"/>
      <c r="D13" s="28" t="s">
        <v>80</v>
      </c>
      <c r="E13" s="100"/>
      <c r="F13" s="100" t="s">
        <v>78</v>
      </c>
      <c r="G13" s="100">
        <v>6230</v>
      </c>
      <c r="H13" s="100">
        <v>341.04</v>
      </c>
      <c r="I13" s="100">
        <v>2124679.2000000002</v>
      </c>
      <c r="J13" s="100">
        <v>286.50770400000005</v>
      </c>
      <c r="K13" s="100">
        <v>1784943</v>
      </c>
      <c r="L13" s="100" t="s">
        <v>553</v>
      </c>
    </row>
    <row r="14" spans="1:12">
      <c r="A14" s="224"/>
      <c r="B14" s="224"/>
      <c r="C14" s="224"/>
      <c r="D14" s="28" t="s">
        <v>81</v>
      </c>
      <c r="E14" s="100"/>
      <c r="F14" s="100" t="s">
        <v>78</v>
      </c>
      <c r="G14" s="100">
        <v>900</v>
      </c>
      <c r="H14" s="100">
        <v>100.07</v>
      </c>
      <c r="I14" s="100">
        <v>90063</v>
      </c>
      <c r="J14" s="100">
        <v>84.068806999999993</v>
      </c>
      <c r="K14" s="100">
        <v>75662</v>
      </c>
      <c r="L14" s="100" t="s">
        <v>551</v>
      </c>
    </row>
    <row r="15" spans="1:12">
      <c r="A15" s="224"/>
      <c r="B15" s="224"/>
      <c r="C15" s="224"/>
      <c r="D15" s="28" t="s">
        <v>82</v>
      </c>
      <c r="E15" s="100"/>
      <c r="F15" s="100" t="s">
        <v>78</v>
      </c>
      <c r="G15" s="100">
        <v>1160</v>
      </c>
      <c r="H15" s="100">
        <v>185.77</v>
      </c>
      <c r="I15" s="100">
        <v>215493.2</v>
      </c>
      <c r="J15" s="100">
        <v>156.06537700000001</v>
      </c>
      <c r="K15" s="100">
        <v>181036</v>
      </c>
      <c r="L15" s="100"/>
    </row>
    <row r="16" spans="1:12">
      <c r="A16" s="224"/>
      <c r="B16" s="224"/>
      <c r="C16" s="224"/>
      <c r="D16" s="28" t="s">
        <v>83</v>
      </c>
      <c r="E16" s="100"/>
      <c r="F16" s="100" t="s">
        <v>78</v>
      </c>
      <c r="G16" s="100">
        <v>550</v>
      </c>
      <c r="H16" s="100">
        <v>260.99</v>
      </c>
      <c r="I16" s="100">
        <v>143544.5</v>
      </c>
      <c r="J16" s="100">
        <v>219.257699</v>
      </c>
      <c r="K16" s="100">
        <v>120592</v>
      </c>
      <c r="L16" s="100"/>
    </row>
    <row r="17" spans="1:12" ht="28.5">
      <c r="A17" s="224"/>
      <c r="B17" s="224"/>
      <c r="C17" s="224"/>
      <c r="D17" s="13" t="s">
        <v>84</v>
      </c>
      <c r="E17" s="100"/>
      <c r="F17" s="100"/>
      <c r="G17" s="100"/>
      <c r="H17" s="100"/>
      <c r="I17" s="100"/>
      <c r="J17" s="100">
        <v>0</v>
      </c>
      <c r="K17" s="100">
        <v>0</v>
      </c>
      <c r="L17" s="100"/>
    </row>
    <row r="18" spans="1:12">
      <c r="A18" s="224"/>
      <c r="B18" s="224"/>
      <c r="C18" s="224"/>
      <c r="D18" s="13" t="s">
        <v>77</v>
      </c>
      <c r="E18" s="100"/>
      <c r="F18" s="100" t="s">
        <v>78</v>
      </c>
      <c r="G18" s="100">
        <v>1105</v>
      </c>
      <c r="H18" s="100">
        <v>225.77</v>
      </c>
      <c r="I18" s="100">
        <v>249475.85</v>
      </c>
      <c r="J18" s="100">
        <v>189.669377</v>
      </c>
      <c r="K18" s="100">
        <v>209585</v>
      </c>
      <c r="L18" s="100" t="s">
        <v>554</v>
      </c>
    </row>
    <row r="19" spans="1:12">
      <c r="A19" s="224"/>
      <c r="B19" s="224"/>
      <c r="C19" s="224"/>
      <c r="D19" s="13" t="s">
        <v>79</v>
      </c>
      <c r="E19" s="100"/>
      <c r="F19" s="100" t="s">
        <v>78</v>
      </c>
      <c r="G19" s="100">
        <v>100</v>
      </c>
      <c r="H19" s="100">
        <v>327.08</v>
      </c>
      <c r="I19" s="100">
        <v>32708</v>
      </c>
      <c r="J19" s="100">
        <v>274.77990799999998</v>
      </c>
      <c r="K19" s="100">
        <v>27478</v>
      </c>
      <c r="L19" s="100"/>
    </row>
    <row r="20" spans="1:12">
      <c r="A20" s="224"/>
      <c r="B20" s="224"/>
      <c r="C20" s="224"/>
      <c r="D20" s="13" t="s">
        <v>80</v>
      </c>
      <c r="E20" s="100"/>
      <c r="F20" s="100" t="s">
        <v>78</v>
      </c>
      <c r="G20" s="100">
        <v>6230</v>
      </c>
      <c r="H20" s="100">
        <v>504</v>
      </c>
      <c r="I20" s="100">
        <v>3139920</v>
      </c>
      <c r="J20" s="100">
        <v>423.41039999999998</v>
      </c>
      <c r="K20" s="100">
        <v>2637847</v>
      </c>
      <c r="L20" s="100" t="s">
        <v>550</v>
      </c>
    </row>
    <row r="21" spans="1:12">
      <c r="A21" s="224"/>
      <c r="B21" s="224"/>
      <c r="C21" s="224"/>
      <c r="D21" s="13" t="s">
        <v>81</v>
      </c>
      <c r="E21" s="100"/>
      <c r="F21" s="100" t="s">
        <v>78</v>
      </c>
      <c r="G21" s="100">
        <v>900</v>
      </c>
      <c r="H21" s="100">
        <v>146.4</v>
      </c>
      <c r="I21" s="100">
        <v>131760</v>
      </c>
      <c r="J21" s="100">
        <v>122.99064000000001</v>
      </c>
      <c r="K21" s="100">
        <v>110692</v>
      </c>
      <c r="L21" s="100" t="s">
        <v>552</v>
      </c>
    </row>
    <row r="22" spans="1:12">
      <c r="A22" s="224"/>
      <c r="B22" s="224"/>
      <c r="C22" s="224"/>
      <c r="D22" s="13" t="s">
        <v>85</v>
      </c>
      <c r="E22" s="100"/>
      <c r="F22" s="100" t="s">
        <v>78</v>
      </c>
      <c r="G22" s="100">
        <v>1160</v>
      </c>
      <c r="H22" s="100">
        <v>283.97000000000003</v>
      </c>
      <c r="I22" s="100">
        <v>329405.2</v>
      </c>
      <c r="J22" s="100">
        <v>238.56319700000003</v>
      </c>
      <c r="K22" s="100">
        <v>276733</v>
      </c>
      <c r="L22" s="100"/>
    </row>
    <row r="23" spans="1:12">
      <c r="A23" s="224"/>
      <c r="B23" s="224"/>
      <c r="C23" s="224"/>
      <c r="D23" s="13" t="s">
        <v>83</v>
      </c>
      <c r="E23" s="100"/>
      <c r="F23" s="100" t="s">
        <v>78</v>
      </c>
      <c r="G23" s="100">
        <v>550</v>
      </c>
      <c r="H23" s="100">
        <v>386.74</v>
      </c>
      <c r="I23" s="100">
        <v>212707</v>
      </c>
      <c r="J23" s="100">
        <v>324.90027400000002</v>
      </c>
      <c r="K23" s="100">
        <v>178695</v>
      </c>
      <c r="L23" s="100"/>
    </row>
    <row r="24" spans="1:12" ht="28.5">
      <c r="A24" s="224"/>
      <c r="B24" s="224"/>
      <c r="C24" s="224"/>
      <c r="D24" s="13" t="s">
        <v>86</v>
      </c>
      <c r="E24" s="100"/>
      <c r="F24" s="100"/>
      <c r="G24" s="100"/>
      <c r="H24" s="100"/>
      <c r="I24" s="100"/>
      <c r="J24" s="100">
        <v>0</v>
      </c>
      <c r="K24" s="100">
        <v>0</v>
      </c>
      <c r="L24" s="100"/>
    </row>
    <row r="25" spans="1:12">
      <c r="A25" s="224"/>
      <c r="B25" s="224"/>
      <c r="C25" s="224"/>
      <c r="D25" s="13" t="s">
        <v>87</v>
      </c>
      <c r="E25" s="100"/>
      <c r="F25" s="100"/>
      <c r="G25" s="100"/>
      <c r="H25" s="100"/>
      <c r="I25" s="100"/>
      <c r="J25" s="100">
        <v>0</v>
      </c>
      <c r="K25" s="100">
        <v>0</v>
      </c>
      <c r="L25" s="100"/>
    </row>
    <row r="26" spans="1:12">
      <c r="A26" s="224"/>
      <c r="B26" s="224"/>
      <c r="C26" s="224"/>
      <c r="D26" s="28" t="s">
        <v>88</v>
      </c>
      <c r="E26" s="100"/>
      <c r="F26" s="100" t="s">
        <v>89</v>
      </c>
      <c r="G26" s="100">
        <v>8</v>
      </c>
      <c r="H26" s="100">
        <v>132694.34</v>
      </c>
      <c r="I26" s="100">
        <v>1061554.72</v>
      </c>
      <c r="J26" s="100">
        <v>111476.515034</v>
      </c>
      <c r="K26" s="100">
        <v>891812</v>
      </c>
      <c r="L26" s="100"/>
    </row>
    <row r="27" spans="1:12">
      <c r="A27" s="224"/>
      <c r="B27" s="224"/>
      <c r="C27" s="224"/>
      <c r="D27" s="28" t="s">
        <v>90</v>
      </c>
      <c r="E27" s="100"/>
      <c r="F27" s="100" t="s">
        <v>89</v>
      </c>
      <c r="G27" s="100">
        <v>1</v>
      </c>
      <c r="H27" s="100">
        <v>191607.62</v>
      </c>
      <c r="I27" s="100">
        <v>191607.62</v>
      </c>
      <c r="J27" s="100">
        <v>160969.56156199999</v>
      </c>
      <c r="K27" s="100">
        <v>160970</v>
      </c>
      <c r="L27" s="100" t="s">
        <v>547</v>
      </c>
    </row>
    <row r="28" spans="1:12">
      <c r="A28" s="224"/>
      <c r="B28" s="224"/>
      <c r="C28" s="224"/>
      <c r="D28" s="28" t="s">
        <v>91</v>
      </c>
      <c r="E28" s="100"/>
      <c r="F28" s="100" t="s">
        <v>89</v>
      </c>
      <c r="G28" s="100">
        <v>2</v>
      </c>
      <c r="H28" s="100">
        <v>12046.91</v>
      </c>
      <c r="I28" s="100">
        <v>24093.82</v>
      </c>
      <c r="J28" s="100">
        <v>10120.609091</v>
      </c>
      <c r="K28" s="100">
        <v>20241</v>
      </c>
      <c r="L28" s="100"/>
    </row>
    <row r="29" spans="1:12">
      <c r="A29" s="224"/>
      <c r="B29" s="224"/>
      <c r="C29" s="224"/>
      <c r="D29" s="13" t="s">
        <v>92</v>
      </c>
      <c r="E29" s="100"/>
      <c r="F29" s="100" t="s">
        <v>89</v>
      </c>
      <c r="G29" s="100">
        <v>3</v>
      </c>
      <c r="H29" s="100">
        <v>162800.16</v>
      </c>
      <c r="I29" s="100">
        <v>488400.48</v>
      </c>
      <c r="J29" s="100">
        <v>136768.41441600001</v>
      </c>
      <c r="K29" s="100">
        <v>410305</v>
      </c>
      <c r="L29" s="100" t="s">
        <v>548</v>
      </c>
    </row>
    <row r="30" spans="1:12" ht="28.5">
      <c r="A30" s="224"/>
      <c r="B30" s="224"/>
      <c r="C30" s="224"/>
      <c r="D30" s="13" t="s">
        <v>93</v>
      </c>
      <c r="E30" s="100"/>
      <c r="F30" s="100"/>
      <c r="G30" s="100"/>
      <c r="H30" s="100"/>
      <c r="I30" s="100"/>
      <c r="J30" s="100">
        <v>0</v>
      </c>
      <c r="K30" s="100">
        <v>0</v>
      </c>
      <c r="L30" s="100"/>
    </row>
    <row r="31" spans="1:12">
      <c r="A31" s="224"/>
      <c r="B31" s="224"/>
      <c r="C31" s="224"/>
      <c r="D31" s="13" t="s">
        <v>94</v>
      </c>
      <c r="E31" s="100"/>
      <c r="F31" s="100" t="s">
        <v>89</v>
      </c>
      <c r="G31" s="100">
        <v>9</v>
      </c>
      <c r="H31" s="100">
        <v>24068.81</v>
      </c>
      <c r="I31" s="100">
        <v>216619.29</v>
      </c>
      <c r="J31" s="100">
        <v>20220.207281000003</v>
      </c>
      <c r="K31" s="100">
        <v>181982</v>
      </c>
      <c r="L31" s="100"/>
    </row>
    <row r="32" spans="1:12">
      <c r="A32" s="224"/>
      <c r="B32" s="224"/>
      <c r="C32" s="224"/>
      <c r="D32" s="13" t="s">
        <v>95</v>
      </c>
      <c r="E32" s="100"/>
      <c r="F32" s="100"/>
      <c r="G32" s="100"/>
      <c r="H32" s="100"/>
      <c r="I32" s="100"/>
      <c r="J32" s="100">
        <v>0</v>
      </c>
      <c r="K32" s="100">
        <v>0</v>
      </c>
      <c r="L32" s="100"/>
    </row>
    <row r="33" spans="1:12">
      <c r="A33" s="224"/>
      <c r="B33" s="224"/>
      <c r="C33" s="224"/>
      <c r="D33" s="13" t="s">
        <v>96</v>
      </c>
      <c r="E33" s="100"/>
      <c r="F33" s="100" t="s">
        <v>89</v>
      </c>
      <c r="G33" s="100">
        <v>2</v>
      </c>
      <c r="H33" s="100">
        <v>4658.78</v>
      </c>
      <c r="I33" s="100">
        <v>9317.56</v>
      </c>
      <c r="J33" s="100">
        <v>3913.8410779999999</v>
      </c>
      <c r="K33" s="100">
        <v>7828</v>
      </c>
      <c r="L33" s="100"/>
    </row>
    <row r="34" spans="1:12">
      <c r="A34" s="224"/>
      <c r="B34" s="224"/>
      <c r="C34" s="224"/>
      <c r="D34" s="13" t="s">
        <v>97</v>
      </c>
      <c r="E34" s="100"/>
      <c r="F34" s="100"/>
      <c r="G34" s="100"/>
      <c r="H34" s="100"/>
      <c r="I34" s="100"/>
      <c r="J34" s="100">
        <v>0</v>
      </c>
      <c r="K34" s="100">
        <v>0</v>
      </c>
      <c r="L34" s="100"/>
    </row>
    <row r="35" spans="1:12" ht="99.75">
      <c r="A35" s="224"/>
      <c r="B35" s="224"/>
      <c r="C35" s="224"/>
      <c r="D35" s="13" t="s">
        <v>98</v>
      </c>
      <c r="E35" s="100"/>
      <c r="F35" s="100" t="s">
        <v>99</v>
      </c>
      <c r="G35" s="100">
        <v>25.09</v>
      </c>
      <c r="H35" s="100">
        <v>9714.19</v>
      </c>
      <c r="I35" s="100">
        <v>243729.03</v>
      </c>
      <c r="J35" s="100">
        <v>8160.8910190000006</v>
      </c>
      <c r="K35" s="100">
        <v>204757</v>
      </c>
      <c r="L35" s="100"/>
    </row>
    <row r="36" spans="1:12" ht="42.75">
      <c r="A36" s="224"/>
      <c r="B36" s="224"/>
      <c r="C36" s="224"/>
      <c r="D36" s="13" t="s">
        <v>100</v>
      </c>
      <c r="E36" s="100"/>
      <c r="F36" s="100" t="s">
        <v>101</v>
      </c>
      <c r="G36" s="100">
        <v>9.52</v>
      </c>
      <c r="H36" s="100">
        <v>4762</v>
      </c>
      <c r="I36" s="100">
        <v>45334.239999999998</v>
      </c>
      <c r="J36" s="100">
        <v>4000.5562</v>
      </c>
      <c r="K36" s="100">
        <v>38085</v>
      </c>
      <c r="L36" s="100"/>
    </row>
    <row r="37" spans="1:12" ht="42.75">
      <c r="A37" s="224"/>
      <c r="B37" s="224"/>
      <c r="C37" s="224"/>
      <c r="D37" s="13" t="s">
        <v>102</v>
      </c>
      <c r="E37" s="100"/>
      <c r="F37" s="100"/>
      <c r="G37" s="100"/>
      <c r="H37" s="100"/>
      <c r="I37" s="100"/>
      <c r="J37" s="100">
        <v>0</v>
      </c>
      <c r="K37" s="100">
        <v>0</v>
      </c>
      <c r="L37" s="100"/>
    </row>
    <row r="38" spans="1:12">
      <c r="A38" s="224"/>
      <c r="B38" s="224"/>
      <c r="C38" s="224"/>
      <c r="D38" s="13" t="s">
        <v>103</v>
      </c>
      <c r="E38" s="100"/>
      <c r="F38" s="100" t="s">
        <v>78</v>
      </c>
      <c r="G38" s="100">
        <v>25</v>
      </c>
      <c r="H38" s="100">
        <v>31020.400000000001</v>
      </c>
      <c r="I38" s="100">
        <v>775510</v>
      </c>
      <c r="J38" s="100">
        <v>26060.238040000004</v>
      </c>
      <c r="K38" s="100">
        <v>651506</v>
      </c>
      <c r="L38" s="100"/>
    </row>
    <row r="39" spans="1:12">
      <c r="A39" s="224"/>
      <c r="B39" s="224"/>
      <c r="C39" s="224"/>
      <c r="D39" s="13" t="s">
        <v>104</v>
      </c>
      <c r="E39" s="100"/>
      <c r="F39" s="100" t="s">
        <v>78</v>
      </c>
      <c r="G39" s="100">
        <v>75</v>
      </c>
      <c r="H39" s="100">
        <v>36734.69</v>
      </c>
      <c r="I39" s="100">
        <v>2755101.75</v>
      </c>
      <c r="J39" s="100">
        <v>30860.813069000003</v>
      </c>
      <c r="K39" s="100">
        <v>2314561</v>
      </c>
      <c r="L39" s="100"/>
    </row>
    <row r="40" spans="1:12">
      <c r="A40" s="224"/>
      <c r="B40" s="224"/>
      <c r="C40" s="224"/>
      <c r="D40" s="13" t="s">
        <v>105</v>
      </c>
      <c r="E40" s="100"/>
      <c r="F40" s="100" t="s">
        <v>78</v>
      </c>
      <c r="G40" s="100">
        <v>25</v>
      </c>
      <c r="H40" s="100">
        <v>44897.95</v>
      </c>
      <c r="I40" s="100">
        <v>1122448.75</v>
      </c>
      <c r="J40" s="100">
        <v>37718.767795</v>
      </c>
      <c r="K40" s="100">
        <v>942969</v>
      </c>
      <c r="L40" s="100"/>
    </row>
    <row r="41" spans="1:12">
      <c r="A41" s="224"/>
      <c r="B41" s="224"/>
      <c r="C41" s="224"/>
      <c r="D41" s="13" t="s">
        <v>106</v>
      </c>
      <c r="E41" s="100"/>
      <c r="F41" s="100" t="s">
        <v>78</v>
      </c>
      <c r="G41" s="100">
        <v>200</v>
      </c>
      <c r="H41" s="100">
        <v>61224.480000000003</v>
      </c>
      <c r="I41" s="100">
        <v>12244896</v>
      </c>
      <c r="J41" s="100">
        <v>51434.685648000006</v>
      </c>
      <c r="K41" s="100">
        <v>10286937</v>
      </c>
      <c r="L41" s="100"/>
    </row>
    <row r="42" spans="1:12" ht="85.5">
      <c r="A42" s="224"/>
      <c r="B42" s="224"/>
      <c r="C42" s="224"/>
      <c r="D42" s="13" t="s">
        <v>107</v>
      </c>
      <c r="E42" s="100"/>
      <c r="F42" s="100"/>
      <c r="G42" s="100"/>
      <c r="H42" s="100"/>
      <c r="I42" s="100"/>
      <c r="J42" s="100">
        <v>0</v>
      </c>
      <c r="K42" s="100">
        <v>0</v>
      </c>
      <c r="L42" s="100"/>
    </row>
    <row r="43" spans="1:12">
      <c r="A43" s="224"/>
      <c r="B43" s="224"/>
      <c r="C43" s="224"/>
      <c r="D43" s="13" t="s">
        <v>103</v>
      </c>
      <c r="E43" s="100"/>
      <c r="F43" s="100" t="s">
        <v>108</v>
      </c>
      <c r="G43" s="100">
        <v>1</v>
      </c>
      <c r="H43" s="100">
        <v>73469.38</v>
      </c>
      <c r="I43" s="100">
        <v>73469.38</v>
      </c>
      <c r="J43" s="100">
        <v>61721.626138000007</v>
      </c>
      <c r="K43" s="100">
        <v>61722</v>
      </c>
      <c r="L43" s="100"/>
    </row>
    <row r="44" spans="1:12">
      <c r="A44" s="224"/>
      <c r="B44" s="224"/>
      <c r="C44" s="224"/>
      <c r="D44" s="13" t="s">
        <v>109</v>
      </c>
      <c r="E44" s="100"/>
      <c r="F44" s="100" t="s">
        <v>108</v>
      </c>
      <c r="G44" s="100">
        <v>1</v>
      </c>
      <c r="H44" s="100">
        <v>81632.649999999994</v>
      </c>
      <c r="I44" s="100">
        <v>81632.649999999994</v>
      </c>
      <c r="J44" s="100">
        <v>68579.589265000002</v>
      </c>
      <c r="K44" s="100">
        <v>68580</v>
      </c>
      <c r="L44" s="100"/>
    </row>
    <row r="45" spans="1:12">
      <c r="A45" s="224"/>
      <c r="B45" s="224"/>
      <c r="C45" s="224"/>
      <c r="D45" s="13" t="s">
        <v>104</v>
      </c>
      <c r="E45" s="100"/>
      <c r="F45" s="100" t="s">
        <v>108</v>
      </c>
      <c r="G45" s="100">
        <v>1</v>
      </c>
      <c r="H45" s="100">
        <v>102040.81</v>
      </c>
      <c r="I45" s="100">
        <v>102040.81</v>
      </c>
      <c r="J45" s="100">
        <v>85724.484480999992</v>
      </c>
      <c r="K45" s="100">
        <v>85724</v>
      </c>
      <c r="L45" s="100"/>
    </row>
    <row r="46" spans="1:12">
      <c r="A46" s="224"/>
      <c r="B46" s="224"/>
      <c r="C46" s="224"/>
      <c r="D46" s="13" t="s">
        <v>110</v>
      </c>
      <c r="E46" s="100"/>
      <c r="F46" s="100"/>
      <c r="G46" s="100"/>
      <c r="H46" s="100"/>
      <c r="I46" s="100"/>
      <c r="J46" s="100">
        <v>0</v>
      </c>
      <c r="K46" s="100">
        <v>0</v>
      </c>
      <c r="L46" s="100"/>
    </row>
    <row r="47" spans="1:12" ht="28.5">
      <c r="A47" s="224"/>
      <c r="B47" s="224"/>
      <c r="C47" s="224"/>
      <c r="D47" s="20" t="s">
        <v>111</v>
      </c>
      <c r="E47" s="100"/>
      <c r="F47" s="100" t="s">
        <v>78</v>
      </c>
      <c r="G47" s="100">
        <v>585</v>
      </c>
      <c r="H47" s="100">
        <v>4682.28</v>
      </c>
      <c r="I47" s="100">
        <v>2739133.8</v>
      </c>
      <c r="J47" s="100">
        <v>3933.5834279999999</v>
      </c>
      <c r="K47" s="100">
        <v>2301146</v>
      </c>
      <c r="L47" s="100"/>
    </row>
    <row r="48" spans="1:12" ht="42.75">
      <c r="A48" s="224"/>
      <c r="B48" s="224"/>
      <c r="C48" s="224"/>
      <c r="D48" s="20" t="s">
        <v>112</v>
      </c>
      <c r="E48" s="100"/>
      <c r="F48" s="100" t="s">
        <v>89</v>
      </c>
      <c r="G48" s="100">
        <v>3</v>
      </c>
      <c r="H48" s="100">
        <v>32475.66</v>
      </c>
      <c r="I48" s="100">
        <v>97426.98</v>
      </c>
      <c r="J48" s="100">
        <v>27282.801965999999</v>
      </c>
      <c r="K48" s="100">
        <v>81848</v>
      </c>
      <c r="L48" s="100"/>
    </row>
    <row r="49" spans="1:12" ht="42.75">
      <c r="A49" s="224"/>
      <c r="B49" s="224"/>
      <c r="C49" s="224"/>
      <c r="D49" s="20" t="s">
        <v>113</v>
      </c>
      <c r="E49" s="100"/>
      <c r="F49" s="100" t="s">
        <v>114</v>
      </c>
      <c r="G49" s="100">
        <v>480</v>
      </c>
      <c r="H49" s="100">
        <v>1068.3699999999999</v>
      </c>
      <c r="I49" s="100">
        <v>512817.6</v>
      </c>
      <c r="J49" s="100">
        <v>897.5376369999999</v>
      </c>
      <c r="K49" s="100">
        <v>430818</v>
      </c>
      <c r="L49" s="100"/>
    </row>
    <row r="50" spans="1:12" ht="28.5">
      <c r="A50" s="224"/>
      <c r="B50" s="224"/>
      <c r="C50" s="224"/>
      <c r="D50" s="13" t="s">
        <v>115</v>
      </c>
      <c r="E50" s="100"/>
      <c r="F50" s="100" t="s">
        <v>99</v>
      </c>
      <c r="G50" s="100">
        <v>2842</v>
      </c>
      <c r="H50" s="100">
        <v>341.76</v>
      </c>
      <c r="I50" s="100">
        <v>971281.92000000004</v>
      </c>
      <c r="J50" s="100">
        <v>287.11257599999999</v>
      </c>
      <c r="K50" s="100">
        <v>815974</v>
      </c>
      <c r="L50" s="100"/>
    </row>
    <row r="51" spans="1:12">
      <c r="A51" s="224"/>
      <c r="B51" s="224"/>
      <c r="C51" s="224"/>
      <c r="D51" s="13" t="s">
        <v>116</v>
      </c>
      <c r="E51" s="100"/>
      <c r="F51" s="100"/>
      <c r="G51" s="100"/>
      <c r="H51" s="100"/>
      <c r="I51" s="100"/>
      <c r="J51" s="100">
        <v>0</v>
      </c>
      <c r="K51" s="100">
        <v>0</v>
      </c>
      <c r="L51" s="100"/>
    </row>
    <row r="52" spans="1:12" ht="42.75">
      <c r="A52" s="224"/>
      <c r="B52" s="224"/>
      <c r="C52" s="224"/>
      <c r="D52" s="20" t="s">
        <v>117</v>
      </c>
      <c r="E52" s="100"/>
      <c r="F52" s="100"/>
      <c r="G52" s="100"/>
      <c r="H52" s="100"/>
      <c r="I52" s="100"/>
      <c r="J52" s="100">
        <v>0</v>
      </c>
      <c r="K52" s="100">
        <v>0</v>
      </c>
      <c r="L52" s="100"/>
    </row>
    <row r="53" spans="1:12">
      <c r="A53" s="224"/>
      <c r="B53" s="224"/>
      <c r="C53" s="224"/>
      <c r="D53" s="13" t="s">
        <v>118</v>
      </c>
      <c r="E53" s="100"/>
      <c r="F53" s="100" t="s">
        <v>119</v>
      </c>
      <c r="G53" s="100">
        <v>1832.84</v>
      </c>
      <c r="H53" s="100">
        <v>341.76</v>
      </c>
      <c r="I53" s="100">
        <v>626391.4</v>
      </c>
      <c r="J53" s="100">
        <v>287.11257599999999</v>
      </c>
      <c r="K53" s="100">
        <v>526231</v>
      </c>
      <c r="L53" s="100"/>
    </row>
    <row r="54" spans="1:12" ht="42.75">
      <c r="A54" s="225"/>
      <c r="B54" s="225"/>
      <c r="C54" s="225"/>
      <c r="D54" s="20" t="s">
        <v>120</v>
      </c>
      <c r="E54" s="100"/>
      <c r="F54" s="100" t="s">
        <v>52</v>
      </c>
      <c r="G54" s="100">
        <v>5600</v>
      </c>
      <c r="H54" s="100">
        <v>1068.3699999999999</v>
      </c>
      <c r="I54" s="100">
        <v>5982872</v>
      </c>
      <c r="J54" s="100">
        <v>897.5376369999999</v>
      </c>
      <c r="K54" s="100">
        <v>5026211</v>
      </c>
      <c r="L54" s="100"/>
    </row>
  </sheetData>
  <mergeCells count="3">
    <mergeCell ref="A3:A54"/>
    <mergeCell ref="B3:B54"/>
    <mergeCell ref="C3:C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UTT-KHU-004</vt:lpstr>
      <vt:lpstr>THA Part-2 (Package 2)</vt:lpstr>
      <vt:lpstr>UTT-GHA-007-3</vt:lpstr>
      <vt:lpstr>UTT-GHA-007-1</vt:lpstr>
      <vt:lpstr>UTT-KHU-001</vt:lpstr>
      <vt:lpstr>THA Part-2 Package -3 (E&amp;M)</vt:lpstr>
      <vt:lpstr>UTT-GHA-007-2</vt:lpstr>
      <vt:lpstr>'UTT-GHA-007-3'!Print_Area</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EDP</cp:lastModifiedBy>
  <cp:lastPrinted>2020-10-23T11:06:09Z</cp:lastPrinted>
  <dcterms:created xsi:type="dcterms:W3CDTF">2020-03-11T10:20:35Z</dcterms:created>
  <dcterms:modified xsi:type="dcterms:W3CDTF">2020-12-11T07:55:03Z</dcterms:modified>
</cp:coreProperties>
</file>