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WBtiz\Data\"/>
    </mc:Choice>
  </mc:AlternateContent>
  <xr:revisionPtr revIDLastSave="0" documentId="13_ncr:1_{77BD051C-EE45-4168-ACC1-3A3E9014E512}" xr6:coauthVersionLast="47" xr6:coauthVersionMax="47" xr10:uidLastSave="{00000000-0000-0000-0000-000000000000}"/>
  <bookViews>
    <workbookView xWindow="17625" yWindow="1530" windowWidth="30540" windowHeight="18435" xr2:uid="{12663629-33BE-6441-8476-0282A2B2AA2F}"/>
  </bookViews>
  <sheets>
    <sheet name="2025 썸머시즌 타자" sheetId="1" r:id="rId1"/>
    <sheet name="BatGame" sheetId="5" r:id="rId2"/>
    <sheet name="2025 썸머시즌 투수" sheetId="3" r:id="rId3"/>
    <sheet name="PitchGame" sheetId="6" r:id="rId4"/>
    <sheet name="2025 썸머시즌 종합" sheetId="4" r:id="rId5"/>
    <sheet name="리그 상수" sheetId="2" r:id="rId6"/>
    <sheet name="2025 썸머시즌 기록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3" l="1"/>
  <c r="E46" i="3"/>
  <c r="F46" i="3"/>
  <c r="G46" i="3"/>
  <c r="H46" i="3"/>
  <c r="J46" i="3"/>
  <c r="K46" i="3"/>
  <c r="Z46" i="3" s="1"/>
  <c r="L46" i="3"/>
  <c r="AG46" i="3" s="1"/>
  <c r="M46" i="3"/>
  <c r="AC46" i="3" s="1"/>
  <c r="N46" i="3"/>
  <c r="W46" i="3" s="1"/>
  <c r="O46" i="3"/>
  <c r="C46" i="3" s="1"/>
  <c r="P46" i="3"/>
  <c r="AA46" i="3" s="1"/>
  <c r="Q46" i="3"/>
  <c r="R46" i="3"/>
  <c r="AK46" i="3"/>
  <c r="AL46" i="3" s="1"/>
  <c r="AP46" i="3"/>
  <c r="AT46" i="3"/>
  <c r="D45" i="3"/>
  <c r="AP45" i="3" s="1"/>
  <c r="E45" i="3"/>
  <c r="F45" i="3"/>
  <c r="G45" i="3"/>
  <c r="H45" i="3"/>
  <c r="I45" i="3"/>
  <c r="J45" i="3"/>
  <c r="K45" i="3"/>
  <c r="Z45" i="3" s="1"/>
  <c r="L45" i="3"/>
  <c r="M45" i="3"/>
  <c r="N45" i="3"/>
  <c r="O45" i="3"/>
  <c r="P45" i="3"/>
  <c r="AA45" i="3" s="1"/>
  <c r="Q45" i="3"/>
  <c r="R45" i="3"/>
  <c r="AK45" i="3"/>
  <c r="AN45" i="3" s="1"/>
  <c r="AT45" i="3"/>
  <c r="BG3" i="1"/>
  <c r="BG2" i="1" s="1"/>
  <c r="BF3" i="1"/>
  <c r="BF2" i="1" s="1"/>
  <c r="BE3" i="1"/>
  <c r="BE2" i="1" s="1"/>
  <c r="AK2" i="1"/>
  <c r="D4" i="3"/>
  <c r="AT4" i="3" s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AT5" i="3" s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AT6" i="3" s="1"/>
  <c r="E6" i="3"/>
  <c r="F6" i="3"/>
  <c r="G6" i="3"/>
  <c r="H6" i="3"/>
  <c r="I6" i="3"/>
  <c r="J6" i="3"/>
  <c r="K6" i="3"/>
  <c r="L6" i="3"/>
  <c r="M6" i="3"/>
  <c r="N6" i="3"/>
  <c r="O6" i="3"/>
  <c r="C6" i="3" s="1"/>
  <c r="P6" i="3"/>
  <c r="Q6" i="3"/>
  <c r="R6" i="3"/>
  <c r="D7" i="3"/>
  <c r="AT7" i="3" s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AT8" i="3" s="1"/>
  <c r="E8" i="3"/>
  <c r="F8" i="3"/>
  <c r="G8" i="3"/>
  <c r="H8" i="3"/>
  <c r="I8" i="3"/>
  <c r="J8" i="3"/>
  <c r="K8" i="3"/>
  <c r="L8" i="3"/>
  <c r="M8" i="3"/>
  <c r="N8" i="3"/>
  <c r="O8" i="3"/>
  <c r="C8" i="3" s="1"/>
  <c r="P8" i="3"/>
  <c r="Q8" i="3"/>
  <c r="R8" i="3"/>
  <c r="D9" i="3"/>
  <c r="AT9" i="3" s="1"/>
  <c r="E9" i="3"/>
  <c r="F9" i="3"/>
  <c r="G9" i="3"/>
  <c r="H9" i="3"/>
  <c r="I9" i="3"/>
  <c r="J9" i="3"/>
  <c r="K9" i="3"/>
  <c r="L9" i="3"/>
  <c r="M9" i="3"/>
  <c r="N9" i="3"/>
  <c r="O9" i="3"/>
  <c r="C9" i="3" s="1"/>
  <c r="P9" i="3"/>
  <c r="Q9" i="3"/>
  <c r="R9" i="3"/>
  <c r="D10" i="3"/>
  <c r="AT10" i="3" s="1"/>
  <c r="E10" i="3"/>
  <c r="F10" i="3"/>
  <c r="G10" i="3"/>
  <c r="H10" i="3"/>
  <c r="I10" i="3"/>
  <c r="J10" i="3"/>
  <c r="K10" i="3"/>
  <c r="L10" i="3"/>
  <c r="M10" i="3"/>
  <c r="N10" i="3"/>
  <c r="O10" i="3"/>
  <c r="C10" i="3" s="1"/>
  <c r="P10" i="3"/>
  <c r="Q10" i="3"/>
  <c r="R10" i="3"/>
  <c r="D11" i="3"/>
  <c r="AT11" i="3" s="1"/>
  <c r="E11" i="3"/>
  <c r="F11" i="3"/>
  <c r="G11" i="3"/>
  <c r="H11" i="3"/>
  <c r="I11" i="3"/>
  <c r="J11" i="3"/>
  <c r="K11" i="3"/>
  <c r="L11" i="3"/>
  <c r="M11" i="3"/>
  <c r="N11" i="3"/>
  <c r="O11" i="3"/>
  <c r="C11" i="3" s="1"/>
  <c r="P11" i="3"/>
  <c r="Q11" i="3"/>
  <c r="R11" i="3"/>
  <c r="D12" i="3"/>
  <c r="AT12" i="3" s="1"/>
  <c r="E12" i="3"/>
  <c r="F12" i="3"/>
  <c r="G12" i="3"/>
  <c r="H12" i="3"/>
  <c r="I12" i="3"/>
  <c r="J12" i="3"/>
  <c r="K12" i="3"/>
  <c r="L12" i="3"/>
  <c r="M12" i="3"/>
  <c r="N12" i="3"/>
  <c r="O12" i="3"/>
  <c r="C12" i="3" s="1"/>
  <c r="P12" i="3"/>
  <c r="Q12" i="3"/>
  <c r="R12" i="3"/>
  <c r="D13" i="3"/>
  <c r="AT13" i="3" s="1"/>
  <c r="E13" i="3"/>
  <c r="F13" i="3"/>
  <c r="G13" i="3"/>
  <c r="H13" i="3"/>
  <c r="I13" i="3"/>
  <c r="J13" i="3"/>
  <c r="K13" i="3"/>
  <c r="L13" i="3"/>
  <c r="M13" i="3"/>
  <c r="N13" i="3"/>
  <c r="O13" i="3"/>
  <c r="C13" i="3" s="1"/>
  <c r="P13" i="3"/>
  <c r="Q13" i="3"/>
  <c r="R13" i="3"/>
  <c r="D14" i="3"/>
  <c r="AT14" i="3" s="1"/>
  <c r="E14" i="3"/>
  <c r="F14" i="3"/>
  <c r="G14" i="3"/>
  <c r="H14" i="3"/>
  <c r="I14" i="3"/>
  <c r="J14" i="3"/>
  <c r="K14" i="3"/>
  <c r="L14" i="3"/>
  <c r="M14" i="3"/>
  <c r="N14" i="3"/>
  <c r="O14" i="3"/>
  <c r="C14" i="3" s="1"/>
  <c r="P14" i="3"/>
  <c r="Q14" i="3"/>
  <c r="R14" i="3"/>
  <c r="D15" i="3"/>
  <c r="AT15" i="3" s="1"/>
  <c r="E15" i="3"/>
  <c r="F15" i="3"/>
  <c r="G15" i="3"/>
  <c r="H15" i="3"/>
  <c r="I15" i="3"/>
  <c r="J15" i="3"/>
  <c r="K15" i="3"/>
  <c r="L15" i="3"/>
  <c r="M15" i="3"/>
  <c r="N15" i="3"/>
  <c r="O15" i="3"/>
  <c r="C15" i="3" s="1"/>
  <c r="P15" i="3"/>
  <c r="Q15" i="3"/>
  <c r="R15" i="3"/>
  <c r="D16" i="3"/>
  <c r="AT16" i="3" s="1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AT17" i="3" s="1"/>
  <c r="E17" i="3"/>
  <c r="F17" i="3"/>
  <c r="G17" i="3"/>
  <c r="H17" i="3"/>
  <c r="I17" i="3"/>
  <c r="J17" i="3"/>
  <c r="K17" i="3"/>
  <c r="L17" i="3"/>
  <c r="M17" i="3"/>
  <c r="N17" i="3"/>
  <c r="O17" i="3"/>
  <c r="C17" i="3" s="1"/>
  <c r="P17" i="3"/>
  <c r="Q17" i="3"/>
  <c r="R17" i="3"/>
  <c r="D18" i="3"/>
  <c r="AT18" i="3" s="1"/>
  <c r="E18" i="3"/>
  <c r="F18" i="3"/>
  <c r="G18" i="3"/>
  <c r="H18" i="3"/>
  <c r="I18" i="3"/>
  <c r="J18" i="3"/>
  <c r="K18" i="3"/>
  <c r="L18" i="3"/>
  <c r="M18" i="3"/>
  <c r="N18" i="3"/>
  <c r="O18" i="3"/>
  <c r="C18" i="3" s="1"/>
  <c r="P18" i="3"/>
  <c r="Q18" i="3"/>
  <c r="R18" i="3"/>
  <c r="D19" i="3"/>
  <c r="AT19" i="3" s="1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AT20" i="3" s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AT21" i="3" s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AT22" i="3" s="1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AT23" i="3" s="1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AT24" i="3" s="1"/>
  <c r="E24" i="3"/>
  <c r="F24" i="3"/>
  <c r="G24" i="3"/>
  <c r="H24" i="3"/>
  <c r="I24" i="3"/>
  <c r="J24" i="3"/>
  <c r="K24" i="3"/>
  <c r="L24" i="3"/>
  <c r="M24" i="3"/>
  <c r="N24" i="3"/>
  <c r="O24" i="3"/>
  <c r="C24" i="3" s="1"/>
  <c r="P24" i="3"/>
  <c r="Q24" i="3"/>
  <c r="R24" i="3"/>
  <c r="D25" i="3"/>
  <c r="AT25" i="3" s="1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AT26" i="3" s="1"/>
  <c r="E26" i="3"/>
  <c r="F26" i="3"/>
  <c r="G26" i="3"/>
  <c r="H26" i="3"/>
  <c r="I26" i="3"/>
  <c r="J26" i="3"/>
  <c r="K26" i="3"/>
  <c r="L26" i="3"/>
  <c r="M26" i="3"/>
  <c r="N26" i="3"/>
  <c r="O26" i="3"/>
  <c r="C26" i="3" s="1"/>
  <c r="P26" i="3"/>
  <c r="Q26" i="3"/>
  <c r="R26" i="3"/>
  <c r="D27" i="3"/>
  <c r="AT27" i="3" s="1"/>
  <c r="E27" i="3"/>
  <c r="F27" i="3"/>
  <c r="G27" i="3"/>
  <c r="H27" i="3"/>
  <c r="I27" i="3"/>
  <c r="J27" i="3"/>
  <c r="K27" i="3"/>
  <c r="L27" i="3"/>
  <c r="M27" i="3"/>
  <c r="N27" i="3"/>
  <c r="O27" i="3"/>
  <c r="C27" i="3" s="1"/>
  <c r="P27" i="3"/>
  <c r="Q27" i="3"/>
  <c r="R27" i="3"/>
  <c r="D28" i="3"/>
  <c r="AT28" i="3" s="1"/>
  <c r="E28" i="3"/>
  <c r="F28" i="3"/>
  <c r="G28" i="3"/>
  <c r="H28" i="3"/>
  <c r="I28" i="3"/>
  <c r="J28" i="3"/>
  <c r="K28" i="3"/>
  <c r="L28" i="3"/>
  <c r="M28" i="3"/>
  <c r="N28" i="3"/>
  <c r="O28" i="3"/>
  <c r="P28" i="3"/>
  <c r="AB28" i="3" s="1"/>
  <c r="Q28" i="3"/>
  <c r="R28" i="3"/>
  <c r="D29" i="3"/>
  <c r="AT29" i="3" s="1"/>
  <c r="E29" i="3"/>
  <c r="F29" i="3"/>
  <c r="G29" i="3"/>
  <c r="H29" i="3"/>
  <c r="I29" i="3"/>
  <c r="J29" i="3"/>
  <c r="K29" i="3"/>
  <c r="L29" i="3"/>
  <c r="M29" i="3"/>
  <c r="N29" i="3"/>
  <c r="O29" i="3"/>
  <c r="C29" i="3" s="1"/>
  <c r="P29" i="3"/>
  <c r="Q29" i="3"/>
  <c r="R29" i="3"/>
  <c r="D30" i="3"/>
  <c r="AT30" i="3" s="1"/>
  <c r="E30" i="3"/>
  <c r="F30" i="3"/>
  <c r="G30" i="3"/>
  <c r="H30" i="3"/>
  <c r="I30" i="3"/>
  <c r="J30" i="3"/>
  <c r="K30" i="3"/>
  <c r="L30" i="3"/>
  <c r="M30" i="3"/>
  <c r="N30" i="3"/>
  <c r="W30" i="3" s="1"/>
  <c r="O30" i="3"/>
  <c r="C30" i="3" s="1"/>
  <c r="P30" i="3"/>
  <c r="AE30" i="3" s="1"/>
  <c r="Q30" i="3"/>
  <c r="R30" i="3"/>
  <c r="D31" i="3"/>
  <c r="AT31" i="3" s="1"/>
  <c r="E31" i="3"/>
  <c r="F31" i="3"/>
  <c r="G31" i="3"/>
  <c r="H31" i="3"/>
  <c r="I31" i="3"/>
  <c r="J31" i="3"/>
  <c r="K31" i="3"/>
  <c r="L31" i="3"/>
  <c r="M31" i="3"/>
  <c r="N31" i="3"/>
  <c r="O31" i="3"/>
  <c r="C31" i="3" s="1"/>
  <c r="P31" i="3"/>
  <c r="Q31" i="3"/>
  <c r="R31" i="3"/>
  <c r="D32" i="3"/>
  <c r="AT32" i="3" s="1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AT33" i="3" s="1"/>
  <c r="E33" i="3"/>
  <c r="F33" i="3"/>
  <c r="G33" i="3"/>
  <c r="H33" i="3"/>
  <c r="I33" i="3"/>
  <c r="J33" i="3"/>
  <c r="K33" i="3"/>
  <c r="AD33" i="3" s="1"/>
  <c r="L33" i="3"/>
  <c r="M33" i="3"/>
  <c r="N33" i="3"/>
  <c r="O33" i="3"/>
  <c r="C33" i="3" s="1"/>
  <c r="P33" i="3"/>
  <c r="Q33" i="3"/>
  <c r="R33" i="3"/>
  <c r="D34" i="3"/>
  <c r="AT34" i="3" s="1"/>
  <c r="E34" i="3"/>
  <c r="F34" i="3"/>
  <c r="G34" i="3"/>
  <c r="H34" i="3"/>
  <c r="I34" i="3"/>
  <c r="J34" i="3"/>
  <c r="K34" i="3"/>
  <c r="L34" i="3"/>
  <c r="M34" i="3"/>
  <c r="N34" i="3"/>
  <c r="O34" i="3"/>
  <c r="C34" i="3" s="1"/>
  <c r="P34" i="3"/>
  <c r="Q34" i="3"/>
  <c r="R34" i="3"/>
  <c r="D35" i="3"/>
  <c r="AT35" i="3" s="1"/>
  <c r="E35" i="3"/>
  <c r="F35" i="3"/>
  <c r="G35" i="3"/>
  <c r="H35" i="3"/>
  <c r="I35" i="3"/>
  <c r="J35" i="3"/>
  <c r="K35" i="3"/>
  <c r="AD35" i="3" s="1"/>
  <c r="L35" i="3"/>
  <c r="M35" i="3"/>
  <c r="N35" i="3"/>
  <c r="O35" i="3"/>
  <c r="P35" i="3"/>
  <c r="Q35" i="3"/>
  <c r="R35" i="3"/>
  <c r="D36" i="3"/>
  <c r="AT36" i="3" s="1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7" i="3"/>
  <c r="AT37" i="3" s="1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D38" i="3"/>
  <c r="AT38" i="3" s="1"/>
  <c r="E38" i="3"/>
  <c r="F38" i="3"/>
  <c r="G38" i="3"/>
  <c r="H38" i="3"/>
  <c r="I38" i="3"/>
  <c r="J38" i="3"/>
  <c r="K38" i="3"/>
  <c r="AD38" i="3" s="1"/>
  <c r="L38" i="3"/>
  <c r="M38" i="3"/>
  <c r="N38" i="3"/>
  <c r="O38" i="3"/>
  <c r="P38" i="3"/>
  <c r="Q38" i="3"/>
  <c r="R38" i="3"/>
  <c r="D39" i="3"/>
  <c r="AP39" i="3" s="1"/>
  <c r="E39" i="3"/>
  <c r="F39" i="3"/>
  <c r="G39" i="3"/>
  <c r="H39" i="3"/>
  <c r="I39" i="3"/>
  <c r="J39" i="3"/>
  <c r="K39" i="3"/>
  <c r="L39" i="3"/>
  <c r="M39" i="3"/>
  <c r="N39" i="3"/>
  <c r="O39" i="3"/>
  <c r="P39" i="3"/>
  <c r="AE39" i="3" s="1"/>
  <c r="Q39" i="3"/>
  <c r="R39" i="3"/>
  <c r="D40" i="3"/>
  <c r="AT40" i="3" s="1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D41" i="3"/>
  <c r="AP41" i="3" s="1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D42" i="3"/>
  <c r="AP42" i="3" s="1"/>
  <c r="E42" i="3"/>
  <c r="F42" i="3"/>
  <c r="G42" i="3"/>
  <c r="H42" i="3"/>
  <c r="I42" i="3"/>
  <c r="J42" i="3"/>
  <c r="K42" i="3"/>
  <c r="L42" i="3"/>
  <c r="M42" i="3"/>
  <c r="N42" i="3"/>
  <c r="W42" i="3" s="1"/>
  <c r="O42" i="3"/>
  <c r="C42" i="3" s="1"/>
  <c r="P42" i="3"/>
  <c r="AE42" i="3" s="1"/>
  <c r="Q42" i="3"/>
  <c r="R42" i="3"/>
  <c r="D43" i="3"/>
  <c r="AT43" i="3" s="1"/>
  <c r="E43" i="3"/>
  <c r="F43" i="3"/>
  <c r="G43" i="3"/>
  <c r="H43" i="3"/>
  <c r="I43" i="3"/>
  <c r="J43" i="3"/>
  <c r="K43" i="3"/>
  <c r="L43" i="3"/>
  <c r="M43" i="3"/>
  <c r="N43" i="3"/>
  <c r="O43" i="3"/>
  <c r="C43" i="3" s="1"/>
  <c r="P43" i="3"/>
  <c r="AE43" i="3" s="1"/>
  <c r="Q43" i="3"/>
  <c r="R43" i="3"/>
  <c r="D44" i="3"/>
  <c r="AP44" i="3" s="1"/>
  <c r="E44" i="3"/>
  <c r="F44" i="3"/>
  <c r="G44" i="3"/>
  <c r="H44" i="3"/>
  <c r="I44" i="3"/>
  <c r="J44" i="3"/>
  <c r="K44" i="3"/>
  <c r="L44" i="3"/>
  <c r="M44" i="3"/>
  <c r="N44" i="3"/>
  <c r="O44" i="3"/>
  <c r="P44" i="3"/>
  <c r="AE44" i="3" s="1"/>
  <c r="Q44" i="3"/>
  <c r="R44" i="3"/>
  <c r="J3" i="3"/>
  <c r="K3" i="3"/>
  <c r="AD3" i="3" s="1"/>
  <c r="L3" i="3"/>
  <c r="M3" i="3"/>
  <c r="N3" i="3"/>
  <c r="O3" i="3"/>
  <c r="P3" i="3"/>
  <c r="Q3" i="3"/>
  <c r="R3" i="3"/>
  <c r="E3" i="3"/>
  <c r="F3" i="3"/>
  <c r="G3" i="3"/>
  <c r="H3" i="3"/>
  <c r="I3" i="3"/>
  <c r="D3" i="3"/>
  <c r="AT3" i="3" s="1"/>
  <c r="AP4" i="3"/>
  <c r="E4" i="1"/>
  <c r="BM4" i="1" s="1"/>
  <c r="G4" i="1"/>
  <c r="H4" i="1"/>
  <c r="I4" i="1"/>
  <c r="J4" i="1"/>
  <c r="K4" i="1"/>
  <c r="L4" i="1"/>
  <c r="M4" i="1"/>
  <c r="O4" i="1"/>
  <c r="P4" i="1"/>
  <c r="Q4" i="1"/>
  <c r="R4" i="1"/>
  <c r="S4" i="1"/>
  <c r="T4" i="1"/>
  <c r="U4" i="1"/>
  <c r="V4" i="1"/>
  <c r="W4" i="1"/>
  <c r="X4" i="1"/>
  <c r="AS4" i="1"/>
  <c r="AT4" i="1" s="1"/>
  <c r="E5" i="1"/>
  <c r="BM5" i="1" s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X5" i="1"/>
  <c r="AS5" i="1"/>
  <c r="AT5" i="1" s="1"/>
  <c r="E6" i="1"/>
  <c r="BM6" i="1" s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X6" i="1"/>
  <c r="AS6" i="1"/>
  <c r="AT6" i="1" s="1"/>
  <c r="E7" i="1"/>
  <c r="BM7" i="1" s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X7" i="1"/>
  <c r="AS7" i="1"/>
  <c r="AT7" i="1" s="1"/>
  <c r="E8" i="1"/>
  <c r="BM8" i="1" s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V8" i="1"/>
  <c r="W8" i="1"/>
  <c r="X8" i="1"/>
  <c r="AS8" i="1"/>
  <c r="AT8" i="1" s="1"/>
  <c r="E9" i="1"/>
  <c r="BM9" i="1" s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X9" i="1"/>
  <c r="AS9" i="1"/>
  <c r="AT9" i="1" s="1"/>
  <c r="E10" i="1"/>
  <c r="BM10" i="1" s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X10" i="1"/>
  <c r="AS10" i="1"/>
  <c r="AT10" i="1" s="1"/>
  <c r="E11" i="1"/>
  <c r="BM11" i="1" s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X11" i="1"/>
  <c r="AS11" i="1"/>
  <c r="AT11" i="1" s="1"/>
  <c r="E12" i="1"/>
  <c r="BM12" i="1" s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X12" i="1"/>
  <c r="AS12" i="1"/>
  <c r="AT12" i="1" s="1"/>
  <c r="E13" i="1"/>
  <c r="BM13" i="1" s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X13" i="1"/>
  <c r="AS13" i="1"/>
  <c r="AT13" i="1" s="1"/>
  <c r="E14" i="1"/>
  <c r="BM14" i="1" s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X14" i="1"/>
  <c r="AS14" i="1"/>
  <c r="AT14" i="1" s="1"/>
  <c r="E15" i="1"/>
  <c r="BM15" i="1" s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/>
  <c r="AS15" i="1"/>
  <c r="AT15" i="1" s="1"/>
  <c r="E16" i="1"/>
  <c r="BM16" i="1" s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/>
  <c r="AS16" i="1"/>
  <c r="AT16" i="1" s="1"/>
  <c r="E17" i="1"/>
  <c r="BM17" i="1" s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X17" i="1"/>
  <c r="AS17" i="1"/>
  <c r="AT17" i="1" s="1"/>
  <c r="E18" i="1"/>
  <c r="BM18" i="1" s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X18" i="1"/>
  <c r="AS18" i="1"/>
  <c r="AT18" i="1" s="1"/>
  <c r="E19" i="1"/>
  <c r="BM19" i="1" s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X19" i="1"/>
  <c r="AS19" i="1"/>
  <c r="AT19" i="1" s="1"/>
  <c r="E20" i="1"/>
  <c r="BM20" i="1" s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X20" i="1"/>
  <c r="AS20" i="1"/>
  <c r="AT20" i="1" s="1"/>
  <c r="E21" i="1"/>
  <c r="BM21" i="1" s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  <c r="AS21" i="1"/>
  <c r="AT21" i="1" s="1"/>
  <c r="E22" i="1"/>
  <c r="BM22" i="1" s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AS22" i="1"/>
  <c r="AT22" i="1" s="1"/>
  <c r="E23" i="1"/>
  <c r="BM23" i="1" s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X23" i="1"/>
  <c r="AS23" i="1"/>
  <c r="AT23" i="1" s="1"/>
  <c r="E24" i="1"/>
  <c r="BM24" i="1" s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AS24" i="1"/>
  <c r="AT24" i="1" s="1"/>
  <c r="E25" i="1"/>
  <c r="BM25" i="1" s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AS25" i="1"/>
  <c r="AT25" i="1"/>
  <c r="E26" i="1"/>
  <c r="BM26" i="1" s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X26" i="1"/>
  <c r="AS26" i="1"/>
  <c r="AT26" i="1"/>
  <c r="E27" i="1"/>
  <c r="BM27" i="1" s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AS27" i="1"/>
  <c r="AT27" i="1" s="1"/>
  <c r="E28" i="1"/>
  <c r="BM28" i="1" s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AS28" i="1"/>
  <c r="AT28" i="1" s="1"/>
  <c r="E29" i="1"/>
  <c r="BM29" i="1" s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X29" i="1"/>
  <c r="AS29" i="1"/>
  <c r="AT29" i="1" s="1"/>
  <c r="E30" i="1"/>
  <c r="BM30" i="1" s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AS30" i="1"/>
  <c r="AT30" i="1" s="1"/>
  <c r="E31" i="1"/>
  <c r="BM31" i="1" s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X31" i="1"/>
  <c r="AS31" i="1"/>
  <c r="AT31" i="1" s="1"/>
  <c r="E32" i="1"/>
  <c r="BM32" i="1" s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X32" i="1"/>
  <c r="AS32" i="1"/>
  <c r="AT32" i="1" s="1"/>
  <c r="E33" i="1"/>
  <c r="BM33" i="1" s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X33" i="1"/>
  <c r="AS33" i="1"/>
  <c r="AT33" i="1" s="1"/>
  <c r="E34" i="1"/>
  <c r="BM34" i="1" s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X34" i="1"/>
  <c r="AS34" i="1"/>
  <c r="AT34" i="1" s="1"/>
  <c r="E35" i="1"/>
  <c r="BM35" i="1" s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X35" i="1"/>
  <c r="AS35" i="1"/>
  <c r="AT35" i="1" s="1"/>
  <c r="E36" i="1"/>
  <c r="BM36" i="1" s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X36" i="1"/>
  <c r="AS36" i="1"/>
  <c r="AT36" i="1" s="1"/>
  <c r="E37" i="1"/>
  <c r="BM37" i="1" s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/>
  <c r="AS37" i="1"/>
  <c r="AT37" i="1" s="1"/>
  <c r="E38" i="1"/>
  <c r="BM38" i="1" s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AS38" i="1"/>
  <c r="AT38" i="1" s="1"/>
  <c r="E39" i="1"/>
  <c r="BM39" i="1" s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AS39" i="1"/>
  <c r="AT39" i="1" s="1"/>
  <c r="E40" i="1"/>
  <c r="BM40" i="1" s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X40" i="1"/>
  <c r="AS40" i="1"/>
  <c r="AT40" i="1" s="1"/>
  <c r="E41" i="1"/>
  <c r="BM41" i="1" s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X41" i="1"/>
  <c r="AS41" i="1"/>
  <c r="AT41" i="1" s="1"/>
  <c r="E42" i="1"/>
  <c r="BM42" i="1" s="1"/>
  <c r="G42" i="1"/>
  <c r="H42" i="1"/>
  <c r="I42" i="1"/>
  <c r="J42" i="1"/>
  <c r="K42" i="1"/>
  <c r="L42" i="1"/>
  <c r="M42" i="1"/>
  <c r="O42" i="1"/>
  <c r="P42" i="1"/>
  <c r="Q42" i="1"/>
  <c r="R42" i="1"/>
  <c r="S42" i="1"/>
  <c r="T42" i="1"/>
  <c r="U42" i="1"/>
  <c r="V42" i="1"/>
  <c r="W42" i="1"/>
  <c r="X42" i="1"/>
  <c r="AS42" i="1"/>
  <c r="AT42" i="1" s="1"/>
  <c r="E43" i="1"/>
  <c r="BM43" i="1" s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X43" i="1"/>
  <c r="AS43" i="1"/>
  <c r="AT43" i="1" s="1"/>
  <c r="E44" i="1"/>
  <c r="BM44" i="1" s="1"/>
  <c r="G44" i="1"/>
  <c r="H44" i="1"/>
  <c r="I44" i="1"/>
  <c r="J44" i="1"/>
  <c r="K44" i="1"/>
  <c r="L44" i="1"/>
  <c r="M44" i="1"/>
  <c r="O44" i="1"/>
  <c r="P44" i="1"/>
  <c r="Q44" i="1"/>
  <c r="R44" i="1"/>
  <c r="S44" i="1"/>
  <c r="T44" i="1"/>
  <c r="U44" i="1"/>
  <c r="V44" i="1"/>
  <c r="W44" i="1"/>
  <c r="X44" i="1"/>
  <c r="AS44" i="1"/>
  <c r="AT44" i="1" s="1"/>
  <c r="E45" i="1"/>
  <c r="BM45" i="1" s="1"/>
  <c r="G45" i="1"/>
  <c r="H45" i="1"/>
  <c r="I45" i="1"/>
  <c r="J45" i="1"/>
  <c r="K45" i="1"/>
  <c r="L45" i="1"/>
  <c r="M45" i="1"/>
  <c r="O45" i="1"/>
  <c r="P45" i="1"/>
  <c r="Q45" i="1"/>
  <c r="R45" i="1"/>
  <c r="S45" i="1"/>
  <c r="T45" i="1"/>
  <c r="U45" i="1"/>
  <c r="V45" i="1"/>
  <c r="W45" i="1"/>
  <c r="X45" i="1"/>
  <c r="AS45" i="1"/>
  <c r="AT45" i="1" s="1"/>
  <c r="E46" i="1"/>
  <c r="BM46" i="1" s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AS46" i="1"/>
  <c r="AT46" i="1" s="1"/>
  <c r="E47" i="1"/>
  <c r="BM47" i="1" s="1"/>
  <c r="G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V47" i="1"/>
  <c r="W47" i="1"/>
  <c r="X47" i="1"/>
  <c r="AS47" i="1"/>
  <c r="AT47" i="1" s="1"/>
  <c r="E48" i="1"/>
  <c r="BM48" i="1" s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X48" i="1"/>
  <c r="AS48" i="1"/>
  <c r="AT48" i="1" s="1"/>
  <c r="E49" i="1"/>
  <c r="BM49" i="1" s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AS49" i="1"/>
  <c r="AT49" i="1" s="1"/>
  <c r="E50" i="1"/>
  <c r="BM50" i="1" s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X50" i="1"/>
  <c r="AS50" i="1"/>
  <c r="AT50" i="1" s="1"/>
  <c r="E51" i="1"/>
  <c r="BM51" i="1" s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X51" i="1"/>
  <c r="AS51" i="1"/>
  <c r="AT51" i="1" s="1"/>
  <c r="E52" i="1"/>
  <c r="BM52" i="1" s="1"/>
  <c r="G52" i="1"/>
  <c r="H52" i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X52" i="1"/>
  <c r="AS52" i="1"/>
  <c r="AT52" i="1" s="1"/>
  <c r="E53" i="1"/>
  <c r="BM53" i="1" s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X53" i="1"/>
  <c r="AS53" i="1"/>
  <c r="AT53" i="1" s="1"/>
  <c r="E54" i="1"/>
  <c r="BM54" i="1" s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X54" i="1"/>
  <c r="AS54" i="1"/>
  <c r="AT54" i="1" s="1"/>
  <c r="E55" i="1"/>
  <c r="BM55" i="1" s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/>
  <c r="AS55" i="1"/>
  <c r="AT55" i="1" s="1"/>
  <c r="E56" i="1"/>
  <c r="BM56" i="1" s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X56" i="1"/>
  <c r="AS56" i="1"/>
  <c r="AT56" i="1" s="1"/>
  <c r="E57" i="1"/>
  <c r="BM57" i="1" s="1"/>
  <c r="G57" i="1"/>
  <c r="H57" i="1"/>
  <c r="I57" i="1"/>
  <c r="J57" i="1"/>
  <c r="K57" i="1"/>
  <c r="L57" i="1"/>
  <c r="M57" i="1"/>
  <c r="O57" i="1"/>
  <c r="P57" i="1"/>
  <c r="Q57" i="1"/>
  <c r="R57" i="1"/>
  <c r="S57" i="1"/>
  <c r="T57" i="1"/>
  <c r="U57" i="1"/>
  <c r="V57" i="1"/>
  <c r="W57" i="1"/>
  <c r="X57" i="1"/>
  <c r="AS57" i="1"/>
  <c r="AT57" i="1" s="1"/>
  <c r="E58" i="1"/>
  <c r="BM58" i="1" s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X58" i="1"/>
  <c r="AS58" i="1"/>
  <c r="AT58" i="1" s="1"/>
  <c r="E59" i="1"/>
  <c r="BM59" i="1" s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X59" i="1"/>
  <c r="AS59" i="1"/>
  <c r="AT59" i="1" s="1"/>
  <c r="E60" i="1"/>
  <c r="BM60" i="1" s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X60" i="1"/>
  <c r="AS60" i="1"/>
  <c r="AT60" i="1" s="1"/>
  <c r="E61" i="1"/>
  <c r="BM61" i="1" s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W61" i="1"/>
  <c r="X61" i="1"/>
  <c r="AS61" i="1"/>
  <c r="AT61" i="1" s="1"/>
  <c r="E62" i="1"/>
  <c r="BM62" i="1" s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X62" i="1"/>
  <c r="AS62" i="1"/>
  <c r="AT62" i="1" s="1"/>
  <c r="E63" i="1"/>
  <c r="BM63" i="1" s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/>
  <c r="AS63" i="1"/>
  <c r="AT63" i="1" s="1"/>
  <c r="E64" i="1"/>
  <c r="BM64" i="1" s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X64" i="1"/>
  <c r="AS64" i="1"/>
  <c r="AT64" i="1" s="1"/>
  <c r="E65" i="1"/>
  <c r="BM65" i="1" s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AS65" i="1"/>
  <c r="AT65" i="1" s="1"/>
  <c r="E66" i="1"/>
  <c r="BM66" i="1" s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AS66" i="1"/>
  <c r="AT66" i="1" s="1"/>
  <c r="E67" i="1"/>
  <c r="BM67" i="1" s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X67" i="1"/>
  <c r="AS67" i="1"/>
  <c r="AT67" i="1" s="1"/>
  <c r="E68" i="1"/>
  <c r="BM68" i="1" s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X68" i="1"/>
  <c r="AS68" i="1"/>
  <c r="AT68" i="1" s="1"/>
  <c r="E69" i="1"/>
  <c r="BM69" i="1" s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X69" i="1"/>
  <c r="AS69" i="1"/>
  <c r="AT69" i="1" s="1"/>
  <c r="E70" i="1"/>
  <c r="BM70" i="1" s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X70" i="1"/>
  <c r="AS70" i="1"/>
  <c r="AT70" i="1" s="1"/>
  <c r="E71" i="1"/>
  <c r="BM71" i="1" s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X71" i="1"/>
  <c r="AS71" i="1"/>
  <c r="AT71" i="1" s="1"/>
  <c r="E72" i="1"/>
  <c r="BM72" i="1" s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X72" i="1"/>
  <c r="AS72" i="1"/>
  <c r="AT72" i="1" s="1"/>
  <c r="E73" i="1"/>
  <c r="BM73" i="1" s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X73" i="1"/>
  <c r="AS73" i="1"/>
  <c r="AT73" i="1" s="1"/>
  <c r="E74" i="1"/>
  <c r="BM74" i="1" s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X74" i="1"/>
  <c r="AS74" i="1"/>
  <c r="AT74" i="1" s="1"/>
  <c r="E75" i="1"/>
  <c r="BM75" i="1" s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X75" i="1"/>
  <c r="AS75" i="1"/>
  <c r="AT75" i="1" s="1"/>
  <c r="E76" i="1"/>
  <c r="BM76" i="1" s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W76" i="1"/>
  <c r="X76" i="1"/>
  <c r="AS76" i="1"/>
  <c r="AT76" i="1" s="1"/>
  <c r="E77" i="1"/>
  <c r="BM77" i="1" s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X77" i="1"/>
  <c r="AS77" i="1"/>
  <c r="AT77" i="1" s="1"/>
  <c r="E78" i="1"/>
  <c r="BM78" i="1" s="1"/>
  <c r="G78" i="1"/>
  <c r="H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X78" i="1"/>
  <c r="AS78" i="1"/>
  <c r="AT78" i="1" s="1"/>
  <c r="E79" i="1"/>
  <c r="BM79" i="1" s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X79" i="1"/>
  <c r="AS79" i="1"/>
  <c r="AT79" i="1" s="1"/>
  <c r="E80" i="1"/>
  <c r="BM80" i="1" s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X80" i="1"/>
  <c r="AS80" i="1"/>
  <c r="AT80" i="1" s="1"/>
  <c r="E81" i="1"/>
  <c r="BM81" i="1" s="1"/>
  <c r="G81" i="1"/>
  <c r="H81" i="1"/>
  <c r="I81" i="1"/>
  <c r="J81" i="1"/>
  <c r="K81" i="1"/>
  <c r="L81" i="1"/>
  <c r="M81" i="1"/>
  <c r="O81" i="1"/>
  <c r="P81" i="1"/>
  <c r="Q81" i="1"/>
  <c r="R81" i="1"/>
  <c r="S81" i="1"/>
  <c r="T81" i="1"/>
  <c r="U81" i="1"/>
  <c r="AE81" i="1" s="1"/>
  <c r="V81" i="1"/>
  <c r="W81" i="1"/>
  <c r="X81" i="1"/>
  <c r="AS81" i="1"/>
  <c r="AT81" i="1" s="1"/>
  <c r="E82" i="1"/>
  <c r="BM82" i="1" s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/>
  <c r="AS82" i="1"/>
  <c r="AT82" i="1" s="1"/>
  <c r="E83" i="1"/>
  <c r="BM83" i="1" s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X83" i="1"/>
  <c r="AS83" i="1"/>
  <c r="AT83" i="1" s="1"/>
  <c r="E84" i="1"/>
  <c r="BM84" i="1" s="1"/>
  <c r="G84" i="1"/>
  <c r="H84" i="1"/>
  <c r="I84" i="1"/>
  <c r="J84" i="1"/>
  <c r="K84" i="1"/>
  <c r="L84" i="1"/>
  <c r="M84" i="1"/>
  <c r="O84" i="1"/>
  <c r="P84" i="1"/>
  <c r="Q84" i="1"/>
  <c r="R84" i="1"/>
  <c r="AF84" i="1" s="1"/>
  <c r="S84" i="1"/>
  <c r="T84" i="1"/>
  <c r="U84" i="1"/>
  <c r="AE84" i="1" s="1"/>
  <c r="V84" i="1"/>
  <c r="W84" i="1"/>
  <c r="X84" i="1"/>
  <c r="AS84" i="1"/>
  <c r="AT84" i="1" s="1"/>
  <c r="E85" i="1"/>
  <c r="BM85" i="1" s="1"/>
  <c r="G85" i="1"/>
  <c r="H85" i="1"/>
  <c r="I85" i="1"/>
  <c r="J85" i="1"/>
  <c r="K85" i="1"/>
  <c r="L85" i="1"/>
  <c r="M85" i="1"/>
  <c r="O85" i="1"/>
  <c r="P85" i="1"/>
  <c r="Q85" i="1"/>
  <c r="R85" i="1"/>
  <c r="S85" i="1"/>
  <c r="T85" i="1"/>
  <c r="U85" i="1"/>
  <c r="V85" i="1"/>
  <c r="W85" i="1"/>
  <c r="X85" i="1"/>
  <c r="AS85" i="1"/>
  <c r="AT85" i="1" s="1"/>
  <c r="E86" i="1"/>
  <c r="BM86" i="1" s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X86" i="1"/>
  <c r="AS86" i="1"/>
  <c r="AT86" i="1" s="1"/>
  <c r="E87" i="1"/>
  <c r="BM87" i="1" s="1"/>
  <c r="G87" i="1"/>
  <c r="H87" i="1"/>
  <c r="I87" i="1"/>
  <c r="J87" i="1"/>
  <c r="K87" i="1"/>
  <c r="L87" i="1"/>
  <c r="M87" i="1"/>
  <c r="O87" i="1"/>
  <c r="P87" i="1"/>
  <c r="Q87" i="1"/>
  <c r="R87" i="1"/>
  <c r="AF87" i="1" s="1"/>
  <c r="S87" i="1"/>
  <c r="T87" i="1"/>
  <c r="U87" i="1"/>
  <c r="V87" i="1"/>
  <c r="W87" i="1"/>
  <c r="X87" i="1"/>
  <c r="AS87" i="1"/>
  <c r="AT87" i="1" s="1"/>
  <c r="E88" i="1"/>
  <c r="BM88" i="1" s="1"/>
  <c r="G88" i="1"/>
  <c r="H88" i="1"/>
  <c r="I88" i="1"/>
  <c r="J88" i="1"/>
  <c r="K88" i="1"/>
  <c r="L88" i="1"/>
  <c r="M88" i="1"/>
  <c r="O88" i="1"/>
  <c r="P88" i="1"/>
  <c r="Q88" i="1"/>
  <c r="R88" i="1"/>
  <c r="AF88" i="1" s="1"/>
  <c r="S88" i="1"/>
  <c r="T88" i="1"/>
  <c r="U88" i="1"/>
  <c r="V88" i="1"/>
  <c r="W88" i="1"/>
  <c r="X88" i="1"/>
  <c r="AS88" i="1"/>
  <c r="AT88" i="1" s="1"/>
  <c r="E89" i="1"/>
  <c r="BM89" i="1" s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X89" i="1"/>
  <c r="AS89" i="1"/>
  <c r="AT89" i="1" s="1"/>
  <c r="X3" i="1"/>
  <c r="W3" i="1"/>
  <c r="V3" i="1"/>
  <c r="T3" i="1"/>
  <c r="S3" i="1"/>
  <c r="U3" i="1"/>
  <c r="R3" i="1"/>
  <c r="Q3" i="1"/>
  <c r="P3" i="1"/>
  <c r="O3" i="1"/>
  <c r="I3" i="1"/>
  <c r="M3" i="1"/>
  <c r="L3" i="1"/>
  <c r="K3" i="1"/>
  <c r="J3" i="1"/>
  <c r="H3" i="1"/>
  <c r="E3" i="1"/>
  <c r="BM3" i="1" s="1"/>
  <c r="G3" i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B4" i="3"/>
  <c r="AD4" i="3"/>
  <c r="AE4" i="3"/>
  <c r="AG4" i="3"/>
  <c r="AH4" i="3"/>
  <c r="AB5" i="3"/>
  <c r="AD5" i="3"/>
  <c r="AE5" i="3"/>
  <c r="AG5" i="3"/>
  <c r="AH5" i="3"/>
  <c r="AB6" i="3"/>
  <c r="AD6" i="3"/>
  <c r="AE6" i="3"/>
  <c r="AG6" i="3"/>
  <c r="AH6" i="3"/>
  <c r="AB7" i="3"/>
  <c r="AD7" i="3"/>
  <c r="AE7" i="3"/>
  <c r="AG7" i="3"/>
  <c r="AH7" i="3"/>
  <c r="AB8" i="3"/>
  <c r="AD8" i="3"/>
  <c r="AE8" i="3"/>
  <c r="AG8" i="3"/>
  <c r="AH8" i="3"/>
  <c r="AB9" i="3"/>
  <c r="AD9" i="3"/>
  <c r="AE9" i="3"/>
  <c r="AG9" i="3"/>
  <c r="AH9" i="3"/>
  <c r="AB10" i="3"/>
  <c r="AD10" i="3"/>
  <c r="AE10" i="3"/>
  <c r="AG10" i="3"/>
  <c r="AH10" i="3"/>
  <c r="AB11" i="3"/>
  <c r="AD11" i="3"/>
  <c r="AE11" i="3"/>
  <c r="AG11" i="3"/>
  <c r="AH11" i="3"/>
  <c r="AB12" i="3"/>
  <c r="AD12" i="3"/>
  <c r="AE12" i="3"/>
  <c r="AG12" i="3"/>
  <c r="AH12" i="3"/>
  <c r="AB13" i="3"/>
  <c r="AD13" i="3"/>
  <c r="AE13" i="3"/>
  <c r="AG13" i="3"/>
  <c r="AH13" i="3"/>
  <c r="AB14" i="3"/>
  <c r="AD14" i="3"/>
  <c r="AE14" i="3"/>
  <c r="AG14" i="3"/>
  <c r="AH14" i="3"/>
  <c r="AB15" i="3"/>
  <c r="AD15" i="3"/>
  <c r="AE15" i="3"/>
  <c r="AG15" i="3"/>
  <c r="AH15" i="3"/>
  <c r="AB16" i="3"/>
  <c r="AD16" i="3"/>
  <c r="AE16" i="3"/>
  <c r="AG16" i="3"/>
  <c r="AH16" i="3"/>
  <c r="AB17" i="3"/>
  <c r="AD17" i="3"/>
  <c r="AE17" i="3"/>
  <c r="AG17" i="3"/>
  <c r="AH17" i="3"/>
  <c r="AB18" i="3"/>
  <c r="AD18" i="3"/>
  <c r="AE18" i="3"/>
  <c r="AG18" i="3"/>
  <c r="AH18" i="3"/>
  <c r="AB19" i="3"/>
  <c r="AD19" i="3"/>
  <c r="AE19" i="3"/>
  <c r="AG19" i="3"/>
  <c r="AH19" i="3"/>
  <c r="AB20" i="3"/>
  <c r="AD20" i="3"/>
  <c r="AE20" i="3"/>
  <c r="AG20" i="3"/>
  <c r="AH20" i="3"/>
  <c r="AB21" i="3"/>
  <c r="AD21" i="3"/>
  <c r="AE21" i="3"/>
  <c r="AG21" i="3"/>
  <c r="AH21" i="3"/>
  <c r="AB22" i="3"/>
  <c r="AD22" i="3"/>
  <c r="AE22" i="3"/>
  <c r="AG22" i="3"/>
  <c r="AH22" i="3"/>
  <c r="AB23" i="3"/>
  <c r="AD23" i="3"/>
  <c r="AE23" i="3"/>
  <c r="AG23" i="3"/>
  <c r="AH23" i="3"/>
  <c r="AB24" i="3"/>
  <c r="AD24" i="3"/>
  <c r="AE24" i="3"/>
  <c r="AG24" i="3"/>
  <c r="AH24" i="3"/>
  <c r="AB25" i="3"/>
  <c r="AD25" i="3"/>
  <c r="AE25" i="3"/>
  <c r="AG25" i="3"/>
  <c r="AH25" i="3"/>
  <c r="AB26" i="3"/>
  <c r="AD26" i="3"/>
  <c r="AE26" i="3"/>
  <c r="AG26" i="3"/>
  <c r="AH26" i="3"/>
  <c r="AB27" i="3"/>
  <c r="AD27" i="3"/>
  <c r="AE27" i="3"/>
  <c r="AD28" i="3"/>
  <c r="AG28" i="3"/>
  <c r="AB29" i="3"/>
  <c r="AD29" i="3"/>
  <c r="AE29" i="3"/>
  <c r="AH29" i="3"/>
  <c r="AB30" i="3"/>
  <c r="AD30" i="3"/>
  <c r="AG30" i="3"/>
  <c r="AB31" i="3"/>
  <c r="AD31" i="3"/>
  <c r="AE31" i="3"/>
  <c r="AD32" i="3"/>
  <c r="AE32" i="3"/>
  <c r="AB33" i="3"/>
  <c r="AE33" i="3"/>
  <c r="AD34" i="3"/>
  <c r="AE35" i="3"/>
  <c r="AD36" i="3"/>
  <c r="AE37" i="3"/>
  <c r="Y39" i="3"/>
  <c r="AD40" i="3"/>
  <c r="AK4" i="3"/>
  <c r="AL4" i="3" s="1"/>
  <c r="AK5" i="3"/>
  <c r="AL5" i="3" s="1"/>
  <c r="AK6" i="3"/>
  <c r="AK7" i="3"/>
  <c r="AK8" i="3"/>
  <c r="AL8" i="3" s="1"/>
  <c r="AK9" i="3"/>
  <c r="AL9" i="3" s="1"/>
  <c r="AK10" i="3"/>
  <c r="AL10" i="3" s="1"/>
  <c r="AK11" i="3"/>
  <c r="AK12" i="3"/>
  <c r="AK13" i="3"/>
  <c r="AK14" i="3"/>
  <c r="AL14" i="3" s="1"/>
  <c r="AK15" i="3"/>
  <c r="AL15" i="3" s="1"/>
  <c r="AK16" i="3"/>
  <c r="AK17" i="3"/>
  <c r="AK18" i="3"/>
  <c r="AL18" i="3" s="1"/>
  <c r="AK19" i="3"/>
  <c r="AL19" i="3" s="1"/>
  <c r="AK20" i="3"/>
  <c r="AL20" i="3" s="1"/>
  <c r="AK21" i="3"/>
  <c r="AK22" i="3"/>
  <c r="AK23" i="3"/>
  <c r="AK24" i="3"/>
  <c r="AL24" i="3" s="1"/>
  <c r="AK25" i="3"/>
  <c r="AL25" i="3" s="1"/>
  <c r="AK26" i="3"/>
  <c r="AK27" i="3"/>
  <c r="AK28" i="3"/>
  <c r="AL28" i="3" s="1"/>
  <c r="AK29" i="3"/>
  <c r="AL29" i="3" s="1"/>
  <c r="AK30" i="3"/>
  <c r="AL30" i="3" s="1"/>
  <c r="AK31" i="3"/>
  <c r="AK32" i="3"/>
  <c r="AK33" i="3"/>
  <c r="AK34" i="3"/>
  <c r="AL34" i="3" s="1"/>
  <c r="AK35" i="3"/>
  <c r="AL35" i="3" s="1"/>
  <c r="AK36" i="3"/>
  <c r="AK37" i="3"/>
  <c r="AK38" i="3"/>
  <c r="AL38" i="3" s="1"/>
  <c r="AK39" i="3"/>
  <c r="AL39" i="3" s="1"/>
  <c r="AK40" i="3"/>
  <c r="AL40" i="3" s="1"/>
  <c r="AK41" i="3"/>
  <c r="AK42" i="3"/>
  <c r="AK43" i="3"/>
  <c r="AK44" i="3"/>
  <c r="AL44" i="3" s="1"/>
  <c r="AK3" i="3"/>
  <c r="AL3" i="3" s="1"/>
  <c r="Y5" i="3"/>
  <c r="Y6" i="3"/>
  <c r="AP9" i="3"/>
  <c r="W10" i="3"/>
  <c r="W11" i="3"/>
  <c r="Y12" i="3"/>
  <c r="Y13" i="3"/>
  <c r="Y14" i="3"/>
  <c r="Y15" i="3"/>
  <c r="Z16" i="3"/>
  <c r="AA17" i="3"/>
  <c r="AA18" i="3"/>
  <c r="AP19" i="3"/>
  <c r="W20" i="3"/>
  <c r="W21" i="3"/>
  <c r="AC22" i="3"/>
  <c r="AC23" i="3"/>
  <c r="AC24" i="3"/>
  <c r="AC25" i="3"/>
  <c r="Y26" i="3"/>
  <c r="AP29" i="3"/>
  <c r="W38" i="3" l="1"/>
  <c r="C45" i="3"/>
  <c r="AD46" i="3"/>
  <c r="W45" i="3"/>
  <c r="AJ29" i="3"/>
  <c r="W44" i="3"/>
  <c r="C37" i="3"/>
  <c r="C21" i="3"/>
  <c r="C5" i="3"/>
  <c r="C38" i="3"/>
  <c r="W37" i="3"/>
  <c r="C22" i="3"/>
  <c r="C28" i="3"/>
  <c r="AC45" i="3"/>
  <c r="AE28" i="3"/>
  <c r="AG32" i="3"/>
  <c r="AJ31" i="3"/>
  <c r="C40" i="3"/>
  <c r="C41" i="3"/>
  <c r="W40" i="3"/>
  <c r="C25" i="3"/>
  <c r="C3" i="3"/>
  <c r="C35" i="3"/>
  <c r="C19" i="3"/>
  <c r="C36" i="3"/>
  <c r="C20" i="3"/>
  <c r="C4" i="3"/>
  <c r="C39" i="3"/>
  <c r="C23" i="3"/>
  <c r="C7" i="3"/>
  <c r="W39" i="3"/>
  <c r="AJ37" i="3"/>
  <c r="AG45" i="3"/>
  <c r="AH46" i="3"/>
  <c r="AE45" i="3"/>
  <c r="C44" i="3"/>
  <c r="AH45" i="3"/>
  <c r="C32" i="3"/>
  <c r="W31" i="3"/>
  <c r="C16" i="3"/>
  <c r="W32" i="3"/>
  <c r="AF81" i="1"/>
  <c r="AF76" i="1"/>
  <c r="BH3" i="1"/>
  <c r="AF78" i="1"/>
  <c r="AP88" i="1"/>
  <c r="AE46" i="3"/>
  <c r="AF46" i="3" s="1"/>
  <c r="AJ46" i="3"/>
  <c r="Y46" i="3"/>
  <c r="AN46" i="3"/>
  <c r="AM46" i="3"/>
  <c r="AB46" i="3"/>
  <c r="AE74" i="1"/>
  <c r="AT44" i="3"/>
  <c r="AD45" i="3"/>
  <c r="AC42" i="3"/>
  <c r="AT42" i="3"/>
  <c r="Y45" i="3"/>
  <c r="AF74" i="1"/>
  <c r="AP73" i="1"/>
  <c r="AG38" i="3"/>
  <c r="AG34" i="3"/>
  <c r="AT41" i="3"/>
  <c r="AB45" i="3"/>
  <c r="AF85" i="1"/>
  <c r="AT39" i="3"/>
  <c r="AM45" i="3"/>
  <c r="AJ45" i="3"/>
  <c r="AL45" i="3"/>
  <c r="BK2" i="1"/>
  <c r="AS3" i="1"/>
  <c r="AT3" i="1" s="1"/>
  <c r="AF83" i="1"/>
  <c r="AH27" i="3"/>
  <c r="AJ35" i="3"/>
  <c r="W43" i="3"/>
  <c r="W41" i="3"/>
  <c r="AJ32" i="3"/>
  <c r="AJ30" i="3"/>
  <c r="AG29" i="3"/>
  <c r="AH28" i="3"/>
  <c r="AG27" i="3"/>
  <c r="AF22" i="3"/>
  <c r="AF23" i="3"/>
  <c r="AH30" i="3"/>
  <c r="AJ33" i="3"/>
  <c r="AH35" i="3"/>
  <c r="Z40" i="3"/>
  <c r="Z38" i="3"/>
  <c r="AG36" i="3"/>
  <c r="AJ36" i="3"/>
  <c r="AF75" i="1"/>
  <c r="AF72" i="1"/>
  <c r="AF73" i="1"/>
  <c r="AP83" i="1"/>
  <c r="AE72" i="1"/>
  <c r="AE73" i="1"/>
  <c r="AP72" i="1"/>
  <c r="AE79" i="1"/>
  <c r="AF79" i="1"/>
  <c r="AF4" i="1"/>
  <c r="AP40" i="3"/>
  <c r="AM42" i="3"/>
  <c r="AH37" i="3"/>
  <c r="AH31" i="3"/>
  <c r="AF19" i="3"/>
  <c r="AF13" i="3"/>
  <c r="Z37" i="3"/>
  <c r="AF33" i="3"/>
  <c r="AF24" i="3"/>
  <c r="AP38" i="3"/>
  <c r="AC43" i="3"/>
  <c r="AA37" i="3"/>
  <c r="Y33" i="3"/>
  <c r="AA40" i="3"/>
  <c r="AH33" i="3"/>
  <c r="AC40" i="3"/>
  <c r="AC38" i="3"/>
  <c r="Z43" i="3"/>
  <c r="Y35" i="3"/>
  <c r="AC37" i="3"/>
  <c r="AJ42" i="3"/>
  <c r="AC39" i="3"/>
  <c r="AF17" i="3"/>
  <c r="AP43" i="3"/>
  <c r="Z44" i="3"/>
  <c r="Z42" i="3"/>
  <c r="AA41" i="3"/>
  <c r="AB40" i="3"/>
  <c r="AM37" i="3"/>
  <c r="AA39" i="3"/>
  <c r="Y37" i="3"/>
  <c r="AM43" i="3"/>
  <c r="AG35" i="3"/>
  <c r="AJ34" i="3"/>
  <c r="AG33" i="3"/>
  <c r="AG31" i="3"/>
  <c r="AJ3" i="3"/>
  <c r="AF14" i="3"/>
  <c r="AP37" i="3"/>
  <c r="AC41" i="3"/>
  <c r="AJ44" i="3"/>
  <c r="AA43" i="3"/>
  <c r="AF31" i="3"/>
  <c r="AF29" i="3"/>
  <c r="AF27" i="3"/>
  <c r="AH41" i="3"/>
  <c r="AF9" i="3"/>
  <c r="AF7" i="3"/>
  <c r="AF5" i="3"/>
  <c r="AE41" i="3"/>
  <c r="AF35" i="3"/>
  <c r="AF18" i="3"/>
  <c r="AF16" i="3"/>
  <c r="AH43" i="3"/>
  <c r="Y41" i="3"/>
  <c r="AB41" i="3"/>
  <c r="AB39" i="3"/>
  <c r="AH38" i="3"/>
  <c r="AB37" i="3"/>
  <c r="AH36" i="3"/>
  <c r="AH32" i="3"/>
  <c r="AF12" i="3"/>
  <c r="AC44" i="3"/>
  <c r="AJ40" i="3"/>
  <c r="AH39" i="3"/>
  <c r="AJ38" i="3"/>
  <c r="AA44" i="3"/>
  <c r="AA42" i="3"/>
  <c r="Z41" i="3"/>
  <c r="Y40" i="3"/>
  <c r="Y38" i="3"/>
  <c r="AB35" i="3"/>
  <c r="AB44" i="3"/>
  <c r="AB43" i="3"/>
  <c r="AB42" i="3"/>
  <c r="Z39" i="3"/>
  <c r="Y44" i="3"/>
  <c r="Y43" i="3"/>
  <c r="Y42" i="3"/>
  <c r="AH40" i="3"/>
  <c r="AG39" i="3"/>
  <c r="AG37" i="3"/>
  <c r="AJ43" i="3"/>
  <c r="AG43" i="3"/>
  <c r="AG42" i="3"/>
  <c r="AG41" i="3"/>
  <c r="AE40" i="3"/>
  <c r="AF40" i="3" s="1"/>
  <c r="AF32" i="3"/>
  <c r="AF30" i="3"/>
  <c r="AF28" i="3"/>
  <c r="AJ41" i="3"/>
  <c r="Y34" i="3"/>
  <c r="AH44" i="3"/>
  <c r="AH42" i="3"/>
  <c r="AG40" i="3"/>
  <c r="AE36" i="3"/>
  <c r="AF36" i="3" s="1"/>
  <c r="AE34" i="3"/>
  <c r="AF34" i="3" s="1"/>
  <c r="AF10" i="3"/>
  <c r="AF8" i="3"/>
  <c r="AF6" i="3"/>
  <c r="AF4" i="3"/>
  <c r="AG44" i="3"/>
  <c r="AE38" i="3"/>
  <c r="AF38" i="3" s="1"/>
  <c r="AD41" i="3"/>
  <c r="AJ39" i="3"/>
  <c r="AD39" i="3"/>
  <c r="AF39" i="3" s="1"/>
  <c r="AD37" i="3"/>
  <c r="AF37" i="3" s="1"/>
  <c r="AB36" i="3"/>
  <c r="AB34" i="3"/>
  <c r="AB32" i="3"/>
  <c r="AF15" i="3"/>
  <c r="AM41" i="3"/>
  <c r="AD44" i="3"/>
  <c r="AF44" i="3" s="1"/>
  <c r="AD43" i="3"/>
  <c r="AF43" i="3" s="1"/>
  <c r="AD42" i="3"/>
  <c r="AF42" i="3" s="1"/>
  <c r="AB38" i="3"/>
  <c r="AA38" i="3"/>
  <c r="Y36" i="3"/>
  <c r="AH34" i="3"/>
  <c r="AG3" i="3"/>
  <c r="AE3" i="3"/>
  <c r="AF3" i="3" s="1"/>
  <c r="AB3" i="3"/>
  <c r="AH3" i="3"/>
  <c r="Y3" i="3"/>
  <c r="AE78" i="1"/>
  <c r="AP4" i="1"/>
  <c r="AE48" i="1"/>
  <c r="AF82" i="1"/>
  <c r="AE54" i="1"/>
  <c r="Y63" i="1"/>
  <c r="Y23" i="1"/>
  <c r="AE27" i="1"/>
  <c r="AF6" i="1"/>
  <c r="AP5" i="1"/>
  <c r="Y82" i="1"/>
  <c r="Y11" i="1"/>
  <c r="AG9" i="1"/>
  <c r="AE64" i="1"/>
  <c r="AG25" i="1"/>
  <c r="AP21" i="1"/>
  <c r="AE41" i="1"/>
  <c r="AG20" i="1"/>
  <c r="AF17" i="1"/>
  <c r="AE10" i="1"/>
  <c r="AP67" i="1"/>
  <c r="AE60" i="1"/>
  <c r="AE51" i="1"/>
  <c r="AP46" i="1"/>
  <c r="AP8" i="1"/>
  <c r="AP58" i="1"/>
  <c r="AE4" i="1"/>
  <c r="AP59" i="1"/>
  <c r="AP33" i="1"/>
  <c r="AG28" i="1"/>
  <c r="Y28" i="1"/>
  <c r="AE17" i="1"/>
  <c r="N17" i="1"/>
  <c r="AA17" i="1" s="1"/>
  <c r="AF65" i="1"/>
  <c r="AP63" i="1"/>
  <c r="AE56" i="1"/>
  <c r="Y55" i="1"/>
  <c r="AP52" i="1"/>
  <c r="AP54" i="1"/>
  <c r="AE49" i="1"/>
  <c r="AE63" i="1"/>
  <c r="AP29" i="1"/>
  <c r="AE21" i="1"/>
  <c r="N21" i="1"/>
  <c r="AA21" i="1" s="1"/>
  <c r="AF7" i="1"/>
  <c r="Y77" i="1"/>
  <c r="AP74" i="1"/>
  <c r="AE36" i="1"/>
  <c r="Y35" i="1"/>
  <c r="AG33" i="1"/>
  <c r="AP32" i="1"/>
  <c r="AE32" i="1"/>
  <c r="AP31" i="1"/>
  <c r="AF20" i="1"/>
  <c r="AP75" i="1"/>
  <c r="AF34" i="1"/>
  <c r="AF21" i="1"/>
  <c r="Y13" i="1"/>
  <c r="AP62" i="1"/>
  <c r="AP76" i="1"/>
  <c r="AP50" i="1"/>
  <c r="Y4" i="1"/>
  <c r="AP12" i="1"/>
  <c r="N7" i="1"/>
  <c r="AA7" i="1" s="1"/>
  <c r="Y5" i="1"/>
  <c r="AH70" i="1"/>
  <c r="AP65" i="1"/>
  <c r="AG54" i="1"/>
  <c r="AE14" i="1"/>
  <c r="N9" i="1"/>
  <c r="AA9" i="1" s="1"/>
  <c r="AE7" i="1"/>
  <c r="BH58" i="1"/>
  <c r="AG16" i="1"/>
  <c r="AH7" i="1"/>
  <c r="AG5" i="1"/>
  <c r="AE88" i="1"/>
  <c r="N24" i="1"/>
  <c r="AA24" i="1" s="1"/>
  <c r="N11" i="1"/>
  <c r="AA11" i="1" s="1"/>
  <c r="AP87" i="1"/>
  <c r="AE65" i="1"/>
  <c r="AG50" i="1"/>
  <c r="AE30" i="1"/>
  <c r="AE26" i="1"/>
  <c r="N26" i="1"/>
  <c r="AA26" i="1" s="1"/>
  <c r="AE87" i="1"/>
  <c r="AE80" i="1"/>
  <c r="N80" i="1"/>
  <c r="AA80" i="1" s="1"/>
  <c r="AF77" i="1"/>
  <c r="N68" i="1"/>
  <c r="AA68" i="1" s="1"/>
  <c r="N52" i="1"/>
  <c r="AA52" i="1" s="1"/>
  <c r="N51" i="1"/>
  <c r="AA51" i="1" s="1"/>
  <c r="AP47" i="1"/>
  <c r="N81" i="1"/>
  <c r="AA81" i="1" s="1"/>
  <c r="AP77" i="1"/>
  <c r="AH67" i="1"/>
  <c r="N55" i="1"/>
  <c r="AA55" i="1" s="1"/>
  <c r="AE52" i="1"/>
  <c r="AE35" i="1"/>
  <c r="Y31" i="1"/>
  <c r="AF28" i="1"/>
  <c r="AQ26" i="1"/>
  <c r="AF24" i="1"/>
  <c r="AP23" i="1"/>
  <c r="AP22" i="1"/>
  <c r="AE16" i="1"/>
  <c r="AF13" i="1"/>
  <c r="Y12" i="1"/>
  <c r="AF11" i="1"/>
  <c r="BH78" i="1"/>
  <c r="AG68" i="1"/>
  <c r="Y67" i="1"/>
  <c r="AQ66" i="1"/>
  <c r="AP48" i="1"/>
  <c r="N37" i="1"/>
  <c r="AA37" i="1" s="1"/>
  <c r="AF27" i="1"/>
  <c r="BH26" i="1"/>
  <c r="AF25" i="1"/>
  <c r="AP11" i="1"/>
  <c r="BH80" i="1"/>
  <c r="AP79" i="1"/>
  <c r="BH75" i="1"/>
  <c r="AE71" i="1"/>
  <c r="AE70" i="1"/>
  <c r="AE57" i="1"/>
  <c r="AP49" i="1"/>
  <c r="AE44" i="1"/>
  <c r="AE43" i="1"/>
  <c r="AE42" i="1"/>
  <c r="AE18" i="1"/>
  <c r="N86" i="1"/>
  <c r="AA86" i="1" s="1"/>
  <c r="Y83" i="1"/>
  <c r="AP80" i="1"/>
  <c r="BH69" i="1"/>
  <c r="AP66" i="1"/>
  <c r="AE58" i="1"/>
  <c r="AQ54" i="1"/>
  <c r="AE45" i="1"/>
  <c r="AP30" i="1"/>
  <c r="AQ27" i="1"/>
  <c r="AP25" i="1"/>
  <c r="AE19" i="1"/>
  <c r="AP15" i="1"/>
  <c r="Y87" i="1"/>
  <c r="BH84" i="1"/>
  <c r="BH45" i="1"/>
  <c r="AP82" i="1"/>
  <c r="AP81" i="1"/>
  <c r="AE62" i="1"/>
  <c r="AE61" i="1"/>
  <c r="AE47" i="1"/>
  <c r="Y20" i="1"/>
  <c r="AF18" i="1"/>
  <c r="Y88" i="1"/>
  <c r="BH86" i="1"/>
  <c r="BH28" i="1"/>
  <c r="BH22" i="1"/>
  <c r="AQ20" i="1"/>
  <c r="N10" i="1"/>
  <c r="AA10" i="1" s="1"/>
  <c r="AH85" i="1"/>
  <c r="AP78" i="1"/>
  <c r="AE75" i="1"/>
  <c r="BH73" i="1"/>
  <c r="AP71" i="1"/>
  <c r="AP68" i="1"/>
  <c r="AP55" i="1"/>
  <c r="AF53" i="1"/>
  <c r="AF52" i="1"/>
  <c r="AP51" i="1"/>
  <c r="AP43" i="1"/>
  <c r="AG37" i="1"/>
  <c r="AH37" i="1"/>
  <c r="AP36" i="1"/>
  <c r="N23" i="1"/>
  <c r="AA23" i="1" s="1"/>
  <c r="BH21" i="1"/>
  <c r="BH11" i="1"/>
  <c r="AP7" i="1"/>
  <c r="AP6" i="1"/>
  <c r="AG78" i="1"/>
  <c r="AG75" i="1"/>
  <c r="AG44" i="1"/>
  <c r="AH31" i="1"/>
  <c r="AG30" i="1"/>
  <c r="Y27" i="1"/>
  <c r="N16" i="1"/>
  <c r="AA16" i="1" s="1"/>
  <c r="AH13" i="1"/>
  <c r="N13" i="1"/>
  <c r="AA13" i="1" s="1"/>
  <c r="AH5" i="1"/>
  <c r="BH85" i="1"/>
  <c r="Y84" i="1"/>
  <c r="N70" i="1"/>
  <c r="AA70" i="1" s="1"/>
  <c r="N69" i="1"/>
  <c r="AA69" i="1" s="1"/>
  <c r="AF54" i="1"/>
  <c r="AP39" i="1"/>
  <c r="AP38" i="1"/>
  <c r="AP28" i="1"/>
  <c r="AE23" i="1"/>
  <c r="AE22" i="1"/>
  <c r="N22" i="1"/>
  <c r="AA22" i="1" s="1"/>
  <c r="N12" i="1"/>
  <c r="AA12" i="1" s="1"/>
  <c r="BH49" i="1"/>
  <c r="AH30" i="1"/>
  <c r="AE9" i="1"/>
  <c r="AE8" i="1"/>
  <c r="N8" i="1"/>
  <c r="AA8" i="1" s="1"/>
  <c r="Y86" i="1"/>
  <c r="BH63" i="1"/>
  <c r="AG34" i="1"/>
  <c r="AG27" i="1"/>
  <c r="Y26" i="1"/>
  <c r="N25" i="1"/>
  <c r="AA25" i="1" s="1"/>
  <c r="AH24" i="1"/>
  <c r="BH87" i="1"/>
  <c r="Y81" i="1"/>
  <c r="N66" i="1"/>
  <c r="AA66" i="1" s="1"/>
  <c r="N65" i="1"/>
  <c r="AA65" i="1" s="1"/>
  <c r="Y59" i="1"/>
  <c r="N50" i="1"/>
  <c r="AA50" i="1" s="1"/>
  <c r="N46" i="1"/>
  <c r="AA46" i="1" s="1"/>
  <c r="N44" i="1"/>
  <c r="AA44" i="1" s="1"/>
  <c r="N35" i="1"/>
  <c r="AA35" i="1" s="1"/>
  <c r="Y34" i="1"/>
  <c r="AQ33" i="1"/>
  <c r="AP27" i="1"/>
  <c r="Y25" i="1"/>
  <c r="AF23" i="1"/>
  <c r="AF22" i="1"/>
  <c r="Y21" i="1"/>
  <c r="AH15" i="1"/>
  <c r="AP14" i="1"/>
  <c r="AE6" i="1"/>
  <c r="N6" i="1"/>
  <c r="AA6" i="1" s="1"/>
  <c r="AP89" i="1"/>
  <c r="N73" i="1"/>
  <c r="AA73" i="1" s="1"/>
  <c r="AG26" i="1"/>
  <c r="AQ19" i="1"/>
  <c r="AQ10" i="1"/>
  <c r="Y7" i="1"/>
  <c r="Y6" i="1"/>
  <c r="AQ78" i="1"/>
  <c r="AH51" i="1"/>
  <c r="AH36" i="1"/>
  <c r="AQ32" i="1"/>
  <c r="AP9" i="1"/>
  <c r="AQ7" i="1"/>
  <c r="AQ6" i="1"/>
  <c r="AQ5" i="1"/>
  <c r="AQ4" i="1"/>
  <c r="AP86" i="1"/>
  <c r="AQ84" i="1"/>
  <c r="Y78" i="1"/>
  <c r="AQ77" i="1"/>
  <c r="BH77" i="1"/>
  <c r="Y76" i="1"/>
  <c r="AQ75" i="1"/>
  <c r="AG63" i="1"/>
  <c r="AG62" i="1"/>
  <c r="AQ55" i="1"/>
  <c r="AE40" i="1"/>
  <c r="AE39" i="1"/>
  <c r="N38" i="1"/>
  <c r="AA38" i="1" s="1"/>
  <c r="AP34" i="1"/>
  <c r="AF32" i="1"/>
  <c r="AF31" i="1"/>
  <c r="AQ30" i="1"/>
  <c r="AP26" i="1"/>
  <c r="AP19" i="1"/>
  <c r="AP18" i="1"/>
  <c r="BH89" i="1"/>
  <c r="AE77" i="1"/>
  <c r="Y75" i="1"/>
  <c r="Y74" i="1"/>
  <c r="AE68" i="1"/>
  <c r="AH57" i="1"/>
  <c r="AF56" i="1"/>
  <c r="BH56" i="1"/>
  <c r="AQ52" i="1"/>
  <c r="AF50" i="1"/>
  <c r="AG49" i="1"/>
  <c r="AG48" i="1"/>
  <c r="AG46" i="1"/>
  <c r="BH46" i="1"/>
  <c r="AP45" i="1"/>
  <c r="AP35" i="1"/>
  <c r="AF30" i="1"/>
  <c r="Y30" i="1"/>
  <c r="AF29" i="1"/>
  <c r="BH29" i="1"/>
  <c r="AQ28" i="1"/>
  <c r="AF26" i="1"/>
  <c r="AH23" i="1"/>
  <c r="AP20" i="1"/>
  <c r="P2" i="1"/>
  <c r="AQ87" i="1"/>
  <c r="AG84" i="1"/>
  <c r="AE82" i="1"/>
  <c r="N78" i="1"/>
  <c r="AA78" i="1" s="1"/>
  <c r="BH76" i="1"/>
  <c r="AG76" i="1"/>
  <c r="N76" i="1"/>
  <c r="AA76" i="1" s="1"/>
  <c r="AH73" i="1"/>
  <c r="N72" i="1"/>
  <c r="AA72" i="1" s="1"/>
  <c r="AF67" i="1"/>
  <c r="BH66" i="1"/>
  <c r="BH64" i="1"/>
  <c r="F62" i="1"/>
  <c r="AC62" i="1" s="1"/>
  <c r="AP61" i="1"/>
  <c r="AP60" i="1"/>
  <c r="F60" i="1"/>
  <c r="AC60" i="1" s="1"/>
  <c r="AH58" i="1"/>
  <c r="N58" i="1"/>
  <c r="AA58" i="1" s="1"/>
  <c r="N57" i="1"/>
  <c r="AA57" i="1" s="1"/>
  <c r="N56" i="1"/>
  <c r="AA56" i="1" s="1"/>
  <c r="AP53" i="1"/>
  <c r="AF47" i="1"/>
  <c r="BH47" i="1"/>
  <c r="AE46" i="1"/>
  <c r="AP42" i="1"/>
  <c r="AE37" i="1"/>
  <c r="BH36" i="1"/>
  <c r="Y33" i="1"/>
  <c r="AE31" i="1"/>
  <c r="N31" i="1"/>
  <c r="AA31" i="1" s="1"/>
  <c r="F30" i="1"/>
  <c r="AC30" i="1" s="1"/>
  <c r="AE29" i="1"/>
  <c r="N29" i="1"/>
  <c r="AA29" i="1" s="1"/>
  <c r="AH26" i="1"/>
  <c r="Z25" i="1"/>
  <c r="AQ24" i="1"/>
  <c r="AG21" i="1"/>
  <c r="BH20" i="1"/>
  <c r="N19" i="1"/>
  <c r="AA19" i="1" s="1"/>
  <c r="AH10" i="1"/>
  <c r="AF9" i="1"/>
  <c r="BH7" i="1"/>
  <c r="AG6" i="1"/>
  <c r="AP84" i="1"/>
  <c r="AQ83" i="1"/>
  <c r="AH78" i="1"/>
  <c r="AH76" i="1"/>
  <c r="AH72" i="1"/>
  <c r="N71" i="1"/>
  <c r="AA71" i="1" s="1"/>
  <c r="BH68" i="1"/>
  <c r="F66" i="1"/>
  <c r="AC66" i="1" s="1"/>
  <c r="N64" i="1"/>
  <c r="AA64" i="1" s="1"/>
  <c r="BH59" i="1"/>
  <c r="Y58" i="1"/>
  <c r="Y57" i="1"/>
  <c r="AH56" i="1"/>
  <c r="AH50" i="1"/>
  <c r="N45" i="1"/>
  <c r="AA45" i="1" s="1"/>
  <c r="AP41" i="1"/>
  <c r="BH40" i="1"/>
  <c r="AQ39" i="1"/>
  <c r="AQ38" i="1"/>
  <c r="Y37" i="1"/>
  <c r="N36" i="1"/>
  <c r="AA36" i="1" s="1"/>
  <c r="Z29" i="1"/>
  <c r="AQ25" i="1"/>
  <c r="BH24" i="1"/>
  <c r="N20" i="1"/>
  <c r="AA20" i="1" s="1"/>
  <c r="AQ8" i="1"/>
  <c r="Y8" i="1"/>
  <c r="AH6" i="1"/>
  <c r="N5" i="1"/>
  <c r="AA5" i="1" s="1"/>
  <c r="AH88" i="1"/>
  <c r="BH83" i="1"/>
  <c r="AQ82" i="1"/>
  <c r="AQ76" i="1"/>
  <c r="AQ72" i="1"/>
  <c r="AH71" i="1"/>
  <c r="AE67" i="1"/>
  <c r="AF49" i="1"/>
  <c r="AQ46" i="1"/>
  <c r="AP40" i="1"/>
  <c r="AG39" i="1"/>
  <c r="AG38" i="1"/>
  <c r="AH38" i="1"/>
  <c r="AP24" i="1"/>
  <c r="N18" i="1"/>
  <c r="AA18" i="1" s="1"/>
  <c r="BH17" i="1"/>
  <c r="AH14" i="1"/>
  <c r="AG13" i="1"/>
  <c r="AP13" i="1"/>
  <c r="AH9" i="1"/>
  <c r="AG8" i="1"/>
  <c r="F6" i="1"/>
  <c r="AC6" i="1" s="1"/>
  <c r="N89" i="1"/>
  <c r="AA89" i="1" s="1"/>
  <c r="AQ71" i="1"/>
  <c r="AH49" i="1"/>
  <c r="AQ36" i="1"/>
  <c r="F13" i="1"/>
  <c r="AC13" i="1" s="1"/>
  <c r="AF12" i="1"/>
  <c r="AH8" i="1"/>
  <c r="BH88" i="1"/>
  <c r="AQ86" i="1"/>
  <c r="BH82" i="1"/>
  <c r="AQ81" i="1"/>
  <c r="AF71" i="1"/>
  <c r="BH71" i="1"/>
  <c r="AQ70" i="1"/>
  <c r="AQ69" i="1"/>
  <c r="Y64" i="1"/>
  <c r="N63" i="1"/>
  <c r="AA63" i="1" s="1"/>
  <c r="AP57" i="1"/>
  <c r="AP56" i="1"/>
  <c r="N53" i="1"/>
  <c r="AA53" i="1" s="1"/>
  <c r="AG52" i="1"/>
  <c r="AF51" i="1"/>
  <c r="AQ51" i="1"/>
  <c r="AE50" i="1"/>
  <c r="AQ45" i="1"/>
  <c r="AP37" i="1"/>
  <c r="F37" i="1"/>
  <c r="AC37" i="1" s="1"/>
  <c r="AF36" i="1"/>
  <c r="AF35" i="1"/>
  <c r="AQ35" i="1"/>
  <c r="AQ34" i="1"/>
  <c r="AH33" i="1"/>
  <c r="N33" i="1"/>
  <c r="AA33" i="1" s="1"/>
  <c r="AG31" i="1"/>
  <c r="AG29" i="1"/>
  <c r="F29" i="1"/>
  <c r="AC29" i="1" s="1"/>
  <c r="Z28" i="1"/>
  <c r="AH27" i="1"/>
  <c r="AE25" i="1"/>
  <c r="AG19" i="1"/>
  <c r="BH19" i="1"/>
  <c r="N15" i="1"/>
  <c r="AA15" i="1" s="1"/>
  <c r="AQ11" i="1"/>
  <c r="AF8" i="1"/>
  <c r="F8" i="1"/>
  <c r="AC8" i="1" s="1"/>
  <c r="BH6" i="1"/>
  <c r="K2" i="1"/>
  <c r="E11" i="2" s="1"/>
  <c r="AH89" i="1"/>
  <c r="AQ89" i="1"/>
  <c r="N88" i="1"/>
  <c r="AA88" i="1" s="1"/>
  <c r="AH87" i="1"/>
  <c r="AF86" i="1"/>
  <c r="Y85" i="1"/>
  <c r="BH81" i="1"/>
  <c r="Y79" i="1"/>
  <c r="AG77" i="1"/>
  <c r="N77" i="1"/>
  <c r="AA77" i="1" s="1"/>
  <c r="AE76" i="1"/>
  <c r="N75" i="1"/>
  <c r="AA75" i="1" s="1"/>
  <c r="Y73" i="1"/>
  <c r="AF70" i="1"/>
  <c r="BH70" i="1"/>
  <c r="AF69" i="1"/>
  <c r="AP64" i="1"/>
  <c r="F64" i="1"/>
  <c r="AC64" i="1" s="1"/>
  <c r="AH63" i="1"/>
  <c r="BH51" i="1"/>
  <c r="AF46" i="1"/>
  <c r="AG45" i="1"/>
  <c r="BH30" i="1"/>
  <c r="F26" i="1"/>
  <c r="AC26" i="1" s="1"/>
  <c r="AH25" i="1"/>
  <c r="AG23" i="1"/>
  <c r="AQ22" i="1"/>
  <c r="F19" i="1"/>
  <c r="AC19" i="1" s="1"/>
  <c r="BH18" i="1"/>
  <c r="AQ17" i="1"/>
  <c r="AE15" i="1"/>
  <c r="F5" i="1"/>
  <c r="AC5" i="1" s="1"/>
  <c r="N4" i="1"/>
  <c r="AA4" i="1" s="1"/>
  <c r="AG89" i="1"/>
  <c r="AE86" i="1"/>
  <c r="AQ80" i="1"/>
  <c r="AQ79" i="1"/>
  <c r="AH77" i="1"/>
  <c r="AH75" i="1"/>
  <c r="N74" i="1"/>
  <c r="AA74" i="1" s="1"/>
  <c r="Y72" i="1"/>
  <c r="AH68" i="1"/>
  <c r="BH67" i="1"/>
  <c r="AH64" i="1"/>
  <c r="N62" i="1"/>
  <c r="AA62" i="1" s="1"/>
  <c r="N61" i="1"/>
  <c r="AA61" i="1" s="1"/>
  <c r="N60" i="1"/>
  <c r="AA60" i="1" s="1"/>
  <c r="BH55" i="1"/>
  <c r="AH52" i="1"/>
  <c r="AQ50" i="1"/>
  <c r="N47" i="1"/>
  <c r="AA47" i="1" s="1"/>
  <c r="AQ44" i="1"/>
  <c r="N32" i="1"/>
  <c r="AA32" i="1" s="1"/>
  <c r="Y29" i="1"/>
  <c r="BH27" i="1"/>
  <c r="AE20" i="1"/>
  <c r="AQ16" i="1"/>
  <c r="Y14" i="1"/>
  <c r="AF10" i="1"/>
  <c r="BH8" i="1"/>
  <c r="AG7" i="1"/>
  <c r="AF5" i="1"/>
  <c r="BH4" i="1"/>
  <c r="Z4" i="1"/>
  <c r="AH86" i="1"/>
  <c r="AH74" i="1"/>
  <c r="AP70" i="1"/>
  <c r="AP69" i="1"/>
  <c r="AF68" i="1"/>
  <c r="AQ68" i="1"/>
  <c r="N67" i="1"/>
  <c r="AA67" i="1" s="1"/>
  <c r="AE66" i="1"/>
  <c r="Y60" i="1"/>
  <c r="N54" i="1"/>
  <c r="AA54" i="1" s="1"/>
  <c r="BH50" i="1"/>
  <c r="AF45" i="1"/>
  <c r="AF44" i="1"/>
  <c r="N40" i="1"/>
  <c r="AA40" i="1" s="1"/>
  <c r="AQ37" i="1"/>
  <c r="AH32" i="1"/>
  <c r="AQ31" i="1"/>
  <c r="Z30" i="1"/>
  <c r="AG18" i="1"/>
  <c r="AP17" i="1"/>
  <c r="AF16" i="1"/>
  <c r="AQ14" i="1"/>
  <c r="BH12" i="1"/>
  <c r="AP10" i="1"/>
  <c r="Y10" i="1"/>
  <c r="AQ9" i="1"/>
  <c r="Y9" i="1"/>
  <c r="AE5" i="1"/>
  <c r="N87" i="1"/>
  <c r="AA87" i="1" s="1"/>
  <c r="F85" i="1"/>
  <c r="AC85" i="1" s="1"/>
  <c r="AQ74" i="1"/>
  <c r="AH66" i="1"/>
  <c r="F63" i="1"/>
  <c r="AC63" i="1" s="1"/>
  <c r="AE59" i="1"/>
  <c r="N59" i="1"/>
  <c r="AA59" i="1" s="1"/>
  <c r="AQ53" i="1"/>
  <c r="BH52" i="1"/>
  <c r="AQ48" i="1"/>
  <c r="AP44" i="1"/>
  <c r="BH43" i="1"/>
  <c r="N39" i="1"/>
  <c r="AA39" i="1" s="1"/>
  <c r="AH35" i="1"/>
  <c r="BH33" i="1"/>
  <c r="F33" i="1"/>
  <c r="AC33" i="1" s="1"/>
  <c r="BH25" i="1"/>
  <c r="AQ23" i="1"/>
  <c r="AH17" i="1"/>
  <c r="AP16" i="1"/>
  <c r="AF15" i="1"/>
  <c r="AF14" i="1"/>
  <c r="F7" i="1"/>
  <c r="AC7" i="1" s="1"/>
  <c r="BH5" i="1"/>
  <c r="AG4" i="1"/>
  <c r="F88" i="1"/>
  <c r="AC88" i="1" s="1"/>
  <c r="AP85" i="1"/>
  <c r="AE83" i="1"/>
  <c r="N83" i="1"/>
  <c r="AA83" i="1" s="1"/>
  <c r="AQ67" i="1"/>
  <c r="AH62" i="1"/>
  <c r="BH61" i="1"/>
  <c r="BH60" i="1"/>
  <c r="BH53" i="1"/>
  <c r="BH48" i="1"/>
  <c r="AQ47" i="1"/>
  <c r="BH31" i="1"/>
  <c r="AQ21" i="1"/>
  <c r="F4" i="1"/>
  <c r="AC4" i="1" s="1"/>
  <c r="N34" i="1"/>
  <c r="AA34" i="1" s="1"/>
  <c r="AH34" i="1"/>
  <c r="X2" i="1"/>
  <c r="Q2" i="1"/>
  <c r="AE34" i="1"/>
  <c r="U2" i="1"/>
  <c r="BH34" i="1"/>
  <c r="AE89" i="1"/>
  <c r="AE85" i="1"/>
  <c r="N85" i="1"/>
  <c r="AA85" i="1" s="1"/>
  <c r="AH82" i="1"/>
  <c r="Z82" i="1"/>
  <c r="AG81" i="1"/>
  <c r="AF89" i="1"/>
  <c r="H2" i="1"/>
  <c r="F83" i="1"/>
  <c r="AC83" i="1" s="1"/>
  <c r="AH81" i="1"/>
  <c r="Z81" i="1"/>
  <c r="AG80" i="1"/>
  <c r="F82" i="1"/>
  <c r="AC82" i="1" s="1"/>
  <c r="AF80" i="1"/>
  <c r="L2" i="1"/>
  <c r="E12" i="2" s="1"/>
  <c r="V2" i="1"/>
  <c r="AH80" i="1"/>
  <c r="Z80" i="1"/>
  <c r="AG79" i="1"/>
  <c r="M2" i="1"/>
  <c r="E13" i="2" s="1"/>
  <c r="W2" i="1"/>
  <c r="Z89" i="1"/>
  <c r="F89" i="1"/>
  <c r="AC89" i="1" s="1"/>
  <c r="Z88" i="1"/>
  <c r="Z87" i="1"/>
  <c r="F87" i="1"/>
  <c r="AC87" i="1" s="1"/>
  <c r="Z86" i="1"/>
  <c r="F86" i="1"/>
  <c r="AC86" i="1" s="1"/>
  <c r="Z85" i="1"/>
  <c r="N84" i="1"/>
  <c r="AA84" i="1" s="1"/>
  <c r="F81" i="1"/>
  <c r="AC81" i="1" s="1"/>
  <c r="N79" i="1"/>
  <c r="AA79" i="1" s="1"/>
  <c r="Y89" i="1"/>
  <c r="AH84" i="1"/>
  <c r="Z84" i="1"/>
  <c r="AG83" i="1"/>
  <c r="AH79" i="1"/>
  <c r="Z79" i="1"/>
  <c r="S2" i="1"/>
  <c r="E9" i="2" s="1"/>
  <c r="T2" i="1"/>
  <c r="O2" i="1"/>
  <c r="F80" i="1"/>
  <c r="AC80" i="1" s="1"/>
  <c r="AQ88" i="1"/>
  <c r="AG88" i="1"/>
  <c r="AG87" i="1"/>
  <c r="AG86" i="1"/>
  <c r="AQ85" i="1"/>
  <c r="AG85" i="1"/>
  <c r="AH83" i="1"/>
  <c r="Z83" i="1"/>
  <c r="AG82" i="1"/>
  <c r="F84" i="1"/>
  <c r="AC84" i="1" s="1"/>
  <c r="N82" i="1"/>
  <c r="AA82" i="1" s="1"/>
  <c r="Y80" i="1"/>
  <c r="BH79" i="1"/>
  <c r="F68" i="1"/>
  <c r="AC68" i="1" s="1"/>
  <c r="AG67" i="1"/>
  <c r="AF57" i="1"/>
  <c r="AG57" i="1"/>
  <c r="Y68" i="1"/>
  <c r="F57" i="1"/>
  <c r="AC57" i="1" s="1"/>
  <c r="Z65" i="1"/>
  <c r="AQ60" i="1"/>
  <c r="F55" i="1"/>
  <c r="AC55" i="1" s="1"/>
  <c r="AF55" i="1"/>
  <c r="Z67" i="1"/>
  <c r="Y66" i="1"/>
  <c r="AG65" i="1"/>
  <c r="AQ65" i="1"/>
  <c r="AF64" i="1"/>
  <c r="BH62" i="1"/>
  <c r="AH61" i="1"/>
  <c r="AF60" i="1"/>
  <c r="AG60" i="1"/>
  <c r="AQ59" i="1"/>
  <c r="AQ58" i="1"/>
  <c r="F79" i="1"/>
  <c r="AC79" i="1" s="1"/>
  <c r="Z78" i="1"/>
  <c r="F78" i="1"/>
  <c r="AC78" i="1" s="1"/>
  <c r="Z77" i="1"/>
  <c r="F77" i="1"/>
  <c r="AC77" i="1" s="1"/>
  <c r="Z76" i="1"/>
  <c r="F76" i="1"/>
  <c r="AC76" i="1" s="1"/>
  <c r="Z75" i="1"/>
  <c r="F75" i="1"/>
  <c r="AC75" i="1" s="1"/>
  <c r="Z74" i="1"/>
  <c r="F74" i="1"/>
  <c r="AC74" i="1" s="1"/>
  <c r="Z73" i="1"/>
  <c r="F73" i="1"/>
  <c r="AC73" i="1" s="1"/>
  <c r="Z72" i="1"/>
  <c r="F72" i="1"/>
  <c r="AC72" i="1" s="1"/>
  <c r="Z71" i="1"/>
  <c r="F71" i="1"/>
  <c r="AC71" i="1" s="1"/>
  <c r="Z70" i="1"/>
  <c r="F70" i="1"/>
  <c r="AC70" i="1" s="1"/>
  <c r="Z69" i="1"/>
  <c r="F69" i="1"/>
  <c r="AC69" i="1" s="1"/>
  <c r="BH65" i="1"/>
  <c r="AQ61" i="1"/>
  <c r="AF59" i="1"/>
  <c r="AG59" i="1"/>
  <c r="Z59" i="1"/>
  <c r="AH59" i="1"/>
  <c r="AF58" i="1"/>
  <c r="AG58" i="1"/>
  <c r="Y71" i="1"/>
  <c r="Y70" i="1"/>
  <c r="Y69" i="1"/>
  <c r="F65" i="1"/>
  <c r="AC65" i="1" s="1"/>
  <c r="Z64" i="1"/>
  <c r="AF61" i="1"/>
  <c r="AG61" i="1"/>
  <c r="F59" i="1"/>
  <c r="AC59" i="1" s="1"/>
  <c r="F58" i="1"/>
  <c r="AC58" i="1" s="1"/>
  <c r="AH69" i="1"/>
  <c r="F67" i="1"/>
  <c r="AC67" i="1" s="1"/>
  <c r="AG66" i="1"/>
  <c r="Y65" i="1"/>
  <c r="AG64" i="1"/>
  <c r="AQ64" i="1"/>
  <c r="AF63" i="1"/>
  <c r="F61" i="1"/>
  <c r="AC61" i="1" s="1"/>
  <c r="AG74" i="1"/>
  <c r="AQ73" i="1"/>
  <c r="AG73" i="1"/>
  <c r="AG72" i="1"/>
  <c r="AG71" i="1"/>
  <c r="AG70" i="1"/>
  <c r="AG69" i="1"/>
  <c r="Z68" i="1"/>
  <c r="AF66" i="1"/>
  <c r="AE55" i="1"/>
  <c r="BH54" i="1"/>
  <c r="BH74" i="1"/>
  <c r="BH72" i="1"/>
  <c r="Z63" i="1"/>
  <c r="AF62" i="1"/>
  <c r="Y62" i="1"/>
  <c r="Z62" i="1"/>
  <c r="AE69" i="1"/>
  <c r="Z66" i="1"/>
  <c r="AH65" i="1"/>
  <c r="AQ63" i="1"/>
  <c r="AQ62" i="1"/>
  <c r="AQ57" i="1"/>
  <c r="F53" i="1"/>
  <c r="AC53" i="1" s="1"/>
  <c r="N49" i="1"/>
  <c r="AA49" i="1" s="1"/>
  <c r="AF48" i="1"/>
  <c r="AH45" i="1"/>
  <c r="Y45" i="1"/>
  <c r="Z45" i="1"/>
  <c r="AG42" i="1"/>
  <c r="F42" i="1"/>
  <c r="AC42" i="1" s="1"/>
  <c r="AF42" i="1"/>
  <c r="BH42" i="1"/>
  <c r="AH41" i="1"/>
  <c r="Y41" i="1"/>
  <c r="Z41" i="1"/>
  <c r="AH55" i="1"/>
  <c r="Z54" i="1"/>
  <c r="Y53" i="1"/>
  <c r="AQ41" i="1"/>
  <c r="AH39" i="1"/>
  <c r="Z61" i="1"/>
  <c r="Z60" i="1"/>
  <c r="Z58" i="1"/>
  <c r="Z57" i="1"/>
  <c r="Z56" i="1"/>
  <c r="F56" i="1"/>
  <c r="AC56" i="1" s="1"/>
  <c r="AG55" i="1"/>
  <c r="F51" i="1"/>
  <c r="AC51" i="1" s="1"/>
  <c r="Z50" i="1"/>
  <c r="Y49" i="1"/>
  <c r="Z49" i="1"/>
  <c r="F48" i="1"/>
  <c r="AC48" i="1" s="1"/>
  <c r="AG41" i="1"/>
  <c r="F41" i="1"/>
  <c r="AC41" i="1" s="1"/>
  <c r="AF41" i="1"/>
  <c r="BH41" i="1"/>
  <c r="AH40" i="1"/>
  <c r="Y61" i="1"/>
  <c r="Y56" i="1"/>
  <c r="AH53" i="1"/>
  <c r="Z52" i="1"/>
  <c r="Y51" i="1"/>
  <c r="AH46" i="1"/>
  <c r="Y46" i="1"/>
  <c r="Z46" i="1"/>
  <c r="F45" i="1"/>
  <c r="AC45" i="1" s="1"/>
  <c r="AQ40" i="1"/>
  <c r="BH39" i="1"/>
  <c r="AH60" i="1"/>
  <c r="F54" i="1"/>
  <c r="AC54" i="1" s="1"/>
  <c r="AG53" i="1"/>
  <c r="AH44" i="1"/>
  <c r="Y44" i="1"/>
  <c r="Z44" i="1"/>
  <c r="AG40" i="1"/>
  <c r="F40" i="1"/>
  <c r="AC40" i="1" s="1"/>
  <c r="AF40" i="1"/>
  <c r="AQ56" i="1"/>
  <c r="AG56" i="1"/>
  <c r="Z55" i="1"/>
  <c r="Y54" i="1"/>
  <c r="F50" i="1"/>
  <c r="AC50" i="1" s="1"/>
  <c r="AQ49" i="1"/>
  <c r="F49" i="1"/>
  <c r="AC49" i="1" s="1"/>
  <c r="N43" i="1"/>
  <c r="AA43" i="1" s="1"/>
  <c r="BH57" i="1"/>
  <c r="AE53" i="1"/>
  <c r="F52" i="1"/>
  <c r="AC52" i="1" s="1"/>
  <c r="AG51" i="1"/>
  <c r="Y50" i="1"/>
  <c r="AG47" i="1"/>
  <c r="AH47" i="1"/>
  <c r="Y47" i="1"/>
  <c r="Z47" i="1"/>
  <c r="F46" i="1"/>
  <c r="AC46" i="1" s="1"/>
  <c r="BH44" i="1"/>
  <c r="AH43" i="1"/>
  <c r="Y43" i="1"/>
  <c r="Z43" i="1"/>
  <c r="AH54" i="1"/>
  <c r="Z53" i="1"/>
  <c r="Y52" i="1"/>
  <c r="N48" i="1"/>
  <c r="AA48" i="1" s="1"/>
  <c r="F44" i="1"/>
  <c r="AC44" i="1" s="1"/>
  <c r="AQ43" i="1"/>
  <c r="N42" i="1"/>
  <c r="AA42" i="1" s="1"/>
  <c r="AG43" i="1"/>
  <c r="F43" i="1"/>
  <c r="AC43" i="1" s="1"/>
  <c r="AF43" i="1"/>
  <c r="AH42" i="1"/>
  <c r="Y42" i="1"/>
  <c r="Z42" i="1"/>
  <c r="F38" i="1"/>
  <c r="AC38" i="1" s="1"/>
  <c r="AE38" i="1"/>
  <c r="Z51" i="1"/>
  <c r="AH48" i="1"/>
  <c r="Y48" i="1"/>
  <c r="Z48" i="1"/>
  <c r="F47" i="1"/>
  <c r="AC47" i="1" s="1"/>
  <c r="AQ42" i="1"/>
  <c r="N41" i="1"/>
  <c r="AA41" i="1" s="1"/>
  <c r="BH37" i="1"/>
  <c r="AF39" i="1"/>
  <c r="BH38" i="1"/>
  <c r="AF38" i="1"/>
  <c r="BH35" i="1"/>
  <c r="Z35" i="1"/>
  <c r="AF33" i="1"/>
  <c r="AE28" i="1"/>
  <c r="F28" i="1"/>
  <c r="AC28" i="1" s="1"/>
  <c r="AG36" i="1"/>
  <c r="AE33" i="1"/>
  <c r="F31" i="1"/>
  <c r="AC31" i="1" s="1"/>
  <c r="AH29" i="1"/>
  <c r="F27" i="1"/>
  <c r="AC27" i="1" s="1"/>
  <c r="F24" i="1"/>
  <c r="AC24" i="1" s="1"/>
  <c r="AE24" i="1"/>
  <c r="Z38" i="1"/>
  <c r="Z33" i="1"/>
  <c r="N30" i="1"/>
  <c r="AA30" i="1" s="1"/>
  <c r="AQ29" i="1"/>
  <c r="F35" i="1"/>
  <c r="AC35" i="1" s="1"/>
  <c r="AG32" i="1"/>
  <c r="AH28" i="1"/>
  <c r="Z36" i="1"/>
  <c r="BH23" i="1"/>
  <c r="Z32" i="1"/>
  <c r="Z40" i="1"/>
  <c r="Z39" i="1"/>
  <c r="F39" i="1"/>
  <c r="AC39" i="1" s="1"/>
  <c r="Y38" i="1"/>
  <c r="AF37" i="1"/>
  <c r="Z34" i="1"/>
  <c r="N28" i="1"/>
  <c r="AA28" i="1" s="1"/>
  <c r="Y40" i="1"/>
  <c r="Y39" i="1"/>
  <c r="F36" i="1"/>
  <c r="AC36" i="1" s="1"/>
  <c r="AG35" i="1"/>
  <c r="N27" i="1"/>
  <c r="AA27" i="1" s="1"/>
  <c r="Z37" i="1"/>
  <c r="Y36" i="1"/>
  <c r="BH32" i="1"/>
  <c r="F32" i="1"/>
  <c r="AC32" i="1" s="1"/>
  <c r="Z31" i="1"/>
  <c r="F34" i="1"/>
  <c r="AC34" i="1" s="1"/>
  <c r="Y32" i="1"/>
  <c r="Z22" i="1"/>
  <c r="AH18" i="1"/>
  <c r="Z17" i="1"/>
  <c r="AG14" i="1"/>
  <c r="AQ13" i="1"/>
  <c r="Z10" i="1"/>
  <c r="Y16" i="1"/>
  <c r="Z16" i="1"/>
  <c r="AG15" i="1"/>
  <c r="Z12" i="1"/>
  <c r="Y24" i="1"/>
  <c r="AH21" i="1"/>
  <c r="Z20" i="1"/>
  <c r="Y19" i="1"/>
  <c r="AQ18" i="1"/>
  <c r="Y15" i="1"/>
  <c r="Z15" i="1"/>
  <c r="BH14" i="1"/>
  <c r="F22" i="1"/>
  <c r="AC22" i="1" s="1"/>
  <c r="F17" i="1"/>
  <c r="AC17" i="1" s="1"/>
  <c r="BH16" i="1"/>
  <c r="F14" i="1"/>
  <c r="AC14" i="1" s="1"/>
  <c r="Z13" i="1"/>
  <c r="AH12" i="1"/>
  <c r="F10" i="1"/>
  <c r="AC10" i="1" s="1"/>
  <c r="Z23" i="1"/>
  <c r="Y22" i="1"/>
  <c r="AH19" i="1"/>
  <c r="Z18" i="1"/>
  <c r="Y17" i="1"/>
  <c r="F16" i="1"/>
  <c r="AC16" i="1" s="1"/>
  <c r="AQ15" i="1"/>
  <c r="BH15" i="1"/>
  <c r="F12" i="1"/>
  <c r="AC12" i="1" s="1"/>
  <c r="Z27" i="1"/>
  <c r="Z26" i="1"/>
  <c r="F25" i="1"/>
  <c r="AC25" i="1" s="1"/>
  <c r="AG24" i="1"/>
  <c r="F20" i="1"/>
  <c r="AC20" i="1" s="1"/>
  <c r="F15" i="1"/>
  <c r="AC15" i="1" s="1"/>
  <c r="N14" i="1"/>
  <c r="AA14" i="1" s="1"/>
  <c r="AH22" i="1"/>
  <c r="Z21" i="1"/>
  <c r="AF19" i="1"/>
  <c r="Z11" i="1"/>
  <c r="F23" i="1"/>
  <c r="AC23" i="1" s="1"/>
  <c r="AG22" i="1"/>
  <c r="F18" i="1"/>
  <c r="AC18" i="1" s="1"/>
  <c r="AG17" i="1"/>
  <c r="BH9" i="1"/>
  <c r="Z24" i="1"/>
  <c r="AH20" i="1"/>
  <c r="Z19" i="1"/>
  <c r="Y18" i="1"/>
  <c r="F9" i="1"/>
  <c r="AC9" i="1" s="1"/>
  <c r="F21" i="1"/>
  <c r="AC21" i="1" s="1"/>
  <c r="AH16" i="1"/>
  <c r="AH11" i="1"/>
  <c r="F11" i="1"/>
  <c r="AC11" i="1" s="1"/>
  <c r="AH4" i="1"/>
  <c r="AQ12" i="1"/>
  <c r="AG12" i="1"/>
  <c r="AG11" i="1"/>
  <c r="AG10" i="1"/>
  <c r="BH13" i="1"/>
  <c r="BH10" i="1"/>
  <c r="AE13" i="1"/>
  <c r="AE12" i="1"/>
  <c r="AE11" i="1"/>
  <c r="Z14" i="1"/>
  <c r="Z9" i="1"/>
  <c r="Z8" i="1"/>
  <c r="Z7" i="1"/>
  <c r="Z6" i="1"/>
  <c r="Z5" i="1"/>
  <c r="AG3" i="1"/>
  <c r="F3" i="1"/>
  <c r="AC3" i="1" s="1"/>
  <c r="R2" i="1"/>
  <c r="E8" i="2" s="1"/>
  <c r="AP3" i="1"/>
  <c r="N3" i="1"/>
  <c r="AA3" i="1" s="1"/>
  <c r="I2" i="1"/>
  <c r="Z3" i="1"/>
  <c r="AQ3" i="1"/>
  <c r="G2" i="1"/>
  <c r="Y3" i="1"/>
  <c r="AH3" i="1"/>
  <c r="E2" i="1"/>
  <c r="AF3" i="1"/>
  <c r="AE3" i="1"/>
  <c r="AM33" i="3"/>
  <c r="AM23" i="3"/>
  <c r="AM13" i="3"/>
  <c r="AM32" i="3"/>
  <c r="AM22" i="3"/>
  <c r="AM12" i="3"/>
  <c r="AM31" i="3"/>
  <c r="AM21" i="3"/>
  <c r="AM11" i="3"/>
  <c r="AM27" i="3"/>
  <c r="AM17" i="3"/>
  <c r="AM7" i="3"/>
  <c r="AM36" i="3"/>
  <c r="AM26" i="3"/>
  <c r="AM16" i="3"/>
  <c r="AM6" i="3"/>
  <c r="AM3" i="3"/>
  <c r="AN40" i="3"/>
  <c r="AN35" i="3"/>
  <c r="AN30" i="3"/>
  <c r="AN25" i="3"/>
  <c r="AN20" i="3"/>
  <c r="AN15" i="3"/>
  <c r="AN10" i="3"/>
  <c r="AN5" i="3"/>
  <c r="AC26" i="3"/>
  <c r="AA21" i="3"/>
  <c r="Z20" i="3"/>
  <c r="Z19" i="3"/>
  <c r="Z18" i="3"/>
  <c r="Z17" i="3"/>
  <c r="Y16" i="3"/>
  <c r="AP28" i="3"/>
  <c r="AP18" i="3"/>
  <c r="AP8" i="3"/>
  <c r="W29" i="3"/>
  <c r="W19" i="3"/>
  <c r="W9" i="3"/>
  <c r="AL43" i="3"/>
  <c r="AL33" i="3"/>
  <c r="AL23" i="3"/>
  <c r="AL13" i="3"/>
  <c r="AN3" i="3"/>
  <c r="AM40" i="3"/>
  <c r="AM35" i="3"/>
  <c r="AM30" i="3"/>
  <c r="AM25" i="3"/>
  <c r="AM20" i="3"/>
  <c r="AM15" i="3"/>
  <c r="AM10" i="3"/>
  <c r="AM5" i="3"/>
  <c r="AC30" i="3"/>
  <c r="AC29" i="3"/>
  <c r="AC28" i="3"/>
  <c r="AC27" i="3"/>
  <c r="AA25" i="3"/>
  <c r="AA24" i="3"/>
  <c r="AA23" i="3"/>
  <c r="AA22" i="3"/>
  <c r="Z21" i="3"/>
  <c r="Y20" i="3"/>
  <c r="Y19" i="3"/>
  <c r="Y18" i="3"/>
  <c r="Y17" i="3"/>
  <c r="AP27" i="3"/>
  <c r="AP17" i="3"/>
  <c r="AP7" i="3"/>
  <c r="W28" i="3"/>
  <c r="W18" i="3"/>
  <c r="W8" i="3"/>
  <c r="AL42" i="3"/>
  <c r="AL32" i="3"/>
  <c r="AL22" i="3"/>
  <c r="AL12" i="3"/>
  <c r="AN44" i="3"/>
  <c r="AN39" i="3"/>
  <c r="AN34" i="3"/>
  <c r="AN29" i="3"/>
  <c r="AN24" i="3"/>
  <c r="AN19" i="3"/>
  <c r="AN14" i="3"/>
  <c r="AN9" i="3"/>
  <c r="AC31" i="3"/>
  <c r="AA26" i="3"/>
  <c r="Z25" i="3"/>
  <c r="Z24" i="3"/>
  <c r="Z23" i="3"/>
  <c r="Z22" i="3"/>
  <c r="Y21" i="3"/>
  <c r="AC5" i="3"/>
  <c r="AP36" i="3"/>
  <c r="AP26" i="3"/>
  <c r="AP16" i="3"/>
  <c r="AP6" i="3"/>
  <c r="W27" i="3"/>
  <c r="W17" i="3"/>
  <c r="W7" i="3"/>
  <c r="AL41" i="3"/>
  <c r="AL31" i="3"/>
  <c r="AL21" i="3"/>
  <c r="AL11" i="3"/>
  <c r="AM44" i="3"/>
  <c r="AM39" i="3"/>
  <c r="AM34" i="3"/>
  <c r="AM29" i="3"/>
  <c r="AM24" i="3"/>
  <c r="AM19" i="3"/>
  <c r="AM14" i="3"/>
  <c r="AM9" i="3"/>
  <c r="AC35" i="3"/>
  <c r="AC34" i="3"/>
  <c r="AC33" i="3"/>
  <c r="AC32" i="3"/>
  <c r="AA30" i="3"/>
  <c r="AA29" i="3"/>
  <c r="AA28" i="3"/>
  <c r="AA27" i="3"/>
  <c r="Z26" i="3"/>
  <c r="Y25" i="3"/>
  <c r="Y24" i="3"/>
  <c r="Y23" i="3"/>
  <c r="Y22" i="3"/>
  <c r="AF11" i="3"/>
  <c r="AC10" i="3"/>
  <c r="AC9" i="3"/>
  <c r="AC8" i="3"/>
  <c r="AC7" i="3"/>
  <c r="AC6" i="3"/>
  <c r="AP3" i="3"/>
  <c r="AP35" i="3"/>
  <c r="AP25" i="3"/>
  <c r="AP15" i="3"/>
  <c r="AP5" i="3"/>
  <c r="W36" i="3"/>
  <c r="W26" i="3"/>
  <c r="W16" i="3"/>
  <c r="W6" i="3"/>
  <c r="AN43" i="3"/>
  <c r="AN38" i="3"/>
  <c r="AN33" i="3"/>
  <c r="AN28" i="3"/>
  <c r="AN23" i="3"/>
  <c r="AN18" i="3"/>
  <c r="AN13" i="3"/>
  <c r="AN8" i="3"/>
  <c r="AC36" i="3"/>
  <c r="AA31" i="3"/>
  <c r="Z30" i="3"/>
  <c r="Z29" i="3"/>
  <c r="Z28" i="3"/>
  <c r="Z27" i="3"/>
  <c r="AC11" i="3"/>
  <c r="AA5" i="3"/>
  <c r="AP34" i="3"/>
  <c r="AP24" i="3"/>
  <c r="AP14" i="3"/>
  <c r="W3" i="3"/>
  <c r="W35" i="3"/>
  <c r="W25" i="3"/>
  <c r="W15" i="3"/>
  <c r="W5" i="3"/>
  <c r="AM38" i="3"/>
  <c r="AM28" i="3"/>
  <c r="AM18" i="3"/>
  <c r="AM8" i="3"/>
  <c r="AA35" i="3"/>
  <c r="AA34" i="3"/>
  <c r="AA33" i="3"/>
  <c r="AA32" i="3"/>
  <c r="Z31" i="3"/>
  <c r="Y30" i="3"/>
  <c r="Y29" i="3"/>
  <c r="Y28" i="3"/>
  <c r="Y27" i="3"/>
  <c r="AC15" i="3"/>
  <c r="AC14" i="3"/>
  <c r="AC13" i="3"/>
  <c r="AC12" i="3"/>
  <c r="AA10" i="3"/>
  <c r="AA9" i="3"/>
  <c r="AA8" i="3"/>
  <c r="AA7" i="3"/>
  <c r="AA6" i="3"/>
  <c r="Z5" i="3"/>
  <c r="AP33" i="3"/>
  <c r="AP23" i="3"/>
  <c r="AP13" i="3"/>
  <c r="W34" i="3"/>
  <c r="W24" i="3"/>
  <c r="W14" i="3"/>
  <c r="AN42" i="3"/>
  <c r="AN37" i="3"/>
  <c r="AN32" i="3"/>
  <c r="AN27" i="3"/>
  <c r="AN22" i="3"/>
  <c r="AN17" i="3"/>
  <c r="AN12" i="3"/>
  <c r="AN7" i="3"/>
  <c r="AA36" i="3"/>
  <c r="Z35" i="3"/>
  <c r="Z34" i="3"/>
  <c r="Z33" i="3"/>
  <c r="Z32" i="3"/>
  <c r="Y31" i="3"/>
  <c r="AF20" i="3"/>
  <c r="AC16" i="3"/>
  <c r="AA11" i="3"/>
  <c r="Z10" i="3"/>
  <c r="Z9" i="3"/>
  <c r="Z8" i="3"/>
  <c r="Z7" i="3"/>
  <c r="Z6" i="3"/>
  <c r="AP32" i="3"/>
  <c r="AP22" i="3"/>
  <c r="AP12" i="3"/>
  <c r="W33" i="3"/>
  <c r="W23" i="3"/>
  <c r="W13" i="3"/>
  <c r="AL37" i="3"/>
  <c r="AL27" i="3"/>
  <c r="AL17" i="3"/>
  <c r="AL7" i="3"/>
  <c r="Z36" i="3"/>
  <c r="Y32" i="3"/>
  <c r="AF21" i="3"/>
  <c r="AC20" i="3"/>
  <c r="AC19" i="3"/>
  <c r="AC18" i="3"/>
  <c r="AC17" i="3"/>
  <c r="AA15" i="3"/>
  <c r="AA14" i="3"/>
  <c r="AA13" i="3"/>
  <c r="AA12" i="3"/>
  <c r="Z11" i="3"/>
  <c r="Y10" i="3"/>
  <c r="Y9" i="3"/>
  <c r="Y8" i="3"/>
  <c r="Y7" i="3"/>
  <c r="AP31" i="3"/>
  <c r="AP21" i="3"/>
  <c r="AP11" i="3"/>
  <c r="W22" i="3"/>
  <c r="W12" i="3"/>
  <c r="AL36" i="3"/>
  <c r="AL26" i="3"/>
  <c r="AL16" i="3"/>
  <c r="AL6" i="3"/>
  <c r="AN41" i="3"/>
  <c r="AN36" i="3"/>
  <c r="AN31" i="3"/>
  <c r="AN26" i="3"/>
  <c r="AN21" i="3"/>
  <c r="AN16" i="3"/>
  <c r="AN11" i="3"/>
  <c r="AN6" i="3"/>
  <c r="AF25" i="3"/>
  <c r="AC21" i="3"/>
  <c r="AA16" i="3"/>
  <c r="Z15" i="3"/>
  <c r="Z14" i="3"/>
  <c r="Z13" i="3"/>
  <c r="Z12" i="3"/>
  <c r="Y11" i="3"/>
  <c r="AP30" i="3"/>
  <c r="AP20" i="3"/>
  <c r="AP10" i="3"/>
  <c r="AF26" i="3"/>
  <c r="AA20" i="3"/>
  <c r="AA19" i="3"/>
  <c r="AN4" i="3"/>
  <c r="AC4" i="3"/>
  <c r="AA4" i="3"/>
  <c r="Z4" i="3"/>
  <c r="Y4" i="3"/>
  <c r="AM4" i="3"/>
  <c r="W4" i="3"/>
  <c r="Z3" i="3"/>
  <c r="AC3" i="3"/>
  <c r="AA3" i="3"/>
  <c r="AT2" i="1"/>
  <c r="AS2" i="1"/>
  <c r="J2" i="1"/>
  <c r="E10" i="2" s="1"/>
  <c r="AF45" i="3" l="1"/>
  <c r="AM4" i="1"/>
  <c r="AF41" i="3"/>
  <c r="AI28" i="1"/>
  <c r="AI60" i="1"/>
  <c r="AI35" i="1"/>
  <c r="AJ4" i="1"/>
  <c r="AI11" i="1"/>
  <c r="AI55" i="1"/>
  <c r="AI63" i="1"/>
  <c r="AI10" i="1"/>
  <c r="AI23" i="1"/>
  <c r="AI52" i="1"/>
  <c r="AI59" i="1"/>
  <c r="AI31" i="1"/>
  <c r="AI44" i="1"/>
  <c r="AI13" i="1"/>
  <c r="AJ28" i="1"/>
  <c r="AI82" i="1"/>
  <c r="AI51" i="1"/>
  <c r="AI18" i="1"/>
  <c r="AI56" i="1"/>
  <c r="AI37" i="1"/>
  <c r="AI66" i="1"/>
  <c r="AI48" i="1"/>
  <c r="AI86" i="1"/>
  <c r="AJ25" i="1"/>
  <c r="AI17" i="1"/>
  <c r="AI9" i="1"/>
  <c r="AI67" i="1"/>
  <c r="AI80" i="1"/>
  <c r="AI7" i="1"/>
  <c r="AI33" i="1"/>
  <c r="AI4" i="1"/>
  <c r="AB4" i="1"/>
  <c r="AI26" i="1"/>
  <c r="AI24" i="1"/>
  <c r="AI21" i="1"/>
  <c r="AI61" i="1"/>
  <c r="AI32" i="1"/>
  <c r="AI83" i="1"/>
  <c r="AI12" i="1"/>
  <c r="AI77" i="1"/>
  <c r="AI5" i="1"/>
  <c r="AI46" i="1"/>
  <c r="AI49" i="1"/>
  <c r="AI70" i="1"/>
  <c r="AJ30" i="1"/>
  <c r="AI88" i="1"/>
  <c r="AI89" i="1"/>
  <c r="AI25" i="1"/>
  <c r="AI16" i="1"/>
  <c r="AI27" i="1"/>
  <c r="AI79" i="1"/>
  <c r="AI71" i="1"/>
  <c r="AI19" i="1"/>
  <c r="AI8" i="1"/>
  <c r="AI30" i="1"/>
  <c r="AI50" i="1"/>
  <c r="AI68" i="1"/>
  <c r="AI15" i="1"/>
  <c r="AI20" i="1"/>
  <c r="AI6" i="1"/>
  <c r="AI22" i="1"/>
  <c r="AI65" i="1"/>
  <c r="AI69" i="1"/>
  <c r="AI84" i="1"/>
  <c r="AI87" i="1"/>
  <c r="AI73" i="1"/>
  <c r="AI76" i="1"/>
  <c r="AI41" i="1"/>
  <c r="AB25" i="1"/>
  <c r="AI85" i="1"/>
  <c r="AI34" i="1"/>
  <c r="AI74" i="1"/>
  <c r="AI36" i="1"/>
  <c r="AI78" i="1"/>
  <c r="AP2" i="1"/>
  <c r="AI53" i="1"/>
  <c r="AI29" i="1"/>
  <c r="AI54" i="1"/>
  <c r="AI47" i="1"/>
  <c r="AI45" i="1"/>
  <c r="AI64" i="1"/>
  <c r="AI75" i="1"/>
  <c r="AJ29" i="1"/>
  <c r="AM25" i="1"/>
  <c r="AI38" i="1"/>
  <c r="AI81" i="1"/>
  <c r="AI14" i="1"/>
  <c r="AI42" i="1"/>
  <c r="AM29" i="1"/>
  <c r="AG2" i="1"/>
  <c r="AB30" i="1"/>
  <c r="AF2" i="1"/>
  <c r="AE2" i="1"/>
  <c r="AI39" i="1"/>
  <c r="AB29" i="1"/>
  <c r="AI62" i="1"/>
  <c r="AI57" i="1"/>
  <c r="AI72" i="1"/>
  <c r="AJ3" i="1"/>
  <c r="AM30" i="1"/>
  <c r="AI40" i="1"/>
  <c r="AQ2" i="1"/>
  <c r="AI58" i="1"/>
  <c r="AJ51" i="1"/>
  <c r="AB51" i="1"/>
  <c r="AM51" i="1"/>
  <c r="AJ63" i="1"/>
  <c r="AM63" i="1"/>
  <c r="AB63" i="1"/>
  <c r="AJ74" i="1"/>
  <c r="AB74" i="1"/>
  <c r="AM74" i="1"/>
  <c r="AJ79" i="1"/>
  <c r="AB79" i="1"/>
  <c r="AM79" i="1"/>
  <c r="AJ22" i="1"/>
  <c r="AB22" i="1"/>
  <c r="AM22" i="1"/>
  <c r="AJ8" i="1"/>
  <c r="AB8" i="1"/>
  <c r="AM8" i="1"/>
  <c r="AJ12" i="1"/>
  <c r="AM12" i="1"/>
  <c r="AB12" i="1"/>
  <c r="AJ24" i="1"/>
  <c r="AB24" i="1"/>
  <c r="AM24" i="1"/>
  <c r="B3" i="2"/>
  <c r="AJ16" i="1"/>
  <c r="AM16" i="1"/>
  <c r="AB16" i="1"/>
  <c r="AJ5" i="1"/>
  <c r="AB5" i="1"/>
  <c r="AM5" i="1"/>
  <c r="AJ17" i="1"/>
  <c r="AB17" i="1"/>
  <c r="AM17" i="1"/>
  <c r="AJ37" i="1"/>
  <c r="AB37" i="1"/>
  <c r="AM37" i="1"/>
  <c r="AJ40" i="1"/>
  <c r="AB40" i="1"/>
  <c r="AM40" i="1"/>
  <c r="AJ53" i="1"/>
  <c r="AB53" i="1"/>
  <c r="AM53" i="1"/>
  <c r="AJ50" i="1"/>
  <c r="AM50" i="1"/>
  <c r="AB50" i="1"/>
  <c r="AJ88" i="1"/>
  <c r="AB88" i="1"/>
  <c r="AM88" i="1"/>
  <c r="AJ80" i="1"/>
  <c r="AM80" i="1"/>
  <c r="AB80" i="1"/>
  <c r="AJ33" i="1"/>
  <c r="AB33" i="1"/>
  <c r="AM33" i="1"/>
  <c r="AJ7" i="1"/>
  <c r="AB7" i="1"/>
  <c r="AM7" i="1"/>
  <c r="AJ11" i="1"/>
  <c r="AB11" i="1"/>
  <c r="AM11" i="1"/>
  <c r="AJ32" i="1"/>
  <c r="AM32" i="1"/>
  <c r="AB32" i="1"/>
  <c r="AJ14" i="1"/>
  <c r="AM14" i="1"/>
  <c r="AB14" i="1"/>
  <c r="AJ27" i="1"/>
  <c r="AB27" i="1"/>
  <c r="AM27" i="1"/>
  <c r="AJ31" i="1"/>
  <c r="AM31" i="1"/>
  <c r="AB31" i="1"/>
  <c r="AM57" i="1"/>
  <c r="AJ57" i="1"/>
  <c r="AB57" i="1"/>
  <c r="AM59" i="1"/>
  <c r="AJ59" i="1"/>
  <c r="AB59" i="1"/>
  <c r="AJ21" i="1"/>
  <c r="AB21" i="1"/>
  <c r="AM21" i="1"/>
  <c r="AJ10" i="1"/>
  <c r="AB10" i="1"/>
  <c r="AM10" i="1"/>
  <c r="AJ36" i="1"/>
  <c r="AB36" i="1"/>
  <c r="AM36" i="1"/>
  <c r="AM60" i="1"/>
  <c r="AJ60" i="1"/>
  <c r="AB60" i="1"/>
  <c r="AJ41" i="1"/>
  <c r="AM41" i="1"/>
  <c r="AB41" i="1"/>
  <c r="AJ72" i="1"/>
  <c r="AB72" i="1"/>
  <c r="AM72" i="1"/>
  <c r="AJ77" i="1"/>
  <c r="AB77" i="1"/>
  <c r="AM77" i="1"/>
  <c r="AJ67" i="1"/>
  <c r="AB67" i="1"/>
  <c r="AM67" i="1"/>
  <c r="AJ86" i="1"/>
  <c r="AB86" i="1"/>
  <c r="AM86" i="1"/>
  <c r="AJ81" i="1"/>
  <c r="AM81" i="1"/>
  <c r="AB81" i="1"/>
  <c r="AJ19" i="1"/>
  <c r="AB19" i="1"/>
  <c r="AM19" i="1"/>
  <c r="AB89" i="1"/>
  <c r="AM89" i="1"/>
  <c r="AJ89" i="1"/>
  <c r="AJ43" i="1"/>
  <c r="AM43" i="1"/>
  <c r="AB43" i="1"/>
  <c r="AJ64" i="1"/>
  <c r="AM64" i="1"/>
  <c r="AB64" i="1"/>
  <c r="AJ70" i="1"/>
  <c r="AB70" i="1"/>
  <c r="AM70" i="1"/>
  <c r="AJ75" i="1"/>
  <c r="AB75" i="1"/>
  <c r="AM75" i="1"/>
  <c r="AJ9" i="1"/>
  <c r="AB9" i="1"/>
  <c r="AM9" i="1"/>
  <c r="AJ26" i="1"/>
  <c r="AB26" i="1"/>
  <c r="AM26" i="1"/>
  <c r="AJ65" i="1"/>
  <c r="AM65" i="1"/>
  <c r="AB65" i="1"/>
  <c r="AJ15" i="1"/>
  <c r="AM15" i="1"/>
  <c r="AB15" i="1"/>
  <c r="AJ54" i="1"/>
  <c r="AB54" i="1"/>
  <c r="AM54" i="1"/>
  <c r="AJ71" i="1"/>
  <c r="AB71" i="1"/>
  <c r="AM71" i="1"/>
  <c r="AJ42" i="1"/>
  <c r="AM42" i="1"/>
  <c r="AB42" i="1"/>
  <c r="AM58" i="1"/>
  <c r="AJ58" i="1"/>
  <c r="AB58" i="1"/>
  <c r="AJ66" i="1"/>
  <c r="AB66" i="1"/>
  <c r="AM66" i="1"/>
  <c r="AH2" i="1"/>
  <c r="AJ13" i="1"/>
  <c r="AM13" i="1"/>
  <c r="AB13" i="1"/>
  <c r="AJ35" i="1"/>
  <c r="AB35" i="1"/>
  <c r="AM35" i="1"/>
  <c r="AJ48" i="1"/>
  <c r="AM48" i="1"/>
  <c r="AB48" i="1"/>
  <c r="AJ47" i="1"/>
  <c r="AM47" i="1"/>
  <c r="AB47" i="1"/>
  <c r="AJ52" i="1"/>
  <c r="AB52" i="1"/>
  <c r="AM52" i="1"/>
  <c r="AJ49" i="1"/>
  <c r="AM49" i="1"/>
  <c r="AB49" i="1"/>
  <c r="AJ61" i="1"/>
  <c r="AB61" i="1"/>
  <c r="AM61" i="1"/>
  <c r="AJ62" i="1"/>
  <c r="AM62" i="1"/>
  <c r="AB62" i="1"/>
  <c r="AJ6" i="1"/>
  <c r="AB6" i="1"/>
  <c r="AM6" i="1"/>
  <c r="AJ69" i="1"/>
  <c r="AB69" i="1"/>
  <c r="AM69" i="1"/>
  <c r="AJ18" i="1"/>
  <c r="AB18" i="1"/>
  <c r="AM18" i="1"/>
  <c r="AJ38" i="1"/>
  <c r="AB38" i="1"/>
  <c r="AM38" i="1"/>
  <c r="AJ44" i="1"/>
  <c r="AB44" i="1"/>
  <c r="AM44" i="1"/>
  <c r="AW4" i="1"/>
  <c r="D4" i="1" s="1"/>
  <c r="AW5" i="1"/>
  <c r="D5" i="1" s="1"/>
  <c r="AW6" i="1"/>
  <c r="D6" i="1" s="1"/>
  <c r="AW7" i="1"/>
  <c r="D7" i="1" s="1"/>
  <c r="AW8" i="1"/>
  <c r="D8" i="1" s="1"/>
  <c r="AW9" i="1"/>
  <c r="D9" i="1" s="1"/>
  <c r="AW10" i="1"/>
  <c r="D10" i="1" s="1"/>
  <c r="AW11" i="1"/>
  <c r="D11" i="1" s="1"/>
  <c r="AW12" i="1"/>
  <c r="D12" i="1" s="1"/>
  <c r="AW13" i="1"/>
  <c r="D13" i="1" s="1"/>
  <c r="AW14" i="1"/>
  <c r="D14" i="1" s="1"/>
  <c r="AW15" i="1"/>
  <c r="D15" i="1" s="1"/>
  <c r="AW21" i="1"/>
  <c r="D21" i="1" s="1"/>
  <c r="AW16" i="1"/>
  <c r="D16" i="1" s="1"/>
  <c r="AW18" i="1"/>
  <c r="D18" i="1" s="1"/>
  <c r="AW23" i="1"/>
  <c r="D23" i="1" s="1"/>
  <c r="AW20" i="1"/>
  <c r="D20" i="1" s="1"/>
  <c r="AW17" i="1"/>
  <c r="D17" i="1" s="1"/>
  <c r="AW22" i="1"/>
  <c r="D22" i="1" s="1"/>
  <c r="AW25" i="1"/>
  <c r="D25" i="1" s="1"/>
  <c r="AW26" i="1"/>
  <c r="D26" i="1" s="1"/>
  <c r="AW27" i="1"/>
  <c r="D27" i="1" s="1"/>
  <c r="AW28" i="1"/>
  <c r="D28" i="1" s="1"/>
  <c r="AW29" i="1"/>
  <c r="D29" i="1" s="1"/>
  <c r="AW30" i="1"/>
  <c r="D30" i="1" s="1"/>
  <c r="AW19" i="1"/>
  <c r="D19" i="1" s="1"/>
  <c r="AW34" i="1"/>
  <c r="D34" i="1" s="1"/>
  <c r="AW36" i="1"/>
  <c r="D36" i="1" s="1"/>
  <c r="AW33" i="1"/>
  <c r="D33" i="1" s="1"/>
  <c r="AW31" i="1"/>
  <c r="D31" i="1" s="1"/>
  <c r="AW35" i="1"/>
  <c r="D35" i="1" s="1"/>
  <c r="AW38" i="1"/>
  <c r="D38" i="1" s="1"/>
  <c r="AW39" i="1"/>
  <c r="D39" i="1" s="1"/>
  <c r="AW32" i="1"/>
  <c r="D32" i="1" s="1"/>
  <c r="AW37" i="1"/>
  <c r="D37" i="1" s="1"/>
  <c r="AW24" i="1"/>
  <c r="D24" i="1" s="1"/>
  <c r="AW43" i="1"/>
  <c r="D43" i="1" s="1"/>
  <c r="AW48" i="1"/>
  <c r="D48" i="1" s="1"/>
  <c r="AW56" i="1"/>
  <c r="D56" i="1" s="1"/>
  <c r="AW57" i="1"/>
  <c r="D57" i="1" s="1"/>
  <c r="AW58" i="1"/>
  <c r="D58" i="1" s="1"/>
  <c r="AW59" i="1"/>
  <c r="D59" i="1" s="1"/>
  <c r="AW60" i="1"/>
  <c r="D60" i="1" s="1"/>
  <c r="AW50" i="1"/>
  <c r="D50" i="1" s="1"/>
  <c r="AW44" i="1"/>
  <c r="D44" i="1" s="1"/>
  <c r="AW47" i="1"/>
  <c r="D47" i="1" s="1"/>
  <c r="AW52" i="1"/>
  <c r="D52" i="1" s="1"/>
  <c r="AW40" i="1"/>
  <c r="D40" i="1" s="1"/>
  <c r="AW54" i="1"/>
  <c r="D54" i="1" s="1"/>
  <c r="AW41" i="1"/>
  <c r="D41" i="1" s="1"/>
  <c r="AW46" i="1"/>
  <c r="D46" i="1" s="1"/>
  <c r="AW51" i="1"/>
  <c r="D51" i="1" s="1"/>
  <c r="AW42" i="1"/>
  <c r="D42" i="1" s="1"/>
  <c r="AW45" i="1"/>
  <c r="D45" i="1" s="1"/>
  <c r="AW49" i="1"/>
  <c r="D49" i="1" s="1"/>
  <c r="AW53" i="1"/>
  <c r="D53" i="1" s="1"/>
  <c r="AW55" i="1"/>
  <c r="D55" i="1" s="1"/>
  <c r="AW65" i="1"/>
  <c r="D65" i="1" s="1"/>
  <c r="AW62" i="1"/>
  <c r="D62" i="1" s="1"/>
  <c r="AW67" i="1"/>
  <c r="D67" i="1" s="1"/>
  <c r="AW61" i="1"/>
  <c r="D61" i="1" s="1"/>
  <c r="AW63" i="1"/>
  <c r="D63" i="1" s="1"/>
  <c r="AW66" i="1"/>
  <c r="D66" i="1" s="1"/>
  <c r="AW69" i="1"/>
  <c r="D69" i="1" s="1"/>
  <c r="AW70" i="1"/>
  <c r="D70" i="1" s="1"/>
  <c r="AW71" i="1"/>
  <c r="D71" i="1" s="1"/>
  <c r="AW72" i="1"/>
  <c r="D72" i="1" s="1"/>
  <c r="AW73" i="1"/>
  <c r="D73" i="1" s="1"/>
  <c r="AW74" i="1"/>
  <c r="D74" i="1" s="1"/>
  <c r="AW75" i="1"/>
  <c r="D75" i="1" s="1"/>
  <c r="AW76" i="1"/>
  <c r="D76" i="1" s="1"/>
  <c r="AW77" i="1"/>
  <c r="AW64" i="1"/>
  <c r="D64" i="1" s="1"/>
  <c r="AW68" i="1"/>
  <c r="D68" i="1" s="1"/>
  <c r="AW81" i="1"/>
  <c r="AW89" i="1"/>
  <c r="AW82" i="1"/>
  <c r="AW78" i="1"/>
  <c r="AW83" i="1"/>
  <c r="AW79" i="1"/>
  <c r="AW85" i="1"/>
  <c r="AW86" i="1"/>
  <c r="AW87" i="1"/>
  <c r="AW88" i="1"/>
  <c r="AW80" i="1"/>
  <c r="AW84" i="1"/>
  <c r="AJ34" i="1"/>
  <c r="AB34" i="1"/>
  <c r="AM34" i="1"/>
  <c r="AJ46" i="1"/>
  <c r="AB46" i="1"/>
  <c r="AM46" i="1"/>
  <c r="AM56" i="1"/>
  <c r="AJ56" i="1"/>
  <c r="AB56" i="1"/>
  <c r="AJ45" i="1"/>
  <c r="AM45" i="1"/>
  <c r="AB45" i="1"/>
  <c r="AJ83" i="1"/>
  <c r="AM83" i="1"/>
  <c r="AB83" i="1"/>
  <c r="AB84" i="1"/>
  <c r="AM84" i="1"/>
  <c r="AJ84" i="1"/>
  <c r="AJ23" i="1"/>
  <c r="AB23" i="1"/>
  <c r="AM23" i="1"/>
  <c r="AM28" i="1"/>
  <c r="AJ55" i="1"/>
  <c r="AB55" i="1"/>
  <c r="AM55" i="1"/>
  <c r="AJ76" i="1"/>
  <c r="AB76" i="1"/>
  <c r="AM76" i="1"/>
  <c r="AJ85" i="1"/>
  <c r="AB85" i="1"/>
  <c r="AM85" i="1"/>
  <c r="AA2" i="1"/>
  <c r="AB28" i="1"/>
  <c r="AW3" i="1"/>
  <c r="D3" i="1" s="1"/>
  <c r="N2" i="1"/>
  <c r="AJ20" i="1"/>
  <c r="AB20" i="1"/>
  <c r="AM20" i="1"/>
  <c r="AJ39" i="1"/>
  <c r="AM39" i="1"/>
  <c r="AB39" i="1"/>
  <c r="AI43" i="1"/>
  <c r="AJ68" i="1"/>
  <c r="AB68" i="1"/>
  <c r="AM68" i="1"/>
  <c r="AJ73" i="1"/>
  <c r="AB73" i="1"/>
  <c r="AM73" i="1"/>
  <c r="AJ78" i="1"/>
  <c r="AM78" i="1"/>
  <c r="AB78" i="1"/>
  <c r="AJ87" i="1"/>
  <c r="AB87" i="1"/>
  <c r="AM87" i="1"/>
  <c r="AJ82" i="1"/>
  <c r="AM82" i="1"/>
  <c r="AB82" i="1"/>
  <c r="AC2" i="1"/>
  <c r="AB3" i="1"/>
  <c r="AM3" i="1"/>
  <c r="D3" i="2"/>
  <c r="AI3" i="1"/>
  <c r="Y2" i="1"/>
  <c r="Z2" i="1"/>
  <c r="BH2" i="1"/>
  <c r="D2" i="2"/>
  <c r="F2" i="1"/>
  <c r="W2" i="3"/>
  <c r="C2" i="3"/>
  <c r="C7" i="2"/>
  <c r="AQ46" i="3" l="1"/>
  <c r="AR46" i="3" s="1"/>
  <c r="X46" i="3"/>
  <c r="AQ43" i="3"/>
  <c r="AR43" i="3" s="1"/>
  <c r="AQ45" i="3"/>
  <c r="AR45" i="3" s="1"/>
  <c r="X45" i="3"/>
  <c r="AQ44" i="3"/>
  <c r="AR44" i="3" s="1"/>
  <c r="X7" i="3"/>
  <c r="X22" i="3"/>
  <c r="X10" i="3"/>
  <c r="AQ41" i="3"/>
  <c r="AR41" i="3" s="1"/>
  <c r="AQ31" i="3"/>
  <c r="AR31" i="3" s="1"/>
  <c r="AQ9" i="3"/>
  <c r="AR9" i="3" s="1"/>
  <c r="X31" i="3"/>
  <c r="AQ27" i="3"/>
  <c r="AR27" i="3" s="1"/>
  <c r="AQ34" i="3"/>
  <c r="AR34" i="3" s="1"/>
  <c r="AQ24" i="3"/>
  <c r="AR24" i="3" s="1"/>
  <c r="X44" i="3"/>
  <c r="X35" i="3"/>
  <c r="X26" i="3"/>
  <c r="X9" i="3"/>
  <c r="AQ17" i="3"/>
  <c r="AR17" i="3" s="1"/>
  <c r="X33" i="3"/>
  <c r="AQ6" i="3"/>
  <c r="AR6" i="3" s="1"/>
  <c r="X42" i="3"/>
  <c r="AB2" i="1"/>
  <c r="X21" i="3"/>
  <c r="X20" i="3"/>
  <c r="X3" i="3"/>
  <c r="X5" i="3"/>
  <c r="AQ4" i="3"/>
  <c r="AR4" i="3" s="1"/>
  <c r="AQ19" i="3"/>
  <c r="AR19" i="3" s="1"/>
  <c r="AI2" i="1"/>
  <c r="AQ21" i="3"/>
  <c r="AR21" i="3" s="1"/>
  <c r="X16" i="3"/>
  <c r="AQ3" i="3"/>
  <c r="AR3" i="3" s="1"/>
  <c r="AQ11" i="3"/>
  <c r="AR11" i="3" s="1"/>
  <c r="X40" i="3"/>
  <c r="X25" i="3"/>
  <c r="AQ39" i="3"/>
  <c r="AR39" i="3" s="1"/>
  <c r="X15" i="3"/>
  <c r="AQ36" i="3"/>
  <c r="AR36" i="3" s="1"/>
  <c r="AQ29" i="3"/>
  <c r="AR29" i="3" s="1"/>
  <c r="X11" i="3"/>
  <c r="X37" i="3"/>
  <c r="AQ14" i="3"/>
  <c r="AR14" i="3" s="1"/>
  <c r="AQ38" i="3"/>
  <c r="AR38" i="3" s="1"/>
  <c r="X6" i="3"/>
  <c r="AQ16" i="3"/>
  <c r="AR16" i="3" s="1"/>
  <c r="X36" i="3"/>
  <c r="X32" i="3"/>
  <c r="X13" i="3"/>
  <c r="X39" i="3"/>
  <c r="AQ15" i="3"/>
  <c r="AR15" i="3" s="1"/>
  <c r="AQ12" i="3"/>
  <c r="AR12" i="3" s="1"/>
  <c r="AQ10" i="3"/>
  <c r="AR10" i="3" s="1"/>
  <c r="AQ37" i="3"/>
  <c r="AR37" i="3" s="1"/>
  <c r="AJ2" i="1"/>
  <c r="X28" i="3"/>
  <c r="X30" i="3"/>
  <c r="AQ5" i="3"/>
  <c r="AR5" i="3" s="1"/>
  <c r="AQ42" i="3"/>
  <c r="AR42" i="3" s="1"/>
  <c r="AQ40" i="3"/>
  <c r="AR40" i="3" s="1"/>
  <c r="AQ18" i="3"/>
  <c r="AR18" i="3" s="1"/>
  <c r="X12" i="3"/>
  <c r="AQ33" i="3"/>
  <c r="AR33" i="3" s="1"/>
  <c r="AQ28" i="3"/>
  <c r="AR28" i="3" s="1"/>
  <c r="X29" i="3"/>
  <c r="AQ32" i="3"/>
  <c r="AR32" i="3" s="1"/>
  <c r="AQ8" i="3"/>
  <c r="AR8" i="3" s="1"/>
  <c r="X19" i="3"/>
  <c r="X17" i="3"/>
  <c r="AQ26" i="3"/>
  <c r="AR26" i="3" s="1"/>
  <c r="AQ23" i="3"/>
  <c r="AR23" i="3" s="1"/>
  <c r="AM2" i="1"/>
  <c r="X34" i="3"/>
  <c r="X4" i="3"/>
  <c r="AQ13" i="3"/>
  <c r="AR13" i="3" s="1"/>
  <c r="X14" i="3"/>
  <c r="X38" i="3"/>
  <c r="X27" i="3"/>
  <c r="X43" i="3"/>
  <c r="X23" i="3"/>
  <c r="AQ35" i="3"/>
  <c r="AR35" i="3" s="1"/>
  <c r="AQ30" i="3"/>
  <c r="AR30" i="3" s="1"/>
  <c r="X41" i="3"/>
  <c r="X8" i="3"/>
  <c r="X18" i="3"/>
  <c r="X24" i="3"/>
  <c r="AQ25" i="3"/>
  <c r="AR25" i="3" s="1"/>
  <c r="AQ22" i="3"/>
  <c r="AR22" i="3" s="1"/>
  <c r="AQ20" i="3"/>
  <c r="AR20" i="3" s="1"/>
  <c r="AQ7" i="3"/>
  <c r="AR7" i="3" s="1"/>
  <c r="BJ4" i="1"/>
  <c r="BJ5" i="1"/>
  <c r="BJ6" i="1"/>
  <c r="BJ7" i="1"/>
  <c r="BJ8" i="1"/>
  <c r="BJ17" i="1"/>
  <c r="BJ22" i="1"/>
  <c r="BJ12" i="1"/>
  <c r="BJ25" i="1"/>
  <c r="BJ26" i="1"/>
  <c r="BJ27" i="1"/>
  <c r="BJ28" i="1"/>
  <c r="BJ29" i="1"/>
  <c r="BJ14" i="1"/>
  <c r="BJ11" i="1"/>
  <c r="BJ15" i="1"/>
  <c r="BJ9" i="1"/>
  <c r="BJ13" i="1"/>
  <c r="BJ16" i="1"/>
  <c r="BJ23" i="1"/>
  <c r="BJ10" i="1"/>
  <c r="BJ20" i="1"/>
  <c r="BJ31" i="1"/>
  <c r="BJ43" i="1"/>
  <c r="BJ44" i="1"/>
  <c r="BJ45" i="1"/>
  <c r="BJ46" i="1"/>
  <c r="BJ47" i="1"/>
  <c r="BJ48" i="1"/>
  <c r="BJ32" i="1"/>
  <c r="BJ34" i="1"/>
  <c r="BJ30" i="1"/>
  <c r="BJ54" i="1"/>
  <c r="BJ49" i="1"/>
  <c r="BJ56" i="1"/>
  <c r="BJ57" i="1"/>
  <c r="BJ58" i="1"/>
  <c r="BJ59" i="1"/>
  <c r="BJ60" i="1"/>
  <c r="BJ61" i="1"/>
  <c r="BJ50" i="1"/>
  <c r="BJ52" i="1"/>
  <c r="BJ63" i="1"/>
  <c r="BJ69" i="1"/>
  <c r="BJ70" i="1"/>
  <c r="BJ71" i="1"/>
  <c r="BJ65" i="1"/>
  <c r="BJ62" i="1"/>
  <c r="BJ67" i="1"/>
  <c r="BJ85" i="1"/>
  <c r="BJ86" i="1"/>
  <c r="BJ87" i="1"/>
  <c r="BJ88" i="1"/>
  <c r="BJ75" i="1"/>
  <c r="BJ55" i="1"/>
  <c r="BJ36" i="1"/>
  <c r="BJ68" i="1"/>
  <c r="BJ24" i="1"/>
  <c r="BJ38" i="1"/>
  <c r="BJ82" i="1"/>
  <c r="BJ66" i="1"/>
  <c r="BJ39" i="1"/>
  <c r="BJ51" i="1"/>
  <c r="BJ35" i="1"/>
  <c r="BJ19" i="1"/>
  <c r="BJ81" i="1"/>
  <c r="BJ83" i="1"/>
  <c r="BJ84" i="1"/>
  <c r="BJ42" i="1"/>
  <c r="BJ89" i="1"/>
  <c r="BJ78" i="1"/>
  <c r="BJ79" i="1"/>
  <c r="BJ40" i="1"/>
  <c r="BJ33" i="1"/>
  <c r="BJ37" i="1"/>
  <c r="BJ21" i="1"/>
  <c r="BJ76" i="1"/>
  <c r="BJ80" i="1"/>
  <c r="BJ73" i="1"/>
  <c r="BJ64" i="1"/>
  <c r="BJ77" i="1"/>
  <c r="BJ74" i="1"/>
  <c r="BJ41" i="1"/>
  <c r="BJ72" i="1"/>
  <c r="BJ53" i="1"/>
  <c r="BJ18" i="1"/>
  <c r="AW2" i="1"/>
  <c r="B4" i="2" s="1"/>
  <c r="F4" i="2" s="1"/>
  <c r="BJ3" i="1"/>
  <c r="B11" i="2"/>
  <c r="G11" i="2" s="1"/>
  <c r="B8" i="2"/>
  <c r="G8" i="2" s="1"/>
  <c r="B9" i="2"/>
  <c r="G9" i="2" s="1"/>
  <c r="B13" i="2"/>
  <c r="G13" i="2" s="1"/>
  <c r="B12" i="2"/>
  <c r="G12" i="2" s="1"/>
  <c r="B10" i="2"/>
  <c r="G10" i="2" s="1"/>
  <c r="AS46" i="3" l="1"/>
  <c r="AS45" i="3"/>
  <c r="AS32" i="3"/>
  <c r="AS23" i="3"/>
  <c r="AS26" i="3"/>
  <c r="AS11" i="3"/>
  <c r="AS39" i="3"/>
  <c r="AS4" i="3"/>
  <c r="AS9" i="3"/>
  <c r="AS3" i="3"/>
  <c r="AS41" i="3"/>
  <c r="AS42" i="3"/>
  <c r="AS10" i="3"/>
  <c r="AS6" i="3"/>
  <c r="AS34" i="3"/>
  <c r="AS44" i="3"/>
  <c r="AS18" i="3"/>
  <c r="AS38" i="3"/>
  <c r="AS12" i="3"/>
  <c r="AS37" i="3"/>
  <c r="AS16" i="3"/>
  <c r="AS22" i="3"/>
  <c r="AS17" i="3"/>
  <c r="AS24" i="3"/>
  <c r="AS13" i="3"/>
  <c r="AS15" i="3"/>
  <c r="AS40" i="3"/>
  <c r="AS20" i="3"/>
  <c r="AS28" i="3"/>
  <c r="AS27" i="3"/>
  <c r="AS5" i="3"/>
  <c r="AS19" i="3"/>
  <c r="AS29" i="3"/>
  <c r="AS25" i="3"/>
  <c r="AS14" i="3"/>
  <c r="AS7" i="3"/>
  <c r="AS36" i="3"/>
  <c r="AS33" i="3"/>
  <c r="AS8" i="3"/>
  <c r="AS30" i="3"/>
  <c r="AS43" i="3"/>
  <c r="AS21" i="3"/>
  <c r="AS31" i="3"/>
  <c r="AS35" i="3"/>
  <c r="D1" i="2"/>
  <c r="B2" i="2" s="1"/>
  <c r="B19" i="2" s="1"/>
  <c r="B16" i="2" l="1"/>
  <c r="B1" i="2"/>
  <c r="B21" i="2"/>
  <c r="B17" i="2"/>
  <c r="B18" i="2"/>
  <c r="B20" i="2"/>
  <c r="AK4" i="1" l="1"/>
  <c r="AK5" i="1"/>
  <c r="AK6" i="1"/>
  <c r="AK7" i="1"/>
  <c r="AK8" i="1"/>
  <c r="AK9" i="1"/>
  <c r="AK10" i="1"/>
  <c r="AK11" i="1"/>
  <c r="AK12" i="1"/>
  <c r="AK15" i="1"/>
  <c r="AK14" i="1"/>
  <c r="AK16" i="1"/>
  <c r="AK18" i="1"/>
  <c r="AK23" i="1"/>
  <c r="AK20" i="1"/>
  <c r="AK17" i="1"/>
  <c r="AK22" i="1"/>
  <c r="AK25" i="1"/>
  <c r="AK26" i="1"/>
  <c r="AK27" i="1"/>
  <c r="AK28" i="1"/>
  <c r="AK29" i="1"/>
  <c r="AK30" i="1"/>
  <c r="AK31" i="1"/>
  <c r="AK32" i="1"/>
  <c r="AK13" i="1"/>
  <c r="AK19" i="1"/>
  <c r="AK24" i="1"/>
  <c r="AK21" i="1"/>
  <c r="AK36" i="1"/>
  <c r="AK33" i="1"/>
  <c r="AK35" i="1"/>
  <c r="AK37" i="1"/>
  <c r="AK34" i="1"/>
  <c r="AK38" i="1"/>
  <c r="AK42" i="1"/>
  <c r="AK45" i="1"/>
  <c r="AK55" i="1"/>
  <c r="AK48" i="1"/>
  <c r="AK43" i="1"/>
  <c r="AK50" i="1"/>
  <c r="AK52" i="1"/>
  <c r="AK47" i="1"/>
  <c r="AK54" i="1"/>
  <c r="AK44" i="1"/>
  <c r="AK39" i="1"/>
  <c r="AK40" i="1"/>
  <c r="AK51" i="1"/>
  <c r="AK46" i="1"/>
  <c r="AK41" i="1"/>
  <c r="AK53" i="1"/>
  <c r="AK56" i="1"/>
  <c r="AK57" i="1"/>
  <c r="AK58" i="1"/>
  <c r="AK59" i="1"/>
  <c r="AK60" i="1"/>
  <c r="AK49" i="1"/>
  <c r="AK65" i="1"/>
  <c r="AK67" i="1"/>
  <c r="AK62" i="1"/>
  <c r="AK61" i="1"/>
  <c r="AK63" i="1"/>
  <c r="AK66" i="1"/>
  <c r="AK69" i="1"/>
  <c r="AK70" i="1"/>
  <c r="AK71" i="1"/>
  <c r="AK72" i="1"/>
  <c r="AK73" i="1"/>
  <c r="AK74" i="1"/>
  <c r="AK75" i="1"/>
  <c r="AK76" i="1"/>
  <c r="AK77" i="1"/>
  <c r="AK68" i="1"/>
  <c r="AK64" i="1"/>
  <c r="AK81" i="1"/>
  <c r="AK82" i="1"/>
  <c r="AK78" i="1"/>
  <c r="AK83" i="1"/>
  <c r="AK85" i="1"/>
  <c r="AK86" i="1"/>
  <c r="AK87" i="1"/>
  <c r="AK88" i="1"/>
  <c r="AK89" i="1"/>
  <c r="AK79" i="1"/>
  <c r="AK84" i="1"/>
  <c r="AK80" i="1"/>
  <c r="AK3" i="1"/>
  <c r="AN85" i="1" l="1"/>
  <c r="AO85" i="1"/>
  <c r="AR85" i="1" s="1"/>
  <c r="AN48" i="1"/>
  <c r="AO48" i="1"/>
  <c r="AR48" i="1" s="1"/>
  <c r="AN65" i="1"/>
  <c r="AO65" i="1"/>
  <c r="AR65" i="1" s="1"/>
  <c r="AN11" i="1"/>
  <c r="AO11" i="1"/>
  <c r="AR11" i="1" s="1"/>
  <c r="AN49" i="1"/>
  <c r="AO49" i="1"/>
  <c r="AR49" i="1" s="1"/>
  <c r="AN22" i="1"/>
  <c r="AO22" i="1"/>
  <c r="AR22" i="1" s="1"/>
  <c r="AO71" i="1"/>
  <c r="AR71" i="1" s="1"/>
  <c r="AN71" i="1"/>
  <c r="AN13" i="1"/>
  <c r="AO13" i="1"/>
  <c r="AR13" i="1" s="1"/>
  <c r="AN81" i="1"/>
  <c r="AO81" i="1"/>
  <c r="AR81" i="1" s="1"/>
  <c r="AN86" i="1"/>
  <c r="AO86" i="1"/>
  <c r="AR86" i="1" s="1"/>
  <c r="AO75" i="1"/>
  <c r="AR75" i="1" s="1"/>
  <c r="AN75" i="1"/>
  <c r="AN62" i="1"/>
  <c r="AO62" i="1"/>
  <c r="AR62" i="1" s="1"/>
  <c r="AN41" i="1"/>
  <c r="AO41" i="1"/>
  <c r="AR41" i="1" s="1"/>
  <c r="AN43" i="1"/>
  <c r="AO43" i="1"/>
  <c r="AR43" i="1" s="1"/>
  <c r="AN36" i="1"/>
  <c r="AO36" i="1"/>
  <c r="AR36" i="1" s="1"/>
  <c r="AN27" i="1"/>
  <c r="AO27" i="1"/>
  <c r="AR27" i="1" s="1"/>
  <c r="AN15" i="1"/>
  <c r="AO15" i="1"/>
  <c r="AR15" i="1" s="1"/>
  <c r="AO51" i="1"/>
  <c r="AR51" i="1" s="1"/>
  <c r="AN51" i="1"/>
  <c r="AN79" i="1"/>
  <c r="AO79" i="1"/>
  <c r="AR79" i="1" s="1"/>
  <c r="AN7" i="1"/>
  <c r="AO7" i="1"/>
  <c r="AR7" i="1" s="1"/>
  <c r="AO74" i="1"/>
  <c r="AR74" i="1" s="1"/>
  <c r="AN74" i="1"/>
  <c r="AO26" i="1"/>
  <c r="AR26" i="1" s="1"/>
  <c r="AN26" i="1"/>
  <c r="AO73" i="1"/>
  <c r="AR73" i="1" s="1"/>
  <c r="AN73" i="1"/>
  <c r="AO25" i="1"/>
  <c r="AR25" i="1" s="1"/>
  <c r="AN25" i="1"/>
  <c r="AO72" i="1"/>
  <c r="AR72" i="1" s="1"/>
  <c r="AN72" i="1"/>
  <c r="AN19" i="1"/>
  <c r="AO19" i="1"/>
  <c r="AR19" i="1" s="1"/>
  <c r="AN82" i="1"/>
  <c r="AO82" i="1"/>
  <c r="AR82" i="1" s="1"/>
  <c r="AN42" i="1"/>
  <c r="AO42" i="1"/>
  <c r="AR42" i="1" s="1"/>
  <c r="AN84" i="1"/>
  <c r="AO84" i="1"/>
  <c r="AR84" i="1" s="1"/>
  <c r="AN44" i="1"/>
  <c r="AO44" i="1"/>
  <c r="AR44" i="1" s="1"/>
  <c r="AN32" i="1"/>
  <c r="AO32" i="1"/>
  <c r="AR32" i="1" s="1"/>
  <c r="AO69" i="1"/>
  <c r="AR69" i="1" s="1"/>
  <c r="AN69" i="1"/>
  <c r="AN34" i="1"/>
  <c r="AO34" i="1"/>
  <c r="AR34" i="1" s="1"/>
  <c r="AN89" i="1"/>
  <c r="AO89" i="1"/>
  <c r="AR89" i="1" s="1"/>
  <c r="AN68" i="1"/>
  <c r="AO68" i="1"/>
  <c r="AR68" i="1" s="1"/>
  <c r="AO66" i="1"/>
  <c r="AR66" i="1" s="1"/>
  <c r="AN66" i="1"/>
  <c r="AO57" i="1"/>
  <c r="AR57" i="1" s="1"/>
  <c r="AN57" i="1"/>
  <c r="AN47" i="1"/>
  <c r="AO47" i="1"/>
  <c r="AR47" i="1" s="1"/>
  <c r="AN37" i="1"/>
  <c r="AO37" i="1"/>
  <c r="AR37" i="1" s="1"/>
  <c r="AN30" i="1"/>
  <c r="AO30" i="1"/>
  <c r="AR30" i="1" s="1"/>
  <c r="AN18" i="1"/>
  <c r="AO18" i="1"/>
  <c r="AR18" i="1" s="1"/>
  <c r="AN6" i="1"/>
  <c r="AO6" i="1"/>
  <c r="AR6" i="1" s="1"/>
  <c r="AN67" i="1"/>
  <c r="AO67" i="1"/>
  <c r="AR67" i="1" s="1"/>
  <c r="AN21" i="1"/>
  <c r="AO21" i="1"/>
  <c r="AR21" i="1" s="1"/>
  <c r="AN83" i="1"/>
  <c r="AO83" i="1"/>
  <c r="AR83" i="1" s="1"/>
  <c r="AN24" i="1"/>
  <c r="AO24" i="1"/>
  <c r="AR24" i="1" s="1"/>
  <c r="AN78" i="1"/>
  <c r="AO78" i="1"/>
  <c r="AR78" i="1" s="1"/>
  <c r="AN45" i="1"/>
  <c r="AO45" i="1"/>
  <c r="AR45" i="1" s="1"/>
  <c r="AN80" i="1"/>
  <c r="AO80" i="1"/>
  <c r="AR80" i="1" s="1"/>
  <c r="AN39" i="1"/>
  <c r="AO39" i="1"/>
  <c r="AR39" i="1" s="1"/>
  <c r="AN9" i="1"/>
  <c r="AO9" i="1"/>
  <c r="AR9" i="1" s="1"/>
  <c r="AN59" i="1"/>
  <c r="AO59" i="1"/>
  <c r="AR59" i="1" s="1"/>
  <c r="AN20" i="1"/>
  <c r="AO20" i="1"/>
  <c r="AR20" i="1" s="1"/>
  <c r="AN64" i="1"/>
  <c r="AO64" i="1"/>
  <c r="AR64" i="1" s="1"/>
  <c r="AN54" i="1"/>
  <c r="AO54" i="1"/>
  <c r="AR54" i="1" s="1"/>
  <c r="AN31" i="1"/>
  <c r="AO31" i="1"/>
  <c r="AR31" i="1" s="1"/>
  <c r="AN88" i="1"/>
  <c r="AO88" i="1"/>
  <c r="AR88" i="1" s="1"/>
  <c r="AO77" i="1"/>
  <c r="AR77" i="1" s="1"/>
  <c r="AN77" i="1"/>
  <c r="AO63" i="1"/>
  <c r="AR63" i="1" s="1"/>
  <c r="AN63" i="1"/>
  <c r="AO56" i="1"/>
  <c r="AR56" i="1" s="1"/>
  <c r="AN56" i="1"/>
  <c r="AN52" i="1"/>
  <c r="AO52" i="1"/>
  <c r="AR52" i="1" s="1"/>
  <c r="AN35" i="1"/>
  <c r="AO35" i="1"/>
  <c r="AR35" i="1" s="1"/>
  <c r="AN29" i="1"/>
  <c r="AO29" i="1"/>
  <c r="AR29" i="1" s="1"/>
  <c r="AN16" i="1"/>
  <c r="AO16" i="1"/>
  <c r="AR16" i="1" s="1"/>
  <c r="AN5" i="1"/>
  <c r="AO5" i="1"/>
  <c r="AR5" i="1" s="1"/>
  <c r="AN46" i="1"/>
  <c r="AO46" i="1"/>
  <c r="AR46" i="1" s="1"/>
  <c r="AN12" i="1"/>
  <c r="AO12" i="1"/>
  <c r="AR12" i="1" s="1"/>
  <c r="AN55" i="1"/>
  <c r="AO55" i="1"/>
  <c r="AR55" i="1" s="1"/>
  <c r="AN40" i="1"/>
  <c r="AO40" i="1"/>
  <c r="AR40" i="1" s="1"/>
  <c r="AN10" i="1"/>
  <c r="AO10" i="1"/>
  <c r="AR10" i="1" s="1"/>
  <c r="AN60" i="1"/>
  <c r="AO60" i="1"/>
  <c r="AR60" i="1" s="1"/>
  <c r="AN17" i="1"/>
  <c r="AO17" i="1"/>
  <c r="AR17" i="1" s="1"/>
  <c r="AO70" i="1"/>
  <c r="AR70" i="1" s="1"/>
  <c r="AN70" i="1"/>
  <c r="AN38" i="1"/>
  <c r="AO38" i="1"/>
  <c r="AR38" i="1" s="1"/>
  <c r="AN8" i="1"/>
  <c r="AO8" i="1"/>
  <c r="AR8" i="1" s="1"/>
  <c r="AN58" i="1"/>
  <c r="AO58" i="1"/>
  <c r="AR58" i="1" s="1"/>
  <c r="AN23" i="1"/>
  <c r="AO23" i="1"/>
  <c r="AR23" i="1" s="1"/>
  <c r="AN87" i="1"/>
  <c r="AO87" i="1"/>
  <c r="AR87" i="1" s="1"/>
  <c r="AO76" i="1"/>
  <c r="AR76" i="1" s="1"/>
  <c r="AN76" i="1"/>
  <c r="AO61" i="1"/>
  <c r="AR61" i="1" s="1"/>
  <c r="AN61" i="1"/>
  <c r="AN53" i="1"/>
  <c r="AO53" i="1"/>
  <c r="AR53" i="1" s="1"/>
  <c r="AN50" i="1"/>
  <c r="AO50" i="1"/>
  <c r="AR50" i="1" s="1"/>
  <c r="AN33" i="1"/>
  <c r="AO33" i="1"/>
  <c r="AR33" i="1" s="1"/>
  <c r="AN28" i="1"/>
  <c r="AO28" i="1"/>
  <c r="AR28" i="1" s="1"/>
  <c r="AN14" i="1"/>
  <c r="AO14" i="1"/>
  <c r="AR14" i="1" s="1"/>
  <c r="AN4" i="1"/>
  <c r="AO4" i="1"/>
  <c r="AR4" i="1" s="1"/>
  <c r="AO3" i="1"/>
  <c r="AL85" i="1"/>
  <c r="AD85" i="1" s="1"/>
  <c r="AN3" i="1"/>
  <c r="AL56" i="1" l="1"/>
  <c r="AD56" i="1" s="1"/>
  <c r="AL31" i="1"/>
  <c r="AD31" i="1" s="1"/>
  <c r="AL66" i="1"/>
  <c r="AD66" i="1" s="1"/>
  <c r="AL70" i="1"/>
  <c r="AD70" i="1" s="1"/>
  <c r="AL69" i="1"/>
  <c r="AD69" i="1" s="1"/>
  <c r="AL15" i="1"/>
  <c r="AD15" i="1" s="1"/>
  <c r="AL40" i="1"/>
  <c r="AD40" i="1" s="1"/>
  <c r="AL81" i="1"/>
  <c r="AD81" i="1" s="1"/>
  <c r="AL30" i="1"/>
  <c r="AD30" i="1" s="1"/>
  <c r="AL37" i="1"/>
  <c r="AD37" i="1" s="1"/>
  <c r="AL23" i="1"/>
  <c r="AD23" i="1" s="1"/>
  <c r="AL68" i="1"/>
  <c r="AD68" i="1" s="1"/>
  <c r="AL61" i="1"/>
  <c r="AD61" i="1" s="1"/>
  <c r="AL7" i="1"/>
  <c r="AD7" i="1" s="1"/>
  <c r="AL63" i="1"/>
  <c r="AD63" i="1" s="1"/>
  <c r="AL78" i="1"/>
  <c r="AD78" i="1" s="1"/>
  <c r="AL67" i="1"/>
  <c r="AD67" i="1" s="1"/>
  <c r="AL73" i="1"/>
  <c r="AD73" i="1" s="1"/>
  <c r="AL65" i="1"/>
  <c r="AD65" i="1" s="1"/>
  <c r="AL33" i="1"/>
  <c r="AD33" i="1" s="1"/>
  <c r="AL76" i="1"/>
  <c r="AD76" i="1" s="1"/>
  <c r="AL29" i="1"/>
  <c r="AD29" i="1" s="1"/>
  <c r="AL39" i="1"/>
  <c r="AD39" i="1" s="1"/>
  <c r="AL24" i="1"/>
  <c r="AD24" i="1" s="1"/>
  <c r="AL82" i="1"/>
  <c r="AD82" i="1" s="1"/>
  <c r="AL27" i="1"/>
  <c r="AD27" i="1" s="1"/>
  <c r="AL46" i="1"/>
  <c r="AD46" i="1" s="1"/>
  <c r="AL44" i="1"/>
  <c r="AD44" i="1" s="1"/>
  <c r="AL19" i="1"/>
  <c r="AD19" i="1" s="1"/>
  <c r="AL48" i="1"/>
  <c r="AD48" i="1" s="1"/>
  <c r="AL58" i="1"/>
  <c r="AD58" i="1" s="1"/>
  <c r="AL4" i="1"/>
  <c r="AD4" i="1" s="1"/>
  <c r="AL50" i="1"/>
  <c r="AD50" i="1" s="1"/>
  <c r="AL86" i="1"/>
  <c r="AD86" i="1" s="1"/>
  <c r="AL22" i="1"/>
  <c r="AD22" i="1" s="1"/>
  <c r="AL79" i="1"/>
  <c r="AD79" i="1" s="1"/>
  <c r="AL10" i="1"/>
  <c r="AD10" i="1" s="1"/>
  <c r="AL84" i="1"/>
  <c r="AD84" i="1" s="1"/>
  <c r="AL41" i="1"/>
  <c r="AD41" i="1" s="1"/>
  <c r="AL14" i="1"/>
  <c r="AD14" i="1" s="1"/>
  <c r="AL20" i="1"/>
  <c r="AD20" i="1" s="1"/>
  <c r="AL80" i="1"/>
  <c r="AD80" i="1" s="1"/>
  <c r="AL34" i="1"/>
  <c r="AD34" i="1" s="1"/>
  <c r="AU33" i="1"/>
  <c r="AX33" i="1"/>
  <c r="AU67" i="1"/>
  <c r="AX67" i="1"/>
  <c r="AU4" i="1"/>
  <c r="AX4" i="1"/>
  <c r="AU61" i="1"/>
  <c r="AX61" i="1"/>
  <c r="AU27" i="1"/>
  <c r="AX27" i="1"/>
  <c r="AU22" i="1"/>
  <c r="AX22" i="1"/>
  <c r="AX40" i="1"/>
  <c r="AU40" i="1"/>
  <c r="AU24" i="1"/>
  <c r="AX24" i="1"/>
  <c r="AX81" i="1"/>
  <c r="AU81" i="1"/>
  <c r="AU6" i="1"/>
  <c r="AX6" i="1"/>
  <c r="AU79" i="1"/>
  <c r="AX79" i="1"/>
  <c r="AX14" i="1"/>
  <c r="AU14" i="1"/>
  <c r="AL28" i="1"/>
  <c r="AD28" i="1" s="1"/>
  <c r="AL38" i="1"/>
  <c r="AD38" i="1" s="1"/>
  <c r="AU10" i="1"/>
  <c r="AX10" i="1"/>
  <c r="AU12" i="1"/>
  <c r="AX12" i="1"/>
  <c r="AL16" i="1"/>
  <c r="AD16" i="1" s="1"/>
  <c r="AL88" i="1"/>
  <c r="AD88" i="1" s="1"/>
  <c r="AL64" i="1"/>
  <c r="AD64" i="1" s="1"/>
  <c r="AX39" i="1"/>
  <c r="AU39" i="1"/>
  <c r="AL21" i="1"/>
  <c r="AD21" i="1" s="1"/>
  <c r="AU30" i="1"/>
  <c r="AX30" i="1"/>
  <c r="AL89" i="1"/>
  <c r="AD89" i="1" s="1"/>
  <c r="AX44" i="1"/>
  <c r="AU44" i="1"/>
  <c r="AL25" i="1"/>
  <c r="AD25" i="1" s="1"/>
  <c r="AU7" i="1"/>
  <c r="AX7" i="1"/>
  <c r="AU86" i="1"/>
  <c r="AX86" i="1"/>
  <c r="AL71" i="1"/>
  <c r="AD71" i="1" s="1"/>
  <c r="AL11" i="1"/>
  <c r="AD11" i="1" s="1"/>
  <c r="AL62" i="1"/>
  <c r="AD62" i="1" s="1"/>
  <c r="AU70" i="1"/>
  <c r="AX70" i="1"/>
  <c r="AU73" i="1"/>
  <c r="AX73" i="1"/>
  <c r="AU35" i="1"/>
  <c r="AX35" i="1"/>
  <c r="AX84" i="1"/>
  <c r="AU84" i="1"/>
  <c r="AU76" i="1"/>
  <c r="AX76" i="1"/>
  <c r="AU54" i="1"/>
  <c r="AX54" i="1"/>
  <c r="AU83" i="1"/>
  <c r="AX83" i="1"/>
  <c r="AU87" i="1"/>
  <c r="AX87" i="1"/>
  <c r="AL17" i="1"/>
  <c r="AD17" i="1" s="1"/>
  <c r="AL55" i="1"/>
  <c r="AD55" i="1" s="1"/>
  <c r="AL35" i="1"/>
  <c r="AD35" i="1" s="1"/>
  <c r="AL59" i="1"/>
  <c r="AD59" i="1" s="1"/>
  <c r="AX47" i="1"/>
  <c r="AU47" i="1"/>
  <c r="AU52" i="1"/>
  <c r="AX52" i="1"/>
  <c r="AL54" i="1"/>
  <c r="AD54" i="1" s="1"/>
  <c r="AL45" i="1"/>
  <c r="AD45" i="1" s="1"/>
  <c r="AL83" i="1"/>
  <c r="AD83" i="1" s="1"/>
  <c r="AU18" i="1"/>
  <c r="AX18" i="1"/>
  <c r="AL47" i="1"/>
  <c r="AD47" i="1" s="1"/>
  <c r="AL32" i="1"/>
  <c r="AD32" i="1" s="1"/>
  <c r="AL42" i="1"/>
  <c r="AD42" i="1" s="1"/>
  <c r="AU72" i="1"/>
  <c r="AX72" i="1"/>
  <c r="AL51" i="1"/>
  <c r="AD51" i="1" s="1"/>
  <c r="AL36" i="1"/>
  <c r="AD36" i="1" s="1"/>
  <c r="AX13" i="1"/>
  <c r="AU13" i="1"/>
  <c r="AU85" i="1"/>
  <c r="AX85" i="1"/>
  <c r="AU29" i="1"/>
  <c r="AX29" i="1"/>
  <c r="AU20" i="1"/>
  <c r="AX20" i="1"/>
  <c r="AX34" i="1"/>
  <c r="AU34" i="1"/>
  <c r="AU65" i="1"/>
  <c r="AX65" i="1"/>
  <c r="AU31" i="1"/>
  <c r="AX31" i="1"/>
  <c r="AX41" i="1"/>
  <c r="AU41" i="1"/>
  <c r="AX50" i="1"/>
  <c r="AU50" i="1"/>
  <c r="AU59" i="1"/>
  <c r="AX59" i="1"/>
  <c r="AU37" i="1"/>
  <c r="AX37" i="1"/>
  <c r="AX48" i="1"/>
  <c r="AU48" i="1"/>
  <c r="AU8" i="1"/>
  <c r="AX8" i="1"/>
  <c r="AU63" i="1"/>
  <c r="AX63" i="1"/>
  <c r="AU36" i="1"/>
  <c r="AX36" i="1"/>
  <c r="AX49" i="1"/>
  <c r="AU49" i="1"/>
  <c r="AX45" i="1"/>
  <c r="AU45" i="1"/>
  <c r="AL6" i="1"/>
  <c r="AD6" i="1" s="1"/>
  <c r="AU69" i="1"/>
  <c r="AX69" i="1"/>
  <c r="AL72" i="1"/>
  <c r="AD72" i="1" s="1"/>
  <c r="AL26" i="1"/>
  <c r="AD26" i="1" s="1"/>
  <c r="AL13" i="1"/>
  <c r="AD13" i="1" s="1"/>
  <c r="AL53" i="1"/>
  <c r="AD53" i="1" s="1"/>
  <c r="AL8" i="1"/>
  <c r="AD8" i="1" s="1"/>
  <c r="AX55" i="1"/>
  <c r="AU55" i="1"/>
  <c r="AL5" i="1"/>
  <c r="AD5" i="1" s="1"/>
  <c r="AL77" i="1"/>
  <c r="AD77" i="1" s="1"/>
  <c r="AX53" i="1"/>
  <c r="AU53" i="1"/>
  <c r="AL87" i="1"/>
  <c r="AD87" i="1" s="1"/>
  <c r="AX38" i="1"/>
  <c r="AU38" i="1"/>
  <c r="AX16" i="1"/>
  <c r="AU16" i="1"/>
  <c r="AU77" i="1"/>
  <c r="AX77" i="1"/>
  <c r="AX64" i="1"/>
  <c r="AU64" i="1"/>
  <c r="AX21" i="1"/>
  <c r="AU21" i="1"/>
  <c r="AU89" i="1"/>
  <c r="AX89" i="1"/>
  <c r="AU32" i="1"/>
  <c r="AX32" i="1"/>
  <c r="AL74" i="1"/>
  <c r="AD74" i="1" s="1"/>
  <c r="AU51" i="1"/>
  <c r="AX51" i="1"/>
  <c r="AX43" i="1"/>
  <c r="AU43" i="1"/>
  <c r="AL75" i="1"/>
  <c r="AD75" i="1" s="1"/>
  <c r="AU11" i="1"/>
  <c r="AX11" i="1"/>
  <c r="AU57" i="1"/>
  <c r="AX57" i="1"/>
  <c r="AU71" i="1"/>
  <c r="AX71" i="1"/>
  <c r="AU58" i="1"/>
  <c r="AX58" i="1"/>
  <c r="AU56" i="1"/>
  <c r="AX56" i="1"/>
  <c r="AX46" i="1"/>
  <c r="AU46" i="1"/>
  <c r="AX80" i="1"/>
  <c r="AU80" i="1"/>
  <c r="AU19" i="1"/>
  <c r="AX19" i="1"/>
  <c r="AU17" i="1"/>
  <c r="AX17" i="1"/>
  <c r="AU66" i="1"/>
  <c r="AX66" i="1"/>
  <c r="AU62" i="1"/>
  <c r="AX62" i="1"/>
  <c r="AU5" i="1"/>
  <c r="AX5" i="1"/>
  <c r="AU26" i="1"/>
  <c r="AX26" i="1"/>
  <c r="AX68" i="1"/>
  <c r="AU68" i="1"/>
  <c r="AX42" i="1"/>
  <c r="AU42" i="1"/>
  <c r="AL49" i="1"/>
  <c r="AD49" i="1" s="1"/>
  <c r="AU60" i="1"/>
  <c r="AX60" i="1"/>
  <c r="AU9" i="1"/>
  <c r="AX9" i="1"/>
  <c r="AU28" i="1"/>
  <c r="AX28" i="1"/>
  <c r="AU23" i="1"/>
  <c r="AX23" i="1"/>
  <c r="AL60" i="1"/>
  <c r="AD60" i="1" s="1"/>
  <c r="AL12" i="1"/>
  <c r="AD12" i="1" s="1"/>
  <c r="AL52" i="1"/>
  <c r="AD52" i="1" s="1"/>
  <c r="AX88" i="1"/>
  <c r="AU88" i="1"/>
  <c r="AL9" i="1"/>
  <c r="AD9" i="1" s="1"/>
  <c r="AU78" i="1"/>
  <c r="AX78" i="1"/>
  <c r="AL18" i="1"/>
  <c r="AD18" i="1" s="1"/>
  <c r="AL57" i="1"/>
  <c r="AD57" i="1" s="1"/>
  <c r="AU82" i="1"/>
  <c r="AX82" i="1"/>
  <c r="AU25" i="1"/>
  <c r="AX25" i="1"/>
  <c r="AU74" i="1"/>
  <c r="AX74" i="1"/>
  <c r="AX15" i="1"/>
  <c r="AU15" i="1"/>
  <c r="AL43" i="1"/>
  <c r="AD43" i="1" s="1"/>
  <c r="AU75" i="1"/>
  <c r="AX75" i="1"/>
  <c r="F1" i="2"/>
  <c r="AR3" i="1"/>
  <c r="AO2" i="1"/>
  <c r="AL3" i="1"/>
  <c r="AD3" i="1" s="1"/>
  <c r="AN2" i="1"/>
  <c r="AY48" i="1" l="1"/>
  <c r="C48" i="1" s="1"/>
  <c r="AV48" i="1"/>
  <c r="BI48" i="1" s="1"/>
  <c r="AV6" i="1"/>
  <c r="BI6" i="1" s="1"/>
  <c r="AY6" i="1"/>
  <c r="C6" i="1" s="1"/>
  <c r="AY74" i="1"/>
  <c r="C74" i="1" s="1"/>
  <c r="AV74" i="1"/>
  <c r="BI74" i="1" s="1"/>
  <c r="AY80" i="1"/>
  <c r="AV80" i="1"/>
  <c r="BI80" i="1" s="1"/>
  <c r="AV31" i="1"/>
  <c r="BI31" i="1" s="1"/>
  <c r="AY31" i="1"/>
  <c r="C31" i="1" s="1"/>
  <c r="AV10" i="1"/>
  <c r="BI10" i="1" s="1"/>
  <c r="AY10" i="1"/>
  <c r="C10" i="1" s="1"/>
  <c r="AY34" i="1"/>
  <c r="C34" i="1" s="1"/>
  <c r="AV34" i="1"/>
  <c r="BI34" i="1" s="1"/>
  <c r="AV78" i="1"/>
  <c r="BI78" i="1" s="1"/>
  <c r="AY78" i="1"/>
  <c r="AV28" i="1"/>
  <c r="BI28" i="1" s="1"/>
  <c r="AY28" i="1"/>
  <c r="C28" i="1" s="1"/>
  <c r="AV51" i="1"/>
  <c r="BI51" i="1" s="1"/>
  <c r="AY51" i="1"/>
  <c r="C51" i="1" s="1"/>
  <c r="AV8" i="1"/>
  <c r="BI8" i="1" s="1"/>
  <c r="AY8" i="1"/>
  <c r="C8" i="1" s="1"/>
  <c r="AV29" i="1"/>
  <c r="BI29" i="1" s="1"/>
  <c r="AY29" i="1"/>
  <c r="C29" i="1" s="1"/>
  <c r="AV54" i="1"/>
  <c r="BI54" i="1" s="1"/>
  <c r="AY54" i="1"/>
  <c r="C54" i="1" s="1"/>
  <c r="AY70" i="1"/>
  <c r="C70" i="1" s="1"/>
  <c r="AV70" i="1"/>
  <c r="BI70" i="1" s="1"/>
  <c r="AY71" i="1"/>
  <c r="C71" i="1" s="1"/>
  <c r="AV71" i="1"/>
  <c r="BI71" i="1" s="1"/>
  <c r="AY45" i="1"/>
  <c r="C45" i="1" s="1"/>
  <c r="AV45" i="1"/>
  <c r="BI45" i="1" s="1"/>
  <c r="AV16" i="1"/>
  <c r="BI16" i="1" s="1"/>
  <c r="AY16" i="1"/>
  <c r="C16" i="1" s="1"/>
  <c r="AV85" i="1"/>
  <c r="BI85" i="1" s="1"/>
  <c r="AY85" i="1"/>
  <c r="AY76" i="1"/>
  <c r="C76" i="1" s="1"/>
  <c r="AV76" i="1"/>
  <c r="BI76" i="1" s="1"/>
  <c r="AV5" i="1"/>
  <c r="BI5" i="1" s="1"/>
  <c r="AY5" i="1"/>
  <c r="C5" i="1" s="1"/>
  <c r="AV18" i="1"/>
  <c r="BI18" i="1" s="1"/>
  <c r="AY18" i="1"/>
  <c r="C18" i="1" s="1"/>
  <c r="AV30" i="1"/>
  <c r="BI30" i="1" s="1"/>
  <c r="AY30" i="1"/>
  <c r="C30" i="1" s="1"/>
  <c r="AV61" i="1"/>
  <c r="BI61" i="1" s="1"/>
  <c r="AY61" i="1"/>
  <c r="C61" i="1" s="1"/>
  <c r="AV60" i="1"/>
  <c r="BI60" i="1" s="1"/>
  <c r="AY60" i="1"/>
  <c r="C60" i="1" s="1"/>
  <c r="AV46" i="1"/>
  <c r="BI46" i="1" s="1"/>
  <c r="AY46" i="1"/>
  <c r="C46" i="1" s="1"/>
  <c r="AV38" i="1"/>
  <c r="BI38" i="1" s="1"/>
  <c r="AY38" i="1"/>
  <c r="C38" i="1" s="1"/>
  <c r="AY37" i="1"/>
  <c r="C37" i="1" s="1"/>
  <c r="AV37" i="1"/>
  <c r="BI37" i="1" s="1"/>
  <c r="AY21" i="1"/>
  <c r="C21" i="1" s="1"/>
  <c r="AV21" i="1"/>
  <c r="BI21" i="1" s="1"/>
  <c r="AV36" i="1"/>
  <c r="BI36" i="1" s="1"/>
  <c r="AY36" i="1"/>
  <c r="C36" i="1" s="1"/>
  <c r="AV59" i="1"/>
  <c r="BI59" i="1" s="1"/>
  <c r="AY59" i="1"/>
  <c r="C59" i="1" s="1"/>
  <c r="AV87" i="1"/>
  <c r="BI87" i="1" s="1"/>
  <c r="AY87" i="1"/>
  <c r="AY14" i="1"/>
  <c r="C14" i="1" s="1"/>
  <c r="AV14" i="1"/>
  <c r="BI14" i="1" s="1"/>
  <c r="AY53" i="1"/>
  <c r="C53" i="1" s="1"/>
  <c r="AV53" i="1"/>
  <c r="BI53" i="1" s="1"/>
  <c r="AV7" i="1"/>
  <c r="BI7" i="1" s="1"/>
  <c r="AY7" i="1"/>
  <c r="C7" i="1" s="1"/>
  <c r="AV67" i="1"/>
  <c r="BI67" i="1" s="1"/>
  <c r="AY67" i="1"/>
  <c r="C67" i="1" s="1"/>
  <c r="AY77" i="1"/>
  <c r="AV77" i="1"/>
  <c r="BI77" i="1" s="1"/>
  <c r="AY12" i="1"/>
  <c r="C12" i="1" s="1"/>
  <c r="AV12" i="1"/>
  <c r="BI12" i="1" s="1"/>
  <c r="AV9" i="1"/>
  <c r="BI9" i="1" s="1"/>
  <c r="AY9" i="1"/>
  <c r="C9" i="1" s="1"/>
  <c r="AY57" i="1"/>
  <c r="C57" i="1" s="1"/>
  <c r="AV57" i="1"/>
  <c r="BI57" i="1" s="1"/>
  <c r="AY32" i="1"/>
  <c r="C32" i="1" s="1"/>
  <c r="AV32" i="1"/>
  <c r="BI32" i="1" s="1"/>
  <c r="AY13" i="1"/>
  <c r="C13" i="1" s="1"/>
  <c r="AV13" i="1"/>
  <c r="BI13" i="1" s="1"/>
  <c r="AY84" i="1"/>
  <c r="AV84" i="1"/>
  <c r="BI84" i="1" s="1"/>
  <c r="AV62" i="1"/>
  <c r="BI62" i="1" s="1"/>
  <c r="AY62" i="1"/>
  <c r="C62" i="1" s="1"/>
  <c r="AV89" i="1"/>
  <c r="BI89" i="1" s="1"/>
  <c r="AY89" i="1"/>
  <c r="AV39" i="1"/>
  <c r="BI39" i="1" s="1"/>
  <c r="AY39" i="1"/>
  <c r="C39" i="1" s="1"/>
  <c r="AY24" i="1"/>
  <c r="C24" i="1" s="1"/>
  <c r="AV24" i="1"/>
  <c r="BI24" i="1" s="1"/>
  <c r="AV40" i="1"/>
  <c r="BI40" i="1" s="1"/>
  <c r="AY40" i="1"/>
  <c r="AV66" i="1"/>
  <c r="BI66" i="1" s="1"/>
  <c r="AY66" i="1"/>
  <c r="C66" i="1" s="1"/>
  <c r="AY56" i="1"/>
  <c r="C56" i="1" s="1"/>
  <c r="AV56" i="1"/>
  <c r="BI56" i="1" s="1"/>
  <c r="AY43" i="1"/>
  <c r="C43" i="1" s="1"/>
  <c r="AV43" i="1"/>
  <c r="BI43" i="1" s="1"/>
  <c r="AV50" i="1"/>
  <c r="BI50" i="1" s="1"/>
  <c r="AY50" i="1"/>
  <c r="C50" i="1" s="1"/>
  <c r="AV23" i="1"/>
  <c r="BI23" i="1" s="1"/>
  <c r="AY23" i="1"/>
  <c r="C23" i="1" s="1"/>
  <c r="AY68" i="1"/>
  <c r="C68" i="1" s="1"/>
  <c r="AV68" i="1"/>
  <c r="BI68" i="1" s="1"/>
  <c r="AY64" i="1"/>
  <c r="C64" i="1" s="1"/>
  <c r="AV64" i="1"/>
  <c r="BI64" i="1" s="1"/>
  <c r="AV63" i="1"/>
  <c r="BI63" i="1" s="1"/>
  <c r="AY63" i="1"/>
  <c r="C63" i="1" s="1"/>
  <c r="AV20" i="1"/>
  <c r="BI20" i="1" s="1"/>
  <c r="AY20" i="1"/>
  <c r="C20" i="1" s="1"/>
  <c r="AY72" i="1"/>
  <c r="C72" i="1" s="1"/>
  <c r="AV72" i="1"/>
  <c r="BI72" i="1" s="1"/>
  <c r="AV52" i="1"/>
  <c r="BI52" i="1" s="1"/>
  <c r="AY52" i="1"/>
  <c r="C52" i="1" s="1"/>
  <c r="AV83" i="1"/>
  <c r="BI83" i="1" s="1"/>
  <c r="AY83" i="1"/>
  <c r="AY73" i="1"/>
  <c r="C73" i="1" s="1"/>
  <c r="AV73" i="1"/>
  <c r="BI73" i="1" s="1"/>
  <c r="AV26" i="1"/>
  <c r="BI26" i="1" s="1"/>
  <c r="AY26" i="1"/>
  <c r="C26" i="1" s="1"/>
  <c r="AY19" i="1"/>
  <c r="C19" i="1" s="1"/>
  <c r="AV19" i="1"/>
  <c r="BI19" i="1" s="1"/>
  <c r="AV55" i="1"/>
  <c r="BI55" i="1" s="1"/>
  <c r="AY55" i="1"/>
  <c r="C55" i="1" s="1"/>
  <c r="AV27" i="1"/>
  <c r="BI27" i="1" s="1"/>
  <c r="AY27" i="1"/>
  <c r="C27" i="1" s="1"/>
  <c r="AV88" i="1"/>
  <c r="BI88" i="1" s="1"/>
  <c r="AY88" i="1"/>
  <c r="AV81" i="1"/>
  <c r="BI81" i="1" s="1"/>
  <c r="AY81" i="1"/>
  <c r="AY49" i="1"/>
  <c r="C49" i="1" s="1"/>
  <c r="AV49" i="1"/>
  <c r="BI49" i="1" s="1"/>
  <c r="AV25" i="1"/>
  <c r="BI25" i="1" s="1"/>
  <c r="AY25" i="1"/>
  <c r="C25" i="1" s="1"/>
  <c r="AV65" i="1"/>
  <c r="BI65" i="1" s="1"/>
  <c r="AY65" i="1"/>
  <c r="C65" i="1" s="1"/>
  <c r="AV11" i="1"/>
  <c r="BI11" i="1" s="1"/>
  <c r="AY11" i="1"/>
  <c r="C11" i="1" s="1"/>
  <c r="AV86" i="1"/>
  <c r="BI86" i="1" s="1"/>
  <c r="AY86" i="1"/>
  <c r="AV4" i="1"/>
  <c r="BI4" i="1" s="1"/>
  <c r="AY4" i="1"/>
  <c r="C4" i="1" s="1"/>
  <c r="AV82" i="1"/>
  <c r="BI82" i="1" s="1"/>
  <c r="AY82" i="1"/>
  <c r="AV42" i="1"/>
  <c r="BI42" i="1" s="1"/>
  <c r="AY42" i="1"/>
  <c r="C42" i="1" s="1"/>
  <c r="AV35" i="1"/>
  <c r="BI35" i="1" s="1"/>
  <c r="AY35" i="1"/>
  <c r="C35" i="1" s="1"/>
  <c r="AY75" i="1"/>
  <c r="C75" i="1" s="1"/>
  <c r="AV75" i="1"/>
  <c r="BI75" i="1" s="1"/>
  <c r="AY15" i="1"/>
  <c r="C15" i="1" s="1"/>
  <c r="AV15" i="1"/>
  <c r="BI15" i="1" s="1"/>
  <c r="AV17" i="1"/>
  <c r="BI17" i="1" s="1"/>
  <c r="AY17" i="1"/>
  <c r="C17" i="1" s="1"/>
  <c r="AV58" i="1"/>
  <c r="BI58" i="1" s="1"/>
  <c r="AY58" i="1"/>
  <c r="C58" i="1" s="1"/>
  <c r="AY69" i="1"/>
  <c r="C69" i="1" s="1"/>
  <c r="AV69" i="1"/>
  <c r="BI69" i="1" s="1"/>
  <c r="AV41" i="1"/>
  <c r="BI41" i="1" s="1"/>
  <c r="AY41" i="1"/>
  <c r="C41" i="1" s="1"/>
  <c r="AV47" i="1"/>
  <c r="BI47" i="1" s="1"/>
  <c r="AY47" i="1"/>
  <c r="C47" i="1" s="1"/>
  <c r="AV44" i="1"/>
  <c r="BI44" i="1" s="1"/>
  <c r="AY44" i="1"/>
  <c r="C44" i="1" s="1"/>
  <c r="AV79" i="1"/>
  <c r="BI79" i="1" s="1"/>
  <c r="AY79" i="1"/>
  <c r="AV22" i="1"/>
  <c r="BI22" i="1" s="1"/>
  <c r="AY22" i="1"/>
  <c r="C22" i="1" s="1"/>
  <c r="AV33" i="1"/>
  <c r="BI33" i="1" s="1"/>
  <c r="AY33" i="1"/>
  <c r="C33" i="1" s="1"/>
  <c r="AD2" i="1"/>
  <c r="C40" i="1"/>
  <c r="AU3" i="1"/>
  <c r="AX3" i="1"/>
  <c r="AX2" i="1" s="1"/>
  <c r="AR2" i="1"/>
  <c r="AL2" i="1"/>
  <c r="AY3" i="1" l="1"/>
  <c r="AV3" i="1"/>
  <c r="AU2" i="1"/>
  <c r="AY2" i="1" l="1"/>
  <c r="C3" i="1"/>
  <c r="AV2" i="1"/>
  <c r="BI3" i="1"/>
</calcChain>
</file>

<file path=xl/sharedStrings.xml><?xml version="1.0" encoding="utf-8"?>
<sst xmlns="http://schemas.openxmlformats.org/spreadsheetml/2006/main" count="1841" uniqueCount="286">
  <si>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</si>
  <si>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</si>
  <si>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</si>
  <si>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</si>
  <si>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</si>
  <si>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</si>
  <si>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</si>
  <si>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</si>
  <si>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</si>
  <si>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</si>
  <si>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</si>
  <si>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</si>
  <si>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</si>
  <si>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</si>
  <si>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</si>
  <si>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</si>
  <si>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</si>
  <si>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</si>
  <si>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</si>
  <si>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</si>
  <si>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</si>
  <si>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</si>
  <si>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</si>
  <si>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</si>
  <si>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</si>
  <si>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</si>
  <si>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</si>
  <si>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</si>
  <si>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</si>
  <si>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</si>
  <si>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</si>
  <si>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</si>
  <si>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</si>
  <si>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</si>
  <si>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</si>
  <si>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</si>
  <si>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</si>
  <si>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</si>
  <si>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</si>
  <si>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</si>
  <si>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</si>
  <si>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</si>
  <si>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</si>
  <si>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</si>
  <si>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</si>
  <si>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</si>
  <si>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</si>
  <si>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</si>
  <si>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</si>
  <si>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</si>
  <si>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</si>
  <si>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</si>
  <si>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</si>
  <si>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</si>
  <si>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</si>
  <si>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</si>
  <si>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</si>
  <si>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</si>
  <si>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</si>
  <si>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</si>
  <si>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</si>
  <si>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</si>
  <si>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</si>
  <si>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</si>
  <si>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</si>
  <si>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</si>
  <si>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</si>
  <si>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</si>
  <si>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</si>
  <si>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</si>
  <si>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</si>
  <si>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</si>
  <si>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</si>
  <si>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</si>
  <si>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</si>
  <si>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</si>
  <si>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</si>
  <si>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</si>
  <si>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</si>
  <si>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</si>
  <si>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</si>
  <si>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</si>
  <si>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</si>
  <si>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</si>
  <si>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</si>
  <si>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</si>
  <si>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</si>
  <si>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</si>
  <si>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</si>
  <si>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</si>
  <si>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</si>
  <si>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</si>
  <si>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</si>
  <si>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</si>
  <si>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</si>
  <si>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</si>
  <si>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</si>
  <si>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</si>
  <si>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</si>
  <si>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</si>
  <si>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</si>
  <si>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</si>
  <si>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</si>
  <si>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</si>
  <si>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</si>
  <si>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</si>
  <si>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</si>
  <si>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</si>
  <si>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</si>
  <si>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</si>
  <si>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</si>
  <si>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</si>
  <si>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</si>
  <si>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</si>
  <si>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</si>
  <si>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</si>
  <si>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</si>
  <si>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</si>
  <si>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</si>
  <si>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</si>
  <si>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</si>
  <si>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</si>
  <si>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</si>
  <si>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</si>
  <si>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</si>
  <si>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</si>
  <si>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</si>
  <si>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</si>
  <si>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</si>
  <si>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</si>
  <si>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</si>
  <si>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</si>
  <si>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</si>
  <si>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</si>
  <si>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</si>
  <si>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</si>
  <si>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</si>
  <si>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</si>
  <si>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</si>
  <si>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</si>
  <si>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</si>
  <si>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アパム弾薬を持って来い</t>
  </si>
  <si>
    <t>HalF_HearteD</t>
  </si>
  <si>
    <t>Chunsik03</t>
  </si>
  <si>
    <t>keiraiden</t>
  </si>
  <si>
    <t>KFC_IS_MY_LIFE</t>
  </si>
  <si>
    <t>D_arling</t>
  </si>
  <si>
    <t>RR</t>
    <phoneticPr fontId="2" type="noConversion"/>
  </si>
  <si>
    <t>League</t>
    <phoneticPr fontId="2" type="noConversion"/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</si>
  <si>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</si>
  <si>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</si>
  <si>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</si>
  <si>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</si>
  <si>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</si>
  <si>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</si>
  <si>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</si>
  <si>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</si>
  <si>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</si>
  <si>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</si>
  <si>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</si>
  <si>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</si>
  <si>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</si>
  <si>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</si>
  <si>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</si>
  <si>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</si>
  <si>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</si>
  <si>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</si>
  <si>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</si>
  <si>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</si>
  <si>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</si>
  <si>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</si>
  <si>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</si>
  <si>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</si>
  <si>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</si>
  <si>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</si>
  <si>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</si>
  <si>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</si>
  <si>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</si>
  <si>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</si>
  <si>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</si>
  <si>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</si>
  <si>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</si>
  <si>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</si>
  <si>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</si>
  <si>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</si>
  <si>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</si>
  <si>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</si>
  <si>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</si>
  <si>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</si>
  <si>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</si>
  <si>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</si>
  <si>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</si>
  <si>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</si>
  <si>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</si>
  <si>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</si>
  <si>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</si>
  <si>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</si>
  <si>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</si>
  <si>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</si>
  <si>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</si>
  <si>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</si>
  <si>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</si>
  <si>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</si>
  <si>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</si>
  <si>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</si>
  <si>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</si>
  <si>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</si>
  <si>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</si>
  <si>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</si>
  <si>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</si>
  <si>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</si>
  <si>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</si>
  <si>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</si>
  <si>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</si>
  <si>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</si>
  <si>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</si>
  <si>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</si>
  <si>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</si>
  <si>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</si>
  <si>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</si>
  <si>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</si>
  <si>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</si>
  <si>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</si>
  <si>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</si>
  <si>
    <t>_Chun</t>
    <phoneticPr fontId="2" type="noConversion"/>
  </si>
  <si>
    <t>타자출장여부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</si>
  <si>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</si>
  <si>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</si>
  <si>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</si>
  <si>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</si>
  <si>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</si>
  <si>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</si>
  <si>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</si>
  <si>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</si>
  <si>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타점</t>
  </si>
  <si>
    <t>득점</t>
  </si>
  <si>
    <t>도루</t>
  </si>
  <si>
    <t>삼진</t>
  </si>
  <si>
    <t>출루율</t>
  </si>
  <si>
    <t>장타율</t>
  </si>
  <si>
    <t>O</t>
  </si>
  <si>
    <t>X</t>
  </si>
  <si>
    <t>07/19</t>
  </si>
  <si>
    <t>07/20</t>
  </si>
  <si>
    <t>07/25</t>
  </si>
  <si>
    <t>07/26</t>
  </si>
  <si>
    <t>08/08</t>
  </si>
  <si>
    <t>08/09</t>
  </si>
  <si>
    <t>08/10</t>
  </si>
  <si>
    <t>08/13</t>
  </si>
  <si>
    <t>08/15</t>
  </si>
  <si>
    <t>08/16</t>
  </si>
  <si>
    <t>08/17</t>
  </si>
  <si>
    <t>peperon8655</t>
  </si>
  <si>
    <t>고의사구</t>
  </si>
  <si>
    <t>몸에 맞는 공</t>
  </si>
  <si>
    <t>희생번트</t>
  </si>
  <si>
    <t>희생플라이</t>
  </si>
  <si>
    <t>병살타</t>
  </si>
  <si>
    <t>도루실패</t>
  </si>
  <si>
    <t>실책</t>
  </si>
  <si>
    <t>풋아웃</t>
  </si>
  <si>
    <t>어시스트</t>
  </si>
  <si>
    <t>개인 아웃카운트</t>
  </si>
  <si>
    <t>ゆっち一</t>
    <phoneticPr fontId="2" type="noConversion"/>
  </si>
  <si>
    <t>Kenomo (이)</t>
    <phoneticPr fontId="2" type="noConversion"/>
  </si>
  <si>
    <t>Kenomo (냥)</t>
    <phoneticPr fontId="2" type="noConversion"/>
  </si>
  <si>
    <t>jdw4469 (버)</t>
    <phoneticPr fontId="2" type="noConversion"/>
  </si>
  <si>
    <t>jdw4469 (문)</t>
    <phoneticPr fontId="2" type="noConversion"/>
  </si>
  <si>
    <t>jdw4469 (플)</t>
    <phoneticPr fontId="2" type="noConversion"/>
  </si>
  <si>
    <r>
      <rPr>
        <sz val="10"/>
        <color theme="1"/>
        <rFont val="Malgun Gothic"/>
        <family val="2"/>
        <charset val="129"/>
      </rPr>
      <t>紅さかな</t>
    </r>
    <r>
      <rPr>
        <sz val="10"/>
        <color theme="1"/>
        <rFont val="Arial"/>
        <family val="2"/>
      </rPr>
      <t xml:space="preserve"> (이)</t>
    </r>
    <phoneticPr fontId="2" type="noConversion"/>
  </si>
  <si>
    <t>keiraiden (이)</t>
    <phoneticPr fontId="2" type="noConversion"/>
  </si>
  <si>
    <t>keiraiden (냥)</t>
    <phoneticPr fontId="2" type="noConversion"/>
  </si>
  <si>
    <t>IbikiKai_JP (냥)</t>
    <phoneticPr fontId="2" type="noConversion"/>
  </si>
  <si>
    <t>IbikiKai_JP (이)</t>
    <phoneticPr fontId="2" type="noConversion"/>
  </si>
  <si>
    <r>
      <t>keiraiden (</t>
    </r>
    <r>
      <rPr>
        <sz val="10"/>
        <color theme="1"/>
        <rFont val="Malgun Gothic"/>
        <family val="2"/>
        <charset val="129"/>
      </rPr>
      <t>이</t>
    </r>
    <r>
      <rPr>
        <sz val="10"/>
        <color theme="1"/>
        <rFont val="Arial"/>
        <family val="2"/>
      </rPr>
      <t>)</t>
    </r>
    <phoneticPr fontId="2" type="noConversion"/>
  </si>
  <si>
    <t>경기수</t>
    <phoneticPr fontId="2" type="noConversion"/>
  </si>
  <si>
    <t>2025 썸머 시즌</t>
  </si>
  <si>
    <t>isTitle</t>
    <phoneticPr fontId="2" type="noConversion"/>
  </si>
  <si>
    <t>Fresh825</t>
    <phoneticPr fontId="2" type="noConversion"/>
  </si>
  <si>
    <t>2026 썸머시즌</t>
  </si>
  <si>
    <t>08/22</t>
  </si>
  <si>
    <t>IbikiKai_JP</t>
  </si>
  <si>
    <t>08/23</t>
  </si>
  <si>
    <t>Kenomo</t>
  </si>
  <si>
    <t>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</si>
</sst>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#,##0.000"/>
    <numFmt numFmtId="178" formatCode="0.0_ "/>
    <numFmt numFmtId="179" formatCode="m&quot;월&quot;\ d&quot;일&quot;"/>
    <numFmt numFmtId="184" formatCode="mm&quot;월&quot;\ dd&quot;일&quot;"/>
  </numFmts>
  <fonts count="11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  <font>
      <sz val="10"/>
      <color theme="1"/>
      <name val="Gg mono"/>
    </font>
    <font>
      <sz val="10"/>
      <color theme="1"/>
      <name val="Malgun Gothic"/>
      <family val="2"/>
      <charset val="129"/>
    </font>
    <font>
      <sz val="10"/>
      <color theme="1"/>
      <name val="나눔명조"/>
      <family val="3"/>
      <charset val="129"/>
    </font>
    <font>
      <sz val="10"/>
      <color theme="1"/>
      <name val="Arial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2" borderId="2" xfId="0" applyFont="1" applyFill="1" applyBorder="1" applyAlignment="1">
      <alignment wrapText="1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4" borderId="2" xfId="0" applyFont="1" applyFill="1" applyBorder="1" applyAlignment="1">
      <alignment wrapText="1"/>
    </xf>
    <xf numFmtId="176" fontId="0" fillId="0" borderId="0" xfId="0" applyNumberFormat="1" applyAlignment="1">
      <alignment horizontal="center" vertical="center"/>
    </xf>
    <xf numFmtId="184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M999"/>
  <sheetViews>
    <sheetView tabSelected="1" topLeftCell="A33" zoomScaleNormal="100" workbookViewId="0">
      <selection activeCell="G75" sqref="G75"/>
    </sheetView>
  </sheetViews>
  <sheetFormatPr defaultColWidth="11.5546875" defaultRowHeight="17.25"/>
  <cols>
    <col min="1" max="1" width="13.6640625" bestFit="1" customWidth="1"/>
    <col min="2" max="2" width="13.33203125" bestFit="1" customWidth="1"/>
    <col min="3" max="3" width="8.6640625" style="5" customWidth="1"/>
    <col min="4" max="4" width="11.5546875" style="5"/>
    <col min="24" max="38" width="10.6640625" style="2"/>
    <col min="40" max="47" width="10.6640625" style="2"/>
    <col min="61" max="61" width="11.5546875" style="4"/>
  </cols>
  <sheetData>
    <row r="1" spans="1:65">
      <c r="A1" t="s">
        <v>219</v>
      </c>
      <c r="B1" t="s">
        <v>26</v>
      </c>
      <c r="C1" s="5" t="s">
        <v>25</v>
      </c>
      <c r="D1" s="5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58</v>
      </c>
      <c r="K1" t="s">
        <v>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53</v>
      </c>
      <c r="BF1" t="s">
        <v>54</v>
      </c>
      <c r="BG1" t="s">
        <v>55</v>
      </c>
      <c r="BH1" t="s">
        <v>56</v>
      </c>
      <c r="BI1" s="4" t="s">
        <v>79</v>
      </c>
      <c r="BJ1" t="s">
        <v>147</v>
      </c>
      <c r="BK1" t="s">
        <v>80</v>
      </c>
      <c r="BL1" t="s">
        <v>148</v>
      </c>
      <c r="BM1" t="s">
        <v>278</v>
      </c>
    </row>
    <row r="2" spans="1:65" ht="18" thickBot="1">
      <c r="E2" s="1">
        <f>SUM(E3:E999)</f>
        <v>2048</v>
      </c>
      <c r="F2" s="1">
        <f t="shared" ref="F2:J2" si="0">SUM(F3:F999)</f>
        <v>1957</v>
      </c>
      <c r="G2" s="1">
        <f t="shared" si="0"/>
        <v>1957</v>
      </c>
      <c r="H2" s="1">
        <f t="shared" si="0"/>
        <v>282</v>
      </c>
      <c r="I2" s="1">
        <f t="shared" si="0"/>
        <v>519</v>
      </c>
      <c r="J2" s="1">
        <f t="shared" si="0"/>
        <v>292</v>
      </c>
      <c r="K2" s="1">
        <f t="shared" ref="K2" si="1">SUM(K3:K999)</f>
        <v>150</v>
      </c>
      <c r="L2" s="1">
        <f t="shared" ref="L2" si="2">SUM(L3:L999)</f>
        <v>20</v>
      </c>
      <c r="M2" s="1">
        <f t="shared" ref="M2" si="3">SUM(M3:M999)</f>
        <v>57</v>
      </c>
      <c r="N2" s="1">
        <f t="shared" ref="N2:O2" si="4">SUM(N3:N999)</f>
        <v>880</v>
      </c>
      <c r="O2" s="1">
        <f t="shared" si="4"/>
        <v>237</v>
      </c>
      <c r="P2" s="1">
        <f t="shared" ref="P2" si="5">SUM(P3:P999)</f>
        <v>145</v>
      </c>
      <c r="Q2" s="1">
        <f t="shared" ref="Q2" si="6">SUM(Q3:Q999)</f>
        <v>22</v>
      </c>
      <c r="R2" s="1">
        <f t="shared" ref="R2" si="7">SUM(R3:R999)</f>
        <v>27</v>
      </c>
      <c r="S2" s="1">
        <f t="shared" ref="S2:T2" si="8">SUM(S3:S999)</f>
        <v>53</v>
      </c>
      <c r="T2" s="1">
        <f t="shared" si="8"/>
        <v>5</v>
      </c>
      <c r="U2" s="1">
        <f t="shared" ref="U2" si="9">SUM(U3:U999)</f>
        <v>263</v>
      </c>
      <c r="V2" s="1">
        <f t="shared" ref="V2" si="10">SUM(V3:V999)</f>
        <v>11</v>
      </c>
      <c r="W2" s="1">
        <f t="shared" ref="W2" si="11">SUM(W3:W999)</f>
        <v>9</v>
      </c>
      <c r="X2" s="1">
        <f t="shared" ref="X2" si="12">SUM(X3:X999)</f>
        <v>2</v>
      </c>
      <c r="Y2" s="2" t="e">
        <f>AVERAGE(Y3:Y999)</f>
        <v>#DIV/0!</v>
      </c>
      <c r="Z2" s="2" t="e">
        <f>AVERAGE(Z3:Z999)</f>
        <v>#DIV/0!</v>
      </c>
      <c r="AA2" s="2" t="e">
        <f t="shared" ref="AA2:AC2" si="13">AVERAGE(AA3:AA999)</f>
        <v>#DIV/0!</v>
      </c>
      <c r="AB2" s="2" t="e">
        <f t="shared" si="13"/>
        <v>#DIV/0!</v>
      </c>
      <c r="AC2" s="2" t="e">
        <f t="shared" si="13"/>
        <v>#DIV/0!</v>
      </c>
      <c r="AD2" s="2" t="e">
        <f>AVERAGE(AD3:AD999)</f>
        <v>#DIV/0!</v>
      </c>
      <c r="AE2" s="2" t="e">
        <f t="shared" ref="AE2:AF2" si="14">AVERAGE(AE3:AE999)</f>
        <v>#DIV/0!</v>
      </c>
      <c r="AF2" s="2" t="e">
        <f t="shared" si="14"/>
        <v>#DIV/0!</v>
      </c>
      <c r="AG2" s="2" t="e">
        <f t="shared" ref="AG2" si="15">AVERAGE(AG3:AG999)</f>
        <v>#DIV/0!</v>
      </c>
      <c r="AH2" s="2" t="e">
        <f t="shared" ref="AH2:AI2" si="16">AVERAGE(AH3:AH999)</f>
        <v>#DIV/0!</v>
      </c>
      <c r="AI2" s="2" t="e">
        <f t="shared" si="16"/>
        <v>#DIV/0!</v>
      </c>
      <c r="AJ2" s="2" t="e">
        <f t="shared" ref="AJ2" si="17">AVERAGE(AJ3:AJ999)</f>
        <v>#DIV/0!</v>
      </c>
      <c r="AK2" s="2">
        <f>IFERROR(0, AVERAGE(AK3:AK999))</f>
        <v>0</v>
      </c>
      <c r="AL2" s="2" t="e">
        <f t="shared" ref="AL2:AY2" si="18">AVERAGE(AL3:AL999)</f>
        <v>#DIV/0!</v>
      </c>
      <c r="AM2" s="2" t="e">
        <f t="shared" si="18"/>
        <v>#DIV/0!</v>
      </c>
      <c r="AN2" s="2" t="e">
        <f t="shared" si="18"/>
        <v>#DIV/0!</v>
      </c>
      <c r="AO2" s="2" t="e">
        <f t="shared" si="18"/>
        <v>#DIV/0!</v>
      </c>
      <c r="AP2" s="2">
        <f t="shared" si="18"/>
        <v>0.23218390804597697</v>
      </c>
      <c r="AQ2" s="2">
        <f t="shared" si="18"/>
        <v>0.29741379310344829</v>
      </c>
      <c r="AR2" s="2" t="e">
        <f t="shared" si="18"/>
        <v>#DIV/0!</v>
      </c>
      <c r="AS2" s="2">
        <f t="shared" si="18"/>
        <v>8.1868912670101839</v>
      </c>
      <c r="AT2" s="2">
        <f t="shared" si="18"/>
        <v>8.1868912670101839</v>
      </c>
      <c r="AU2" s="2" t="e">
        <f t="shared" si="18"/>
        <v>#DIV/0!</v>
      </c>
      <c r="AV2" s="3" t="e">
        <f t="shared" si="18"/>
        <v>#DIV/0!</v>
      </c>
      <c r="AW2" s="2">
        <f t="shared" si="18"/>
        <v>22.55999999999996</v>
      </c>
      <c r="AX2" s="3" t="e">
        <f t="shared" si="18"/>
        <v>#DIV/0!</v>
      </c>
      <c r="AY2" s="3" t="e">
        <f t="shared" si="18"/>
        <v>#DIV/0!</v>
      </c>
      <c r="BE2">
        <f>SUM(BE3:BE999)</f>
        <v>89</v>
      </c>
      <c r="BF2">
        <f t="shared" ref="BF2:BG2" si="19">SUM(BF3:BF999)</f>
        <v>627</v>
      </c>
      <c r="BG2">
        <f t="shared" si="19"/>
        <v>265</v>
      </c>
      <c r="BH2">
        <f>SUM(BH3:BH999)</f>
        <v>1482</v>
      </c>
      <c r="BK2">
        <f>AVERAGE(BE3:BE999)</f>
        <v>1.0229885057471264</v>
      </c>
      <c r="BL2" t="s">
        <v>149</v>
      </c>
    </row>
    <row r="3" spans="1:65" ht="18" thickBot="1">
      <c r="A3" t="s">
        <v>221</v>
      </c>
      <c r="B3" s="6" t="s">
        <v>82</v>
      </c>
      <c r="C3" s="5">
        <f>AY3-D3</f>
        <v>-8.2659418870778545E-3</v>
      </c>
      <c r="D3" s="5">
        <f>AT3/AW3</f>
        <v>1.1515753647998694</v>
      </c>
      <c r="E3" s="1">
        <f>SUMIF(BatGame!$A:$A,B3,BatGame!$E:$E)</f>
        <v>42</v>
      </c>
      <c r="F3">
        <f t="shared" ref="F3" si="20">E3-(R3+S3+W3+X3)</f>
        <v>40</v>
      </c>
      <c r="G3" s="1">
        <f>SUMIF(BatGame!$A:$A,B3,BatGame!$F:$F)</f>
        <v>40</v>
      </c>
      <c r="H3" s="1">
        <f>SUMIF(BatGame!$A:$A,B3,BatGame!$M:$M)</f>
        <v>7</v>
      </c>
      <c r="I3" s="1">
        <f>SUMIF(BatGame!$A:$A,B3,BatGame!$G:$G)</f>
        <v>10</v>
      </c>
      <c r="J3">
        <f>SUMIF(BatGame!$A:$A,B3,BatGame!$H:$H)</f>
        <v>3</v>
      </c>
      <c r="K3" s="1">
        <f>SUMIF(BatGame!$A:$A,B3,BatGame!$I:$I)</f>
        <v>2</v>
      </c>
      <c r="L3" s="1">
        <f>SUMIF(BatGame!$A:$A,B3,BatGame!$J:$J)</f>
        <v>1</v>
      </c>
      <c r="M3" s="1">
        <f>SUMIF(BatGame!$A:$A,B3,BatGame!$K:$K)</f>
        <v>4</v>
      </c>
      <c r="N3">
        <f>J3+(K3*2)+(L3*3)+(M3*4)</f>
        <v>26</v>
      </c>
      <c r="O3" s="1">
        <f>SUMIF(BatGame!$A:$A,B3,BatGame!$L:$L)</f>
        <v>18</v>
      </c>
      <c r="P3" s="1">
        <f>SUMIF(BatGame!$A:$A,B3,BatGame!$N:$N)</f>
        <v>2</v>
      </c>
      <c r="Q3" s="1">
        <f>SUMIF(BatGame!$A:$A,B3,BatGame!$AC:$AC)</f>
        <v>0</v>
      </c>
      <c r="R3" s="1">
        <f>SUMIF(BatGame!$A:$A,B3,BatGame!$O:$O)</f>
        <v>1</v>
      </c>
      <c r="S3" s="1">
        <f>SUMIF(BatGame!$A:$A,B3,BatGame!$Y:$Y)</f>
        <v>0</v>
      </c>
      <c r="T3" s="1">
        <f>SUMIF(BatGame!$A:$A,B3,BatGame!$X:$X)</f>
        <v>0</v>
      </c>
      <c r="U3" s="1">
        <f>SUMIF(BatGame!$A:$A,B3,BatGame!$P:$P)</f>
        <v>7</v>
      </c>
      <c r="V3" s="1">
        <f>SUMIF(BatGame!$A:$A,B3,BatGame!$AB:$AB)</f>
        <v>0</v>
      </c>
      <c r="W3" s="1">
        <f>SUMIF(BatGame!$A:$A,B3,BatGame!$Z:$Z)</f>
        <v>0</v>
      </c>
      <c r="X3" s="1">
        <f>SUMIF(BatGame!$A:$A,B3,BatGame!$AA:$AA)</f>
        <v>1</v>
      </c>
      <c r="Y3" s="2">
        <f>I3/G3</f>
        <v>0.25</v>
      </c>
      <c r="Z3" s="2">
        <f>(I3+R3+S3)/(G3+R3+S3+X3)</f>
        <v>0.26190476190476192</v>
      </c>
      <c r="AA3" s="2">
        <f>N3/G3</f>
        <v>0.65</v>
      </c>
      <c r="AB3" s="2">
        <f>Z3+AA3</f>
        <v>0.911904761904762</v>
      </c>
      <c r="AC3" s="2">
        <f>H3/F3</f>
        <v>0.17499999999999999</v>
      </c>
      <c r="AD3" s="2">
        <f>(AL3/E3) / '리그 상수'!$B$3 * 100</f>
        <v>182.21957230304477</v>
      </c>
      <c r="AE3" s="2">
        <f t="shared" ref="AE3" si="21">U3/E3*100</f>
        <v>16.666666666666664</v>
      </c>
      <c r="AF3" s="2">
        <f t="shared" ref="AF3" si="22">R3/E3*100</f>
        <v>2.3809523809523809</v>
      </c>
      <c r="AG3" s="2">
        <f t="shared" ref="AG3" si="23">R3/U3</f>
        <v>0.14285714285714285</v>
      </c>
      <c r="AH3" s="2">
        <f t="shared" ref="AH3" si="24">(I3-M3)/(G3-U3-M3+X3)</f>
        <v>0.2</v>
      </c>
      <c r="AI3" s="2">
        <f t="shared" ref="AI3" si="25">AA3-Y3</f>
        <v>0.4</v>
      </c>
      <c r="AJ3" s="2">
        <f t="shared" ref="AJ3" si="26">Z3-Y3</f>
        <v>1.1904761904761918E-2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0.36025676400610096</v>
      </c>
      <c r="AL3" s="2">
        <f>((AK3-$AK$2) / '리그 상수'!$B$2 + '리그 상수'!$B$3) * '2025 썸머시즌 타자'!E3</f>
        <v>10.538127999791319</v>
      </c>
      <c r="AM3" s="2">
        <f>(Z3*AA3*E3)*27/BH3</f>
        <v>6.2274193548387098</v>
      </c>
      <c r="AN3" s="2">
        <f>((AK3-'리그 상수'!$B$1) / '리그 상수'!$B$2)*'2025 썸머시즌 타자'!E3</f>
        <v>0.87752035102752424</v>
      </c>
      <c r="AO3" s="2">
        <f>((AK3-'리그 상수'!$B$1) / '리그 상수'!$B$2) * '2025 썸머시즌 타자'!E3</f>
        <v>0.87752035102752424</v>
      </c>
      <c r="AP3" s="2">
        <f>(P3 - (Q3*2)) * 0.2</f>
        <v>0.4</v>
      </c>
      <c r="AQ3" s="2">
        <f>(H3 - ((S3+R3+I3) * 0.3 * M3 * 0.9)) * 0.3</f>
        <v>-1.4639999999999997</v>
      </c>
      <c r="AR3" s="2">
        <f>AO3+AP3+AQ3</f>
        <v>-0.18647964897247538</v>
      </c>
      <c r="AS3" s="2">
        <f>((BE3+BF3+BG3)-BE3*3-(AVERAGE(BE3:BE999))*0.02)</f>
        <v>25.979540229885057</v>
      </c>
      <c r="AT3" s="2">
        <f>AS3</f>
        <v>25.979540229885057</v>
      </c>
      <c r="AU3" s="2">
        <f>AR3+AT3</f>
        <v>25.793060580912581</v>
      </c>
      <c r="AV3" s="3">
        <f>AU3 + (E3 * ('리그 상수'!$B$1 - '리그 상수'!$F$1) / '리그 상수'!$B$2)</f>
        <v>29.670465104676374</v>
      </c>
      <c r="AW3">
        <f>$H$2 / 10 * 0.8</f>
        <v>22.560000000000002</v>
      </c>
      <c r="AX3" s="3">
        <f>AR3/AW3</f>
        <v>-8.2659418870778077E-3</v>
      </c>
      <c r="AY3" s="3">
        <f>AU3/AW3</f>
        <v>1.1433094229127916</v>
      </c>
      <c r="BE3" s="1">
        <f>SUMIF(BatGame!$A:$A,B3,BatGame!$AD:$AD)</f>
        <v>3</v>
      </c>
      <c r="BF3" s="1">
        <f>SUMIF(BatGame!$A:$A,B3,BatGame!$AE:$AE)</f>
        <v>25</v>
      </c>
      <c r="BG3" s="1">
        <f>SUMIF(BatGame!$A:$A,B3,BatGame!$AF:$AF)</f>
        <v>7</v>
      </c>
      <c r="BH3">
        <f>G3-I3+Q3+V3+X3+W3</f>
        <v>31</v>
      </c>
      <c r="BI3" s="4">
        <f>AV3/AW3</f>
        <v>1.3151801908101228</v>
      </c>
      <c r="BJ3" s="2">
        <f>E3*('리그 상수'!$B$3 * 0.8)</f>
        <v>4.6265625000000004</v>
      </c>
      <c r="BL3" t="s">
        <v>149</v>
      </c>
      <c r="BM3" t="b">
        <f>IF(E3&gt;='리그 상수'!$I$1 * 2.8, TRUE, FALSE)</f>
        <v>1</v>
      </c>
    </row>
    <row r="4" spans="1:65" ht="18" thickBot="1">
      <c r="A4" t="s">
        <v>221</v>
      </c>
      <c r="B4" s="7" t="s">
        <v>83</v>
      </c>
      <c r="C4" s="5">
        <f t="shared" ref="C4:C67" si="27">AY4-D4</f>
        <v>7.9777738415675592E-3</v>
      </c>
      <c r="D4" s="5">
        <f t="shared" ref="D4:D67" si="28">AT4/AW4</f>
        <v>0.35372340425531912</v>
      </c>
      <c r="E4" s="1">
        <f>SUMIF(BatGame!$A:$A,B4,BatGame!$E:$E)</f>
        <v>45</v>
      </c>
      <c r="F4">
        <f t="shared" ref="F4:F67" si="29">E4-(R4+S4+W4+X4)</f>
        <v>44</v>
      </c>
      <c r="G4" s="1">
        <f>SUMIF(BatGame!$A:$A,B4,BatGame!$F:$F)</f>
        <v>44</v>
      </c>
      <c r="H4" s="1">
        <f>SUMIF(BatGame!$A:$A,B4,BatGame!$M:$M)</f>
        <v>6</v>
      </c>
      <c r="I4" s="1">
        <f>SUMIF(BatGame!$A:$A,B4,BatGame!$G:$G)</f>
        <v>14</v>
      </c>
      <c r="J4">
        <f>SUMIF(BatGame!$A:$A,B4,BatGame!$H:$H)</f>
        <v>9</v>
      </c>
      <c r="K4" s="1">
        <f>SUMIF(BatGame!$A:$A,B4,BatGame!$I:$I)</f>
        <v>3</v>
      </c>
      <c r="L4" s="1">
        <f>SUMIF(BatGame!$A:$A,B4,BatGame!$J:$J)</f>
        <v>0</v>
      </c>
      <c r="M4" s="1">
        <f>SUMIF(BatGame!$A:$A,B4,BatGame!$K:$K)</f>
        <v>2</v>
      </c>
      <c r="N4">
        <f t="shared" ref="N4:N67" si="30">J4+(K4*2)+(L4*3)+(M4*4)</f>
        <v>23</v>
      </c>
      <c r="O4" s="1">
        <f>SUMIF(BatGame!$A:$A,B4,BatGame!$L:$L)</f>
        <v>5</v>
      </c>
      <c r="P4" s="1">
        <f>SUMIF(BatGame!$A:$A,B4,BatGame!$N:$N)</f>
        <v>5</v>
      </c>
      <c r="Q4" s="1">
        <f>SUMIF(BatGame!$A:$A,B4,BatGame!$AC:$AC)</f>
        <v>2</v>
      </c>
      <c r="R4" s="1">
        <f>SUMIF(BatGame!$A:$A,B4,BatGame!$O:$O)</f>
        <v>0</v>
      </c>
      <c r="S4" s="1">
        <f>SUMIF(BatGame!$A:$A,B4,BatGame!$Y:$Y)</f>
        <v>1</v>
      </c>
      <c r="T4" s="1">
        <f>SUMIF(BatGame!$A:$A,B4,BatGame!$X:$X)</f>
        <v>0</v>
      </c>
      <c r="U4" s="1">
        <f>SUMIF(BatGame!$A:$A,B4,BatGame!$P:$P)</f>
        <v>7</v>
      </c>
      <c r="V4" s="1">
        <f>SUMIF(BatGame!$A:$A,B4,BatGame!$AB:$AB)</f>
        <v>0</v>
      </c>
      <c r="W4" s="1">
        <f>SUMIF(BatGame!$A:$A,B4,BatGame!$Z:$Z)</f>
        <v>0</v>
      </c>
      <c r="X4" s="1">
        <f>SUMIF(BatGame!$A:$A,B4,BatGame!$AA:$AA)</f>
        <v>0</v>
      </c>
      <c r="Y4" s="2">
        <f t="shared" ref="Y4:Y67" si="31">I4/G4</f>
        <v>0.31818181818181818</v>
      </c>
      <c r="Z4" s="2">
        <f t="shared" ref="Z4:Z67" si="32">(I4+R4+S4)/(G4+R4+S4+X4)</f>
        <v>0.33333333333333331</v>
      </c>
      <c r="AA4" s="2">
        <f t="shared" ref="AA4:AA67" si="33">N4/G4</f>
        <v>0.52272727272727271</v>
      </c>
      <c r="AB4" s="2">
        <f t="shared" ref="AB4:AB67" si="34">Z4+AA4</f>
        <v>0.85606060606060597</v>
      </c>
      <c r="AC4" s="2">
        <f t="shared" ref="AC4:AC67" si="35">H4/F4</f>
        <v>0.13636363636363635</v>
      </c>
      <c r="AD4" s="2">
        <f>(AL4/E4) / '리그 상수'!$B$3 * 100</f>
        <v>176.89022444815436</v>
      </c>
      <c r="AE4" s="2">
        <f t="shared" ref="AE4:AE67" si="36">U4/E4*100</f>
        <v>15.555555555555555</v>
      </c>
      <c r="AF4" s="2">
        <f t="shared" ref="AF4:AF67" si="37">R4/E4*100</f>
        <v>0</v>
      </c>
      <c r="AG4" s="2">
        <f t="shared" ref="AG4:AG67" si="38">R4/U4</f>
        <v>0</v>
      </c>
      <c r="AH4" s="2">
        <f t="shared" ref="AH4:AH67" si="39">(I4-M4)/(G4-U4-M4+X4)</f>
        <v>0.34285714285714286</v>
      </c>
      <c r="AI4" s="2">
        <f t="shared" ref="AI4:AI67" si="40">AA4-Y4</f>
        <v>0.20454545454545453</v>
      </c>
      <c r="AJ4" s="2">
        <f t="shared" ref="AJ4:AJ67" si="41">Z4-Y4</f>
        <v>1.5151515151515138E-2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0.33690546748768568</v>
      </c>
      <c r="AL4" s="2">
        <f>((AK4-$AK$2) / '리그 상수'!$B$2 + '리그 상수'!$B$3) * '2025 썸머시즌 타자'!E4</f>
        <v>10.960629630112688</v>
      </c>
      <c r="AM4" s="2">
        <f t="shared" ref="AM4:AM67" si="42">(Z4*AA4*E4)*27/BH4</f>
        <v>6.615767045454545</v>
      </c>
      <c r="AN4" s="2">
        <f>((AK4-'리그 상수'!$B$1) / '리그 상수'!$B$2)*'2025 썸머시즌 타자'!E4</f>
        <v>0.60997857786576459</v>
      </c>
      <c r="AO4" s="2">
        <f>((AK4-'리그 상수'!$B$1) / '리그 상수'!$B$2) * '2025 썸머시즌 타자'!E4</f>
        <v>0.60997857786576459</v>
      </c>
      <c r="AP4" s="2">
        <f t="shared" ref="AP4:AP67" si="43">(P4 - (Q4*2)) * 0.2</f>
        <v>0.2</v>
      </c>
      <c r="AQ4" s="2">
        <f t="shared" ref="AQ4:AQ67" si="44">(H4 - ((S4+R4+I4) * 0.3 * M4 * 0.9)) * 0.3</f>
        <v>-0.62999999999999989</v>
      </c>
      <c r="AR4" s="2">
        <f t="shared" ref="AR4:AR67" si="45">AO4+AP4+AQ4</f>
        <v>0.17997857786576477</v>
      </c>
      <c r="AS4" s="2">
        <f t="shared" ref="AS4:AS67" si="46">((BE4+BF4+BG4)-BE4*3-(AVERAGE(BE4:BE1000))*0.02)</f>
        <v>7.98</v>
      </c>
      <c r="AT4" s="2">
        <f t="shared" ref="AT4:AT67" si="47">AS4</f>
        <v>7.98</v>
      </c>
      <c r="AU4" s="2">
        <f t="shared" ref="AU4:AU67" si="48">AR4+AT4</f>
        <v>8.1599785778657647</v>
      </c>
      <c r="AV4" s="3">
        <f>AU4 + (E4 * ('리그 상수'!$B$1 - '리그 상수'!$F$1) / '리그 상수'!$B$2)</f>
        <v>12.314340567612689</v>
      </c>
      <c r="AW4">
        <f t="shared" ref="AW4:AW67" si="49">$H$2 / 10 * 0.8</f>
        <v>22.560000000000002</v>
      </c>
      <c r="AX4" s="3">
        <f t="shared" ref="AX4:AX67" si="50">AR4/AW4</f>
        <v>7.977773841567587E-3</v>
      </c>
      <c r="AY4" s="3">
        <f t="shared" ref="AY4:AY67" si="51">AU4/AW4</f>
        <v>0.36170117809688668</v>
      </c>
      <c r="BE4" s="1">
        <v>1</v>
      </c>
      <c r="BF4" s="1">
        <v>7</v>
      </c>
      <c r="BG4" s="1">
        <v>3</v>
      </c>
      <c r="BH4">
        <f t="shared" ref="BH4:BH67" si="52">G4-I4+Q4+V4+X4+W4</f>
        <v>32</v>
      </c>
      <c r="BI4" s="4">
        <f t="shared" ref="BI4:BI67" si="53">AV4/AW4</f>
        <v>0.54584842941545597</v>
      </c>
      <c r="BJ4" s="2">
        <f>E4*('리그 상수'!$B$3 * 0.8)</f>
        <v>4.9570312500000009</v>
      </c>
      <c r="BL4" t="s">
        <v>277</v>
      </c>
      <c r="BM4" t="b">
        <f>IF(E4&gt;='리그 상수'!$I$1 * 2.8, TRUE, FALSE)</f>
        <v>1</v>
      </c>
    </row>
    <row r="5" spans="1:65" ht="18" thickBot="1">
      <c r="A5" t="s">
        <v>220</v>
      </c>
      <c r="B5" s="7" t="s">
        <v>84</v>
      </c>
      <c r="C5" s="5">
        <f t="shared" si="27"/>
        <v>3.9440759879267651E-2</v>
      </c>
      <c r="D5" s="5">
        <f t="shared" si="28"/>
        <v>0.35372340425531912</v>
      </c>
      <c r="E5" s="1">
        <f>SUMIF(BatGame!$A:$A,B5,BatGame!$E:$E)</f>
        <v>44</v>
      </c>
      <c r="F5">
        <f t="shared" si="29"/>
        <v>44</v>
      </c>
      <c r="G5" s="1">
        <f>SUMIF(BatGame!$A:$A,B5,BatGame!$F:$F)</f>
        <v>44</v>
      </c>
      <c r="H5" s="1">
        <f>SUMIF(BatGame!$A:$A,B5,BatGame!$M:$M)</f>
        <v>8</v>
      </c>
      <c r="I5" s="1">
        <f>SUMIF(BatGame!$A:$A,B5,BatGame!$G:$G)</f>
        <v>12</v>
      </c>
      <c r="J5">
        <f>SUMIF(BatGame!$A:$A,B5,BatGame!$H:$H)</f>
        <v>7</v>
      </c>
      <c r="K5" s="1">
        <f>SUMIF(BatGame!$A:$A,B5,BatGame!$I:$I)</f>
        <v>3</v>
      </c>
      <c r="L5" s="1">
        <f>SUMIF(BatGame!$A:$A,B5,BatGame!$J:$J)</f>
        <v>0</v>
      </c>
      <c r="M5" s="1">
        <f>SUMIF(BatGame!$A:$A,B5,BatGame!$K:$K)</f>
        <v>2</v>
      </c>
      <c r="N5">
        <f t="shared" si="30"/>
        <v>21</v>
      </c>
      <c r="O5" s="1">
        <f>SUMIF(BatGame!$A:$A,B5,BatGame!$L:$L)</f>
        <v>4</v>
      </c>
      <c r="P5" s="1">
        <f>SUMIF(BatGame!$A:$A,B5,BatGame!$N:$N)</f>
        <v>2</v>
      </c>
      <c r="Q5" s="1">
        <f>SUMIF(BatGame!$A:$A,B5,BatGame!$AC:$AC)</f>
        <v>0</v>
      </c>
      <c r="R5" s="1">
        <f>SUMIF(BatGame!$A:$A,B5,BatGame!$O:$O)</f>
        <v>0</v>
      </c>
      <c r="S5" s="1">
        <f>SUMIF(BatGame!$A:$A,B5,BatGame!$Y:$Y)</f>
        <v>0</v>
      </c>
      <c r="T5" s="1">
        <f>SUMIF(BatGame!$A:$A,B5,BatGame!$X:$X)</f>
        <v>0</v>
      </c>
      <c r="U5" s="1">
        <f>SUMIF(BatGame!$A:$A,B5,BatGame!$P:$P)</f>
        <v>2</v>
      </c>
      <c r="V5" s="1">
        <f>SUMIF(BatGame!$A:$A,B5,BatGame!$AB:$AB)</f>
        <v>0</v>
      </c>
      <c r="W5" s="1">
        <f>SUMIF(BatGame!$A:$A,B5,BatGame!$Z:$Z)</f>
        <v>0</v>
      </c>
      <c r="X5" s="1">
        <f>SUMIF(BatGame!$A:$A,B5,BatGame!$AA:$AA)</f>
        <v>0</v>
      </c>
      <c r="Y5" s="2">
        <f t="shared" si="31"/>
        <v>0.27272727272727271</v>
      </c>
      <c r="Z5" s="2">
        <f t="shared" si="32"/>
        <v>0.27272727272727271</v>
      </c>
      <c r="AA5" s="2">
        <f t="shared" si="33"/>
        <v>0.47727272727272729</v>
      </c>
      <c r="AB5" s="2">
        <f t="shared" si="34"/>
        <v>0.75</v>
      </c>
      <c r="AC5" s="2">
        <f t="shared" si="35"/>
        <v>0.18181818181818182</v>
      </c>
      <c r="AD5" s="2">
        <f>(AL5/E5) / '리그 상수'!$B$3 * 100</f>
        <v>167.60358172712097</v>
      </c>
      <c r="AE5" s="2">
        <f t="shared" si="36"/>
        <v>4.5454545454545459</v>
      </c>
      <c r="AF5" s="2">
        <f t="shared" si="37"/>
        <v>0</v>
      </c>
      <c r="AG5" s="2">
        <f t="shared" si="38"/>
        <v>0</v>
      </c>
      <c r="AH5" s="2">
        <f t="shared" si="39"/>
        <v>0.25</v>
      </c>
      <c r="AI5" s="2">
        <f t="shared" si="40"/>
        <v>0.20454545454545459</v>
      </c>
      <c r="AJ5" s="2">
        <f t="shared" si="41"/>
        <v>0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0.29621471999961585</v>
      </c>
      <c r="AL5" s="2">
        <f>((AK5-$AK$2) / '리그 상수'!$B$2 + '리그 상수'!$B$3) * '2025 썸머시즌 타자'!E5</f>
        <v>10.154420127295491</v>
      </c>
      <c r="AM5" s="2">
        <f t="shared" si="42"/>
        <v>4.8323863636363633</v>
      </c>
      <c r="AN5" s="2">
        <f>((AK5-'리그 상수'!$B$1) / '리그 상수'!$B$2)*'2025 썸머시즌 타자'!E5</f>
        <v>3.3783542876278799E-2</v>
      </c>
      <c r="AO5" s="2">
        <f>((AK5-'리그 상수'!$B$1) / '리그 상수'!$B$2) * '2025 썸머시즌 타자'!E5</f>
        <v>3.3783542876278799E-2</v>
      </c>
      <c r="AP5" s="2">
        <f t="shared" si="43"/>
        <v>0.4</v>
      </c>
      <c r="AQ5" s="2">
        <f t="shared" si="44"/>
        <v>0.45600000000000013</v>
      </c>
      <c r="AR5" s="2">
        <f t="shared" si="45"/>
        <v>0.88978354287627903</v>
      </c>
      <c r="AS5" s="2">
        <f t="shared" si="46"/>
        <v>7.98</v>
      </c>
      <c r="AT5" s="2">
        <f t="shared" si="47"/>
        <v>7.98</v>
      </c>
      <c r="AU5" s="2">
        <f t="shared" si="48"/>
        <v>8.869783542876279</v>
      </c>
      <c r="AV5" s="3">
        <f>AU5 + (E5 * ('리그 상수'!$B$1 - '리그 상수'!$F$1) / '리그 상수'!$B$2)</f>
        <v>12.931826377295494</v>
      </c>
      <c r="AW5">
        <f t="shared" si="49"/>
        <v>22.560000000000002</v>
      </c>
      <c r="AX5" s="3">
        <f t="shared" si="50"/>
        <v>3.9440759879267685E-2</v>
      </c>
      <c r="AY5" s="3">
        <f t="shared" si="51"/>
        <v>0.39316416413458677</v>
      </c>
      <c r="BE5" s="1">
        <v>1</v>
      </c>
      <c r="BF5" s="1">
        <v>7</v>
      </c>
      <c r="BG5" s="1">
        <v>3</v>
      </c>
      <c r="BH5">
        <f t="shared" si="52"/>
        <v>32</v>
      </c>
      <c r="BI5" s="4">
        <f t="shared" si="53"/>
        <v>0.57321925431274345</v>
      </c>
      <c r="BJ5" s="2">
        <f>E5*('리그 상수'!$B$3 * 0.8)</f>
        <v>4.8468750000000007</v>
      </c>
      <c r="BL5" t="s">
        <v>277</v>
      </c>
      <c r="BM5" t="b">
        <f>IF(E5&gt;='리그 상수'!$I$1 * 2.8, TRUE, FALSE)</f>
        <v>1</v>
      </c>
    </row>
    <row r="6" spans="1:65" ht="18" thickBot="1">
      <c r="A6" t="s">
        <v>220</v>
      </c>
      <c r="B6" s="7" t="s">
        <v>85</v>
      </c>
      <c r="C6" s="5">
        <f t="shared" si="27"/>
        <v>3.4200521130480999E-2</v>
      </c>
      <c r="D6" s="5">
        <f t="shared" si="28"/>
        <v>0.35372340425531912</v>
      </c>
      <c r="E6" s="1">
        <f>SUMIF(BatGame!$A:$A,B6,BatGame!$E:$E)</f>
        <v>42</v>
      </c>
      <c r="F6">
        <f t="shared" si="29"/>
        <v>41</v>
      </c>
      <c r="G6" s="1">
        <f>SUMIF(BatGame!$A:$A,B6,BatGame!$F:$F)</f>
        <v>41</v>
      </c>
      <c r="H6" s="1">
        <f>SUMIF(BatGame!$A:$A,B6,BatGame!$M:$M)</f>
        <v>7</v>
      </c>
      <c r="I6" s="1">
        <f>SUMIF(BatGame!$A:$A,B6,BatGame!$G:$G)</f>
        <v>15</v>
      </c>
      <c r="J6">
        <f>SUMIF(BatGame!$A:$A,B6,BatGame!$H:$H)</f>
        <v>9</v>
      </c>
      <c r="K6" s="1">
        <f>SUMIF(BatGame!$A:$A,B6,BatGame!$I:$I)</f>
        <v>4</v>
      </c>
      <c r="L6" s="1">
        <f>SUMIF(BatGame!$A:$A,B6,BatGame!$J:$J)</f>
        <v>0</v>
      </c>
      <c r="M6" s="1">
        <f>SUMIF(BatGame!$A:$A,B6,BatGame!$K:$K)</f>
        <v>2</v>
      </c>
      <c r="N6">
        <f t="shared" si="30"/>
        <v>25</v>
      </c>
      <c r="O6" s="1">
        <f>SUMIF(BatGame!$A:$A,B6,BatGame!$L:$L)</f>
        <v>6</v>
      </c>
      <c r="P6" s="1">
        <f>SUMIF(BatGame!$A:$A,B6,BatGame!$N:$N)</f>
        <v>0</v>
      </c>
      <c r="Q6" s="1">
        <f>SUMIF(BatGame!$A:$A,B6,BatGame!$AC:$AC)</f>
        <v>0</v>
      </c>
      <c r="R6" s="1">
        <f>SUMIF(BatGame!$A:$A,B6,BatGame!$O:$O)</f>
        <v>0</v>
      </c>
      <c r="S6" s="1">
        <f>SUMIF(BatGame!$A:$A,B6,BatGame!$Y:$Y)</f>
        <v>1</v>
      </c>
      <c r="T6" s="1">
        <f>SUMIF(BatGame!$A:$A,B6,BatGame!$X:$X)</f>
        <v>0</v>
      </c>
      <c r="U6" s="1">
        <f>SUMIF(BatGame!$A:$A,B6,BatGame!$P:$P)</f>
        <v>3</v>
      </c>
      <c r="V6" s="1">
        <f>SUMIF(BatGame!$A:$A,B6,BatGame!$AB:$AB)</f>
        <v>0</v>
      </c>
      <c r="W6" s="1">
        <f>SUMIF(BatGame!$A:$A,B6,BatGame!$Z:$Z)</f>
        <v>0</v>
      </c>
      <c r="X6" s="1">
        <f>SUMIF(BatGame!$A:$A,B6,BatGame!$AA:$AA)</f>
        <v>0</v>
      </c>
      <c r="Y6" s="2">
        <f t="shared" si="31"/>
        <v>0.36585365853658536</v>
      </c>
      <c r="Z6" s="2">
        <f t="shared" si="32"/>
        <v>0.38095238095238093</v>
      </c>
      <c r="AA6" s="2">
        <f t="shared" si="33"/>
        <v>0.6097560975609756</v>
      </c>
      <c r="AB6" s="2">
        <f t="shared" si="34"/>
        <v>0.99070847851335653</v>
      </c>
      <c r="AC6" s="2">
        <f t="shared" si="35"/>
        <v>0.17073170731707318</v>
      </c>
      <c r="AD6" s="2">
        <f>(AL6/E6) / '리그 상수'!$B$3 * 100</f>
        <v>188.89482470784642</v>
      </c>
      <c r="AE6" s="2">
        <f t="shared" si="36"/>
        <v>7.1428571428571423</v>
      </c>
      <c r="AF6" s="2">
        <f t="shared" si="37"/>
        <v>0</v>
      </c>
      <c r="AG6" s="2">
        <f t="shared" si="38"/>
        <v>0</v>
      </c>
      <c r="AH6" s="2">
        <f t="shared" si="39"/>
        <v>0.3611111111111111</v>
      </c>
      <c r="AI6" s="2">
        <f t="shared" si="40"/>
        <v>0.24390243902439024</v>
      </c>
      <c r="AJ6" s="2">
        <f t="shared" si="41"/>
        <v>1.5098722415795574E-2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0.38950533296501211</v>
      </c>
      <c r="AL6" s="2">
        <f>((AK6-$AK$2) / '리그 상수'!$B$2 + '리그 상수'!$B$3) * '2025 썸머시즌 타자'!E6</f>
        <v>10.924171405467446</v>
      </c>
      <c r="AM6" s="2">
        <f t="shared" si="42"/>
        <v>10.131332082551596</v>
      </c>
      <c r="AN6" s="2">
        <f>((AK6-'리그 상수'!$B$1) / '리그 상수'!$B$2)*'2025 썸머시즌 타자'!E6</f>
        <v>1.2635637567036508</v>
      </c>
      <c r="AO6" s="2">
        <f>((AK6-'리그 상수'!$B$1) / '리그 상수'!$B$2) * '2025 썸머시즌 타자'!E6</f>
        <v>1.2635637567036508</v>
      </c>
      <c r="AP6" s="2">
        <f t="shared" si="43"/>
        <v>0</v>
      </c>
      <c r="AQ6" s="2">
        <f t="shared" si="44"/>
        <v>-0.49200000000000016</v>
      </c>
      <c r="AR6" s="2">
        <f t="shared" si="45"/>
        <v>0.77156375670365063</v>
      </c>
      <c r="AS6" s="2">
        <f t="shared" si="46"/>
        <v>7.98</v>
      </c>
      <c r="AT6" s="2">
        <f t="shared" si="47"/>
        <v>7.98</v>
      </c>
      <c r="AU6" s="2">
        <f t="shared" si="48"/>
        <v>8.7515637567036517</v>
      </c>
      <c r="AV6" s="3">
        <f>AU6 + (E6 * ('리그 상수'!$B$1 - '리그 상수'!$F$1) / '리그 상수'!$B$2)</f>
        <v>12.628968280467447</v>
      </c>
      <c r="AW6">
        <f t="shared" si="49"/>
        <v>22.560000000000002</v>
      </c>
      <c r="AX6" s="3">
        <f t="shared" si="50"/>
        <v>3.4200521130480964E-2</v>
      </c>
      <c r="AY6" s="3">
        <f t="shared" si="51"/>
        <v>0.38792392538580012</v>
      </c>
      <c r="BE6" s="1">
        <v>1</v>
      </c>
      <c r="BF6" s="1">
        <v>7</v>
      </c>
      <c r="BG6" s="1">
        <v>3</v>
      </c>
      <c r="BH6">
        <f t="shared" si="52"/>
        <v>26</v>
      </c>
      <c r="BI6" s="4">
        <f t="shared" si="53"/>
        <v>0.55979469328313147</v>
      </c>
      <c r="BJ6" s="2">
        <f>E6*('리그 상수'!$B$3 * 0.8)</f>
        <v>4.6265625000000004</v>
      </c>
      <c r="BL6" t="s">
        <v>277</v>
      </c>
      <c r="BM6" t="b">
        <f>IF(E6&gt;='리그 상수'!$I$1 * 2.8, TRUE, FALSE)</f>
        <v>1</v>
      </c>
    </row>
    <row r="7" spans="1:65" ht="18" thickBot="1">
      <c r="A7" t="s">
        <v>220</v>
      </c>
      <c r="B7" s="7" t="s">
        <v>86</v>
      </c>
      <c r="C7" s="5">
        <f t="shared" si="27"/>
        <v>6.2945829504958584E-2</v>
      </c>
      <c r="D7" s="5">
        <f t="shared" si="28"/>
        <v>0.35372340425531912</v>
      </c>
      <c r="E7" s="1">
        <f>SUMIF(BatGame!$A:$A,B7,BatGame!$E:$E)</f>
        <v>42</v>
      </c>
      <c r="F7">
        <f t="shared" si="29"/>
        <v>40</v>
      </c>
      <c r="G7" s="1">
        <f>SUMIF(BatGame!$A:$A,B7,BatGame!$F:$F)</f>
        <v>40</v>
      </c>
      <c r="H7" s="1">
        <f>SUMIF(BatGame!$A:$A,B7,BatGame!$M:$M)</f>
        <v>1</v>
      </c>
      <c r="I7" s="1">
        <f>SUMIF(BatGame!$A:$A,B7,BatGame!$G:$G)</f>
        <v>17</v>
      </c>
      <c r="J7">
        <f>SUMIF(BatGame!$A:$A,B7,BatGame!$H:$H)</f>
        <v>12</v>
      </c>
      <c r="K7" s="1">
        <f>SUMIF(BatGame!$A:$A,B7,BatGame!$I:$I)</f>
        <v>4</v>
      </c>
      <c r="L7" s="1">
        <f>SUMIF(BatGame!$A:$A,B7,BatGame!$J:$J)</f>
        <v>1</v>
      </c>
      <c r="M7" s="1">
        <f>SUMIF(BatGame!$A:$A,B7,BatGame!$K:$K)</f>
        <v>0</v>
      </c>
      <c r="N7">
        <f t="shared" si="30"/>
        <v>23</v>
      </c>
      <c r="O7" s="1">
        <f>SUMIF(BatGame!$A:$A,B7,BatGame!$L:$L)</f>
        <v>6</v>
      </c>
      <c r="P7" s="1">
        <f>SUMIF(BatGame!$A:$A,B7,BatGame!$N:$N)</f>
        <v>3</v>
      </c>
      <c r="Q7" s="1">
        <f>SUMIF(BatGame!$A:$A,B7,BatGame!$AC:$AC)</f>
        <v>2</v>
      </c>
      <c r="R7" s="1">
        <f>SUMIF(BatGame!$A:$A,B7,BatGame!$O:$O)</f>
        <v>0</v>
      </c>
      <c r="S7" s="1">
        <f>SUMIF(BatGame!$A:$A,B7,BatGame!$Y:$Y)</f>
        <v>2</v>
      </c>
      <c r="T7" s="1">
        <f>SUMIF(BatGame!$A:$A,B7,BatGame!$X:$X)</f>
        <v>0</v>
      </c>
      <c r="U7" s="1">
        <f>SUMIF(BatGame!$A:$A,B7,BatGame!$P:$P)</f>
        <v>4</v>
      </c>
      <c r="V7" s="1">
        <f>SUMIF(BatGame!$A:$A,B7,BatGame!$AB:$AB)</f>
        <v>0</v>
      </c>
      <c r="W7" s="1">
        <f>SUMIF(BatGame!$A:$A,B7,BatGame!$Z:$Z)</f>
        <v>0</v>
      </c>
      <c r="X7" s="1">
        <f>SUMIF(BatGame!$A:$A,B7,BatGame!$AA:$AA)</f>
        <v>0</v>
      </c>
      <c r="Y7" s="2">
        <f t="shared" si="31"/>
        <v>0.42499999999999999</v>
      </c>
      <c r="Z7" s="2">
        <f t="shared" si="32"/>
        <v>0.45238095238095238</v>
      </c>
      <c r="AA7" s="2">
        <f t="shared" si="33"/>
        <v>0.57499999999999996</v>
      </c>
      <c r="AB7" s="2">
        <f t="shared" si="34"/>
        <v>1.0273809523809523</v>
      </c>
      <c r="AC7" s="2">
        <f t="shared" si="35"/>
        <v>2.5000000000000001E-2</v>
      </c>
      <c r="AD7" s="2">
        <f>(AL7/E7) / '리그 상수'!$B$3 * 100</f>
        <v>189.87169091342713</v>
      </c>
      <c r="AE7" s="2">
        <f t="shared" si="36"/>
        <v>9.5238095238095237</v>
      </c>
      <c r="AF7" s="2">
        <f t="shared" si="37"/>
        <v>0</v>
      </c>
      <c r="AG7" s="2">
        <f t="shared" si="38"/>
        <v>0</v>
      </c>
      <c r="AH7" s="2">
        <f t="shared" si="39"/>
        <v>0.47222222222222221</v>
      </c>
      <c r="AI7" s="2">
        <f t="shared" si="40"/>
        <v>0.14999999999999997</v>
      </c>
      <c r="AJ7" s="2">
        <f t="shared" si="41"/>
        <v>2.7380952380952395E-2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0.39378561134924306</v>
      </c>
      <c r="AL7" s="2">
        <f>((AK7-$AK$2) / '리그 상수'!$B$2 + '리그 상수'!$B$3) * '2025 썸머시즌 타자'!E7</f>
        <v>10.980665562395659</v>
      </c>
      <c r="AM7" s="2">
        <f t="shared" si="42"/>
        <v>11.798999999999999</v>
      </c>
      <c r="AN7" s="2">
        <f>((AK7-'리그 상수'!$B$1) / '리그 상수'!$B$2)*'2025 썸머시즌 타자'!E7</f>
        <v>1.3200579136318651</v>
      </c>
      <c r="AO7" s="2">
        <f>((AK7-'리그 상수'!$B$1) / '리그 상수'!$B$2) * '2025 썸머시즌 타자'!E7</f>
        <v>1.3200579136318651</v>
      </c>
      <c r="AP7" s="2">
        <f t="shared" si="43"/>
        <v>-0.2</v>
      </c>
      <c r="AQ7" s="2">
        <f t="shared" si="44"/>
        <v>0.3</v>
      </c>
      <c r="AR7" s="2">
        <f t="shared" si="45"/>
        <v>1.4200579136318652</v>
      </c>
      <c r="AS7" s="2">
        <f t="shared" si="46"/>
        <v>7.98</v>
      </c>
      <c r="AT7" s="2">
        <f t="shared" si="47"/>
        <v>7.98</v>
      </c>
      <c r="AU7" s="2">
        <f t="shared" si="48"/>
        <v>9.4000579136318656</v>
      </c>
      <c r="AV7" s="3">
        <f>AU7 + (E7 * ('리그 상수'!$B$1 - '리그 상수'!$F$1) / '리그 상수'!$B$2)</f>
        <v>13.277462437395661</v>
      </c>
      <c r="AW7">
        <f t="shared" si="49"/>
        <v>22.560000000000002</v>
      </c>
      <c r="AX7" s="3">
        <f t="shared" si="50"/>
        <v>6.2945829504958556E-2</v>
      </c>
      <c r="AY7" s="3">
        <f t="shared" si="51"/>
        <v>0.4166692337602777</v>
      </c>
      <c r="BE7" s="1">
        <v>1</v>
      </c>
      <c r="BF7" s="1">
        <v>7</v>
      </c>
      <c r="BG7" s="1">
        <v>3</v>
      </c>
      <c r="BH7">
        <f t="shared" si="52"/>
        <v>25</v>
      </c>
      <c r="BI7" s="4">
        <f t="shared" si="53"/>
        <v>0.588540001657609</v>
      </c>
      <c r="BJ7" s="2">
        <f>E7*('리그 상수'!$B$3 * 0.8)</f>
        <v>4.6265625000000004</v>
      </c>
      <c r="BL7" t="s">
        <v>277</v>
      </c>
      <c r="BM7" t="b">
        <f>IF(E7&gt;='리그 상수'!$I$1 * 2.8, TRUE, FALSE)</f>
        <v>1</v>
      </c>
    </row>
    <row r="8" spans="1:65" ht="18" thickBot="1">
      <c r="A8" t="s">
        <v>220</v>
      </c>
      <c r="B8" s="8" t="s">
        <v>87</v>
      </c>
      <c r="C8" s="5">
        <f t="shared" si="27"/>
        <v>1.9551546736633896E-2</v>
      </c>
      <c r="D8" s="5">
        <f t="shared" si="28"/>
        <v>0.35372340425531912</v>
      </c>
      <c r="E8" s="1">
        <f>SUMIF(BatGame!$A:$A,B8,BatGame!$E:$E)</f>
        <v>40</v>
      </c>
      <c r="F8">
        <f t="shared" si="29"/>
        <v>39</v>
      </c>
      <c r="G8" s="1">
        <f>SUMIF(BatGame!$A:$A,B8,BatGame!$F:$F)</f>
        <v>39</v>
      </c>
      <c r="H8" s="1">
        <f>SUMIF(BatGame!$A:$A,B8,BatGame!$M:$M)</f>
        <v>5</v>
      </c>
      <c r="I8" s="1">
        <f>SUMIF(BatGame!$A:$A,B8,BatGame!$G:$G)</f>
        <v>11</v>
      </c>
      <c r="J8">
        <f>SUMIF(BatGame!$A:$A,B8,BatGame!$H:$H)</f>
        <v>7</v>
      </c>
      <c r="K8" s="1">
        <f>SUMIF(BatGame!$A:$A,B8,BatGame!$I:$I)</f>
        <v>3</v>
      </c>
      <c r="L8" s="1">
        <f>SUMIF(BatGame!$A:$A,B8,BatGame!$J:$J)</f>
        <v>0</v>
      </c>
      <c r="M8" s="1">
        <f>SUMIF(BatGame!$A:$A,B8,BatGame!$K:$K)</f>
        <v>1</v>
      </c>
      <c r="N8">
        <f t="shared" si="30"/>
        <v>17</v>
      </c>
      <c r="O8" s="1">
        <f>SUMIF(BatGame!$A:$A,B8,BatGame!$L:$L)</f>
        <v>2</v>
      </c>
      <c r="P8" s="1">
        <f>SUMIF(BatGame!$A:$A,B8,BatGame!$N:$N)</f>
        <v>0</v>
      </c>
      <c r="Q8" s="1">
        <f>SUMIF(BatGame!$A:$A,B8,BatGame!$AC:$AC)</f>
        <v>0</v>
      </c>
      <c r="R8" s="1">
        <f>SUMIF(BatGame!$A:$A,B8,BatGame!$O:$O)</f>
        <v>0</v>
      </c>
      <c r="S8" s="1">
        <f>SUMIF(BatGame!$A:$A,B8,BatGame!$Y:$Y)</f>
        <v>0</v>
      </c>
      <c r="T8" s="1">
        <f>SUMIF(BatGame!$A:$A,B8,BatGame!$X:$X)</f>
        <v>0</v>
      </c>
      <c r="U8" s="1">
        <f>SUMIF(BatGame!$A:$A,B8,BatGame!$P:$P)</f>
        <v>4</v>
      </c>
      <c r="V8" s="1">
        <f>SUMIF(BatGame!$A:$A,B8,BatGame!$AB:$AB)</f>
        <v>1</v>
      </c>
      <c r="W8" s="1">
        <f>SUMIF(BatGame!$A:$A,B8,BatGame!$Z:$Z)</f>
        <v>1</v>
      </c>
      <c r="X8" s="1">
        <f>SUMIF(BatGame!$A:$A,B8,BatGame!$AA:$AA)</f>
        <v>0</v>
      </c>
      <c r="Y8" s="2">
        <f t="shared" si="31"/>
        <v>0.28205128205128205</v>
      </c>
      <c r="Z8" s="2">
        <f t="shared" si="32"/>
        <v>0.28205128205128205</v>
      </c>
      <c r="AA8" s="2">
        <f t="shared" si="33"/>
        <v>0.4358974358974359</v>
      </c>
      <c r="AB8" s="2">
        <f t="shared" si="34"/>
        <v>0.71794871794871795</v>
      </c>
      <c r="AC8" s="2">
        <f t="shared" si="35"/>
        <v>0.12820512820512819</v>
      </c>
      <c r="AD8" s="2">
        <f>(AL8/E8) / '리그 상수'!$B$3 * 100</f>
        <v>163.99726039125036</v>
      </c>
      <c r="AE8" s="2">
        <f t="shared" si="36"/>
        <v>10</v>
      </c>
      <c r="AF8" s="2">
        <f t="shared" si="37"/>
        <v>0</v>
      </c>
      <c r="AG8" s="2">
        <f t="shared" si="38"/>
        <v>0</v>
      </c>
      <c r="AH8" s="2">
        <f t="shared" si="39"/>
        <v>0.29411764705882354</v>
      </c>
      <c r="AI8" s="2">
        <f t="shared" si="40"/>
        <v>0.15384615384615385</v>
      </c>
      <c r="AJ8" s="2">
        <f t="shared" si="41"/>
        <v>0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0.2804131095310245</v>
      </c>
      <c r="AL8" s="2">
        <f>((AK8-$AK$2) / '리그 상수'!$B$2 + '리그 상수'!$B$3) * '2025 썸머시즌 타자'!E8</f>
        <v>9.0326616074868369</v>
      </c>
      <c r="AM8" s="2">
        <f t="shared" si="42"/>
        <v>4.4260355029585803</v>
      </c>
      <c r="AN8" s="2">
        <f>((AK8-'리그 상수'!$B$1) / '리그 상수'!$B$2)*'2025 썸머시즌 타자'!E8</f>
        <v>-0.167917105621539</v>
      </c>
      <c r="AO8" s="2">
        <f>((AK8-'리그 상수'!$B$1) / '리그 상수'!$B$2) * '2025 썸머시즌 타자'!E8</f>
        <v>-0.167917105621539</v>
      </c>
      <c r="AP8" s="2">
        <f t="shared" si="43"/>
        <v>0</v>
      </c>
      <c r="AQ8" s="2">
        <f t="shared" si="44"/>
        <v>0.6090000000000001</v>
      </c>
      <c r="AR8" s="2">
        <f t="shared" si="45"/>
        <v>0.4410828943784611</v>
      </c>
      <c r="AS8" s="2">
        <f t="shared" si="46"/>
        <v>7.98</v>
      </c>
      <c r="AT8" s="2">
        <f t="shared" si="47"/>
        <v>7.98</v>
      </c>
      <c r="AU8" s="2">
        <f t="shared" si="48"/>
        <v>8.4210828943784612</v>
      </c>
      <c r="AV8" s="3">
        <f>AU8 + (E8 * ('리그 상수'!$B$1 - '리그 상수'!$F$1) / '리그 상수'!$B$2)</f>
        <v>12.113849107486837</v>
      </c>
      <c r="AW8">
        <f t="shared" si="49"/>
        <v>22.560000000000002</v>
      </c>
      <c r="AX8" s="3">
        <f t="shared" si="50"/>
        <v>1.9551546736633913E-2</v>
      </c>
      <c r="AY8" s="3">
        <f t="shared" si="51"/>
        <v>0.37327495099195301</v>
      </c>
      <c r="BE8" s="1">
        <v>1</v>
      </c>
      <c r="BF8" s="1">
        <v>7</v>
      </c>
      <c r="BG8" s="1">
        <v>3</v>
      </c>
      <c r="BH8">
        <f t="shared" si="52"/>
        <v>30</v>
      </c>
      <c r="BI8" s="4">
        <f t="shared" si="53"/>
        <v>0.5369613966084591</v>
      </c>
      <c r="BJ8" s="2">
        <f>E8*('리그 상수'!$B$3 * 0.8)</f>
        <v>4.40625</v>
      </c>
      <c r="BL8" t="s">
        <v>277</v>
      </c>
      <c r="BM8" t="b">
        <f>IF(E8&gt;='리그 상수'!$I$1 * 2.8, TRUE, FALSE)</f>
        <v>1</v>
      </c>
    </row>
    <row r="9" spans="1:65" ht="18" thickBot="1">
      <c r="A9" t="s">
        <v>220</v>
      </c>
      <c r="B9" s="7" t="s">
        <v>88</v>
      </c>
      <c r="C9" s="5">
        <f t="shared" si="27"/>
        <v>-7.6841535817364803E-2</v>
      </c>
      <c r="D9" s="5">
        <f t="shared" si="28"/>
        <v>0.35372340425531912</v>
      </c>
      <c r="E9" s="1">
        <f>SUMIF(BatGame!$A:$A,B9,BatGame!$E:$E)</f>
        <v>43</v>
      </c>
      <c r="F9">
        <f t="shared" si="29"/>
        <v>39</v>
      </c>
      <c r="G9" s="1">
        <f>SUMIF(BatGame!$A:$A,B9,BatGame!$F:$F)</f>
        <v>39</v>
      </c>
      <c r="H9" s="1">
        <f>SUMIF(BatGame!$A:$A,B9,BatGame!$M:$M)</f>
        <v>13</v>
      </c>
      <c r="I9" s="1">
        <f>SUMIF(BatGame!$A:$A,B9,BatGame!$G:$G)</f>
        <v>24</v>
      </c>
      <c r="J9">
        <f>SUMIF(BatGame!$A:$A,B9,BatGame!$H:$H)</f>
        <v>8</v>
      </c>
      <c r="K9" s="1">
        <f>SUMIF(BatGame!$A:$A,B9,BatGame!$I:$I)</f>
        <v>10</v>
      </c>
      <c r="L9" s="1">
        <f>SUMIF(BatGame!$A:$A,B9,BatGame!$J:$J)</f>
        <v>0</v>
      </c>
      <c r="M9" s="1">
        <f>SUMIF(BatGame!$A:$A,B9,BatGame!$K:$K)</f>
        <v>6</v>
      </c>
      <c r="N9">
        <f t="shared" si="30"/>
        <v>52</v>
      </c>
      <c r="O9" s="1">
        <f>SUMIF(BatGame!$A:$A,B9,BatGame!$L:$L)</f>
        <v>16</v>
      </c>
      <c r="P9" s="1">
        <f>SUMIF(BatGame!$A:$A,B9,BatGame!$N:$N)</f>
        <v>4</v>
      </c>
      <c r="Q9" s="1">
        <f>SUMIF(BatGame!$A:$A,B9,BatGame!$AC:$AC)</f>
        <v>0</v>
      </c>
      <c r="R9" s="1">
        <f>SUMIF(BatGame!$A:$A,B9,BatGame!$O:$O)</f>
        <v>3</v>
      </c>
      <c r="S9" s="1">
        <f>SUMIF(BatGame!$A:$A,B9,BatGame!$Y:$Y)</f>
        <v>1</v>
      </c>
      <c r="T9" s="1">
        <f>SUMIF(BatGame!$A:$A,B9,BatGame!$X:$X)</f>
        <v>3</v>
      </c>
      <c r="U9" s="1">
        <f>SUMIF(BatGame!$A:$A,B9,BatGame!$P:$P)</f>
        <v>2</v>
      </c>
      <c r="V9" s="1">
        <f>SUMIF(BatGame!$A:$A,B9,BatGame!$AB:$AB)</f>
        <v>0</v>
      </c>
      <c r="W9" s="1">
        <f>SUMIF(BatGame!$A:$A,B9,BatGame!$Z:$Z)</f>
        <v>0</v>
      </c>
      <c r="X9" s="1">
        <f>SUMIF(BatGame!$A:$A,B9,BatGame!$AA:$AA)</f>
        <v>0</v>
      </c>
      <c r="Y9" s="2">
        <f t="shared" si="31"/>
        <v>0.61538461538461542</v>
      </c>
      <c r="Z9" s="2">
        <f t="shared" si="32"/>
        <v>0.65116279069767447</v>
      </c>
      <c r="AA9" s="2">
        <f t="shared" si="33"/>
        <v>1.3333333333333333</v>
      </c>
      <c r="AB9" s="2">
        <f t="shared" si="34"/>
        <v>1.9844961240310077</v>
      </c>
      <c r="AC9" s="2">
        <f t="shared" si="35"/>
        <v>0.33333333333333331</v>
      </c>
      <c r="AD9" s="2">
        <f>(AL9/E9) / '리그 상수'!$B$3 * 100</f>
        <v>288.21769616026717</v>
      </c>
      <c r="AE9" s="2">
        <f t="shared" si="36"/>
        <v>4.6511627906976747</v>
      </c>
      <c r="AF9" s="2">
        <f t="shared" si="37"/>
        <v>6.9767441860465116</v>
      </c>
      <c r="AG9" s="2">
        <f t="shared" si="38"/>
        <v>1.5</v>
      </c>
      <c r="AH9" s="2">
        <f t="shared" si="39"/>
        <v>0.58064516129032262</v>
      </c>
      <c r="AI9" s="2">
        <f t="shared" si="40"/>
        <v>0.71794871794871784</v>
      </c>
      <c r="AJ9" s="2">
        <f t="shared" si="41"/>
        <v>3.5778175313059046E-2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0.82470263768168928</v>
      </c>
      <c r="AL9" s="2">
        <f>((AK9-$AK$2) / '리그 상수'!$B$2 + '리그 상수'!$B$3) * '2025 썸머시즌 타자'!E9</f>
        <v>17.065077068551755</v>
      </c>
      <c r="AM9" s="2">
        <f t="shared" si="42"/>
        <v>67.2</v>
      </c>
      <c r="AN9" s="2">
        <f>((AK9-'리그 상수'!$B$1) / '리그 상수'!$B$2)*'2025 썸머시즌 타자'!E9</f>
        <v>7.1744549519602518</v>
      </c>
      <c r="AO9" s="2">
        <f>((AK9-'리그 상수'!$B$1) / '리그 상수'!$B$2) * '2025 썸머시즌 타자'!E9</f>
        <v>7.1744549519602518</v>
      </c>
      <c r="AP9" s="2">
        <f t="shared" si="43"/>
        <v>0.8</v>
      </c>
      <c r="AQ9" s="2">
        <f t="shared" si="44"/>
        <v>-9.708000000000002</v>
      </c>
      <c r="AR9" s="2">
        <f t="shared" si="45"/>
        <v>-1.7335450480397503</v>
      </c>
      <c r="AS9" s="2">
        <f t="shared" si="46"/>
        <v>7.98</v>
      </c>
      <c r="AT9" s="2">
        <f t="shared" si="47"/>
        <v>7.98</v>
      </c>
      <c r="AU9" s="2">
        <f t="shared" si="48"/>
        <v>6.2464549519602501</v>
      </c>
      <c r="AV9" s="3">
        <f>AU9 + (E9 * ('리그 상수'!$B$1 - '리그 상수'!$F$1) / '리그 상수'!$B$2)</f>
        <v>10.216178631051754</v>
      </c>
      <c r="AW9">
        <f t="shared" si="49"/>
        <v>22.560000000000002</v>
      </c>
      <c r="AX9" s="3">
        <f t="shared" si="50"/>
        <v>-7.6841535817364803E-2</v>
      </c>
      <c r="AY9" s="3">
        <f t="shared" si="51"/>
        <v>0.27688186843795431</v>
      </c>
      <c r="BE9" s="1">
        <v>1</v>
      </c>
      <c r="BF9" s="1">
        <v>7</v>
      </c>
      <c r="BG9" s="1">
        <v>3</v>
      </c>
      <c r="BH9">
        <f t="shared" si="52"/>
        <v>15</v>
      </c>
      <c r="BI9" s="4">
        <f t="shared" si="53"/>
        <v>0.45284479747569828</v>
      </c>
      <c r="BJ9" s="2">
        <f>E9*('리그 상수'!$B$3 * 0.8)</f>
        <v>4.7367187500000005</v>
      </c>
      <c r="BL9" t="s">
        <v>277</v>
      </c>
      <c r="BM9" t="b">
        <f>IF(E9&gt;='리그 상수'!$I$1 * 2.8, TRUE, FALSE)</f>
        <v>1</v>
      </c>
    </row>
    <row r="10" spans="1:65" ht="18" thickBot="1">
      <c r="A10" t="s">
        <v>220</v>
      </c>
      <c r="B10" s="7" t="s">
        <v>89</v>
      </c>
      <c r="C10" s="5">
        <f t="shared" si="27"/>
        <v>-6.6230357455386413E-2</v>
      </c>
      <c r="D10" s="5">
        <f t="shared" si="28"/>
        <v>0.35372340425531912</v>
      </c>
      <c r="E10" s="1">
        <f>SUMIF(BatGame!$A:$A,B10,BatGame!$E:$E)</f>
        <v>40</v>
      </c>
      <c r="F10">
        <f t="shared" si="29"/>
        <v>39</v>
      </c>
      <c r="G10" s="1">
        <f>SUMIF(BatGame!$A:$A,B10,BatGame!$F:$F)</f>
        <v>39</v>
      </c>
      <c r="H10" s="1">
        <f>SUMIF(BatGame!$A:$A,B10,BatGame!$M:$M)</f>
        <v>2</v>
      </c>
      <c r="I10" s="1">
        <f>SUMIF(BatGame!$A:$A,B10,BatGame!$G:$G)</f>
        <v>6</v>
      </c>
      <c r="J10">
        <f>SUMIF(BatGame!$A:$A,B10,BatGame!$H:$H)</f>
        <v>4</v>
      </c>
      <c r="K10" s="1">
        <f>SUMIF(BatGame!$A:$A,B10,BatGame!$I:$I)</f>
        <v>1</v>
      </c>
      <c r="L10" s="1">
        <f>SUMIF(BatGame!$A:$A,B10,BatGame!$J:$J)</f>
        <v>0</v>
      </c>
      <c r="M10" s="1">
        <f>SUMIF(BatGame!$A:$A,B10,BatGame!$K:$K)</f>
        <v>1</v>
      </c>
      <c r="N10">
        <f t="shared" si="30"/>
        <v>10</v>
      </c>
      <c r="O10" s="1">
        <f>SUMIF(BatGame!$A:$A,B10,BatGame!$L:$L)</f>
        <v>3</v>
      </c>
      <c r="P10" s="1">
        <f>SUMIF(BatGame!$A:$A,B10,BatGame!$N:$N)</f>
        <v>0</v>
      </c>
      <c r="Q10" s="1">
        <f>SUMIF(BatGame!$A:$A,B10,BatGame!$AC:$AC)</f>
        <v>0</v>
      </c>
      <c r="R10" s="1">
        <f>SUMIF(BatGame!$A:$A,B10,BatGame!$O:$O)</f>
        <v>1</v>
      </c>
      <c r="S10" s="1">
        <f>SUMIF(BatGame!$A:$A,B10,BatGame!$Y:$Y)</f>
        <v>0</v>
      </c>
      <c r="T10" s="1">
        <f>SUMIF(BatGame!$A:$A,B10,BatGame!$X:$X)</f>
        <v>0</v>
      </c>
      <c r="U10" s="1">
        <f>SUMIF(BatGame!$A:$A,B10,BatGame!$P:$P)</f>
        <v>6</v>
      </c>
      <c r="V10" s="1">
        <f>SUMIF(BatGame!$A:$A,B10,BatGame!$AB:$AB)</f>
        <v>1</v>
      </c>
      <c r="W10" s="1">
        <f>SUMIF(BatGame!$A:$A,B10,BatGame!$Z:$Z)</f>
        <v>0</v>
      </c>
      <c r="X10" s="1">
        <f>SUMIF(BatGame!$A:$A,B10,BatGame!$AA:$AA)</f>
        <v>0</v>
      </c>
      <c r="Y10" s="2">
        <f t="shared" si="31"/>
        <v>0.15384615384615385</v>
      </c>
      <c r="Z10" s="2">
        <f t="shared" si="32"/>
        <v>0.17499999999999999</v>
      </c>
      <c r="AA10" s="2">
        <f t="shared" si="33"/>
        <v>0.25641025641025639</v>
      </c>
      <c r="AB10" s="2">
        <f t="shared" si="34"/>
        <v>0.43141025641025638</v>
      </c>
      <c r="AC10" s="2">
        <f t="shared" si="35"/>
        <v>5.128205128205128E-2</v>
      </c>
      <c r="AD10" s="2">
        <f>(AL10/E10) / '리그 상수'!$B$3 * 100</f>
        <v>139.31886477462439</v>
      </c>
      <c r="AE10" s="2">
        <f t="shared" si="36"/>
        <v>15</v>
      </c>
      <c r="AF10" s="2">
        <f t="shared" si="37"/>
        <v>2.5</v>
      </c>
      <c r="AG10" s="2">
        <f t="shared" si="38"/>
        <v>0.16666666666666666</v>
      </c>
      <c r="AH10" s="2">
        <f t="shared" si="39"/>
        <v>0.15625</v>
      </c>
      <c r="AI10" s="2">
        <f t="shared" si="40"/>
        <v>0.10256410256410253</v>
      </c>
      <c r="AJ10" s="2">
        <f t="shared" si="41"/>
        <v>2.1153846153846134E-2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0.17228120496529384</v>
      </c>
      <c r="AL10" s="2">
        <f>((AK10-$AK$2) / '리그 상수'!$B$2 + '리그 상수'!$B$3) * '2025 썸머시즌 타자'!E10</f>
        <v>7.6734218489148587</v>
      </c>
      <c r="AM10" s="2">
        <f t="shared" si="42"/>
        <v>1.4253393665158371</v>
      </c>
      <c r="AN10" s="2">
        <f>((AK10-'리그 상수'!$B$1) / '리그 상수'!$B$2)*'2025 썸머시즌 타자'!E10</f>
        <v>-1.5271568641935176</v>
      </c>
      <c r="AO10" s="2">
        <f>((AK10-'리그 상수'!$B$1) / '리그 상수'!$B$2) * '2025 썸머시즌 타자'!E10</f>
        <v>-1.5271568641935176</v>
      </c>
      <c r="AP10" s="2">
        <f t="shared" si="43"/>
        <v>0</v>
      </c>
      <c r="AQ10" s="2">
        <f t="shared" si="44"/>
        <v>3.299999999999996E-2</v>
      </c>
      <c r="AR10" s="2">
        <f t="shared" si="45"/>
        <v>-1.4941568641935177</v>
      </c>
      <c r="AS10" s="2">
        <f t="shared" si="46"/>
        <v>7.98</v>
      </c>
      <c r="AT10" s="2">
        <f t="shared" si="47"/>
        <v>7.98</v>
      </c>
      <c r="AU10" s="2">
        <f t="shared" si="48"/>
        <v>6.4858431358064825</v>
      </c>
      <c r="AV10" s="3">
        <f>AU10 + (E10 * ('리그 상수'!$B$1 - '리그 상수'!$F$1) / '리그 상수'!$B$2)</f>
        <v>10.178609348914858</v>
      </c>
      <c r="AW10">
        <f t="shared" si="49"/>
        <v>22.560000000000002</v>
      </c>
      <c r="AX10" s="3">
        <f t="shared" si="50"/>
        <v>-6.6230357455386413E-2</v>
      </c>
      <c r="AY10" s="3">
        <f t="shared" si="51"/>
        <v>0.28749304679993271</v>
      </c>
      <c r="BE10" s="1">
        <v>1</v>
      </c>
      <c r="BF10" s="1">
        <v>7</v>
      </c>
      <c r="BG10" s="1">
        <v>3</v>
      </c>
      <c r="BH10">
        <f t="shared" si="52"/>
        <v>34</v>
      </c>
      <c r="BI10" s="4">
        <f t="shared" si="53"/>
        <v>0.45117949241643868</v>
      </c>
      <c r="BJ10" s="2">
        <f>E10*('리그 상수'!$B$3 * 0.8)</f>
        <v>4.40625</v>
      </c>
      <c r="BL10" t="s">
        <v>277</v>
      </c>
      <c r="BM10" t="b">
        <f>IF(E10&gt;='리그 상수'!$I$1 * 2.8, TRUE, FALSE)</f>
        <v>1</v>
      </c>
    </row>
    <row r="11" spans="1:65" ht="18" thickBot="1">
      <c r="A11" t="s">
        <v>220</v>
      </c>
      <c r="B11" s="7" t="s">
        <v>90</v>
      </c>
      <c r="C11" s="5">
        <f t="shared" si="27"/>
        <v>0.14469183171943473</v>
      </c>
      <c r="D11" s="5">
        <f t="shared" si="28"/>
        <v>0.35372340425531912</v>
      </c>
      <c r="E11" s="1">
        <f>SUMIF(BatGame!$A:$A,B11,BatGame!$E:$E)</f>
        <v>38</v>
      </c>
      <c r="F11">
        <f t="shared" si="29"/>
        <v>38</v>
      </c>
      <c r="G11" s="1">
        <f>SUMIF(BatGame!$A:$A,B11,BatGame!$F:$F)</f>
        <v>38</v>
      </c>
      <c r="H11" s="1">
        <f>SUMIF(BatGame!$A:$A,B11,BatGame!$M:$M)</f>
        <v>8</v>
      </c>
      <c r="I11" s="1">
        <f>SUMIF(BatGame!$A:$A,B11,BatGame!$G:$G)</f>
        <v>13</v>
      </c>
      <c r="J11">
        <f>SUMIF(BatGame!$A:$A,B11,BatGame!$H:$H)</f>
        <v>6</v>
      </c>
      <c r="K11" s="1">
        <f>SUMIF(BatGame!$A:$A,B11,BatGame!$I:$I)</f>
        <v>5</v>
      </c>
      <c r="L11" s="1">
        <f>SUMIF(BatGame!$A:$A,B11,BatGame!$J:$J)</f>
        <v>1</v>
      </c>
      <c r="M11" s="1">
        <f>SUMIF(BatGame!$A:$A,B11,BatGame!$K:$K)</f>
        <v>1</v>
      </c>
      <c r="N11">
        <f t="shared" si="30"/>
        <v>23</v>
      </c>
      <c r="O11" s="1">
        <f>SUMIF(BatGame!$A:$A,B11,BatGame!$L:$L)</f>
        <v>3</v>
      </c>
      <c r="P11" s="1">
        <f>SUMIF(BatGame!$A:$A,B11,BatGame!$N:$N)</f>
        <v>5</v>
      </c>
      <c r="Q11" s="1">
        <f>SUMIF(BatGame!$A:$A,B11,BatGame!$AC:$AC)</f>
        <v>0</v>
      </c>
      <c r="R11" s="1">
        <f>SUMIF(BatGame!$A:$A,B11,BatGame!$O:$O)</f>
        <v>0</v>
      </c>
      <c r="S11" s="1">
        <f>SUMIF(BatGame!$A:$A,B11,BatGame!$Y:$Y)</f>
        <v>0</v>
      </c>
      <c r="T11" s="1">
        <f>SUMIF(BatGame!$A:$A,B11,BatGame!$X:$X)</f>
        <v>0</v>
      </c>
      <c r="U11" s="1">
        <f>SUMIF(BatGame!$A:$A,B11,BatGame!$P:$P)</f>
        <v>2</v>
      </c>
      <c r="V11" s="1">
        <f>SUMIF(BatGame!$A:$A,B11,BatGame!$AB:$AB)</f>
        <v>0</v>
      </c>
      <c r="W11" s="1">
        <f>SUMIF(BatGame!$A:$A,B11,BatGame!$Z:$Z)</f>
        <v>0</v>
      </c>
      <c r="X11" s="1">
        <f>SUMIF(BatGame!$A:$A,B11,BatGame!$AA:$AA)</f>
        <v>0</v>
      </c>
      <c r="Y11" s="2">
        <f t="shared" si="31"/>
        <v>0.34210526315789475</v>
      </c>
      <c r="Z11" s="2">
        <f t="shared" si="32"/>
        <v>0.34210526315789475</v>
      </c>
      <c r="AA11" s="2">
        <f t="shared" si="33"/>
        <v>0.60526315789473684</v>
      </c>
      <c r="AB11" s="2">
        <f t="shared" si="34"/>
        <v>0.94736842105263164</v>
      </c>
      <c r="AC11" s="2">
        <f t="shared" si="35"/>
        <v>0.21052631578947367</v>
      </c>
      <c r="AD11" s="2">
        <f>(AL11/E11) / '리그 상수'!$B$3 * 100</f>
        <v>184.57604779896315</v>
      </c>
      <c r="AE11" s="2">
        <f t="shared" si="36"/>
        <v>5.2631578947368416</v>
      </c>
      <c r="AF11" s="2">
        <f t="shared" si="37"/>
        <v>0</v>
      </c>
      <c r="AG11" s="2">
        <f t="shared" si="38"/>
        <v>0</v>
      </c>
      <c r="AH11" s="2">
        <f t="shared" si="39"/>
        <v>0.34285714285714286</v>
      </c>
      <c r="AI11" s="2">
        <f t="shared" si="40"/>
        <v>0.26315789473684209</v>
      </c>
      <c r="AJ11" s="2">
        <f t="shared" si="4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0.37058199695051758</v>
      </c>
      <c r="AL11" s="2">
        <f>((AK11-$AK$2) / '리그 상수'!$B$2 + '리그 상수'!$B$3) * '2025 썸머시즌 타자'!E11</f>
        <v>9.6577975010434045</v>
      </c>
      <c r="AM11" s="2">
        <f t="shared" si="42"/>
        <v>8.4978947368421061</v>
      </c>
      <c r="AN11" s="2">
        <f>((AK11-'리그 상수'!$B$1) / '리그 상수'!$B$2)*'2025 썸머시즌 타자'!E11</f>
        <v>0.91724772359044826</v>
      </c>
      <c r="AO11" s="2">
        <f>((AK11-'리그 상수'!$B$1) / '리그 상수'!$B$2) * '2025 썸머시즌 타자'!E11</f>
        <v>0.91724772359044826</v>
      </c>
      <c r="AP11" s="2">
        <f t="shared" si="43"/>
        <v>1</v>
      </c>
      <c r="AQ11" s="2">
        <f t="shared" si="44"/>
        <v>1.347</v>
      </c>
      <c r="AR11" s="2">
        <f t="shared" si="45"/>
        <v>3.2642477235904481</v>
      </c>
      <c r="AS11" s="2">
        <f t="shared" si="46"/>
        <v>7.98</v>
      </c>
      <c r="AT11" s="2">
        <f t="shared" si="47"/>
        <v>7.98</v>
      </c>
      <c r="AU11" s="2">
        <f t="shared" si="48"/>
        <v>11.244247723590448</v>
      </c>
      <c r="AV11" s="3">
        <f>AU11 + (E11 * ('리그 상수'!$B$1 - '리그 상수'!$F$1) / '리그 상수'!$B$2)</f>
        <v>14.752375626043404</v>
      </c>
      <c r="AW11">
        <f t="shared" si="49"/>
        <v>22.560000000000002</v>
      </c>
      <c r="AX11" s="3">
        <f t="shared" si="50"/>
        <v>0.14469183171943475</v>
      </c>
      <c r="AY11" s="3">
        <f t="shared" si="51"/>
        <v>0.49841523597475385</v>
      </c>
      <c r="BE11" s="1">
        <v>1</v>
      </c>
      <c r="BF11" s="1">
        <v>7</v>
      </c>
      <c r="BG11" s="1">
        <v>3</v>
      </c>
      <c r="BH11">
        <f t="shared" si="52"/>
        <v>25</v>
      </c>
      <c r="BI11" s="4">
        <f t="shared" si="53"/>
        <v>0.65391735931043449</v>
      </c>
      <c r="BJ11" s="2">
        <f>E11*('리그 상수'!$B$3 * 0.8)</f>
        <v>4.1859375000000005</v>
      </c>
      <c r="BL11" t="s">
        <v>277</v>
      </c>
      <c r="BM11" t="b">
        <f>IF(E11&gt;='리그 상수'!$I$1 * 2.8, TRUE, FALSE)</f>
        <v>1</v>
      </c>
    </row>
    <row r="12" spans="1:65" ht="18" thickBot="1">
      <c r="A12" t="s">
        <v>220</v>
      </c>
      <c r="B12" s="7" t="s">
        <v>91</v>
      </c>
      <c r="C12" s="5">
        <f t="shared" si="27"/>
        <v>0.10189501802571227</v>
      </c>
      <c r="D12" s="5">
        <f t="shared" si="28"/>
        <v>0.35372340425531912</v>
      </c>
      <c r="E12" s="1">
        <f>SUMIF(BatGame!$A:$A,B12,BatGame!$E:$E)</f>
        <v>39</v>
      </c>
      <c r="F12">
        <f t="shared" si="29"/>
        <v>39</v>
      </c>
      <c r="G12" s="1">
        <f>SUMIF(BatGame!$A:$A,B12,BatGame!$F:$F)</f>
        <v>39</v>
      </c>
      <c r="H12" s="1">
        <f>SUMIF(BatGame!$A:$A,B12,BatGame!$M:$M)</f>
        <v>8</v>
      </c>
      <c r="I12" s="1">
        <f>SUMIF(BatGame!$A:$A,B12,BatGame!$G:$G)</f>
        <v>10</v>
      </c>
      <c r="J12">
        <f>SUMIF(BatGame!$A:$A,B12,BatGame!$H:$H)</f>
        <v>5</v>
      </c>
      <c r="K12" s="1">
        <f>SUMIF(BatGame!$A:$A,B12,BatGame!$I:$I)</f>
        <v>2</v>
      </c>
      <c r="L12" s="1">
        <f>SUMIF(BatGame!$A:$A,B12,BatGame!$J:$J)</f>
        <v>1</v>
      </c>
      <c r="M12" s="1">
        <f>SUMIF(BatGame!$A:$A,B12,BatGame!$K:$K)</f>
        <v>2</v>
      </c>
      <c r="N12">
        <f t="shared" si="30"/>
        <v>20</v>
      </c>
      <c r="O12" s="1">
        <f>SUMIF(BatGame!$A:$A,B12,BatGame!$L:$L)</f>
        <v>7</v>
      </c>
      <c r="P12" s="1">
        <f>SUMIF(BatGame!$A:$A,B12,BatGame!$N:$N)</f>
        <v>9</v>
      </c>
      <c r="Q12" s="1">
        <f>SUMIF(BatGame!$A:$A,B12,BatGame!$AC:$AC)</f>
        <v>1</v>
      </c>
      <c r="R12" s="1">
        <f>SUMIF(BatGame!$A:$A,B12,BatGame!$O:$O)</f>
        <v>0</v>
      </c>
      <c r="S12" s="1">
        <f>SUMIF(BatGame!$A:$A,B12,BatGame!$Y:$Y)</f>
        <v>0</v>
      </c>
      <c r="T12" s="1">
        <f>SUMIF(BatGame!$A:$A,B12,BatGame!$X:$X)</f>
        <v>0</v>
      </c>
      <c r="U12" s="1">
        <f>SUMIF(BatGame!$A:$A,B12,BatGame!$P:$P)</f>
        <v>3</v>
      </c>
      <c r="V12" s="1">
        <f>SUMIF(BatGame!$A:$A,B12,BatGame!$AB:$AB)</f>
        <v>0</v>
      </c>
      <c r="W12" s="1">
        <f>SUMIF(BatGame!$A:$A,B12,BatGame!$Z:$Z)</f>
        <v>0</v>
      </c>
      <c r="X12" s="1">
        <f>SUMIF(BatGame!$A:$A,B12,BatGame!$AA:$AA)</f>
        <v>0</v>
      </c>
      <c r="Y12" s="2">
        <f t="shared" si="31"/>
        <v>0.25641025641025639</v>
      </c>
      <c r="Z12" s="2">
        <f t="shared" si="32"/>
        <v>0.25641025641025639</v>
      </c>
      <c r="AA12" s="2">
        <f t="shared" si="33"/>
        <v>0.51282051282051277</v>
      </c>
      <c r="AB12" s="2">
        <f t="shared" si="34"/>
        <v>0.76923076923076916</v>
      </c>
      <c r="AC12" s="2">
        <f t="shared" si="35"/>
        <v>0.20512820512820512</v>
      </c>
      <c r="AD12" s="2">
        <f>(AL12/E12) / '리그 상수'!$B$3 * 100</f>
        <v>169.2573091905312</v>
      </c>
      <c r="AE12" s="2">
        <f t="shared" si="36"/>
        <v>7.6923076923076925</v>
      </c>
      <c r="AF12" s="2">
        <f t="shared" si="37"/>
        <v>0</v>
      </c>
      <c r="AG12" s="2">
        <f t="shared" si="38"/>
        <v>0</v>
      </c>
      <c r="AH12" s="2">
        <f t="shared" si="39"/>
        <v>0.23529411764705882</v>
      </c>
      <c r="AI12" s="2">
        <f t="shared" si="40"/>
        <v>0.25641025641025639</v>
      </c>
      <c r="AJ12" s="2">
        <f t="shared" si="41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0.3034607623691909</v>
      </c>
      <c r="AL12" s="2">
        <f>((AK12-$AK$2) / '리그 상수'!$B$2 + '리그 상수'!$B$3) * '2025 썸머시즌 타자'!E12</f>
        <v>9.089315851940734</v>
      </c>
      <c r="AM12" s="2">
        <f t="shared" si="42"/>
        <v>4.6153846153846141</v>
      </c>
      <c r="AN12" s="2">
        <f>((AK12-'리그 상수'!$B$1) / '리그 상수'!$B$2)*'2025 썸머시즌 타자'!E12</f>
        <v>0.11875160666006791</v>
      </c>
      <c r="AO12" s="2">
        <f>((AK12-'리그 상수'!$B$1) / '리그 상수'!$B$2) * '2025 썸머시즌 타자'!E12</f>
        <v>0.11875160666006791</v>
      </c>
      <c r="AP12" s="2">
        <f t="shared" si="43"/>
        <v>1.4000000000000001</v>
      </c>
      <c r="AQ12" s="2">
        <f t="shared" si="44"/>
        <v>0.77999999999999992</v>
      </c>
      <c r="AR12" s="2">
        <f t="shared" si="45"/>
        <v>2.2987516066600682</v>
      </c>
      <c r="AS12" s="2">
        <f t="shared" si="46"/>
        <v>7.98</v>
      </c>
      <c r="AT12" s="2">
        <f t="shared" si="47"/>
        <v>7.98</v>
      </c>
      <c r="AU12" s="2">
        <f t="shared" si="48"/>
        <v>10.278751606660069</v>
      </c>
      <c r="AV12" s="3">
        <f>AU12 + (E12 * ('리그 상수'!$B$1 - '리그 상수'!$F$1) / '리그 상수'!$B$2)</f>
        <v>13.879198664440736</v>
      </c>
      <c r="AW12">
        <f t="shared" si="49"/>
        <v>22.560000000000002</v>
      </c>
      <c r="AX12" s="3">
        <f t="shared" si="50"/>
        <v>0.10189501802571223</v>
      </c>
      <c r="AY12" s="3">
        <f t="shared" si="51"/>
        <v>0.45561842228103139</v>
      </c>
      <c r="BE12" s="1">
        <v>1</v>
      </c>
      <c r="BF12" s="1">
        <v>7</v>
      </c>
      <c r="BG12" s="1">
        <v>3</v>
      </c>
      <c r="BH12">
        <f t="shared" si="52"/>
        <v>30</v>
      </c>
      <c r="BI12" s="4">
        <f t="shared" si="53"/>
        <v>0.61521270675712481</v>
      </c>
      <c r="BJ12" s="2">
        <f>E12*('리그 상수'!$B$3 * 0.8)</f>
        <v>4.2960937500000007</v>
      </c>
      <c r="BL12" t="s">
        <v>277</v>
      </c>
      <c r="BM12" t="b">
        <f>IF(E12&gt;='리그 상수'!$I$1 * 2.8, TRUE, FALSE)</f>
        <v>1</v>
      </c>
    </row>
    <row r="13" spans="1:65" ht="18" thickBot="1">
      <c r="A13" t="s">
        <v>220</v>
      </c>
      <c r="B13" s="9" t="s">
        <v>92</v>
      </c>
      <c r="C13" s="5">
        <f t="shared" si="27"/>
        <v>1.1212839835606836E-2</v>
      </c>
      <c r="D13" s="5">
        <f t="shared" si="28"/>
        <v>0.35372340425531912</v>
      </c>
      <c r="E13" s="1">
        <f>SUMIF(BatGame!$A:$A,B13,BatGame!$E:$E)</f>
        <v>40</v>
      </c>
      <c r="F13">
        <f t="shared" si="29"/>
        <v>40</v>
      </c>
      <c r="G13" s="1">
        <f>SUMIF(BatGame!$A:$A,B13,BatGame!$F:$F)</f>
        <v>40</v>
      </c>
      <c r="H13" s="1">
        <f>SUMIF(BatGame!$A:$A,B13,BatGame!$M:$M)</f>
        <v>6</v>
      </c>
      <c r="I13" s="1">
        <f>SUMIF(BatGame!$A:$A,B13,BatGame!$G:$G)</f>
        <v>11</v>
      </c>
      <c r="J13">
        <f>SUMIF(BatGame!$A:$A,B13,BatGame!$H:$H)</f>
        <v>7</v>
      </c>
      <c r="K13" s="1">
        <f>SUMIF(BatGame!$A:$A,B13,BatGame!$I:$I)</f>
        <v>3</v>
      </c>
      <c r="L13" s="1">
        <f>SUMIF(BatGame!$A:$A,B13,BatGame!$J:$J)</f>
        <v>0</v>
      </c>
      <c r="M13" s="1">
        <f>SUMIF(BatGame!$A:$A,B13,BatGame!$K:$K)</f>
        <v>1</v>
      </c>
      <c r="N13">
        <f t="shared" si="30"/>
        <v>17</v>
      </c>
      <c r="O13" s="1">
        <f>SUMIF(BatGame!$A:$A,B13,BatGame!$L:$L)</f>
        <v>3</v>
      </c>
      <c r="P13" s="1">
        <f>SUMIF(BatGame!$A:$A,B13,BatGame!$N:$N)</f>
        <v>0</v>
      </c>
      <c r="Q13" s="1">
        <f>SUMIF(BatGame!$A:$A,B13,BatGame!$AC:$AC)</f>
        <v>1</v>
      </c>
      <c r="R13" s="1">
        <f>SUMIF(BatGame!$A:$A,B13,BatGame!$O:$O)</f>
        <v>0</v>
      </c>
      <c r="S13" s="1">
        <f>SUMIF(BatGame!$A:$A,B13,BatGame!$Y:$Y)</f>
        <v>0</v>
      </c>
      <c r="T13" s="1">
        <f>SUMIF(BatGame!$A:$A,B13,BatGame!$X:$X)</f>
        <v>0</v>
      </c>
      <c r="U13" s="1">
        <f>SUMIF(BatGame!$A:$A,B13,BatGame!$P:$P)</f>
        <v>4</v>
      </c>
      <c r="V13" s="1">
        <f>SUMIF(BatGame!$A:$A,B13,BatGame!$AB:$AB)</f>
        <v>0</v>
      </c>
      <c r="W13" s="1">
        <f>SUMIF(BatGame!$A:$A,B13,BatGame!$Z:$Z)</f>
        <v>0</v>
      </c>
      <c r="X13" s="1">
        <f>SUMIF(BatGame!$A:$A,B13,BatGame!$AA:$AA)</f>
        <v>0</v>
      </c>
      <c r="Y13" s="2">
        <f t="shared" si="31"/>
        <v>0.27500000000000002</v>
      </c>
      <c r="Z13" s="2">
        <f t="shared" si="32"/>
        <v>0.27500000000000002</v>
      </c>
      <c r="AA13" s="2">
        <f t="shared" si="33"/>
        <v>0.42499999999999999</v>
      </c>
      <c r="AB13" s="2">
        <f t="shared" si="34"/>
        <v>0.7</v>
      </c>
      <c r="AC13" s="2">
        <f t="shared" si="35"/>
        <v>0.15</v>
      </c>
      <c r="AD13" s="2">
        <f>(AL13/E13) / '리그 상수'!$B$3 * 100</f>
        <v>162.39732888146912</v>
      </c>
      <c r="AE13" s="2">
        <f t="shared" si="36"/>
        <v>10</v>
      </c>
      <c r="AF13" s="2">
        <f t="shared" si="37"/>
        <v>0</v>
      </c>
      <c r="AG13" s="2">
        <f t="shared" si="38"/>
        <v>0</v>
      </c>
      <c r="AH13" s="2">
        <f t="shared" si="39"/>
        <v>0.2857142857142857</v>
      </c>
      <c r="AI13" s="2">
        <f t="shared" si="40"/>
        <v>0.14999999999999997</v>
      </c>
      <c r="AJ13" s="2">
        <f t="shared" si="41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0.27340278179274891</v>
      </c>
      <c r="AL13" s="2">
        <f>((AK13-$AK$2) / '리그 상수'!$B$2 + '리그 상수'!$B$3) * '2025 썸머시즌 타자'!E13</f>
        <v>8.9445403797996654</v>
      </c>
      <c r="AM13" s="2">
        <f t="shared" si="42"/>
        <v>4.2075000000000005</v>
      </c>
      <c r="AN13" s="2">
        <f>((AK13-'리그 상수'!$B$1) / '리그 상수'!$B$2)*'2025 썸머시즌 타자'!E13</f>
        <v>-0.25603833330870968</v>
      </c>
      <c r="AO13" s="2">
        <f>((AK13-'리그 상수'!$B$1) / '리그 상수'!$B$2) * '2025 썸머시즌 타자'!E13</f>
        <v>-0.25603833330870968</v>
      </c>
      <c r="AP13" s="2">
        <f t="shared" si="43"/>
        <v>-0.4</v>
      </c>
      <c r="AQ13" s="2">
        <f t="shared" si="44"/>
        <v>0.90900000000000003</v>
      </c>
      <c r="AR13" s="2">
        <f t="shared" si="45"/>
        <v>0.25296166669129039</v>
      </c>
      <c r="AS13" s="2">
        <f t="shared" si="46"/>
        <v>7.98</v>
      </c>
      <c r="AT13" s="2">
        <f t="shared" si="47"/>
        <v>7.98</v>
      </c>
      <c r="AU13" s="2">
        <f t="shared" si="48"/>
        <v>8.2329616666912901</v>
      </c>
      <c r="AV13" s="3">
        <f>AU13 + (E13 * ('리그 상수'!$B$1 - '리그 상수'!$F$1) / '리그 상수'!$B$2)</f>
        <v>11.925727879799666</v>
      </c>
      <c r="AW13">
        <f t="shared" si="49"/>
        <v>22.560000000000002</v>
      </c>
      <c r="AX13" s="3">
        <f t="shared" si="50"/>
        <v>1.1212839835606843E-2</v>
      </c>
      <c r="AY13" s="3">
        <f t="shared" si="51"/>
        <v>0.36493624409092595</v>
      </c>
      <c r="BE13" s="1">
        <v>1</v>
      </c>
      <c r="BF13" s="1">
        <v>7</v>
      </c>
      <c r="BG13" s="1">
        <v>3</v>
      </c>
      <c r="BH13">
        <f t="shared" si="52"/>
        <v>30</v>
      </c>
      <c r="BI13" s="4">
        <f t="shared" si="53"/>
        <v>0.52862268970743198</v>
      </c>
      <c r="BJ13" s="2">
        <f>E13*('리그 상수'!$B$3 * 0.8)</f>
        <v>4.40625</v>
      </c>
      <c r="BL13" t="s">
        <v>277</v>
      </c>
      <c r="BM13" t="b">
        <f>IF(E13&gt;='리그 상수'!$I$1 * 2.8, TRUE, FALSE)</f>
        <v>1</v>
      </c>
    </row>
    <row r="14" spans="1:65" ht="18" thickBot="1">
      <c r="A14" t="s">
        <v>220</v>
      </c>
      <c r="B14" s="10" t="s">
        <v>93</v>
      </c>
      <c r="C14" s="5">
        <f t="shared" si="27"/>
        <v>8.950471565491569E-2</v>
      </c>
      <c r="D14" s="5">
        <f t="shared" si="28"/>
        <v>0.35372340425531912</v>
      </c>
      <c r="E14" s="1">
        <f>SUMIF(BatGame!$A:$A,B14,BatGame!$E:$E)</f>
        <v>31</v>
      </c>
      <c r="F14">
        <f t="shared" si="29"/>
        <v>31</v>
      </c>
      <c r="G14" s="1">
        <f>SUMIF(BatGame!$A:$A,B14,BatGame!$F:$F)</f>
        <v>31</v>
      </c>
      <c r="H14" s="1">
        <f>SUMIF(BatGame!$A:$A,B14,BatGame!$M:$M)</f>
        <v>7</v>
      </c>
      <c r="I14" s="1">
        <f>SUMIF(BatGame!$A:$A,B14,BatGame!$G:$G)</f>
        <v>11</v>
      </c>
      <c r="J14">
        <f>SUMIF(BatGame!$A:$A,B14,BatGame!$H:$H)</f>
        <v>6</v>
      </c>
      <c r="K14" s="1">
        <f>SUMIF(BatGame!$A:$A,B14,BatGame!$I:$I)</f>
        <v>3</v>
      </c>
      <c r="L14" s="1">
        <f>SUMIF(BatGame!$A:$A,B14,BatGame!$J:$J)</f>
        <v>1</v>
      </c>
      <c r="M14" s="1">
        <f>SUMIF(BatGame!$A:$A,B14,BatGame!$K:$K)</f>
        <v>1</v>
      </c>
      <c r="N14">
        <f t="shared" si="30"/>
        <v>19</v>
      </c>
      <c r="O14" s="1">
        <f>SUMIF(BatGame!$A:$A,B14,BatGame!$L:$L)</f>
        <v>5</v>
      </c>
      <c r="P14" s="1">
        <f>SUMIF(BatGame!$A:$A,B14,BatGame!$N:$N)</f>
        <v>0</v>
      </c>
      <c r="Q14" s="1">
        <f>SUMIF(BatGame!$A:$A,B14,BatGame!$AC:$AC)</f>
        <v>0</v>
      </c>
      <c r="R14" s="1">
        <f>SUMIF(BatGame!$A:$A,B14,BatGame!$O:$O)</f>
        <v>0</v>
      </c>
      <c r="S14" s="1">
        <f>SUMIF(BatGame!$A:$A,B14,BatGame!$Y:$Y)</f>
        <v>0</v>
      </c>
      <c r="T14" s="1">
        <f>SUMIF(BatGame!$A:$A,B14,BatGame!$X:$X)</f>
        <v>0</v>
      </c>
      <c r="U14" s="1">
        <f>SUMIF(BatGame!$A:$A,B14,BatGame!$P:$P)</f>
        <v>2</v>
      </c>
      <c r="V14" s="1">
        <f>SUMIF(BatGame!$A:$A,B14,BatGame!$AB:$AB)</f>
        <v>0</v>
      </c>
      <c r="W14" s="1">
        <f>SUMIF(BatGame!$A:$A,B14,BatGame!$Z:$Z)</f>
        <v>0</v>
      </c>
      <c r="X14" s="1">
        <f>SUMIF(BatGame!$A:$A,B14,BatGame!$AA:$AA)</f>
        <v>0</v>
      </c>
      <c r="Y14" s="2">
        <f t="shared" si="31"/>
        <v>0.35483870967741937</v>
      </c>
      <c r="Z14" s="2">
        <f t="shared" si="32"/>
        <v>0.35483870967741937</v>
      </c>
      <c r="AA14" s="2">
        <f t="shared" si="33"/>
        <v>0.61290322580645162</v>
      </c>
      <c r="AB14" s="2">
        <f t="shared" si="34"/>
        <v>0.967741935483871</v>
      </c>
      <c r="AC14" s="2">
        <f t="shared" si="35"/>
        <v>0.22580645161290322</v>
      </c>
      <c r="AD14" s="2">
        <f>(AL14/E14) / '리그 상수'!$B$3 * 100</f>
        <v>186.02724971727071</v>
      </c>
      <c r="AE14" s="2">
        <f t="shared" si="36"/>
        <v>6.4516129032258061</v>
      </c>
      <c r="AF14" s="2">
        <f t="shared" si="37"/>
        <v>0</v>
      </c>
      <c r="AG14" s="2">
        <f t="shared" si="38"/>
        <v>0</v>
      </c>
      <c r="AH14" s="2">
        <f t="shared" si="39"/>
        <v>0.35714285714285715</v>
      </c>
      <c r="AI14" s="2">
        <f t="shared" si="40"/>
        <v>0.25806451612903225</v>
      </c>
      <c r="AJ14" s="2">
        <f t="shared" si="41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0.3769406448048504</v>
      </c>
      <c r="AL14" s="2">
        <f>((AK14-$AK$2) / '리그 상수'!$B$2 + '리그 상수'!$B$3) * '2025 썸머시즌 타자'!E14</f>
        <v>7.9406748878338895</v>
      </c>
      <c r="AM14" s="2">
        <f t="shared" si="42"/>
        <v>9.1016129032258064</v>
      </c>
      <c r="AN14" s="2">
        <f>((AK14-'리그 상수'!$B$1) / '리그 상수'!$B$2)*'2025 썸머시즌 타자'!E14</f>
        <v>0.81022638517489809</v>
      </c>
      <c r="AO14" s="2">
        <f>((AK14-'리그 상수'!$B$1) / '리그 상수'!$B$2) * '2025 썸머시즌 타자'!E14</f>
        <v>0.81022638517489809</v>
      </c>
      <c r="AP14" s="2">
        <f t="shared" si="43"/>
        <v>0</v>
      </c>
      <c r="AQ14" s="2">
        <f t="shared" si="44"/>
        <v>1.2090000000000001</v>
      </c>
      <c r="AR14" s="2">
        <f t="shared" si="45"/>
        <v>2.0192263851748979</v>
      </c>
      <c r="AS14" s="2">
        <f t="shared" si="46"/>
        <v>7.98</v>
      </c>
      <c r="AT14" s="2">
        <f t="shared" si="47"/>
        <v>7.98</v>
      </c>
      <c r="AU14" s="2">
        <f t="shared" si="48"/>
        <v>9.9992263851748984</v>
      </c>
      <c r="AV14" s="3">
        <f>AU14 + (E14 * ('리그 상수'!$B$1 - '리그 상수'!$F$1) / '리그 상수'!$B$2)</f>
        <v>12.86112020033389</v>
      </c>
      <c r="AW14">
        <f t="shared" si="49"/>
        <v>22.560000000000002</v>
      </c>
      <c r="AX14" s="3">
        <f t="shared" si="50"/>
        <v>8.9504715654915676E-2</v>
      </c>
      <c r="AY14" s="3">
        <f t="shared" si="51"/>
        <v>0.44322811991023481</v>
      </c>
      <c r="BE14" s="1">
        <v>1</v>
      </c>
      <c r="BF14" s="1">
        <v>7</v>
      </c>
      <c r="BG14" s="1">
        <v>3</v>
      </c>
      <c r="BH14">
        <f t="shared" si="52"/>
        <v>20</v>
      </c>
      <c r="BI14" s="4">
        <f t="shared" si="53"/>
        <v>0.57008511526302696</v>
      </c>
      <c r="BJ14" s="2">
        <f>E14*('리그 상수'!$B$3 * 0.8)</f>
        <v>3.4148437500000002</v>
      </c>
      <c r="BL14" t="s">
        <v>277</v>
      </c>
      <c r="BM14" t="b">
        <f>IF(E14&gt;='리그 상수'!$I$1 * 2.8, TRUE, FALSE)</f>
        <v>1</v>
      </c>
    </row>
    <row r="15" spans="1:65" ht="18" thickBot="1">
      <c r="A15" t="s">
        <v>220</v>
      </c>
      <c r="B15" s="7" t="s">
        <v>94</v>
      </c>
      <c r="C15" s="5">
        <f t="shared" si="27"/>
        <v>-2.9103637969808249E-2</v>
      </c>
      <c r="D15" s="5">
        <f t="shared" si="28"/>
        <v>0.35372340425531912</v>
      </c>
      <c r="E15" s="1">
        <f>SUMIF(BatGame!$A:$A,B15,BatGame!$E:$E)</f>
        <v>36</v>
      </c>
      <c r="F15">
        <f t="shared" si="29"/>
        <v>34</v>
      </c>
      <c r="G15" s="1">
        <f>SUMIF(BatGame!$A:$A,B15,BatGame!$F:$F)</f>
        <v>34</v>
      </c>
      <c r="H15" s="1">
        <f>SUMIF(BatGame!$A:$A,B15,BatGame!$M:$M)</f>
        <v>2</v>
      </c>
      <c r="I15" s="1">
        <f>SUMIF(BatGame!$A:$A,B15,BatGame!$G:$G)</f>
        <v>6</v>
      </c>
      <c r="J15">
        <f>SUMIF(BatGame!$A:$A,B15,BatGame!$H:$H)</f>
        <v>2</v>
      </c>
      <c r="K15" s="1">
        <f>SUMIF(BatGame!$A:$A,B15,BatGame!$I:$I)</f>
        <v>3</v>
      </c>
      <c r="L15" s="1">
        <f>SUMIF(BatGame!$A:$A,B15,BatGame!$J:$J)</f>
        <v>1</v>
      </c>
      <c r="M15" s="1">
        <f>SUMIF(BatGame!$A:$A,B15,BatGame!$K:$K)</f>
        <v>0</v>
      </c>
      <c r="N15">
        <f t="shared" si="30"/>
        <v>11</v>
      </c>
      <c r="O15" s="1">
        <f>SUMIF(BatGame!$A:$A,B15,BatGame!$L:$L)</f>
        <v>5</v>
      </c>
      <c r="P15" s="1">
        <f>SUMIF(BatGame!$A:$A,B15,BatGame!$N:$N)</f>
        <v>0</v>
      </c>
      <c r="Q15" s="1">
        <f>SUMIF(BatGame!$A:$A,B15,BatGame!$AC:$AC)</f>
        <v>1</v>
      </c>
      <c r="R15" s="1">
        <f>SUMIF(BatGame!$A:$A,B15,BatGame!$O:$O)</f>
        <v>0</v>
      </c>
      <c r="S15" s="1">
        <f>SUMIF(BatGame!$A:$A,B15,BatGame!$Y:$Y)</f>
        <v>2</v>
      </c>
      <c r="T15" s="1">
        <f>SUMIF(BatGame!$A:$A,B15,BatGame!$X:$X)</f>
        <v>0</v>
      </c>
      <c r="U15" s="1">
        <f>SUMIF(BatGame!$A:$A,B15,BatGame!$P:$P)</f>
        <v>4</v>
      </c>
      <c r="V15" s="1">
        <f>SUMIF(BatGame!$A:$A,B15,BatGame!$AB:$AB)</f>
        <v>0</v>
      </c>
      <c r="W15" s="1">
        <f>SUMIF(BatGame!$A:$A,B15,BatGame!$Z:$Z)</f>
        <v>0</v>
      </c>
      <c r="X15" s="1">
        <f>SUMIF(BatGame!$A:$A,B15,BatGame!$AA:$AA)</f>
        <v>0</v>
      </c>
      <c r="Y15" s="2">
        <f t="shared" si="31"/>
        <v>0.17647058823529413</v>
      </c>
      <c r="Z15" s="2">
        <f t="shared" si="32"/>
        <v>0.22222222222222221</v>
      </c>
      <c r="AA15" s="2">
        <f t="shared" si="33"/>
        <v>0.3235294117647059</v>
      </c>
      <c r="AB15" s="2">
        <f t="shared" si="34"/>
        <v>0.54575163398692816</v>
      </c>
      <c r="AC15" s="2">
        <f t="shared" si="35"/>
        <v>5.8823529411764705E-2</v>
      </c>
      <c r="AD15" s="2">
        <f>(AL15/E15) / '리그 상수'!$B$3 * 100</f>
        <v>149.76590613986275</v>
      </c>
      <c r="AE15" s="2">
        <f t="shared" si="36"/>
        <v>11.111111111111111</v>
      </c>
      <c r="AF15" s="2">
        <f t="shared" si="37"/>
        <v>0</v>
      </c>
      <c r="AG15" s="2">
        <f t="shared" si="38"/>
        <v>0</v>
      </c>
      <c r="AH15" s="2">
        <f t="shared" si="39"/>
        <v>0.2</v>
      </c>
      <c r="AI15" s="2">
        <f t="shared" si="40"/>
        <v>0.14705882352941177</v>
      </c>
      <c r="AJ15" s="2">
        <f t="shared" si="41"/>
        <v>4.5751633986928081E-2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0.21805640435220763</v>
      </c>
      <c r="AL15" s="2">
        <f>((AK15-$AK$2) / '리그 상수'!$B$2 + '리그 상수'!$B$3) * '2025 썸머시즌 타자'!E15</f>
        <v>7.423942769198665</v>
      </c>
      <c r="AM15" s="2">
        <f t="shared" si="42"/>
        <v>2.4097363083164298</v>
      </c>
      <c r="AN15" s="2">
        <f>((AK15-'리그 상수'!$B$1) / '리그 상수'!$B$2)*'2025 썸머시즌 타자'!E15</f>
        <v>-0.85657807259887386</v>
      </c>
      <c r="AO15" s="2">
        <f>((AK15-'리그 상수'!$B$1) / '리그 상수'!$B$2) * '2025 썸머시즌 타자'!E15</f>
        <v>-0.85657807259887386</v>
      </c>
      <c r="AP15" s="2">
        <f t="shared" si="43"/>
        <v>-0.4</v>
      </c>
      <c r="AQ15" s="2">
        <f t="shared" si="44"/>
        <v>0.6</v>
      </c>
      <c r="AR15" s="2">
        <f t="shared" si="45"/>
        <v>-0.6565780725988738</v>
      </c>
      <c r="AS15" s="2">
        <f t="shared" si="46"/>
        <v>7.98</v>
      </c>
      <c r="AT15" s="2">
        <f t="shared" si="47"/>
        <v>7.98</v>
      </c>
      <c r="AU15" s="2">
        <f t="shared" si="48"/>
        <v>7.3234219274011263</v>
      </c>
      <c r="AV15" s="3">
        <f>AU15 + (E15 * ('리그 상수'!$B$1 - '리그 상수'!$F$1) / '리그 상수'!$B$2)</f>
        <v>10.646911519198664</v>
      </c>
      <c r="AW15">
        <f t="shared" si="49"/>
        <v>22.560000000000002</v>
      </c>
      <c r="AX15" s="3">
        <f t="shared" si="50"/>
        <v>-2.9103637969808232E-2</v>
      </c>
      <c r="AY15" s="3">
        <f t="shared" si="51"/>
        <v>0.32461976628551087</v>
      </c>
      <c r="BE15" s="1">
        <v>1</v>
      </c>
      <c r="BF15" s="1">
        <v>7</v>
      </c>
      <c r="BG15" s="1">
        <v>3</v>
      </c>
      <c r="BH15">
        <f t="shared" si="52"/>
        <v>29</v>
      </c>
      <c r="BI15" s="4">
        <f t="shared" si="53"/>
        <v>0.47193756734036624</v>
      </c>
      <c r="BJ15" s="2">
        <f>E15*('리그 상수'!$B$3 * 0.8)</f>
        <v>3.9656250000000002</v>
      </c>
      <c r="BL15" t="s">
        <v>277</v>
      </c>
      <c r="BM15" t="b">
        <f>IF(E15&gt;='리그 상수'!$I$1 * 2.8, TRUE, FALSE)</f>
        <v>1</v>
      </c>
    </row>
    <row r="16" spans="1:65" ht="18" thickBot="1">
      <c r="A16" t="s">
        <v>220</v>
      </c>
      <c r="B16" s="11" t="s">
        <v>95</v>
      </c>
      <c r="C16" s="5">
        <f t="shared" si="27"/>
        <v>3.9743846318618381E-2</v>
      </c>
      <c r="D16" s="5">
        <f t="shared" si="28"/>
        <v>0.35372340425531912</v>
      </c>
      <c r="E16" s="1">
        <f>SUMIF(BatGame!$A:$A,B16,BatGame!$E:$E)</f>
        <v>34</v>
      </c>
      <c r="F16">
        <f t="shared" si="29"/>
        <v>33</v>
      </c>
      <c r="G16" s="1">
        <f>SUMIF(BatGame!$A:$A,B16,BatGame!$F:$F)</f>
        <v>33</v>
      </c>
      <c r="H16" s="1">
        <f>SUMIF(BatGame!$A:$A,B16,BatGame!$M:$M)</f>
        <v>4</v>
      </c>
      <c r="I16" s="1">
        <f>SUMIF(BatGame!$A:$A,B16,BatGame!$G:$G)</f>
        <v>7</v>
      </c>
      <c r="J16">
        <f>SUMIF(BatGame!$A:$A,B16,BatGame!$H:$H)</f>
        <v>3</v>
      </c>
      <c r="K16" s="1">
        <f>SUMIF(BatGame!$A:$A,B16,BatGame!$I:$I)</f>
        <v>3</v>
      </c>
      <c r="L16" s="1">
        <f>SUMIF(BatGame!$A:$A,B16,BatGame!$J:$J)</f>
        <v>0</v>
      </c>
      <c r="M16" s="1">
        <f>SUMIF(BatGame!$A:$A,B16,BatGame!$K:$K)</f>
        <v>1</v>
      </c>
      <c r="N16">
        <f t="shared" si="30"/>
        <v>13</v>
      </c>
      <c r="O16" s="1">
        <f>SUMIF(BatGame!$A:$A,B16,BatGame!$L:$L)</f>
        <v>5</v>
      </c>
      <c r="P16" s="1">
        <f>SUMIF(BatGame!$A:$A,B16,BatGame!$N:$N)</f>
        <v>4</v>
      </c>
      <c r="Q16" s="1">
        <f>SUMIF(BatGame!$A:$A,B16,BatGame!$AC:$AC)</f>
        <v>0</v>
      </c>
      <c r="R16" s="1">
        <f>SUMIF(BatGame!$A:$A,B16,BatGame!$O:$O)</f>
        <v>1</v>
      </c>
      <c r="S16" s="1">
        <f>SUMIF(BatGame!$A:$A,B16,BatGame!$Y:$Y)</f>
        <v>0</v>
      </c>
      <c r="T16" s="1">
        <f>SUMIF(BatGame!$A:$A,B16,BatGame!$X:$X)</f>
        <v>0</v>
      </c>
      <c r="U16" s="1">
        <f>SUMIF(BatGame!$A:$A,B16,BatGame!$P:$P)</f>
        <v>7</v>
      </c>
      <c r="V16" s="1">
        <f>SUMIF(BatGame!$A:$A,B16,BatGame!$AB:$AB)</f>
        <v>0</v>
      </c>
      <c r="W16" s="1">
        <f>SUMIF(BatGame!$A:$A,B16,BatGame!$Z:$Z)</f>
        <v>0</v>
      </c>
      <c r="X16" s="1">
        <f>SUMIF(BatGame!$A:$A,B16,BatGame!$AA:$AA)</f>
        <v>0</v>
      </c>
      <c r="Y16" s="2">
        <f t="shared" si="31"/>
        <v>0.21212121212121213</v>
      </c>
      <c r="Z16" s="2">
        <f t="shared" si="32"/>
        <v>0.23529411764705882</v>
      </c>
      <c r="AA16" s="2">
        <f t="shared" si="33"/>
        <v>0.39393939393939392</v>
      </c>
      <c r="AB16" s="2">
        <f t="shared" si="34"/>
        <v>0.62923351158645269</v>
      </c>
      <c r="AC16" s="2">
        <f t="shared" si="35"/>
        <v>0.12121212121212122</v>
      </c>
      <c r="AD16" s="2">
        <f>(AL16/E16) / '리그 상수'!$B$3 * 100</f>
        <v>157.31906118039868</v>
      </c>
      <c r="AE16" s="2">
        <f t="shared" si="36"/>
        <v>20.588235294117645</v>
      </c>
      <c r="AF16" s="2">
        <f t="shared" si="37"/>
        <v>2.9411764705882351</v>
      </c>
      <c r="AG16" s="2">
        <f t="shared" si="38"/>
        <v>0.14285714285714285</v>
      </c>
      <c r="AH16" s="2">
        <f t="shared" si="39"/>
        <v>0.24</v>
      </c>
      <c r="AI16" s="2">
        <f t="shared" si="40"/>
        <v>0.1818181818181818</v>
      </c>
      <c r="AJ16" s="2">
        <f t="shared" si="41"/>
        <v>2.3172905525846693E-2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0.25115162872178382</v>
      </c>
      <c r="AL16" s="2">
        <f>((AK16-$AK$2) / '리그 상수'!$B$2 + '리그 상수'!$B$3) * '2025 썸머시즌 타자'!E16</f>
        <v>7.3651130790901504</v>
      </c>
      <c r="AM16" s="2">
        <f t="shared" si="42"/>
        <v>3.2727272727272729</v>
      </c>
      <c r="AN16" s="2">
        <f>((AK16-'리그 상수'!$B$1) / '리그 상수'!$B$2)*'2025 썸머시즌 타자'!E16</f>
        <v>-0.45537882705196953</v>
      </c>
      <c r="AO16" s="2">
        <f>((AK16-'리그 상수'!$B$1) / '리그 상수'!$B$2) * '2025 썸머시즌 타자'!E16</f>
        <v>-0.45537882705196953</v>
      </c>
      <c r="AP16" s="2">
        <f t="shared" si="43"/>
        <v>0.8</v>
      </c>
      <c r="AQ16" s="2">
        <f t="shared" si="44"/>
        <v>0.55199999999999994</v>
      </c>
      <c r="AR16" s="2">
        <f t="shared" si="45"/>
        <v>0.89662117294803045</v>
      </c>
      <c r="AS16" s="2">
        <f t="shared" si="46"/>
        <v>7.98</v>
      </c>
      <c r="AT16" s="2">
        <f t="shared" si="47"/>
        <v>7.98</v>
      </c>
      <c r="AU16" s="2">
        <f t="shared" si="48"/>
        <v>8.8766211729480311</v>
      </c>
      <c r="AV16" s="3">
        <f>AU16 + (E16 * ('리그 상수'!$B$1 - '리그 상수'!$F$1) / '리그 상수'!$B$2)</f>
        <v>12.015472454090151</v>
      </c>
      <c r="AW16">
        <f t="shared" si="49"/>
        <v>22.560000000000002</v>
      </c>
      <c r="AX16" s="3">
        <f t="shared" si="50"/>
        <v>3.9743846318618367E-2</v>
      </c>
      <c r="AY16" s="3">
        <f t="shared" si="51"/>
        <v>0.3934672505739375</v>
      </c>
      <c r="BE16" s="1">
        <v>1</v>
      </c>
      <c r="BF16" s="1">
        <v>7</v>
      </c>
      <c r="BG16" s="1">
        <v>3</v>
      </c>
      <c r="BH16">
        <f t="shared" si="52"/>
        <v>26</v>
      </c>
      <c r="BI16" s="4">
        <f t="shared" si="53"/>
        <v>0.53260072934796765</v>
      </c>
      <c r="BJ16" s="2">
        <f>E16*('리그 상수'!$B$3 * 0.8)</f>
        <v>3.7453125000000003</v>
      </c>
      <c r="BL16" t="s">
        <v>277</v>
      </c>
      <c r="BM16" t="b">
        <f>IF(E16&gt;='리그 상수'!$I$1 * 2.8, TRUE, FALSE)</f>
        <v>1</v>
      </c>
    </row>
    <row r="17" spans="1:65" ht="18" thickBot="1">
      <c r="A17" t="s">
        <v>220</v>
      </c>
      <c r="B17" s="7" t="s">
        <v>96</v>
      </c>
      <c r="C17" s="5">
        <f t="shared" si="27"/>
        <v>4.1119993604269989E-3</v>
      </c>
      <c r="D17" s="5">
        <f t="shared" si="28"/>
        <v>0.35372340425531912</v>
      </c>
      <c r="E17" s="1">
        <f>SUMIF(BatGame!$A:$A,B17,BatGame!$E:$E)</f>
        <v>33</v>
      </c>
      <c r="F17">
        <f t="shared" si="29"/>
        <v>31</v>
      </c>
      <c r="G17" s="1">
        <f>SUMIF(BatGame!$A:$A,B17,BatGame!$F:$F)</f>
        <v>31</v>
      </c>
      <c r="H17" s="1">
        <f>SUMIF(BatGame!$A:$A,B17,BatGame!$M:$M)</f>
        <v>4</v>
      </c>
      <c r="I17" s="1">
        <f>SUMIF(BatGame!$A:$A,B17,BatGame!$G:$G)</f>
        <v>2</v>
      </c>
      <c r="J17">
        <f>SUMIF(BatGame!$A:$A,B17,BatGame!$H:$H)</f>
        <v>0</v>
      </c>
      <c r="K17" s="1">
        <f>SUMIF(BatGame!$A:$A,B17,BatGame!$I:$I)</f>
        <v>2</v>
      </c>
      <c r="L17" s="1">
        <f>SUMIF(BatGame!$A:$A,B17,BatGame!$J:$J)</f>
        <v>0</v>
      </c>
      <c r="M17" s="1">
        <f>SUMIF(BatGame!$A:$A,B17,BatGame!$K:$K)</f>
        <v>0</v>
      </c>
      <c r="N17">
        <f t="shared" si="30"/>
        <v>4</v>
      </c>
      <c r="O17" s="1">
        <f>SUMIF(BatGame!$A:$A,B17,BatGame!$L:$L)</f>
        <v>2</v>
      </c>
      <c r="P17" s="1">
        <f>SUMIF(BatGame!$A:$A,B17,BatGame!$N:$N)</f>
        <v>4</v>
      </c>
      <c r="Q17" s="1">
        <f>SUMIF(BatGame!$A:$A,B17,BatGame!$AC:$AC)</f>
        <v>0</v>
      </c>
      <c r="R17" s="1">
        <f>SUMIF(BatGame!$A:$A,B17,BatGame!$O:$O)</f>
        <v>1</v>
      </c>
      <c r="S17" s="1">
        <f>SUMIF(BatGame!$A:$A,B17,BatGame!$Y:$Y)</f>
        <v>1</v>
      </c>
      <c r="T17" s="1">
        <f>SUMIF(BatGame!$A:$A,B17,BatGame!$X:$X)</f>
        <v>0</v>
      </c>
      <c r="U17" s="1">
        <f>SUMIF(BatGame!$A:$A,B17,BatGame!$P:$P)</f>
        <v>13</v>
      </c>
      <c r="V17" s="1">
        <f>SUMIF(BatGame!$A:$A,B17,BatGame!$AB:$AB)</f>
        <v>0</v>
      </c>
      <c r="W17" s="1">
        <f>SUMIF(BatGame!$A:$A,B17,BatGame!$Z:$Z)</f>
        <v>0</v>
      </c>
      <c r="X17" s="1">
        <f>SUMIF(BatGame!$A:$A,B17,BatGame!$AA:$AA)</f>
        <v>0</v>
      </c>
      <c r="Y17" s="2">
        <f t="shared" si="31"/>
        <v>6.4516129032258063E-2</v>
      </c>
      <c r="Z17" s="2">
        <f t="shared" si="32"/>
        <v>0.12121212121212122</v>
      </c>
      <c r="AA17" s="2">
        <f t="shared" si="33"/>
        <v>0.12903225806451613</v>
      </c>
      <c r="AB17" s="2">
        <f t="shared" si="34"/>
        <v>0.25024437927663734</v>
      </c>
      <c r="AC17" s="2">
        <f t="shared" si="35"/>
        <v>0.12903225806451613</v>
      </c>
      <c r="AD17" s="2">
        <f>(AL17/E17) / '리그 상수'!$B$3 * 100</f>
        <v>125.07289927657209</v>
      </c>
      <c r="AE17" s="2">
        <f t="shared" si="36"/>
        <v>39.393939393939391</v>
      </c>
      <c r="AF17" s="2">
        <f t="shared" si="37"/>
        <v>3.0303030303030303</v>
      </c>
      <c r="AG17" s="2">
        <f t="shared" si="38"/>
        <v>7.6923076923076927E-2</v>
      </c>
      <c r="AH17" s="2">
        <f t="shared" si="39"/>
        <v>0.1111111111111111</v>
      </c>
      <c r="AI17" s="2">
        <f t="shared" si="40"/>
        <v>6.4516129032258063E-2</v>
      </c>
      <c r="AJ17" s="2">
        <f t="shared" si="41"/>
        <v>5.6695992179863153E-2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0.10986047852859318</v>
      </c>
      <c r="AL17" s="2">
        <f>((AK17-$AK$2) / '리그 상수'!$B$2 + '리그 상수'!$B$3) * '2025 썸머시즌 타자'!E17</f>
        <v>5.6832441438856431</v>
      </c>
      <c r="AM17" s="2">
        <f t="shared" si="42"/>
        <v>0.48053392658509453</v>
      </c>
      <c r="AN17" s="2">
        <f>((AK17-'리그 상수'!$B$1) / '리그 상수'!$B$2)*'2025 썸머시즌 타자'!E17</f>
        <v>-1.9072332944287671</v>
      </c>
      <c r="AO17" s="2">
        <f>((AK17-'리그 상수'!$B$1) / '리그 상수'!$B$2) * '2025 썸머시즌 타자'!E17</f>
        <v>-1.9072332944287671</v>
      </c>
      <c r="AP17" s="2">
        <f t="shared" si="43"/>
        <v>0.8</v>
      </c>
      <c r="AQ17" s="2">
        <f t="shared" si="44"/>
        <v>1.2</v>
      </c>
      <c r="AR17" s="2">
        <f t="shared" si="45"/>
        <v>9.2766705571232899E-2</v>
      </c>
      <c r="AS17" s="2">
        <f t="shared" si="46"/>
        <v>7.98</v>
      </c>
      <c r="AT17" s="2">
        <f t="shared" si="47"/>
        <v>7.98</v>
      </c>
      <c r="AU17" s="2">
        <f t="shared" si="48"/>
        <v>8.0727667055712331</v>
      </c>
      <c r="AV17" s="3">
        <f>AU17 + (E17 * ('리그 상수'!$B$1 - '리그 상수'!$F$1) / '리그 상수'!$B$2)</f>
        <v>11.119298831385644</v>
      </c>
      <c r="AW17">
        <f t="shared" si="49"/>
        <v>22.560000000000002</v>
      </c>
      <c r="AX17" s="3">
        <f t="shared" si="50"/>
        <v>4.1119993604269902E-3</v>
      </c>
      <c r="AY17" s="3">
        <f t="shared" si="51"/>
        <v>0.35783540361574612</v>
      </c>
      <c r="BE17" s="1">
        <v>1</v>
      </c>
      <c r="BF17" s="1">
        <v>7</v>
      </c>
      <c r="BG17" s="1">
        <v>3</v>
      </c>
      <c r="BH17">
        <f t="shared" si="52"/>
        <v>29</v>
      </c>
      <c r="BI17" s="4">
        <f t="shared" si="53"/>
        <v>0.4928767212493636</v>
      </c>
      <c r="BJ17" s="2">
        <f>E17*('리그 상수'!$B$3 * 0.8)</f>
        <v>3.6351562500000005</v>
      </c>
      <c r="BL17" t="s">
        <v>277</v>
      </c>
      <c r="BM17" t="b">
        <f>IF(E17&gt;='리그 상수'!$I$1 * 2.8, TRUE, FALSE)</f>
        <v>1</v>
      </c>
    </row>
    <row r="18" spans="1:65" ht="18" thickBot="1">
      <c r="A18" t="s">
        <v>220</v>
      </c>
      <c r="B18" s="10" t="s">
        <v>97</v>
      </c>
      <c r="C18" s="5">
        <f t="shared" si="27"/>
        <v>3.7768869002470229E-3</v>
      </c>
      <c r="D18" s="5">
        <f t="shared" si="28"/>
        <v>0.35372340425531912</v>
      </c>
      <c r="E18" s="1">
        <f>SUMIF(BatGame!$A:$A,B18,BatGame!$E:$E)</f>
        <v>36</v>
      </c>
      <c r="F18">
        <f t="shared" si="29"/>
        <v>33</v>
      </c>
      <c r="G18" s="1">
        <f>SUMIF(BatGame!$A:$A,B18,BatGame!$F:$F)</f>
        <v>33</v>
      </c>
      <c r="H18" s="1">
        <f>SUMIF(BatGame!$A:$A,B18,BatGame!$M:$M)</f>
        <v>4</v>
      </c>
      <c r="I18" s="1">
        <f>SUMIF(BatGame!$A:$A,B18,BatGame!$G:$G)</f>
        <v>6</v>
      </c>
      <c r="J18">
        <f>SUMIF(BatGame!$A:$A,B18,BatGame!$H:$H)</f>
        <v>2</v>
      </c>
      <c r="K18" s="1">
        <f>SUMIF(BatGame!$A:$A,B18,BatGame!$I:$I)</f>
        <v>2</v>
      </c>
      <c r="L18" s="1">
        <f>SUMIF(BatGame!$A:$A,B18,BatGame!$J:$J)</f>
        <v>1</v>
      </c>
      <c r="M18" s="1">
        <f>SUMIF(BatGame!$A:$A,B18,BatGame!$K:$K)</f>
        <v>1</v>
      </c>
      <c r="N18">
        <f t="shared" si="30"/>
        <v>13</v>
      </c>
      <c r="O18" s="1">
        <f>SUMIF(BatGame!$A:$A,B18,BatGame!$L:$L)</f>
        <v>3</v>
      </c>
      <c r="P18" s="1">
        <f>SUMIF(BatGame!$A:$A,B18,BatGame!$N:$N)</f>
        <v>0</v>
      </c>
      <c r="Q18" s="1">
        <f>SUMIF(BatGame!$A:$A,B18,BatGame!$AC:$AC)</f>
        <v>0</v>
      </c>
      <c r="R18" s="1">
        <f>SUMIF(BatGame!$A:$A,B18,BatGame!$O:$O)</f>
        <v>1</v>
      </c>
      <c r="S18" s="1">
        <f>SUMIF(BatGame!$A:$A,B18,BatGame!$Y:$Y)</f>
        <v>2</v>
      </c>
      <c r="T18" s="1">
        <f>SUMIF(BatGame!$A:$A,B18,BatGame!$X:$X)</f>
        <v>0</v>
      </c>
      <c r="U18" s="1">
        <f>SUMIF(BatGame!$A:$A,B18,BatGame!$P:$P)</f>
        <v>1</v>
      </c>
      <c r="V18" s="1">
        <f>SUMIF(BatGame!$A:$A,B18,BatGame!$AB:$AB)</f>
        <v>1</v>
      </c>
      <c r="W18" s="1">
        <f>SUMIF(BatGame!$A:$A,B18,BatGame!$Z:$Z)</f>
        <v>0</v>
      </c>
      <c r="X18" s="1">
        <f>SUMIF(BatGame!$A:$A,B18,BatGame!$AA:$AA)</f>
        <v>0</v>
      </c>
      <c r="Y18" s="2">
        <f t="shared" si="31"/>
        <v>0.18181818181818182</v>
      </c>
      <c r="Z18" s="2">
        <f t="shared" si="32"/>
        <v>0.25</v>
      </c>
      <c r="AA18" s="2">
        <f t="shared" si="33"/>
        <v>0.39393939393939392</v>
      </c>
      <c r="AB18" s="2">
        <f t="shared" si="34"/>
        <v>0.64393939393939392</v>
      </c>
      <c r="AC18" s="2">
        <f t="shared" si="35"/>
        <v>0.12121212121212122</v>
      </c>
      <c r="AD18" s="2">
        <f>(AL18/E18) / '리그 상수'!$B$3 * 100</f>
        <v>159.26321647189758</v>
      </c>
      <c r="AE18" s="2">
        <f t="shared" si="36"/>
        <v>2.7777777777777777</v>
      </c>
      <c r="AF18" s="2">
        <f t="shared" si="37"/>
        <v>2.7777777777777777</v>
      </c>
      <c r="AG18" s="2">
        <f t="shared" si="38"/>
        <v>1</v>
      </c>
      <c r="AH18" s="2">
        <f t="shared" si="39"/>
        <v>0.16129032258064516</v>
      </c>
      <c r="AI18" s="2">
        <f t="shared" si="40"/>
        <v>0.2121212121212121</v>
      </c>
      <c r="AJ18" s="2">
        <f t="shared" si="41"/>
        <v>6.8181818181818177E-2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0.25967022197667472</v>
      </c>
      <c r="AL18" s="2">
        <f>((AK18-$AK$2) / '리그 상수'!$B$2 + '리그 상수'!$B$3) * '2025 썸머시즌 타자'!E18</f>
        <v>7.8947274102671114</v>
      </c>
      <c r="AM18" s="2">
        <f t="shared" si="42"/>
        <v>3.4188311688311686</v>
      </c>
      <c r="AN18" s="2">
        <f>((AK18-'리그 상수'!$B$1) / '리그 상수'!$B$2)*'2025 썸머시즌 타자'!E18</f>
        <v>-0.38579343153042678</v>
      </c>
      <c r="AO18" s="2">
        <f>((AK18-'리그 상수'!$B$1) / '리그 상수'!$B$2) * '2025 썸머시즌 타자'!E18</f>
        <v>-0.38579343153042678</v>
      </c>
      <c r="AP18" s="2">
        <f t="shared" si="43"/>
        <v>0</v>
      </c>
      <c r="AQ18" s="2">
        <f t="shared" si="44"/>
        <v>0.47100000000000009</v>
      </c>
      <c r="AR18" s="2">
        <f t="shared" si="45"/>
        <v>8.5206568469573307E-2</v>
      </c>
      <c r="AS18" s="2">
        <f t="shared" si="46"/>
        <v>7.98</v>
      </c>
      <c r="AT18" s="2">
        <f t="shared" si="47"/>
        <v>7.98</v>
      </c>
      <c r="AU18" s="2">
        <f t="shared" si="48"/>
        <v>8.0652065684695735</v>
      </c>
      <c r="AV18" s="3">
        <f>AU18 + (E18 * ('리그 상수'!$B$1 - '리그 상수'!$F$1) / '리그 상수'!$B$2)</f>
        <v>11.388696160267113</v>
      </c>
      <c r="AW18">
        <f t="shared" si="49"/>
        <v>22.560000000000002</v>
      </c>
      <c r="AX18" s="3">
        <f t="shared" si="50"/>
        <v>3.7768869002470433E-3</v>
      </c>
      <c r="AY18" s="3">
        <f t="shared" si="51"/>
        <v>0.35750029115556614</v>
      </c>
      <c r="BE18" s="1">
        <v>1</v>
      </c>
      <c r="BF18" s="1">
        <v>7</v>
      </c>
      <c r="BG18" s="1">
        <v>3</v>
      </c>
      <c r="BH18">
        <f t="shared" si="52"/>
        <v>28</v>
      </c>
      <c r="BI18" s="4">
        <f t="shared" si="53"/>
        <v>0.50481809221042162</v>
      </c>
      <c r="BJ18" s="2">
        <f>E18*('리그 상수'!$B$3 * 0.8)</f>
        <v>3.9656250000000002</v>
      </c>
      <c r="BL18" t="s">
        <v>277</v>
      </c>
      <c r="BM18" t="b">
        <f>IF(E18&gt;='리그 상수'!$I$1 * 2.8, TRUE, FALSE)</f>
        <v>1</v>
      </c>
    </row>
    <row r="19" spans="1:65" ht="18" thickBot="1">
      <c r="A19" t="s">
        <v>220</v>
      </c>
      <c r="B19" s="10" t="s">
        <v>98</v>
      </c>
      <c r="C19" s="5">
        <f t="shared" si="27"/>
        <v>-7.5181629513138282E-2</v>
      </c>
      <c r="D19" s="5">
        <f t="shared" si="28"/>
        <v>0.35372340425531912</v>
      </c>
      <c r="E19" s="1">
        <f>SUMIF(BatGame!$A:$A,B19,BatGame!$E:$E)</f>
        <v>37</v>
      </c>
      <c r="F19">
        <f t="shared" si="29"/>
        <v>35</v>
      </c>
      <c r="G19" s="1">
        <f>SUMIF(BatGame!$A:$A,B19,BatGame!$F:$F)</f>
        <v>35</v>
      </c>
      <c r="H19" s="1">
        <f>SUMIF(BatGame!$A:$A,B19,BatGame!$M:$M)</f>
        <v>1</v>
      </c>
      <c r="I19" s="1">
        <f>SUMIF(BatGame!$A:$A,B19,BatGame!$G:$G)</f>
        <v>5</v>
      </c>
      <c r="J19">
        <f>SUMIF(BatGame!$A:$A,B19,BatGame!$H:$H)</f>
        <v>4</v>
      </c>
      <c r="K19" s="1">
        <f>SUMIF(BatGame!$A:$A,B19,BatGame!$I:$I)</f>
        <v>0</v>
      </c>
      <c r="L19" s="1">
        <f>SUMIF(BatGame!$A:$A,B19,BatGame!$J:$J)</f>
        <v>0</v>
      </c>
      <c r="M19" s="1">
        <f>SUMIF(BatGame!$A:$A,B19,BatGame!$K:$K)</f>
        <v>1</v>
      </c>
      <c r="N19">
        <f t="shared" si="30"/>
        <v>8</v>
      </c>
      <c r="O19" s="1">
        <f>SUMIF(BatGame!$A:$A,B19,BatGame!$L:$L)</f>
        <v>4</v>
      </c>
      <c r="P19" s="1">
        <f>SUMIF(BatGame!$A:$A,B19,BatGame!$N:$N)</f>
        <v>0</v>
      </c>
      <c r="Q19" s="1">
        <f>SUMIF(BatGame!$A:$A,B19,BatGame!$AC:$AC)</f>
        <v>0</v>
      </c>
      <c r="R19" s="1">
        <f>SUMIF(BatGame!$A:$A,B19,BatGame!$O:$O)</f>
        <v>1</v>
      </c>
      <c r="S19" s="1">
        <f>SUMIF(BatGame!$A:$A,B19,BatGame!$Y:$Y)</f>
        <v>1</v>
      </c>
      <c r="T19" s="1">
        <f>SUMIF(BatGame!$A:$A,B19,BatGame!$X:$X)</f>
        <v>0</v>
      </c>
      <c r="U19" s="1">
        <f>SUMIF(BatGame!$A:$A,B19,BatGame!$P:$P)</f>
        <v>7</v>
      </c>
      <c r="V19" s="1">
        <f>SUMIF(BatGame!$A:$A,B19,BatGame!$AB:$AB)</f>
        <v>0</v>
      </c>
      <c r="W19" s="1">
        <f>SUMIF(BatGame!$A:$A,B19,BatGame!$Z:$Z)</f>
        <v>0</v>
      </c>
      <c r="X19" s="1">
        <f>SUMIF(BatGame!$A:$A,B19,BatGame!$AA:$AA)</f>
        <v>0</v>
      </c>
      <c r="Y19" s="2">
        <f t="shared" si="31"/>
        <v>0.14285714285714285</v>
      </c>
      <c r="Z19" s="2">
        <f t="shared" si="32"/>
        <v>0.1891891891891892</v>
      </c>
      <c r="AA19" s="2">
        <f t="shared" si="33"/>
        <v>0.22857142857142856</v>
      </c>
      <c r="AB19" s="2">
        <f t="shared" si="34"/>
        <v>0.41776061776061779</v>
      </c>
      <c r="AC19" s="2">
        <f t="shared" si="35"/>
        <v>2.8571428571428571E-2</v>
      </c>
      <c r="AD19" s="2">
        <f>(AL19/E19) / '리그 상수'!$B$3 * 100</f>
        <v>138.99544285520915</v>
      </c>
      <c r="AE19" s="2">
        <f t="shared" si="36"/>
        <v>18.918918918918919</v>
      </c>
      <c r="AF19" s="2">
        <f t="shared" si="37"/>
        <v>2.7027027027027026</v>
      </c>
      <c r="AG19" s="2">
        <f t="shared" si="38"/>
        <v>0.14285714285714285</v>
      </c>
      <c r="AH19" s="2">
        <f t="shared" si="39"/>
        <v>0.14814814814814814</v>
      </c>
      <c r="AI19" s="2">
        <f t="shared" si="40"/>
        <v>8.5714285714285715E-2</v>
      </c>
      <c r="AJ19" s="2">
        <f t="shared" si="41"/>
        <v>4.633204633204635E-2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0.17086408577051468</v>
      </c>
      <c r="AL19" s="2">
        <f>((AK19-$AK$2) / '리그 상수'!$B$2 + '리그 상수'!$B$3) * '2025 썸머시즌 타자'!E19</f>
        <v>7.0814377478088488</v>
      </c>
      <c r="AM19" s="2">
        <f t="shared" si="42"/>
        <v>1.4400000000000002</v>
      </c>
      <c r="AN19" s="2">
        <f>((AK19-'리그 상수'!$B$1) / '리그 상수'!$B$2)*'2025 썸머시즌 타자'!E19</f>
        <v>-1.4290975618163997</v>
      </c>
      <c r="AO19" s="2">
        <f>((AK19-'리그 상수'!$B$1) / '리그 상수'!$B$2) * '2025 썸머시즌 타자'!E19</f>
        <v>-1.4290975618163997</v>
      </c>
      <c r="AP19" s="2">
        <f t="shared" si="43"/>
        <v>0</v>
      </c>
      <c r="AQ19" s="2">
        <f t="shared" si="44"/>
        <v>-0.26700000000000002</v>
      </c>
      <c r="AR19" s="2">
        <f t="shared" si="45"/>
        <v>-1.6960975618163996</v>
      </c>
      <c r="AS19" s="2">
        <f t="shared" si="46"/>
        <v>7.98</v>
      </c>
      <c r="AT19" s="2">
        <f t="shared" si="47"/>
        <v>7.98</v>
      </c>
      <c r="AU19" s="2">
        <f t="shared" si="48"/>
        <v>6.2839024381836008</v>
      </c>
      <c r="AV19" s="3">
        <f>AU19 + (E19 * ('리그 상수'!$B$1 - '리그 상수'!$F$1) / '리그 상수'!$B$2)</f>
        <v>9.6997111853088498</v>
      </c>
      <c r="AW19">
        <f t="shared" si="49"/>
        <v>22.560000000000002</v>
      </c>
      <c r="AX19" s="3">
        <f t="shared" si="50"/>
        <v>-7.5181629513138268E-2</v>
      </c>
      <c r="AY19" s="3">
        <f t="shared" si="51"/>
        <v>0.27854177474218084</v>
      </c>
      <c r="BE19" s="1">
        <v>1</v>
      </c>
      <c r="BF19" s="1">
        <v>7</v>
      </c>
      <c r="BG19" s="1">
        <v>3</v>
      </c>
      <c r="BH19">
        <f t="shared" si="52"/>
        <v>30</v>
      </c>
      <c r="BI19" s="4">
        <f t="shared" si="53"/>
        <v>0.42995173693744898</v>
      </c>
      <c r="BJ19" s="2">
        <f>E19*('리그 상수'!$B$3 * 0.8)</f>
        <v>4.0757812500000004</v>
      </c>
      <c r="BL19" t="s">
        <v>277</v>
      </c>
      <c r="BM19" t="b">
        <f>IF(E19&gt;='리그 상수'!$I$1 * 2.8, TRUE, FALSE)</f>
        <v>1</v>
      </c>
    </row>
    <row r="20" spans="1:65" ht="18" thickBot="1">
      <c r="A20" t="s">
        <v>220</v>
      </c>
      <c r="B20" s="7" t="s">
        <v>99</v>
      </c>
      <c r="C20" s="5">
        <f t="shared" si="27"/>
        <v>7.2697753829763123E-2</v>
      </c>
      <c r="D20" s="5">
        <f t="shared" si="28"/>
        <v>0.35372340425531912</v>
      </c>
      <c r="E20" s="1">
        <f>SUMIF(BatGame!$A:$A,B20,BatGame!$E:$E)</f>
        <v>36</v>
      </c>
      <c r="F20">
        <f t="shared" si="29"/>
        <v>36</v>
      </c>
      <c r="G20" s="1">
        <f>SUMIF(BatGame!$A:$A,B20,BatGame!$F:$F)</f>
        <v>36</v>
      </c>
      <c r="H20" s="1">
        <f>SUMIF(BatGame!$A:$A,B20,BatGame!$M:$M)</f>
        <v>8</v>
      </c>
      <c r="I20" s="1">
        <f>SUMIF(BatGame!$A:$A,B20,BatGame!$G:$G)</f>
        <v>7</v>
      </c>
      <c r="J20">
        <f>SUMIF(BatGame!$A:$A,B20,BatGame!$H:$H)</f>
        <v>2</v>
      </c>
      <c r="K20" s="1">
        <f>SUMIF(BatGame!$A:$A,B20,BatGame!$I:$I)</f>
        <v>3</v>
      </c>
      <c r="L20" s="1">
        <f>SUMIF(BatGame!$A:$A,B20,BatGame!$J:$J)</f>
        <v>1</v>
      </c>
      <c r="M20" s="1">
        <f>SUMIF(BatGame!$A:$A,B20,BatGame!$K:$K)</f>
        <v>1</v>
      </c>
      <c r="N20">
        <f t="shared" si="30"/>
        <v>15</v>
      </c>
      <c r="O20" s="1">
        <f>SUMIF(BatGame!$A:$A,B20,BatGame!$L:$L)</f>
        <v>5</v>
      </c>
      <c r="P20" s="1">
        <f>SUMIF(BatGame!$A:$A,B20,BatGame!$N:$N)</f>
        <v>2</v>
      </c>
      <c r="Q20" s="1">
        <f>SUMIF(BatGame!$A:$A,B20,BatGame!$AC:$AC)</f>
        <v>0</v>
      </c>
      <c r="R20" s="1">
        <f>SUMIF(BatGame!$A:$A,B20,BatGame!$O:$O)</f>
        <v>0</v>
      </c>
      <c r="S20" s="1">
        <f>SUMIF(BatGame!$A:$A,B20,BatGame!$Y:$Y)</f>
        <v>0</v>
      </c>
      <c r="T20" s="1">
        <f>SUMIF(BatGame!$A:$A,B20,BatGame!$X:$X)</f>
        <v>0</v>
      </c>
      <c r="U20" s="1">
        <f>SUMIF(BatGame!$A:$A,B20,BatGame!$P:$P)</f>
        <v>6</v>
      </c>
      <c r="V20" s="1">
        <f>SUMIF(BatGame!$A:$A,B20,BatGame!$AB:$AB)</f>
        <v>1</v>
      </c>
      <c r="W20" s="1">
        <f>SUMIF(BatGame!$A:$A,B20,BatGame!$Z:$Z)</f>
        <v>0</v>
      </c>
      <c r="X20" s="1">
        <f>SUMIF(BatGame!$A:$A,B20,BatGame!$AA:$AA)</f>
        <v>0</v>
      </c>
      <c r="Y20" s="2">
        <f t="shared" si="31"/>
        <v>0.19444444444444445</v>
      </c>
      <c r="Z20" s="2">
        <f t="shared" si="32"/>
        <v>0.19444444444444445</v>
      </c>
      <c r="AA20" s="2">
        <f t="shared" si="33"/>
        <v>0.41666666666666669</v>
      </c>
      <c r="AB20" s="2">
        <f t="shared" si="34"/>
        <v>0.61111111111111116</v>
      </c>
      <c r="AC20" s="2">
        <f t="shared" si="35"/>
        <v>0.22222222222222221</v>
      </c>
      <c r="AD20" s="2">
        <f>(AL20/E20) / '리그 상수'!$B$3 * 100</f>
        <v>155.08439992580227</v>
      </c>
      <c r="AE20" s="2">
        <f t="shared" si="36"/>
        <v>16.666666666666664</v>
      </c>
      <c r="AF20" s="2">
        <f t="shared" si="37"/>
        <v>0</v>
      </c>
      <c r="AG20" s="2">
        <f t="shared" si="38"/>
        <v>0</v>
      </c>
      <c r="AH20" s="2">
        <f t="shared" si="39"/>
        <v>0.20689655172413793</v>
      </c>
      <c r="AI20" s="2">
        <f t="shared" si="40"/>
        <v>0.22222222222222224</v>
      </c>
      <c r="AJ20" s="2">
        <f t="shared" si="41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0.24136014222190921</v>
      </c>
      <c r="AL20" s="2">
        <f>((AK20-$AK$2) / '리그 상수'!$B$2 + '리그 상수'!$B$3) * '2025 썸머시즌 타자'!E20</f>
        <v>7.6875821681969949</v>
      </c>
      <c r="AM20" s="2">
        <f t="shared" si="42"/>
        <v>2.625</v>
      </c>
      <c r="AN20" s="2">
        <f>((AK20-'리그 상수'!$B$1) / '리그 상수'!$B$2)*'2025 썸머시즌 타자'!E20</f>
        <v>-0.59293867360054342</v>
      </c>
      <c r="AO20" s="2">
        <f>((AK20-'리그 상수'!$B$1) / '리그 상수'!$B$2) * '2025 썸머시즌 타자'!E20</f>
        <v>-0.59293867360054342</v>
      </c>
      <c r="AP20" s="2">
        <f t="shared" si="43"/>
        <v>0.4</v>
      </c>
      <c r="AQ20" s="2">
        <f t="shared" si="44"/>
        <v>1.8329999999999997</v>
      </c>
      <c r="AR20" s="2">
        <f t="shared" si="45"/>
        <v>1.6400613263994563</v>
      </c>
      <c r="AS20" s="2">
        <f t="shared" si="46"/>
        <v>7.98</v>
      </c>
      <c r="AT20" s="2">
        <f t="shared" si="47"/>
        <v>7.98</v>
      </c>
      <c r="AU20" s="2">
        <f t="shared" si="48"/>
        <v>9.6200613263994565</v>
      </c>
      <c r="AV20" s="3">
        <f>AU20 + (E20 * ('리그 상수'!$B$1 - '리그 상수'!$F$1) / '리그 상수'!$B$2)</f>
        <v>12.943550918196994</v>
      </c>
      <c r="AW20">
        <f t="shared" si="49"/>
        <v>22.560000000000002</v>
      </c>
      <c r="AX20" s="3">
        <f t="shared" si="50"/>
        <v>7.2697753829763123E-2</v>
      </c>
      <c r="AY20" s="3">
        <f t="shared" si="51"/>
        <v>0.42642115808508224</v>
      </c>
      <c r="BE20" s="1">
        <v>1</v>
      </c>
      <c r="BF20" s="1">
        <v>7</v>
      </c>
      <c r="BG20" s="1">
        <v>3</v>
      </c>
      <c r="BH20">
        <f t="shared" si="52"/>
        <v>30</v>
      </c>
      <c r="BI20" s="4">
        <f t="shared" si="53"/>
        <v>0.57373895913993767</v>
      </c>
      <c r="BJ20" s="2">
        <f>E20*('리그 상수'!$B$3 * 0.8)</f>
        <v>3.9656250000000002</v>
      </c>
      <c r="BL20" t="s">
        <v>277</v>
      </c>
      <c r="BM20" t="b">
        <f>IF(E20&gt;='리그 상수'!$I$1 * 2.8, TRUE, FALSE)</f>
        <v>1</v>
      </c>
    </row>
    <row r="21" spans="1:65" ht="18" thickBot="1">
      <c r="A21" t="s">
        <v>220</v>
      </c>
      <c r="B21" s="7" t="s">
        <v>100</v>
      </c>
      <c r="C21" s="5">
        <f t="shared" si="27"/>
        <v>0.17425076491531166</v>
      </c>
      <c r="D21" s="5">
        <f t="shared" si="28"/>
        <v>0.35372340425531912</v>
      </c>
      <c r="E21" s="1">
        <f>SUMIF(BatGame!$A:$A,B21,BatGame!$E:$E)</f>
        <v>33</v>
      </c>
      <c r="F21">
        <f t="shared" si="29"/>
        <v>33</v>
      </c>
      <c r="G21" s="1">
        <f>SUMIF(BatGame!$A:$A,B21,BatGame!$F:$F)</f>
        <v>33</v>
      </c>
      <c r="H21" s="1">
        <f>SUMIF(BatGame!$A:$A,B21,BatGame!$M:$M)</f>
        <v>8</v>
      </c>
      <c r="I21" s="1">
        <f>SUMIF(BatGame!$A:$A,B21,BatGame!$G:$G)</f>
        <v>10</v>
      </c>
      <c r="J21">
        <f>SUMIF(BatGame!$A:$A,B21,BatGame!$H:$H)</f>
        <v>7</v>
      </c>
      <c r="K21" s="1">
        <f>SUMIF(BatGame!$A:$A,B21,BatGame!$I:$I)</f>
        <v>3</v>
      </c>
      <c r="L21" s="1">
        <f>SUMIF(BatGame!$A:$A,B21,BatGame!$J:$J)</f>
        <v>0</v>
      </c>
      <c r="M21" s="1">
        <f>SUMIF(BatGame!$A:$A,B21,BatGame!$K:$K)</f>
        <v>0</v>
      </c>
      <c r="N21">
        <f t="shared" si="30"/>
        <v>13</v>
      </c>
      <c r="O21" s="1">
        <f>SUMIF(BatGame!$A:$A,B21,BatGame!$L:$L)</f>
        <v>2</v>
      </c>
      <c r="P21" s="1">
        <f>SUMIF(BatGame!$A:$A,B21,BatGame!$N:$N)</f>
        <v>9</v>
      </c>
      <c r="Q21" s="1">
        <f>SUMIF(BatGame!$A:$A,B21,BatGame!$AC:$AC)</f>
        <v>0</v>
      </c>
      <c r="R21" s="1">
        <f>SUMIF(BatGame!$A:$A,B21,BatGame!$O:$O)</f>
        <v>0</v>
      </c>
      <c r="S21" s="1">
        <f>SUMIF(BatGame!$A:$A,B21,BatGame!$Y:$Y)</f>
        <v>0</v>
      </c>
      <c r="T21" s="1">
        <f>SUMIF(BatGame!$A:$A,B21,BatGame!$X:$X)</f>
        <v>0</v>
      </c>
      <c r="U21" s="1">
        <f>SUMIF(BatGame!$A:$A,B21,BatGame!$P:$P)</f>
        <v>1</v>
      </c>
      <c r="V21" s="1">
        <f>SUMIF(BatGame!$A:$A,B21,BatGame!$AB:$AB)</f>
        <v>0</v>
      </c>
      <c r="W21" s="1">
        <f>SUMIF(BatGame!$A:$A,B21,BatGame!$Z:$Z)</f>
        <v>0</v>
      </c>
      <c r="X21" s="1">
        <f>SUMIF(BatGame!$A:$A,B21,BatGame!$AA:$AA)</f>
        <v>0</v>
      </c>
      <c r="Y21" s="2">
        <f t="shared" si="31"/>
        <v>0.30303030303030304</v>
      </c>
      <c r="Z21" s="2">
        <f t="shared" si="32"/>
        <v>0.30303030303030304</v>
      </c>
      <c r="AA21" s="2">
        <f t="shared" si="33"/>
        <v>0.39393939393939392</v>
      </c>
      <c r="AB21" s="2">
        <f t="shared" si="34"/>
        <v>0.69696969696969702</v>
      </c>
      <c r="AC21" s="2">
        <f t="shared" si="35"/>
        <v>0.24242424242424243</v>
      </c>
      <c r="AD21" s="2">
        <f>(AL21/E21) / '리그 상수'!$B$3 * 100</f>
        <v>161.12814286436995</v>
      </c>
      <c r="AE21" s="2">
        <f t="shared" si="36"/>
        <v>3.0303030303030303</v>
      </c>
      <c r="AF21" s="2">
        <f t="shared" si="37"/>
        <v>0</v>
      </c>
      <c r="AG21" s="2">
        <f t="shared" si="38"/>
        <v>0</v>
      </c>
      <c r="AH21" s="2">
        <f t="shared" si="39"/>
        <v>0.3125</v>
      </c>
      <c r="AI21" s="2">
        <f t="shared" si="40"/>
        <v>9.0909090909090884E-2</v>
      </c>
      <c r="AJ21" s="2">
        <f t="shared" si="41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0.26784166252838831</v>
      </c>
      <c r="AL21" s="2">
        <f>((AK21-$AK$2) / '리그 상수'!$B$2 + '리그 상수'!$B$3) * '2025 썸머시즌 타자'!E21</f>
        <v>7.3215746948038403</v>
      </c>
      <c r="AM21" s="2">
        <f t="shared" si="42"/>
        <v>4.6245059288537549</v>
      </c>
      <c r="AN21" s="2">
        <f>((AK21-'리그 상수'!$B$1) / '리그 상수'!$B$2)*'2025 썸머시즌 타자'!E21</f>
        <v>-0.26890274351057014</v>
      </c>
      <c r="AO21" s="2">
        <f>((AK21-'리그 상수'!$B$1) / '리그 상수'!$B$2) * '2025 썸머시즌 타자'!E21</f>
        <v>-0.26890274351057014</v>
      </c>
      <c r="AP21" s="2">
        <f t="shared" si="43"/>
        <v>1.8</v>
      </c>
      <c r="AQ21" s="2">
        <f t="shared" si="44"/>
        <v>2.4</v>
      </c>
      <c r="AR21" s="2">
        <f t="shared" si="45"/>
        <v>3.93109725648943</v>
      </c>
      <c r="AS21" s="2">
        <f t="shared" si="46"/>
        <v>7.98</v>
      </c>
      <c r="AT21" s="2">
        <f t="shared" si="47"/>
        <v>7.98</v>
      </c>
      <c r="AU21" s="2">
        <f t="shared" si="48"/>
        <v>11.91109725648943</v>
      </c>
      <c r="AV21" s="3">
        <f>AU21 + (E21 * ('리그 상수'!$B$1 - '리그 상수'!$F$1) / '리그 상수'!$B$2)</f>
        <v>14.957629382303841</v>
      </c>
      <c r="AW21">
        <f t="shared" si="49"/>
        <v>22.560000000000002</v>
      </c>
      <c r="AX21" s="3">
        <f t="shared" si="50"/>
        <v>0.17425076491531161</v>
      </c>
      <c r="AY21" s="3">
        <f t="shared" si="51"/>
        <v>0.52797416917063078</v>
      </c>
      <c r="BE21" s="1">
        <v>1</v>
      </c>
      <c r="BF21" s="1">
        <v>7</v>
      </c>
      <c r="BG21" s="1">
        <v>3</v>
      </c>
      <c r="BH21">
        <f t="shared" si="52"/>
        <v>23</v>
      </c>
      <c r="BI21" s="4">
        <f t="shared" si="53"/>
        <v>0.66301548680424816</v>
      </c>
      <c r="BJ21" s="2">
        <f>E21*('리그 상수'!$B$3 * 0.8)</f>
        <v>3.6351562500000005</v>
      </c>
      <c r="BL21" t="s">
        <v>277</v>
      </c>
      <c r="BM21" t="b">
        <f>IF(E21&gt;='리그 상수'!$I$1 * 2.8, TRUE, FALSE)</f>
        <v>1</v>
      </c>
    </row>
    <row r="22" spans="1:65" ht="18" thickBot="1">
      <c r="A22" t="s">
        <v>220</v>
      </c>
      <c r="B22" s="7" t="s">
        <v>101</v>
      </c>
      <c r="C22" s="5">
        <f t="shared" si="27"/>
        <v>0.11377403240566253</v>
      </c>
      <c r="D22" s="5">
        <f t="shared" si="28"/>
        <v>0.35372340425531912</v>
      </c>
      <c r="E22" s="1">
        <f>SUMIF(BatGame!$A:$A,B22,BatGame!$E:$E)</f>
        <v>37</v>
      </c>
      <c r="F22">
        <f t="shared" si="29"/>
        <v>37</v>
      </c>
      <c r="G22" s="1">
        <f>SUMIF(BatGame!$A:$A,B22,BatGame!$F:$F)</f>
        <v>37</v>
      </c>
      <c r="H22" s="1">
        <f>SUMIF(BatGame!$A:$A,B22,BatGame!$M:$M)</f>
        <v>7</v>
      </c>
      <c r="I22" s="1">
        <f>SUMIF(BatGame!$A:$A,B22,BatGame!$G:$G)</f>
        <v>8</v>
      </c>
      <c r="J22">
        <f>SUMIF(BatGame!$A:$A,B22,BatGame!$H:$H)</f>
        <v>4</v>
      </c>
      <c r="K22" s="1">
        <f>SUMIF(BatGame!$A:$A,B22,BatGame!$I:$I)</f>
        <v>3</v>
      </c>
      <c r="L22" s="1">
        <f>SUMIF(BatGame!$A:$A,B22,BatGame!$J:$J)</f>
        <v>0</v>
      </c>
      <c r="M22" s="1">
        <f>SUMIF(BatGame!$A:$A,B22,BatGame!$K:$K)</f>
        <v>1</v>
      </c>
      <c r="N22">
        <f t="shared" si="30"/>
        <v>14</v>
      </c>
      <c r="O22" s="1">
        <f>SUMIF(BatGame!$A:$A,B22,BatGame!$L:$L)</f>
        <v>5</v>
      </c>
      <c r="P22" s="1">
        <f>SUMIF(BatGame!$A:$A,B22,BatGame!$N:$N)</f>
        <v>9</v>
      </c>
      <c r="Q22" s="1">
        <f>SUMIF(BatGame!$A:$A,B22,BatGame!$AC:$AC)</f>
        <v>0</v>
      </c>
      <c r="R22" s="1">
        <f>SUMIF(BatGame!$A:$A,B22,BatGame!$O:$O)</f>
        <v>0</v>
      </c>
      <c r="S22" s="1">
        <f>SUMIF(BatGame!$A:$A,B22,BatGame!$Y:$Y)</f>
        <v>0</v>
      </c>
      <c r="T22" s="1">
        <f>SUMIF(BatGame!$A:$A,B22,BatGame!$X:$X)</f>
        <v>0</v>
      </c>
      <c r="U22" s="1">
        <f>SUMIF(BatGame!$A:$A,B22,BatGame!$P:$P)</f>
        <v>12</v>
      </c>
      <c r="V22" s="1">
        <f>SUMIF(BatGame!$A:$A,B22,BatGame!$AB:$AB)</f>
        <v>0</v>
      </c>
      <c r="W22" s="1">
        <f>SUMIF(BatGame!$A:$A,B22,BatGame!$Z:$Z)</f>
        <v>0</v>
      </c>
      <c r="X22" s="1">
        <f>SUMIF(BatGame!$A:$A,B22,BatGame!$AA:$AA)</f>
        <v>0</v>
      </c>
      <c r="Y22" s="2">
        <f t="shared" si="31"/>
        <v>0.21621621621621623</v>
      </c>
      <c r="Z22" s="2">
        <f t="shared" si="32"/>
        <v>0.21621621621621623</v>
      </c>
      <c r="AA22" s="2">
        <f t="shared" si="33"/>
        <v>0.3783783783783784</v>
      </c>
      <c r="AB22" s="2">
        <f t="shared" si="34"/>
        <v>0.59459459459459463</v>
      </c>
      <c r="AC22" s="2">
        <f t="shared" si="35"/>
        <v>0.1891891891891892</v>
      </c>
      <c r="AD22" s="2">
        <f>(AL22/E22) / '리그 상수'!$B$3 * 100</f>
        <v>153.59563236024002</v>
      </c>
      <c r="AE22" s="2">
        <f t="shared" si="36"/>
        <v>32.432432432432435</v>
      </c>
      <c r="AF22" s="2">
        <f t="shared" si="37"/>
        <v>0</v>
      </c>
      <c r="AG22" s="2">
        <f t="shared" si="38"/>
        <v>0</v>
      </c>
      <c r="AH22" s="2">
        <f t="shared" si="39"/>
        <v>0.29166666666666669</v>
      </c>
      <c r="AI22" s="2">
        <f t="shared" si="40"/>
        <v>0.16216216216216217</v>
      </c>
      <c r="AJ22" s="2">
        <f t="shared" si="41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0.23483689513483058</v>
      </c>
      <c r="AL22" s="2">
        <f>((AK22-$AK$2) / '리그 상수'!$B$2 + '리그 상수'!$B$3) * '2025 썸머시즌 타자'!E22</f>
        <v>7.8252774806969949</v>
      </c>
      <c r="AM22" s="2">
        <f t="shared" si="42"/>
        <v>2.8182665424044737</v>
      </c>
      <c r="AN22" s="2">
        <f>((AK22-'리그 상수'!$B$1) / '리그 상수'!$B$2)*'2025 썸머시즌 타자'!E22</f>
        <v>-0.68525782892825293</v>
      </c>
      <c r="AO22" s="2">
        <f>((AK22-'리그 상수'!$B$1) / '리그 상수'!$B$2) * '2025 썸머시즌 타자'!E22</f>
        <v>-0.68525782892825293</v>
      </c>
      <c r="AP22" s="2">
        <f t="shared" si="43"/>
        <v>1.8</v>
      </c>
      <c r="AQ22" s="2">
        <f t="shared" si="44"/>
        <v>1.452</v>
      </c>
      <c r="AR22" s="2">
        <f t="shared" si="45"/>
        <v>2.5667421710717471</v>
      </c>
      <c r="AS22" s="2">
        <f t="shared" si="46"/>
        <v>7.98</v>
      </c>
      <c r="AT22" s="2">
        <f t="shared" si="47"/>
        <v>7.98</v>
      </c>
      <c r="AU22" s="2">
        <f t="shared" si="48"/>
        <v>10.546742171071747</v>
      </c>
      <c r="AV22" s="3">
        <f>AU22 + (E22 * ('리그 상수'!$B$1 - '리그 상수'!$F$1) / '리그 상수'!$B$2)</f>
        <v>13.962550918196996</v>
      </c>
      <c r="AW22">
        <f t="shared" si="49"/>
        <v>22.560000000000002</v>
      </c>
      <c r="AX22" s="3">
        <f t="shared" si="50"/>
        <v>0.11377403240566254</v>
      </c>
      <c r="AY22" s="3">
        <f t="shared" si="51"/>
        <v>0.46749743666098165</v>
      </c>
      <c r="BE22" s="1">
        <v>1</v>
      </c>
      <c r="BF22" s="1">
        <v>7</v>
      </c>
      <c r="BG22" s="1">
        <v>3</v>
      </c>
      <c r="BH22">
        <f t="shared" si="52"/>
        <v>29</v>
      </c>
      <c r="BI22" s="4">
        <f t="shared" si="53"/>
        <v>0.61890739885624979</v>
      </c>
      <c r="BJ22" s="2">
        <f>E22*('리그 상수'!$B$3 * 0.8)</f>
        <v>4.0757812500000004</v>
      </c>
      <c r="BL22" t="s">
        <v>277</v>
      </c>
      <c r="BM22" t="b">
        <f>IF(E22&gt;='리그 상수'!$I$1 * 2.8, TRUE, FALSE)</f>
        <v>1</v>
      </c>
    </row>
    <row r="23" spans="1:65" ht="18" thickBot="1">
      <c r="A23" t="s">
        <v>220</v>
      </c>
      <c r="B23" s="7" t="s">
        <v>102</v>
      </c>
      <c r="C23" s="5">
        <f t="shared" si="27"/>
        <v>-2.7918453852790126E-2</v>
      </c>
      <c r="D23" s="5">
        <f t="shared" si="28"/>
        <v>0.35372340425531912</v>
      </c>
      <c r="E23" s="1">
        <f>SUMIF(BatGame!$A:$A,B23,BatGame!$E:$E)</f>
        <v>25</v>
      </c>
      <c r="F23">
        <f t="shared" si="29"/>
        <v>25</v>
      </c>
      <c r="G23" s="1">
        <f>SUMIF(BatGame!$A:$A,B23,BatGame!$F:$F)</f>
        <v>25</v>
      </c>
      <c r="H23" s="1">
        <f>SUMIF(BatGame!$A:$A,B23,BatGame!$M:$M)</f>
        <v>2</v>
      </c>
      <c r="I23" s="1">
        <f>SUMIF(BatGame!$A:$A,B23,BatGame!$G:$G)</f>
        <v>5</v>
      </c>
      <c r="J23">
        <f>SUMIF(BatGame!$A:$A,B23,BatGame!$H:$H)</f>
        <v>2</v>
      </c>
      <c r="K23" s="1">
        <f>SUMIF(BatGame!$A:$A,B23,BatGame!$I:$I)</f>
        <v>2</v>
      </c>
      <c r="L23" s="1">
        <f>SUMIF(BatGame!$A:$A,B23,BatGame!$J:$J)</f>
        <v>0</v>
      </c>
      <c r="M23" s="1">
        <f>SUMIF(BatGame!$A:$A,B23,BatGame!$K:$K)</f>
        <v>1</v>
      </c>
      <c r="N23">
        <f t="shared" si="30"/>
        <v>10</v>
      </c>
      <c r="O23" s="1">
        <f>SUMIF(BatGame!$A:$A,B23,BatGame!$L:$L)</f>
        <v>2</v>
      </c>
      <c r="P23" s="1">
        <f>SUMIF(BatGame!$A:$A,B23,BatGame!$N:$N)</f>
        <v>0</v>
      </c>
      <c r="Q23" s="1">
        <f>SUMIF(BatGame!$A:$A,B23,BatGame!$AC:$AC)</f>
        <v>1</v>
      </c>
      <c r="R23" s="1">
        <f>SUMIF(BatGame!$A:$A,B23,BatGame!$O:$O)</f>
        <v>0</v>
      </c>
      <c r="S23" s="1">
        <f>SUMIF(BatGame!$A:$A,B23,BatGame!$Y:$Y)</f>
        <v>0</v>
      </c>
      <c r="T23" s="1">
        <f>SUMIF(BatGame!$A:$A,B23,BatGame!$X:$X)</f>
        <v>0</v>
      </c>
      <c r="U23" s="1">
        <f>SUMIF(BatGame!$A:$A,B23,BatGame!$P:$P)</f>
        <v>2</v>
      </c>
      <c r="V23" s="1">
        <f>SUMIF(BatGame!$A:$A,B23,BatGame!$AB:$AB)</f>
        <v>1</v>
      </c>
      <c r="W23" s="1">
        <f>SUMIF(BatGame!$A:$A,B23,BatGame!$Z:$Z)</f>
        <v>0</v>
      </c>
      <c r="X23" s="1">
        <f>SUMIF(BatGame!$A:$A,B23,BatGame!$AA:$AA)</f>
        <v>0</v>
      </c>
      <c r="Y23" s="2">
        <f t="shared" si="31"/>
        <v>0.2</v>
      </c>
      <c r="Z23" s="2">
        <f t="shared" si="32"/>
        <v>0.2</v>
      </c>
      <c r="AA23" s="2">
        <f t="shared" si="33"/>
        <v>0.4</v>
      </c>
      <c r="AB23" s="2">
        <f t="shared" si="34"/>
        <v>0.60000000000000009</v>
      </c>
      <c r="AC23" s="2">
        <f t="shared" si="35"/>
        <v>0.08</v>
      </c>
      <c r="AD23" s="2">
        <f>(AL23/E23) / '리그 상수'!$B$3 * 100</f>
        <v>154.70450751252085</v>
      </c>
      <c r="AE23" s="2">
        <f t="shared" si="36"/>
        <v>8</v>
      </c>
      <c r="AF23" s="2">
        <f t="shared" si="37"/>
        <v>0</v>
      </c>
      <c r="AG23" s="2">
        <f t="shared" si="38"/>
        <v>0</v>
      </c>
      <c r="AH23" s="2">
        <f t="shared" si="39"/>
        <v>0.18181818181818182</v>
      </c>
      <c r="AI23" s="2">
        <f t="shared" si="40"/>
        <v>0.2</v>
      </c>
      <c r="AJ23" s="2">
        <f t="shared" si="41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0.23969558951693051</v>
      </c>
      <c r="AL23" s="2">
        <f>((AK23-$AK$2) / '리그 상수'!$B$2 + '리그 상수'!$B$3) * '2025 썸머시즌 타자'!E23</f>
        <v>5.3255213767737892</v>
      </c>
      <c r="AM23" s="2">
        <f t="shared" si="42"/>
        <v>2.454545454545455</v>
      </c>
      <c r="AN23" s="2">
        <f>((AK23-'리그 상수'!$B$1) / '리그 상수'!$B$2)*'2025 썸머시즌 타자'!E23</f>
        <v>-0.42484031891894553</v>
      </c>
      <c r="AO23" s="2">
        <f>((AK23-'리그 상수'!$B$1) / '리그 상수'!$B$2) * '2025 썸머시즌 타자'!E23</f>
        <v>-0.42484031891894553</v>
      </c>
      <c r="AP23" s="2">
        <f t="shared" si="43"/>
        <v>-0.4</v>
      </c>
      <c r="AQ23" s="2">
        <f t="shared" si="44"/>
        <v>0.19499999999999998</v>
      </c>
      <c r="AR23" s="2">
        <f t="shared" si="45"/>
        <v>-0.62984031891894554</v>
      </c>
      <c r="AS23" s="2">
        <f t="shared" si="46"/>
        <v>7.98</v>
      </c>
      <c r="AT23" s="2">
        <f t="shared" si="47"/>
        <v>7.98</v>
      </c>
      <c r="AU23" s="2">
        <f t="shared" si="48"/>
        <v>7.3501596810810552</v>
      </c>
      <c r="AV23" s="3">
        <f>AU23 + (E23 * ('리그 상수'!$B$1 - '리그 상수'!$F$1) / '리그 상수'!$B$2)</f>
        <v>9.6581385642737896</v>
      </c>
      <c r="AW23">
        <f t="shared" si="49"/>
        <v>22.560000000000002</v>
      </c>
      <c r="AX23" s="3">
        <f t="shared" si="50"/>
        <v>-2.7918453852790136E-2</v>
      </c>
      <c r="AY23" s="3">
        <f t="shared" si="51"/>
        <v>0.32580495040252899</v>
      </c>
      <c r="BE23" s="1">
        <v>1</v>
      </c>
      <c r="BF23" s="1">
        <v>7</v>
      </c>
      <c r="BG23" s="1">
        <v>3</v>
      </c>
      <c r="BH23">
        <f t="shared" si="52"/>
        <v>22</v>
      </c>
      <c r="BI23" s="4">
        <f t="shared" si="53"/>
        <v>0.42810897891284522</v>
      </c>
      <c r="BJ23" s="2">
        <f>E23*('리그 상수'!$B$3 * 0.8)</f>
        <v>2.7539062500000004</v>
      </c>
      <c r="BL23" t="s">
        <v>277</v>
      </c>
      <c r="BM23" t="b">
        <f>IF(E23&gt;='리그 상수'!$I$1 * 2.8, TRUE, FALSE)</f>
        <v>1</v>
      </c>
    </row>
    <row r="24" spans="1:65" ht="18" thickBot="1">
      <c r="A24" t="s">
        <v>220</v>
      </c>
      <c r="B24" s="7" t="s">
        <v>103</v>
      </c>
      <c r="C24" s="5">
        <f t="shared" si="27"/>
        <v>7.1618554442694382E-2</v>
      </c>
      <c r="D24" s="5">
        <f t="shared" si="28"/>
        <v>0.35372340425531912</v>
      </c>
      <c r="E24" s="1">
        <f>SUMIF(BatGame!$A:$A,B24,BatGame!$E:$E)</f>
        <v>40</v>
      </c>
      <c r="F24">
        <f t="shared" si="29"/>
        <v>33</v>
      </c>
      <c r="G24" s="1">
        <f>SUMIF(BatGame!$A:$A,B24,BatGame!$F:$F)</f>
        <v>33</v>
      </c>
      <c r="H24" s="1">
        <f>SUMIF(BatGame!$A:$A,B24,BatGame!$M:$M)</f>
        <v>5</v>
      </c>
      <c r="I24" s="1">
        <f>SUMIF(BatGame!$A:$A,B24,BatGame!$G:$G)</f>
        <v>8</v>
      </c>
      <c r="J24">
        <f>SUMIF(BatGame!$A:$A,B24,BatGame!$H:$H)</f>
        <v>7</v>
      </c>
      <c r="K24" s="1">
        <f>SUMIF(BatGame!$A:$A,B24,BatGame!$I:$I)</f>
        <v>1</v>
      </c>
      <c r="L24" s="1">
        <f>SUMIF(BatGame!$A:$A,B24,BatGame!$J:$J)</f>
        <v>0</v>
      </c>
      <c r="M24" s="1">
        <f>SUMIF(BatGame!$A:$A,B24,BatGame!$K:$K)</f>
        <v>0</v>
      </c>
      <c r="N24">
        <f t="shared" si="30"/>
        <v>9</v>
      </c>
      <c r="O24" s="1">
        <f>SUMIF(BatGame!$A:$A,B24,BatGame!$L:$L)</f>
        <v>5</v>
      </c>
      <c r="P24" s="1">
        <f>SUMIF(BatGame!$A:$A,B24,BatGame!$N:$N)</f>
        <v>4</v>
      </c>
      <c r="Q24" s="1">
        <f>SUMIF(BatGame!$A:$A,B24,BatGame!$AC:$AC)</f>
        <v>1</v>
      </c>
      <c r="R24" s="1">
        <f>SUMIF(BatGame!$A:$A,B24,BatGame!$O:$O)</f>
        <v>0</v>
      </c>
      <c r="S24" s="1">
        <f>SUMIF(BatGame!$A:$A,B24,BatGame!$Y:$Y)</f>
        <v>7</v>
      </c>
      <c r="T24" s="1">
        <f>SUMIF(BatGame!$A:$A,B24,BatGame!$X:$X)</f>
        <v>0</v>
      </c>
      <c r="U24" s="1">
        <f>SUMIF(BatGame!$A:$A,B24,BatGame!$P:$P)</f>
        <v>11</v>
      </c>
      <c r="V24" s="1">
        <f>SUMIF(BatGame!$A:$A,B24,BatGame!$AB:$AB)</f>
        <v>0</v>
      </c>
      <c r="W24" s="1">
        <f>SUMIF(BatGame!$A:$A,B24,BatGame!$Z:$Z)</f>
        <v>0</v>
      </c>
      <c r="X24" s="1">
        <f>SUMIF(BatGame!$A:$A,B24,BatGame!$AA:$AA)</f>
        <v>0</v>
      </c>
      <c r="Y24" s="2">
        <f t="shared" si="31"/>
        <v>0.24242424242424243</v>
      </c>
      <c r="Z24" s="2">
        <f t="shared" si="32"/>
        <v>0.375</v>
      </c>
      <c r="AA24" s="2">
        <f t="shared" si="33"/>
        <v>0.27272727272727271</v>
      </c>
      <c r="AB24" s="2">
        <f t="shared" si="34"/>
        <v>0.64772727272727271</v>
      </c>
      <c r="AC24" s="2">
        <f t="shared" si="35"/>
        <v>0.15151515151515152</v>
      </c>
      <c r="AD24" s="2">
        <f>(AL24/E24) / '리그 상수'!$B$3 * 100</f>
        <v>161.88447412353926</v>
      </c>
      <c r="AE24" s="2">
        <f t="shared" si="36"/>
        <v>27.500000000000004</v>
      </c>
      <c r="AF24" s="2">
        <f t="shared" si="37"/>
        <v>0</v>
      </c>
      <c r="AG24" s="2">
        <f t="shared" si="38"/>
        <v>0</v>
      </c>
      <c r="AH24" s="2">
        <f t="shared" si="39"/>
        <v>0.36363636363636365</v>
      </c>
      <c r="AI24" s="2">
        <f t="shared" si="40"/>
        <v>3.0303030303030276E-2</v>
      </c>
      <c r="AJ24" s="2">
        <f t="shared" si="41"/>
        <v>0.13257575757575757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0.27115563564102774</v>
      </c>
      <c r="AL24" s="2">
        <f>((AK24-$AK$2) / '리그 상수'!$B$2 + '리그 상수'!$B$3) * '2025 썸머시즌 타자'!E24</f>
        <v>8.9162933013355605</v>
      </c>
      <c r="AM24" s="2">
        <f t="shared" si="42"/>
        <v>4.2482517482517483</v>
      </c>
      <c r="AN24" s="2">
        <f>((AK24-'리그 상수'!$B$1) / '리그 상수'!$B$2)*'2025 썸머시즌 타자'!E24</f>
        <v>-0.2842854117728158</v>
      </c>
      <c r="AO24" s="2">
        <f>((AK24-'리그 상수'!$B$1) / '리그 상수'!$B$2) * '2025 썸머시즌 타자'!E24</f>
        <v>-0.2842854117728158</v>
      </c>
      <c r="AP24" s="2">
        <f t="shared" si="43"/>
        <v>0.4</v>
      </c>
      <c r="AQ24" s="2">
        <f t="shared" si="44"/>
        <v>1.5</v>
      </c>
      <c r="AR24" s="2">
        <f t="shared" si="45"/>
        <v>1.6157145882271842</v>
      </c>
      <c r="AS24" s="2">
        <f t="shared" si="46"/>
        <v>7.98</v>
      </c>
      <c r="AT24" s="2">
        <f t="shared" si="47"/>
        <v>7.98</v>
      </c>
      <c r="AU24" s="2">
        <f t="shared" si="48"/>
        <v>9.5957145882271853</v>
      </c>
      <c r="AV24" s="3">
        <f>AU24 + (E24 * ('리그 상수'!$B$1 - '리그 상수'!$F$1) / '리그 상수'!$B$2)</f>
        <v>13.288480801335561</v>
      </c>
      <c r="AW24">
        <f t="shared" si="49"/>
        <v>22.560000000000002</v>
      </c>
      <c r="AX24" s="3">
        <f t="shared" si="50"/>
        <v>7.1618554442694327E-2</v>
      </c>
      <c r="AY24" s="3">
        <f t="shared" si="51"/>
        <v>0.4253419586980135</v>
      </c>
      <c r="BE24" s="1">
        <v>1</v>
      </c>
      <c r="BF24" s="1">
        <v>7</v>
      </c>
      <c r="BG24" s="1">
        <v>3</v>
      </c>
      <c r="BH24">
        <f t="shared" si="52"/>
        <v>26</v>
      </c>
      <c r="BI24" s="4">
        <f t="shared" si="53"/>
        <v>0.58902840431451953</v>
      </c>
      <c r="BJ24" s="2">
        <f>E24*('리그 상수'!$B$3 * 0.8)</f>
        <v>4.40625</v>
      </c>
      <c r="BL24" t="s">
        <v>277</v>
      </c>
      <c r="BM24" t="b">
        <f>IF(E24&gt;='리그 상수'!$I$1 * 2.8, TRUE, FALSE)</f>
        <v>1</v>
      </c>
    </row>
    <row r="25" spans="1:65" ht="18" thickBot="1">
      <c r="A25" t="s">
        <v>220</v>
      </c>
      <c r="B25" s="7" t="s">
        <v>104</v>
      </c>
      <c r="C25" s="5">
        <f t="shared" si="27"/>
        <v>8.8106252772941374E-2</v>
      </c>
      <c r="D25" s="5">
        <f t="shared" si="28"/>
        <v>0.35372340425531912</v>
      </c>
      <c r="E25" s="1">
        <f>SUMIF(BatGame!$A:$A,B25,BatGame!$E:$E)</f>
        <v>37</v>
      </c>
      <c r="F25">
        <f t="shared" si="29"/>
        <v>34</v>
      </c>
      <c r="G25" s="1">
        <f>SUMIF(BatGame!$A:$A,B25,BatGame!$F:$F)</f>
        <v>34</v>
      </c>
      <c r="H25" s="1">
        <f>SUMIF(BatGame!$A:$A,B25,BatGame!$M:$M)</f>
        <v>9</v>
      </c>
      <c r="I25" s="1">
        <f>SUMIF(BatGame!$A:$A,B25,BatGame!$G:$G)</f>
        <v>11</v>
      </c>
      <c r="J25">
        <f>SUMIF(BatGame!$A:$A,B25,BatGame!$H:$H)</f>
        <v>3</v>
      </c>
      <c r="K25" s="1">
        <f>SUMIF(BatGame!$A:$A,B25,BatGame!$I:$I)</f>
        <v>5</v>
      </c>
      <c r="L25" s="1">
        <f>SUMIF(BatGame!$A:$A,B25,BatGame!$J:$J)</f>
        <v>1</v>
      </c>
      <c r="M25" s="1">
        <f>SUMIF(BatGame!$A:$A,B25,BatGame!$K:$K)</f>
        <v>2</v>
      </c>
      <c r="N25">
        <f t="shared" si="30"/>
        <v>24</v>
      </c>
      <c r="O25" s="1">
        <f>SUMIF(BatGame!$A:$A,B25,BatGame!$L:$L)</f>
        <v>3</v>
      </c>
      <c r="P25" s="1">
        <f>SUMIF(BatGame!$A:$A,B25,BatGame!$N:$N)</f>
        <v>0</v>
      </c>
      <c r="Q25" s="1">
        <f>SUMIF(BatGame!$A:$A,B25,BatGame!$AC:$AC)</f>
        <v>0</v>
      </c>
      <c r="R25" s="1">
        <f>SUMIF(BatGame!$A:$A,B25,BatGame!$O:$O)</f>
        <v>0</v>
      </c>
      <c r="S25" s="1">
        <f>SUMIF(BatGame!$A:$A,B25,BatGame!$Y:$Y)</f>
        <v>3</v>
      </c>
      <c r="T25" s="1">
        <f>SUMIF(BatGame!$A:$A,B25,BatGame!$X:$X)</f>
        <v>0</v>
      </c>
      <c r="U25" s="1">
        <f>SUMIF(BatGame!$A:$A,B25,BatGame!$P:$P)</f>
        <v>1</v>
      </c>
      <c r="V25" s="1">
        <f>SUMIF(BatGame!$A:$A,B25,BatGame!$AB:$AB)</f>
        <v>0</v>
      </c>
      <c r="W25" s="1">
        <f>SUMIF(BatGame!$A:$A,B25,BatGame!$Z:$Z)</f>
        <v>0</v>
      </c>
      <c r="X25" s="1">
        <f>SUMIF(BatGame!$A:$A,B25,BatGame!$AA:$AA)</f>
        <v>0</v>
      </c>
      <c r="Y25" s="2">
        <f t="shared" si="31"/>
        <v>0.3235294117647059</v>
      </c>
      <c r="Z25" s="2">
        <f t="shared" si="32"/>
        <v>0.3783783783783784</v>
      </c>
      <c r="AA25" s="2">
        <f t="shared" si="33"/>
        <v>0.70588235294117652</v>
      </c>
      <c r="AB25" s="2">
        <f t="shared" si="34"/>
        <v>1.0842607313195549</v>
      </c>
      <c r="AC25" s="2">
        <f t="shared" si="35"/>
        <v>0.26470588235294118</v>
      </c>
      <c r="AD25" s="2">
        <f>(AL25/E25) / '리그 상수'!$B$3 * 100</f>
        <v>197.58101340071289</v>
      </c>
      <c r="AE25" s="2">
        <f t="shared" si="36"/>
        <v>2.7027027027027026</v>
      </c>
      <c r="AF25" s="2">
        <f t="shared" si="37"/>
        <v>0</v>
      </c>
      <c r="AG25" s="2">
        <f t="shared" si="38"/>
        <v>0</v>
      </c>
      <c r="AH25" s="2">
        <f t="shared" si="39"/>
        <v>0.29032258064516131</v>
      </c>
      <c r="AI25" s="2">
        <f t="shared" si="40"/>
        <v>0.38235294117647062</v>
      </c>
      <c r="AJ25" s="2">
        <f t="shared" si="41"/>
        <v>5.4848966613672501E-2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0.42756510562479499</v>
      </c>
      <c r="AL25" s="2">
        <f>((AK25-$AK$2) / '리그 상수'!$B$2 + '리그 상수'!$B$3) * '2025 썸머시즌 타자'!E25</f>
        <v>10.066212372182806</v>
      </c>
      <c r="AM25" s="2">
        <f t="shared" si="42"/>
        <v>11.601023017902813</v>
      </c>
      <c r="AN25" s="2">
        <f>((AK25-'리그 상수'!$B$1) / '리그 상수'!$B$2)*'2025 썸머시즌 타자'!E25</f>
        <v>1.5556770625575567</v>
      </c>
      <c r="AO25" s="2">
        <f>((AK25-'리그 상수'!$B$1) / '리그 상수'!$B$2) * '2025 썸머시즌 타자'!E25</f>
        <v>1.5556770625575567</v>
      </c>
      <c r="AP25" s="2">
        <f t="shared" si="43"/>
        <v>0</v>
      </c>
      <c r="AQ25" s="2">
        <f t="shared" si="44"/>
        <v>0.43199999999999983</v>
      </c>
      <c r="AR25" s="2">
        <f t="shared" si="45"/>
        <v>1.9876770625575566</v>
      </c>
      <c r="AS25" s="2">
        <f t="shared" si="46"/>
        <v>7.98</v>
      </c>
      <c r="AT25" s="2">
        <f t="shared" si="47"/>
        <v>7.98</v>
      </c>
      <c r="AU25" s="2">
        <f t="shared" si="48"/>
        <v>9.9676770625575575</v>
      </c>
      <c r="AV25" s="3">
        <f>AU25 + (E25 * ('리그 상수'!$B$1 - '리그 상수'!$F$1) / '리그 상수'!$B$2)</f>
        <v>13.383485809682806</v>
      </c>
      <c r="AW25">
        <f t="shared" si="49"/>
        <v>22.560000000000002</v>
      </c>
      <c r="AX25" s="3">
        <f t="shared" si="50"/>
        <v>8.8106252772941332E-2</v>
      </c>
      <c r="AY25" s="3">
        <f t="shared" si="51"/>
        <v>0.44182965702826049</v>
      </c>
      <c r="BE25" s="1">
        <v>1</v>
      </c>
      <c r="BF25" s="1">
        <v>7</v>
      </c>
      <c r="BG25" s="1">
        <v>3</v>
      </c>
      <c r="BH25">
        <f t="shared" si="52"/>
        <v>23</v>
      </c>
      <c r="BI25" s="4">
        <f t="shared" si="53"/>
        <v>0.59323961922352864</v>
      </c>
      <c r="BJ25" s="2">
        <f>E25*('리그 상수'!$B$3 * 0.8)</f>
        <v>4.0757812500000004</v>
      </c>
      <c r="BL25" t="s">
        <v>277</v>
      </c>
      <c r="BM25" t="b">
        <f>IF(E25&gt;='리그 상수'!$I$1 * 2.8, TRUE, FALSE)</f>
        <v>1</v>
      </c>
    </row>
    <row r="26" spans="1:65" ht="18" thickBot="1">
      <c r="A26" t="s">
        <v>220</v>
      </c>
      <c r="B26" s="7" t="s">
        <v>105</v>
      </c>
      <c r="C26" s="5">
        <f t="shared" si="27"/>
        <v>3.6593388542959959E-2</v>
      </c>
      <c r="D26" s="5">
        <f t="shared" si="28"/>
        <v>0.35372340425531912</v>
      </c>
      <c r="E26" s="1">
        <f>SUMIF(BatGame!$A:$A,B26,BatGame!$E:$E)</f>
        <v>37</v>
      </c>
      <c r="F26">
        <f t="shared" si="29"/>
        <v>35</v>
      </c>
      <c r="G26" s="1">
        <f>SUMIF(BatGame!$A:$A,B26,BatGame!$F:$F)</f>
        <v>35</v>
      </c>
      <c r="H26" s="1">
        <f>SUMIF(BatGame!$A:$A,B26,BatGame!$M:$M)</f>
        <v>6</v>
      </c>
      <c r="I26" s="1">
        <f>SUMIF(BatGame!$A:$A,B26,BatGame!$G:$G)</f>
        <v>10</v>
      </c>
      <c r="J26">
        <f>SUMIF(BatGame!$A:$A,B26,BatGame!$H:$H)</f>
        <v>5</v>
      </c>
      <c r="K26" s="1">
        <f>SUMIF(BatGame!$A:$A,B26,BatGame!$I:$I)</f>
        <v>3</v>
      </c>
      <c r="L26" s="1">
        <f>SUMIF(BatGame!$A:$A,B26,BatGame!$J:$J)</f>
        <v>1</v>
      </c>
      <c r="M26" s="1">
        <f>SUMIF(BatGame!$A:$A,B26,BatGame!$K:$K)</f>
        <v>1</v>
      </c>
      <c r="N26">
        <f t="shared" si="30"/>
        <v>18</v>
      </c>
      <c r="O26" s="1">
        <f>SUMIF(BatGame!$A:$A,B26,BatGame!$L:$L)</f>
        <v>5</v>
      </c>
      <c r="P26" s="1">
        <f>SUMIF(BatGame!$A:$A,B26,BatGame!$N:$N)</f>
        <v>0</v>
      </c>
      <c r="Q26" s="1">
        <f>SUMIF(BatGame!$A:$A,B26,BatGame!$AC:$AC)</f>
        <v>1</v>
      </c>
      <c r="R26" s="1">
        <f>SUMIF(BatGame!$A:$A,B26,BatGame!$O:$O)</f>
        <v>2</v>
      </c>
      <c r="S26" s="1">
        <f>SUMIF(BatGame!$A:$A,B26,BatGame!$Y:$Y)</f>
        <v>0</v>
      </c>
      <c r="T26" s="1">
        <f>SUMIF(BatGame!$A:$A,B26,BatGame!$X:$X)</f>
        <v>0</v>
      </c>
      <c r="U26" s="1">
        <f>SUMIF(BatGame!$A:$A,B26,BatGame!$P:$P)</f>
        <v>7</v>
      </c>
      <c r="V26" s="1">
        <f>SUMIF(BatGame!$A:$A,B26,BatGame!$AB:$AB)</f>
        <v>0</v>
      </c>
      <c r="W26" s="1">
        <f>SUMIF(BatGame!$A:$A,B26,BatGame!$Z:$Z)</f>
        <v>0</v>
      </c>
      <c r="X26" s="1">
        <f>SUMIF(BatGame!$A:$A,B26,BatGame!$AA:$AA)</f>
        <v>0</v>
      </c>
      <c r="Y26" s="2">
        <f t="shared" si="31"/>
        <v>0.2857142857142857</v>
      </c>
      <c r="Z26" s="2">
        <f t="shared" si="32"/>
        <v>0.32432432432432434</v>
      </c>
      <c r="AA26" s="2">
        <f t="shared" si="33"/>
        <v>0.51428571428571423</v>
      </c>
      <c r="AB26" s="2">
        <f t="shared" si="34"/>
        <v>0.83861003861003858</v>
      </c>
      <c r="AC26" s="2">
        <f t="shared" si="35"/>
        <v>0.17142857142857143</v>
      </c>
      <c r="AD26" s="2">
        <f>(AL26/E26) / '리그 상수'!$B$3 * 100</f>
        <v>174.8490727789559</v>
      </c>
      <c r="AE26" s="2">
        <f t="shared" si="36"/>
        <v>18.918918918918919</v>
      </c>
      <c r="AF26" s="2">
        <f t="shared" si="37"/>
        <v>5.4054054054054053</v>
      </c>
      <c r="AG26" s="2">
        <f t="shared" si="38"/>
        <v>0.2857142857142857</v>
      </c>
      <c r="AH26" s="2">
        <f t="shared" si="39"/>
        <v>0.33333333333333331</v>
      </c>
      <c r="AI26" s="2">
        <f t="shared" si="40"/>
        <v>0.22857142857142854</v>
      </c>
      <c r="AJ26" s="2">
        <f t="shared" si="41"/>
        <v>3.8610038610038644E-2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0.32796187079174616</v>
      </c>
      <c r="AL26" s="2">
        <f>((AK26-$AK$2) / '리그 상수'!$B$2 + '리그 상수'!$B$3) * '2025 썸머시즌 타자'!E26</f>
        <v>8.9080821551544229</v>
      </c>
      <c r="AM26" s="2">
        <f t="shared" si="42"/>
        <v>6.4087912087912091</v>
      </c>
      <c r="AN26" s="2">
        <f>((AK26-'리그 상수'!$B$1) / '리그 상수'!$B$2)*'2025 썸머시즌 타자'!E26</f>
        <v>0.39754684552917613</v>
      </c>
      <c r="AO26" s="2">
        <f>((AK26-'리그 상수'!$B$1) / '리그 상수'!$B$2) * '2025 썸머시즌 타자'!E26</f>
        <v>0.39754684552917613</v>
      </c>
      <c r="AP26" s="2">
        <f t="shared" si="43"/>
        <v>-0.4</v>
      </c>
      <c r="AQ26" s="2">
        <f t="shared" si="44"/>
        <v>0.82800000000000007</v>
      </c>
      <c r="AR26" s="2">
        <f t="shared" si="45"/>
        <v>0.82554684552917612</v>
      </c>
      <c r="AS26" s="2">
        <f t="shared" si="46"/>
        <v>7.98</v>
      </c>
      <c r="AT26" s="2">
        <f t="shared" si="47"/>
        <v>7.98</v>
      </c>
      <c r="AU26" s="2">
        <f t="shared" si="48"/>
        <v>8.805546845529177</v>
      </c>
      <c r="AV26" s="3">
        <f>AU26 + (E26 * ('리그 상수'!$B$1 - '리그 상수'!$F$1) / '리그 상수'!$B$2)</f>
        <v>12.221355592654426</v>
      </c>
      <c r="AW26">
        <f t="shared" si="49"/>
        <v>22.560000000000002</v>
      </c>
      <c r="AX26" s="3">
        <f t="shared" si="50"/>
        <v>3.6593388542959931E-2</v>
      </c>
      <c r="AY26" s="3">
        <f t="shared" si="51"/>
        <v>0.39031679279827908</v>
      </c>
      <c r="BE26" s="1">
        <v>1</v>
      </c>
      <c r="BF26" s="1">
        <v>7</v>
      </c>
      <c r="BG26" s="1">
        <v>3</v>
      </c>
      <c r="BH26">
        <f t="shared" si="52"/>
        <v>26</v>
      </c>
      <c r="BI26" s="4">
        <f t="shared" si="53"/>
        <v>0.54172675499354717</v>
      </c>
      <c r="BJ26" s="2">
        <f>E26*('리그 상수'!$B$3 * 0.8)</f>
        <v>4.0757812500000004</v>
      </c>
      <c r="BL26" t="s">
        <v>277</v>
      </c>
      <c r="BM26" t="b">
        <f>IF(E26&gt;='리그 상수'!$I$1 * 2.8, TRUE, FALSE)</f>
        <v>1</v>
      </c>
    </row>
    <row r="27" spans="1:65" ht="18" thickBot="1">
      <c r="A27" t="s">
        <v>220</v>
      </c>
      <c r="B27" s="7" t="s">
        <v>106</v>
      </c>
      <c r="C27" s="5">
        <f t="shared" si="27"/>
        <v>7.5191998519398229E-2</v>
      </c>
      <c r="D27" s="5">
        <f t="shared" si="28"/>
        <v>0.35372340425531912</v>
      </c>
      <c r="E27" s="1">
        <f>SUMIF(BatGame!$A:$A,B27,BatGame!$E:$E)</f>
        <v>37</v>
      </c>
      <c r="F27">
        <f t="shared" si="29"/>
        <v>37</v>
      </c>
      <c r="G27" s="1">
        <f>SUMIF(BatGame!$A:$A,B27,BatGame!$F:$F)</f>
        <v>37</v>
      </c>
      <c r="H27" s="1">
        <f>SUMIF(BatGame!$A:$A,B27,BatGame!$M:$M)</f>
        <v>6</v>
      </c>
      <c r="I27" s="1">
        <f>SUMIF(BatGame!$A:$A,B27,BatGame!$G:$G)</f>
        <v>12</v>
      </c>
      <c r="J27">
        <f>SUMIF(BatGame!$A:$A,B27,BatGame!$H:$H)</f>
        <v>5</v>
      </c>
      <c r="K27" s="1">
        <f>SUMIF(BatGame!$A:$A,B27,BatGame!$I:$I)</f>
        <v>4</v>
      </c>
      <c r="L27" s="1">
        <f>SUMIF(BatGame!$A:$A,B27,BatGame!$J:$J)</f>
        <v>2</v>
      </c>
      <c r="M27" s="1">
        <f>SUMIF(BatGame!$A:$A,B27,BatGame!$K:$K)</f>
        <v>1</v>
      </c>
      <c r="N27">
        <f t="shared" si="30"/>
        <v>23</v>
      </c>
      <c r="O27" s="1">
        <f>SUMIF(BatGame!$A:$A,B27,BatGame!$L:$L)</f>
        <v>5</v>
      </c>
      <c r="P27" s="1">
        <f>SUMIF(BatGame!$A:$A,B27,BatGame!$N:$N)</f>
        <v>2</v>
      </c>
      <c r="Q27" s="1">
        <f>SUMIF(BatGame!$A:$A,B27,BatGame!$AC:$AC)</f>
        <v>1</v>
      </c>
      <c r="R27" s="1">
        <f>SUMIF(BatGame!$A:$A,B27,BatGame!$O:$O)</f>
        <v>0</v>
      </c>
      <c r="S27" s="1">
        <f>SUMIF(BatGame!$A:$A,B27,BatGame!$Y:$Y)</f>
        <v>0</v>
      </c>
      <c r="T27" s="1">
        <f>SUMIF(BatGame!$A:$A,B27,BatGame!$X:$X)</f>
        <v>0</v>
      </c>
      <c r="U27" s="1">
        <f>SUMIF(BatGame!$A:$A,B27,BatGame!$P:$P)</f>
        <v>6</v>
      </c>
      <c r="V27" s="1">
        <f>SUMIF(BatGame!$A:$A,B27,BatGame!$AB:$AB)</f>
        <v>0</v>
      </c>
      <c r="W27" s="1">
        <f>SUMIF(BatGame!$A:$A,B27,BatGame!$Z:$Z)</f>
        <v>0</v>
      </c>
      <c r="X27" s="1">
        <f>SUMIF(BatGame!$A:$A,B27,BatGame!$AA:$AA)</f>
        <v>0</v>
      </c>
      <c r="Y27" s="2">
        <f t="shared" si="31"/>
        <v>0.32432432432432434</v>
      </c>
      <c r="Z27" s="2">
        <f t="shared" si="32"/>
        <v>0.32432432432432434</v>
      </c>
      <c r="AA27" s="2">
        <f t="shared" si="33"/>
        <v>0.6216216216216216</v>
      </c>
      <c r="AB27" s="2">
        <f t="shared" si="34"/>
        <v>0.94594594594594594</v>
      </c>
      <c r="AC27" s="2">
        <f t="shared" si="35"/>
        <v>0.16216216216216217</v>
      </c>
      <c r="AD27" s="2">
        <f>(AL27/E27) / '리그 상수'!$B$3 * 100</f>
        <v>184.08969904796282</v>
      </c>
      <c r="AE27" s="2">
        <f t="shared" si="36"/>
        <v>16.216216216216218</v>
      </c>
      <c r="AF27" s="2">
        <f t="shared" si="37"/>
        <v>0</v>
      </c>
      <c r="AG27" s="2">
        <f t="shared" si="38"/>
        <v>0</v>
      </c>
      <c r="AH27" s="2">
        <f t="shared" si="39"/>
        <v>0.36666666666666664</v>
      </c>
      <c r="AI27" s="2">
        <f t="shared" si="40"/>
        <v>0.29729729729729726</v>
      </c>
      <c r="AJ27" s="2">
        <f t="shared" si="41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0.36845099064257902</v>
      </c>
      <c r="AL27" s="2">
        <f>((AK27-$AK$2) / '리그 상수'!$B$2 + '리그 상수'!$B$3) * '2025 썸머시즌 타자'!E27</f>
        <v>9.3788667962228711</v>
      </c>
      <c r="AM27" s="2">
        <f t="shared" si="42"/>
        <v>7.7463617463617469</v>
      </c>
      <c r="AN27" s="2">
        <f>((AK27-'리그 상수'!$B$1) / '리그 상수'!$B$2)*'2025 썸머시즌 타자'!E27</f>
        <v>0.8683314865976236</v>
      </c>
      <c r="AO27" s="2">
        <f>((AK27-'리그 상수'!$B$1) / '리그 상수'!$B$2) * '2025 썸머시즌 타자'!E27</f>
        <v>0.8683314865976236</v>
      </c>
      <c r="AP27" s="2">
        <f t="shared" si="43"/>
        <v>0</v>
      </c>
      <c r="AQ27" s="2">
        <f t="shared" si="44"/>
        <v>0.82800000000000007</v>
      </c>
      <c r="AR27" s="2">
        <f t="shared" si="45"/>
        <v>1.6963314865976238</v>
      </c>
      <c r="AS27" s="2">
        <f t="shared" si="46"/>
        <v>7.98</v>
      </c>
      <c r="AT27" s="2">
        <f t="shared" si="47"/>
        <v>7.98</v>
      </c>
      <c r="AU27" s="2">
        <f t="shared" si="48"/>
        <v>9.6763314865976238</v>
      </c>
      <c r="AV27" s="3">
        <f>AU27 + (E27 * ('리그 상수'!$B$1 - '리그 상수'!$F$1) / '리그 상수'!$B$2)</f>
        <v>13.092140233722873</v>
      </c>
      <c r="AW27">
        <f t="shared" si="49"/>
        <v>22.560000000000002</v>
      </c>
      <c r="AX27" s="3">
        <f t="shared" si="50"/>
        <v>7.5191998519398215E-2</v>
      </c>
      <c r="AY27" s="3">
        <f t="shared" si="51"/>
        <v>0.42891540277471735</v>
      </c>
      <c r="BE27" s="1">
        <v>1</v>
      </c>
      <c r="BF27" s="1">
        <v>7</v>
      </c>
      <c r="BG27" s="1">
        <v>3</v>
      </c>
      <c r="BH27">
        <f t="shared" si="52"/>
        <v>26</v>
      </c>
      <c r="BI27" s="4">
        <f t="shared" si="53"/>
        <v>0.58032536496998544</v>
      </c>
      <c r="BJ27" s="2">
        <f>E27*('리그 상수'!$B$3 * 0.8)</f>
        <v>4.0757812500000004</v>
      </c>
      <c r="BL27" t="s">
        <v>277</v>
      </c>
      <c r="BM27" t="b">
        <f>IF(E27&gt;='리그 상수'!$I$1 * 2.8, TRUE, FALSE)</f>
        <v>1</v>
      </c>
    </row>
    <row r="28" spans="1:65" ht="18" thickBot="1">
      <c r="A28" t="s">
        <v>220</v>
      </c>
      <c r="B28" s="9" t="s">
        <v>107</v>
      </c>
      <c r="C28" s="5">
        <f t="shared" si="27"/>
        <v>-3.294253109527473E-2</v>
      </c>
      <c r="D28" s="5">
        <f t="shared" si="28"/>
        <v>0.35372340425531912</v>
      </c>
      <c r="E28" s="1">
        <f>SUMIF(BatGame!$A:$A,B28,BatGame!$E:$E)</f>
        <v>34</v>
      </c>
      <c r="F28">
        <f t="shared" si="29"/>
        <v>34</v>
      </c>
      <c r="G28" s="1">
        <f>SUMIF(BatGame!$A:$A,B28,BatGame!$F:$F)</f>
        <v>34</v>
      </c>
      <c r="H28" s="1">
        <f>SUMIF(BatGame!$A:$A,B28,BatGame!$M:$M)</f>
        <v>4</v>
      </c>
      <c r="I28" s="1">
        <f>SUMIF(BatGame!$A:$A,B28,BatGame!$G:$G)</f>
        <v>5</v>
      </c>
      <c r="J28">
        <f>SUMIF(BatGame!$A:$A,B28,BatGame!$H:$H)</f>
        <v>4</v>
      </c>
      <c r="K28" s="1">
        <f>SUMIF(BatGame!$A:$A,B28,BatGame!$I:$I)</f>
        <v>0</v>
      </c>
      <c r="L28" s="1">
        <f>SUMIF(BatGame!$A:$A,B28,BatGame!$J:$J)</f>
        <v>0</v>
      </c>
      <c r="M28" s="1">
        <f>SUMIF(BatGame!$A:$A,B28,BatGame!$K:$K)</f>
        <v>1</v>
      </c>
      <c r="N28">
        <f t="shared" si="30"/>
        <v>8</v>
      </c>
      <c r="O28" s="1">
        <f>SUMIF(BatGame!$A:$A,B28,BatGame!$L:$L)</f>
        <v>4</v>
      </c>
      <c r="P28" s="1">
        <f>SUMIF(BatGame!$A:$A,B28,BatGame!$N:$N)</f>
        <v>0</v>
      </c>
      <c r="Q28" s="1">
        <f>SUMIF(BatGame!$A:$A,B28,BatGame!$AC:$AC)</f>
        <v>0</v>
      </c>
      <c r="R28" s="1">
        <f>SUMIF(BatGame!$A:$A,B28,BatGame!$O:$O)</f>
        <v>0</v>
      </c>
      <c r="S28" s="1">
        <f>SUMIF(BatGame!$A:$A,B28,BatGame!$Y:$Y)</f>
        <v>0</v>
      </c>
      <c r="T28" s="1">
        <f>SUMIF(BatGame!$A:$A,B28,BatGame!$X:$X)</f>
        <v>0</v>
      </c>
      <c r="U28" s="1">
        <f>SUMIF(BatGame!$A:$A,B28,BatGame!$P:$P)</f>
        <v>6</v>
      </c>
      <c r="V28" s="1">
        <f>SUMIF(BatGame!$A:$A,B28,BatGame!$AB:$AB)</f>
        <v>0</v>
      </c>
      <c r="W28" s="1">
        <f>SUMIF(BatGame!$A:$A,B28,BatGame!$Z:$Z)</f>
        <v>0</v>
      </c>
      <c r="X28" s="1">
        <f>SUMIF(BatGame!$A:$A,B28,BatGame!$AA:$AA)</f>
        <v>0</v>
      </c>
      <c r="Y28" s="2">
        <f t="shared" si="31"/>
        <v>0.14705882352941177</v>
      </c>
      <c r="Z28" s="2">
        <f t="shared" si="32"/>
        <v>0.14705882352941177</v>
      </c>
      <c r="AA28" s="2">
        <f t="shared" si="33"/>
        <v>0.23529411764705882</v>
      </c>
      <c r="AB28" s="2">
        <f t="shared" si="34"/>
        <v>0.38235294117647056</v>
      </c>
      <c r="AC28" s="2">
        <f t="shared" si="35"/>
        <v>0.11764705882352941</v>
      </c>
      <c r="AD28" s="2">
        <f>(AL28/E28) / '리그 상수'!$B$3 * 100</f>
        <v>134.19031719532555</v>
      </c>
      <c r="AE28" s="2">
        <f t="shared" si="36"/>
        <v>17.647058823529413</v>
      </c>
      <c r="AF28" s="2">
        <f t="shared" si="37"/>
        <v>0</v>
      </c>
      <c r="AG28" s="2">
        <f t="shared" si="38"/>
        <v>0</v>
      </c>
      <c r="AH28" s="2">
        <f t="shared" si="39"/>
        <v>0.14814814814814814</v>
      </c>
      <c r="AI28" s="2">
        <f t="shared" si="40"/>
        <v>8.8235294117647051E-2</v>
      </c>
      <c r="AJ28" s="2">
        <f t="shared" si="41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0.14980974344808159</v>
      </c>
      <c r="AL28" s="2">
        <f>((AK28-$AK$2) / '리그 상수'!$B$2 + '리그 상수'!$B$3) * '2025 썸머시즌 타자'!E28</f>
        <v>6.2823084046327216</v>
      </c>
      <c r="AM28" s="2">
        <f t="shared" si="42"/>
        <v>1.0953346855983772</v>
      </c>
      <c r="AN28" s="2">
        <f>((AK28-'리그 상수'!$B$1) / '리그 상수'!$B$2)*'2025 썸머시즌 타자'!E28</f>
        <v>-1.5381835015093981</v>
      </c>
      <c r="AO28" s="2">
        <f>((AK28-'리그 상수'!$B$1) / '리그 상수'!$B$2) * '2025 썸머시즌 타자'!E28</f>
        <v>-1.5381835015093981</v>
      </c>
      <c r="AP28" s="2">
        <f t="shared" si="43"/>
        <v>0</v>
      </c>
      <c r="AQ28" s="2">
        <f t="shared" si="44"/>
        <v>0.79499999999999993</v>
      </c>
      <c r="AR28" s="2">
        <f t="shared" si="45"/>
        <v>-0.74318350150939816</v>
      </c>
      <c r="AS28" s="2">
        <f t="shared" si="46"/>
        <v>7.98</v>
      </c>
      <c r="AT28" s="2">
        <f t="shared" si="47"/>
        <v>7.98</v>
      </c>
      <c r="AU28" s="2">
        <f t="shared" si="48"/>
        <v>7.2368164984906027</v>
      </c>
      <c r="AV28" s="3">
        <f>AU28 + (E28 * ('리그 상수'!$B$1 - '리그 상수'!$F$1) / '리그 상수'!$B$2)</f>
        <v>10.375667779632723</v>
      </c>
      <c r="AW28">
        <f t="shared" si="49"/>
        <v>22.560000000000002</v>
      </c>
      <c r="AX28" s="3">
        <f t="shared" si="50"/>
        <v>-3.2942531095274737E-2</v>
      </c>
      <c r="AY28" s="3">
        <f t="shared" si="51"/>
        <v>0.32078087316004439</v>
      </c>
      <c r="BE28" s="1">
        <v>1</v>
      </c>
      <c r="BF28" s="1">
        <v>7</v>
      </c>
      <c r="BG28" s="1">
        <v>3</v>
      </c>
      <c r="BH28">
        <f t="shared" si="52"/>
        <v>29</v>
      </c>
      <c r="BI28" s="4">
        <f t="shared" si="53"/>
        <v>0.45991435193407454</v>
      </c>
      <c r="BJ28" s="2">
        <f>E28*('리그 상수'!$B$3 * 0.8)</f>
        <v>3.7453125000000003</v>
      </c>
      <c r="BL28" t="s">
        <v>277</v>
      </c>
      <c r="BM28" t="b">
        <f>IF(E28&gt;='리그 상수'!$I$1 * 2.8, TRUE, FALSE)</f>
        <v>1</v>
      </c>
    </row>
    <row r="29" spans="1:65" ht="18" thickBot="1">
      <c r="A29" t="s">
        <v>220</v>
      </c>
      <c r="B29" s="7" t="s">
        <v>108</v>
      </c>
      <c r="C29" s="5">
        <f t="shared" si="27"/>
        <v>0.14350075987717209</v>
      </c>
      <c r="D29" s="5">
        <f t="shared" si="28"/>
        <v>0.35372340425531912</v>
      </c>
      <c r="E29" s="1">
        <f>SUMIF(BatGame!$A:$A,B29,BatGame!$E:$E)</f>
        <v>35</v>
      </c>
      <c r="F29">
        <f t="shared" si="29"/>
        <v>31</v>
      </c>
      <c r="G29" s="1">
        <f>SUMIF(BatGame!$A:$A,B29,BatGame!$F:$F)</f>
        <v>31</v>
      </c>
      <c r="H29" s="1">
        <f>SUMIF(BatGame!$A:$A,B29,BatGame!$M:$M)</f>
        <v>7</v>
      </c>
      <c r="I29" s="1">
        <f>SUMIF(BatGame!$A:$A,B29,BatGame!$G:$G)</f>
        <v>9</v>
      </c>
      <c r="J29">
        <f>SUMIF(BatGame!$A:$A,B29,BatGame!$H:$H)</f>
        <v>5</v>
      </c>
      <c r="K29" s="1">
        <f>SUMIF(BatGame!$A:$A,B29,BatGame!$I:$I)</f>
        <v>3</v>
      </c>
      <c r="L29" s="1">
        <f>SUMIF(BatGame!$A:$A,B29,BatGame!$J:$J)</f>
        <v>1</v>
      </c>
      <c r="M29" s="1">
        <f>SUMIF(BatGame!$A:$A,B29,BatGame!$K:$K)</f>
        <v>0</v>
      </c>
      <c r="N29">
        <f t="shared" si="30"/>
        <v>14</v>
      </c>
      <c r="O29" s="1">
        <f>SUMIF(BatGame!$A:$A,B29,BatGame!$L:$L)</f>
        <v>1</v>
      </c>
      <c r="P29" s="1">
        <f>SUMIF(BatGame!$A:$A,B29,BatGame!$N:$N)</f>
        <v>4</v>
      </c>
      <c r="Q29" s="1">
        <f>SUMIF(BatGame!$A:$A,B29,BatGame!$AC:$AC)</f>
        <v>0</v>
      </c>
      <c r="R29" s="1">
        <f>SUMIF(BatGame!$A:$A,B29,BatGame!$O:$O)</f>
        <v>0</v>
      </c>
      <c r="S29" s="1">
        <f>SUMIF(BatGame!$A:$A,B29,BatGame!$Y:$Y)</f>
        <v>4</v>
      </c>
      <c r="T29" s="1">
        <f>SUMIF(BatGame!$A:$A,B29,BatGame!$X:$X)</f>
        <v>0</v>
      </c>
      <c r="U29" s="1">
        <f>SUMIF(BatGame!$A:$A,B29,BatGame!$P:$P)</f>
        <v>8</v>
      </c>
      <c r="V29" s="1">
        <f>SUMIF(BatGame!$A:$A,B29,BatGame!$AB:$AB)</f>
        <v>0</v>
      </c>
      <c r="W29" s="1">
        <f>SUMIF(BatGame!$A:$A,B29,BatGame!$Z:$Z)</f>
        <v>0</v>
      </c>
      <c r="X29" s="1">
        <f>SUMIF(BatGame!$A:$A,B29,BatGame!$AA:$AA)</f>
        <v>0</v>
      </c>
      <c r="Y29" s="2">
        <f t="shared" si="31"/>
        <v>0.29032258064516131</v>
      </c>
      <c r="Z29" s="2">
        <f t="shared" si="32"/>
        <v>0.37142857142857144</v>
      </c>
      <c r="AA29" s="2">
        <f t="shared" si="33"/>
        <v>0.45161290322580644</v>
      </c>
      <c r="AB29" s="2">
        <f t="shared" si="34"/>
        <v>0.82304147465437794</v>
      </c>
      <c r="AC29" s="2">
        <f t="shared" si="35"/>
        <v>0.22580645161290322</v>
      </c>
      <c r="AD29" s="2">
        <f>(AL29/E29) / '리그 상수'!$B$3 * 100</f>
        <v>174.04645838301934</v>
      </c>
      <c r="AE29" s="2">
        <f t="shared" si="36"/>
        <v>22.857142857142858</v>
      </c>
      <c r="AF29" s="2">
        <f t="shared" si="37"/>
        <v>0</v>
      </c>
      <c r="AG29" s="2">
        <f t="shared" si="38"/>
        <v>0</v>
      </c>
      <c r="AH29" s="2">
        <f t="shared" si="39"/>
        <v>0.39130434782608697</v>
      </c>
      <c r="AI29" s="2">
        <f t="shared" si="40"/>
        <v>0.16129032258064513</v>
      </c>
      <c r="AJ29" s="2">
        <f t="shared" si="41"/>
        <v>8.1105990783410131E-2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0.32444510152470241</v>
      </c>
      <c r="AL29" s="2">
        <f>((AK29-$AK$2) / '리그 상수'!$B$2 + '리그 상수'!$B$3) * '2025 썸머시즌 타자'!E29</f>
        <v>8.3878835167988317</v>
      </c>
      <c r="AM29" s="2">
        <f t="shared" si="42"/>
        <v>7.2052785923753673</v>
      </c>
      <c r="AN29" s="2">
        <f>((AK29-'리그 상수'!$B$1) / '리그 상수'!$B$2)*'2025 썸머시즌 타자'!E29</f>
        <v>0.33737714282900244</v>
      </c>
      <c r="AO29" s="2">
        <f>((AK29-'리그 상수'!$B$1) / '리그 상수'!$B$2) * '2025 썸머시즌 타자'!E29</f>
        <v>0.33737714282900244</v>
      </c>
      <c r="AP29" s="2">
        <f t="shared" si="43"/>
        <v>0.8</v>
      </c>
      <c r="AQ29" s="2">
        <f t="shared" si="44"/>
        <v>2.1</v>
      </c>
      <c r="AR29" s="2">
        <f t="shared" si="45"/>
        <v>3.2373771428290024</v>
      </c>
      <c r="AS29" s="2">
        <f t="shared" si="46"/>
        <v>7.98</v>
      </c>
      <c r="AT29" s="2">
        <f t="shared" si="47"/>
        <v>7.98</v>
      </c>
      <c r="AU29" s="2">
        <f t="shared" si="48"/>
        <v>11.217377142829003</v>
      </c>
      <c r="AV29" s="3">
        <f>AU29 + (E29 * ('리그 상수'!$B$1 - '리그 상수'!$F$1) / '리그 상수'!$B$2)</f>
        <v>14.448547579298832</v>
      </c>
      <c r="AW29">
        <f t="shared" si="49"/>
        <v>22.560000000000002</v>
      </c>
      <c r="AX29" s="3">
        <f t="shared" si="50"/>
        <v>0.14350075987717206</v>
      </c>
      <c r="AY29" s="3">
        <f t="shared" si="51"/>
        <v>0.49722416413249121</v>
      </c>
      <c r="BE29" s="1">
        <v>1</v>
      </c>
      <c r="BF29" s="1">
        <v>7</v>
      </c>
      <c r="BG29" s="1">
        <v>3</v>
      </c>
      <c r="BH29">
        <f t="shared" si="52"/>
        <v>22</v>
      </c>
      <c r="BI29" s="4">
        <f t="shared" si="53"/>
        <v>0.64044980404693397</v>
      </c>
      <c r="BJ29" s="2">
        <f>E29*('리그 상수'!$B$3 * 0.8)</f>
        <v>3.8554687500000004</v>
      </c>
      <c r="BL29" t="s">
        <v>277</v>
      </c>
      <c r="BM29" t="b">
        <f>IF(E29&gt;='리그 상수'!$I$1 * 2.8, TRUE, FALSE)</f>
        <v>1</v>
      </c>
    </row>
    <row r="30" spans="1:65" ht="18" thickBot="1">
      <c r="A30" t="s">
        <v>220</v>
      </c>
      <c r="B30" s="9" t="s">
        <v>109</v>
      </c>
      <c r="C30" s="5">
        <f t="shared" si="27"/>
        <v>6.1487349240442413E-2</v>
      </c>
      <c r="D30" s="5">
        <f t="shared" si="28"/>
        <v>0.35372340425531912</v>
      </c>
      <c r="E30" s="1">
        <f>SUMIF(BatGame!$A:$A,B30,BatGame!$E:$E)</f>
        <v>31</v>
      </c>
      <c r="F30">
        <f t="shared" si="29"/>
        <v>28</v>
      </c>
      <c r="G30" s="1">
        <f>SUMIF(BatGame!$A:$A,B30,BatGame!$F:$F)</f>
        <v>28</v>
      </c>
      <c r="H30" s="1">
        <f>SUMIF(BatGame!$A:$A,B30,BatGame!$M:$M)</f>
        <v>5</v>
      </c>
      <c r="I30" s="1">
        <f>SUMIF(BatGame!$A:$A,B30,BatGame!$G:$G)</f>
        <v>4</v>
      </c>
      <c r="J30">
        <f>SUMIF(BatGame!$A:$A,B30,BatGame!$H:$H)</f>
        <v>1</v>
      </c>
      <c r="K30" s="1">
        <f>SUMIF(BatGame!$A:$A,B30,BatGame!$I:$I)</f>
        <v>3</v>
      </c>
      <c r="L30" s="1">
        <f>SUMIF(BatGame!$A:$A,B30,BatGame!$J:$J)</f>
        <v>0</v>
      </c>
      <c r="M30" s="1">
        <f>SUMIF(BatGame!$A:$A,B30,BatGame!$K:$K)</f>
        <v>0</v>
      </c>
      <c r="N30">
        <f t="shared" si="30"/>
        <v>7</v>
      </c>
      <c r="O30" s="1">
        <f>SUMIF(BatGame!$A:$A,B30,BatGame!$L:$L)</f>
        <v>3</v>
      </c>
      <c r="P30" s="1">
        <f>SUMIF(BatGame!$A:$A,B30,BatGame!$N:$N)</f>
        <v>4</v>
      </c>
      <c r="Q30" s="1">
        <f>SUMIF(BatGame!$A:$A,B30,BatGame!$AC:$AC)</f>
        <v>0</v>
      </c>
      <c r="R30" s="1">
        <f>SUMIF(BatGame!$A:$A,B30,BatGame!$O:$O)</f>
        <v>1</v>
      </c>
      <c r="S30" s="1">
        <f>SUMIF(BatGame!$A:$A,B30,BatGame!$Y:$Y)</f>
        <v>2</v>
      </c>
      <c r="T30" s="1">
        <f>SUMIF(BatGame!$A:$A,B30,BatGame!$X:$X)</f>
        <v>0</v>
      </c>
      <c r="U30" s="1">
        <f>SUMIF(BatGame!$A:$A,B30,BatGame!$P:$P)</f>
        <v>2</v>
      </c>
      <c r="V30" s="1">
        <f>SUMIF(BatGame!$A:$A,B30,BatGame!$AB:$AB)</f>
        <v>0</v>
      </c>
      <c r="W30" s="1">
        <f>SUMIF(BatGame!$A:$A,B30,BatGame!$Z:$Z)</f>
        <v>0</v>
      </c>
      <c r="X30" s="1">
        <f>SUMIF(BatGame!$A:$A,B30,BatGame!$AA:$AA)</f>
        <v>0</v>
      </c>
      <c r="Y30" s="2">
        <f t="shared" si="31"/>
        <v>0.14285714285714285</v>
      </c>
      <c r="Z30" s="2">
        <f t="shared" si="32"/>
        <v>0.22580645161290322</v>
      </c>
      <c r="AA30" s="2">
        <f t="shared" si="33"/>
        <v>0.25</v>
      </c>
      <c r="AB30" s="2">
        <f t="shared" si="34"/>
        <v>0.47580645161290325</v>
      </c>
      <c r="AC30" s="2">
        <f t="shared" si="35"/>
        <v>0.17857142857142858</v>
      </c>
      <c r="AD30" s="2">
        <f>(AL30/E30) / '리그 상수'!$B$3 * 100</f>
        <v>145.66061715762831</v>
      </c>
      <c r="AE30" s="2">
        <f t="shared" si="36"/>
        <v>6.4516129032258061</v>
      </c>
      <c r="AF30" s="2">
        <f t="shared" si="37"/>
        <v>3.225806451612903</v>
      </c>
      <c r="AG30" s="2">
        <f t="shared" si="38"/>
        <v>0.5</v>
      </c>
      <c r="AH30" s="2">
        <f t="shared" si="39"/>
        <v>0.15384615384615385</v>
      </c>
      <c r="AI30" s="2">
        <f t="shared" si="40"/>
        <v>0.10714285714285715</v>
      </c>
      <c r="AJ30" s="2">
        <f t="shared" si="41"/>
        <v>8.294930875576037E-2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0.20006849608872831</v>
      </c>
      <c r="AL30" s="2">
        <f>((AK30-$AK$2) / '리그 상수'!$B$2 + '리그 상수'!$B$3) * '2025 썸머시즌 타자'!E30</f>
        <v>6.2176031015233724</v>
      </c>
      <c r="AM30" s="2">
        <f t="shared" si="42"/>
        <v>1.96875</v>
      </c>
      <c r="AN30" s="2">
        <f>((AK30-'리그 상수'!$B$1) / '리그 상수'!$B$2)*'2025 썸머시즌 타자'!E30</f>
        <v>-0.91284540113561907</v>
      </c>
      <c r="AO30" s="2">
        <f>((AK30-'리그 상수'!$B$1) / '리그 상수'!$B$2) * '2025 썸머시즌 타자'!E30</f>
        <v>-0.91284540113561907</v>
      </c>
      <c r="AP30" s="2">
        <f t="shared" si="43"/>
        <v>0.8</v>
      </c>
      <c r="AQ30" s="2">
        <f t="shared" si="44"/>
        <v>1.5</v>
      </c>
      <c r="AR30" s="2">
        <f t="shared" si="45"/>
        <v>1.387154598864381</v>
      </c>
      <c r="AS30" s="2">
        <f t="shared" si="46"/>
        <v>7.98</v>
      </c>
      <c r="AT30" s="2">
        <f t="shared" si="47"/>
        <v>7.98</v>
      </c>
      <c r="AU30" s="2">
        <f t="shared" si="48"/>
        <v>9.3671545988643814</v>
      </c>
      <c r="AV30" s="3">
        <f>AU30 + (E30 * ('리그 상수'!$B$1 - '리그 상수'!$F$1) / '리그 상수'!$B$2)</f>
        <v>12.229048414023373</v>
      </c>
      <c r="AW30">
        <f t="shared" si="49"/>
        <v>22.560000000000002</v>
      </c>
      <c r="AX30" s="3">
        <f t="shared" si="50"/>
        <v>6.1487349240442413E-2</v>
      </c>
      <c r="AY30" s="3">
        <f t="shared" si="51"/>
        <v>0.41521075349576153</v>
      </c>
      <c r="BE30" s="1">
        <v>1</v>
      </c>
      <c r="BF30" s="1">
        <v>7</v>
      </c>
      <c r="BG30" s="1">
        <v>3</v>
      </c>
      <c r="BH30">
        <f t="shared" si="52"/>
        <v>24</v>
      </c>
      <c r="BI30" s="4">
        <f t="shared" si="53"/>
        <v>0.54206774884855369</v>
      </c>
      <c r="BJ30" s="2">
        <f>E30*('리그 상수'!$B$3 * 0.8)</f>
        <v>3.4148437500000002</v>
      </c>
      <c r="BL30" t="s">
        <v>277</v>
      </c>
      <c r="BM30" t="b">
        <f>IF(E30&gt;='리그 상수'!$I$1 * 2.8, TRUE, FALSE)</f>
        <v>1</v>
      </c>
    </row>
    <row r="31" spans="1:65" ht="18" thickBot="1">
      <c r="A31" t="s">
        <v>220</v>
      </c>
      <c r="B31" s="10" t="s">
        <v>110</v>
      </c>
      <c r="C31" s="5">
        <f t="shared" si="27"/>
        <v>2.8483264467629166E-2</v>
      </c>
      <c r="D31" s="5">
        <f t="shared" si="28"/>
        <v>0.35372340425531912</v>
      </c>
      <c r="E31" s="1">
        <f>SUMIF(BatGame!$A:$A,B31,BatGame!$E:$E)</f>
        <v>42</v>
      </c>
      <c r="F31">
        <f t="shared" si="29"/>
        <v>37</v>
      </c>
      <c r="G31" s="1">
        <f>SUMIF(BatGame!$A:$A,B31,BatGame!$F:$F)</f>
        <v>37</v>
      </c>
      <c r="H31" s="1">
        <f>SUMIF(BatGame!$A:$A,B31,BatGame!$M:$M)</f>
        <v>4</v>
      </c>
      <c r="I31" s="1">
        <f>SUMIF(BatGame!$A:$A,B31,BatGame!$G:$G)</f>
        <v>8</v>
      </c>
      <c r="J31">
        <f>SUMIF(BatGame!$A:$A,B31,BatGame!$H:$H)</f>
        <v>8</v>
      </c>
      <c r="K31" s="1">
        <f>SUMIF(BatGame!$A:$A,B31,BatGame!$I:$I)</f>
        <v>0</v>
      </c>
      <c r="L31" s="1">
        <f>SUMIF(BatGame!$A:$A,B31,BatGame!$J:$J)</f>
        <v>0</v>
      </c>
      <c r="M31" s="1">
        <f>SUMIF(BatGame!$A:$A,B31,BatGame!$K:$K)</f>
        <v>0</v>
      </c>
      <c r="N31">
        <f t="shared" si="30"/>
        <v>8</v>
      </c>
      <c r="O31" s="1">
        <f>SUMIF(BatGame!$A:$A,B31,BatGame!$L:$L)</f>
        <v>1</v>
      </c>
      <c r="P31" s="1">
        <f>SUMIF(BatGame!$A:$A,B31,BatGame!$N:$N)</f>
        <v>9</v>
      </c>
      <c r="Q31" s="1">
        <f>SUMIF(BatGame!$A:$A,B31,BatGame!$AC:$AC)</f>
        <v>3</v>
      </c>
      <c r="R31" s="1">
        <f>SUMIF(BatGame!$A:$A,B31,BatGame!$O:$O)</f>
        <v>2</v>
      </c>
      <c r="S31" s="1">
        <f>SUMIF(BatGame!$A:$A,B31,BatGame!$Y:$Y)</f>
        <v>2</v>
      </c>
      <c r="T31" s="1">
        <f>SUMIF(BatGame!$A:$A,B31,BatGame!$X:$X)</f>
        <v>0</v>
      </c>
      <c r="U31" s="1">
        <f>SUMIF(BatGame!$A:$A,B31,BatGame!$P:$P)</f>
        <v>5</v>
      </c>
      <c r="V31" s="1">
        <f>SUMIF(BatGame!$A:$A,B31,BatGame!$AB:$AB)</f>
        <v>0</v>
      </c>
      <c r="W31" s="1">
        <f>SUMIF(BatGame!$A:$A,B31,BatGame!$Z:$Z)</f>
        <v>1</v>
      </c>
      <c r="X31" s="1">
        <f>SUMIF(BatGame!$A:$A,B31,BatGame!$AA:$AA)</f>
        <v>0</v>
      </c>
      <c r="Y31" s="2">
        <f t="shared" si="31"/>
        <v>0.21621621621621623</v>
      </c>
      <c r="Z31" s="2">
        <f t="shared" si="32"/>
        <v>0.29268292682926828</v>
      </c>
      <c r="AA31" s="2">
        <f t="shared" si="33"/>
        <v>0.21621621621621623</v>
      </c>
      <c r="AB31" s="2">
        <f t="shared" si="34"/>
        <v>0.50889914304548456</v>
      </c>
      <c r="AC31" s="2">
        <f t="shared" si="35"/>
        <v>0.10810810810810811</v>
      </c>
      <c r="AD31" s="2">
        <f>(AL31/E31) / '리그 상수'!$B$3 * 100</f>
        <v>147.03253389796004</v>
      </c>
      <c r="AE31" s="2">
        <f t="shared" si="36"/>
        <v>11.904761904761903</v>
      </c>
      <c r="AF31" s="2">
        <f t="shared" si="37"/>
        <v>4.7619047619047619</v>
      </c>
      <c r="AG31" s="2">
        <f t="shared" si="38"/>
        <v>0.4</v>
      </c>
      <c r="AH31" s="2">
        <f t="shared" si="39"/>
        <v>0.25</v>
      </c>
      <c r="AI31" s="2">
        <f t="shared" si="40"/>
        <v>0</v>
      </c>
      <c r="AJ31" s="2">
        <f t="shared" si="41"/>
        <v>7.6466710613052047E-2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0.20607974464565368</v>
      </c>
      <c r="AL31" s="2">
        <f>((AK31-$AK$2) / '리그 상수'!$B$2 + '리그 상수'!$B$3) * '2025 썸머시즌 타자'!E31</f>
        <v>8.5031900951535082</v>
      </c>
      <c r="AM31" s="2">
        <f t="shared" si="42"/>
        <v>2.1746269551147601</v>
      </c>
      <c r="AN31" s="2">
        <f>((AK31-'리그 상수'!$B$1) / '리그 상수'!$B$2)*'2025 썸머시즌 타자'!E31</f>
        <v>-1.1574175536102871</v>
      </c>
      <c r="AO31" s="2">
        <f>((AK31-'리그 상수'!$B$1) / '리그 상수'!$B$2) * '2025 썸머시즌 타자'!E31</f>
        <v>-1.1574175536102871</v>
      </c>
      <c r="AP31" s="2">
        <f t="shared" si="43"/>
        <v>0.60000000000000009</v>
      </c>
      <c r="AQ31" s="2">
        <f t="shared" si="44"/>
        <v>1.2</v>
      </c>
      <c r="AR31" s="2">
        <f t="shared" si="45"/>
        <v>0.64258244638971296</v>
      </c>
      <c r="AS31" s="2">
        <f t="shared" si="46"/>
        <v>7.98</v>
      </c>
      <c r="AT31" s="2">
        <f t="shared" si="47"/>
        <v>7.98</v>
      </c>
      <c r="AU31" s="2">
        <f t="shared" si="48"/>
        <v>8.6225824463897141</v>
      </c>
      <c r="AV31" s="3">
        <f>AU31 + (E31 * ('리그 상수'!$B$1 - '리그 상수'!$F$1) / '리그 상수'!$B$2)</f>
        <v>12.499986970153509</v>
      </c>
      <c r="AW31">
        <f t="shared" si="49"/>
        <v>22.560000000000002</v>
      </c>
      <c r="AX31" s="3">
        <f t="shared" si="50"/>
        <v>2.8483264467629117E-2</v>
      </c>
      <c r="AY31" s="3">
        <f t="shared" si="51"/>
        <v>0.38220666872294828</v>
      </c>
      <c r="BE31" s="1">
        <v>1</v>
      </c>
      <c r="BF31" s="1">
        <v>7</v>
      </c>
      <c r="BG31" s="1">
        <v>3</v>
      </c>
      <c r="BH31">
        <f t="shared" si="52"/>
        <v>33</v>
      </c>
      <c r="BI31" s="4">
        <f t="shared" si="53"/>
        <v>0.55407743662027964</v>
      </c>
      <c r="BJ31" s="2">
        <f>E31*('리그 상수'!$B$3 * 0.8)</f>
        <v>4.6265625000000004</v>
      </c>
      <c r="BL31" t="s">
        <v>277</v>
      </c>
      <c r="BM31" t="b">
        <f>IF(E31&gt;='리그 상수'!$I$1 * 2.8, TRUE, FALSE)</f>
        <v>1</v>
      </c>
    </row>
    <row r="32" spans="1:65" ht="18" thickBot="1">
      <c r="A32" t="s">
        <v>220</v>
      </c>
      <c r="B32" s="7" t="s">
        <v>111</v>
      </c>
      <c r="C32" s="5">
        <f t="shared" si="27"/>
        <v>3.6640078813179211E-2</v>
      </c>
      <c r="D32" s="5">
        <f t="shared" si="28"/>
        <v>0.35372340425531912</v>
      </c>
      <c r="E32" s="1">
        <f>SUMIF(BatGame!$A:$A,B32,BatGame!$E:$E)</f>
        <v>33</v>
      </c>
      <c r="F32">
        <f t="shared" si="29"/>
        <v>32</v>
      </c>
      <c r="G32" s="1">
        <f>SUMIF(BatGame!$A:$A,B32,BatGame!$F:$F)</f>
        <v>32</v>
      </c>
      <c r="H32" s="1">
        <f>SUMIF(BatGame!$A:$A,B32,BatGame!$M:$M)</f>
        <v>3</v>
      </c>
      <c r="I32" s="1">
        <f>SUMIF(BatGame!$A:$A,B32,BatGame!$G:$G)</f>
        <v>9</v>
      </c>
      <c r="J32">
        <f>SUMIF(BatGame!$A:$A,B32,BatGame!$H:$H)</f>
        <v>7</v>
      </c>
      <c r="K32" s="1">
        <f>SUMIF(BatGame!$A:$A,B32,BatGame!$I:$I)</f>
        <v>1</v>
      </c>
      <c r="L32" s="1">
        <f>SUMIF(BatGame!$A:$A,B32,BatGame!$J:$J)</f>
        <v>1</v>
      </c>
      <c r="M32" s="1">
        <f>SUMIF(BatGame!$A:$A,B32,BatGame!$K:$K)</f>
        <v>0</v>
      </c>
      <c r="N32">
        <f t="shared" si="30"/>
        <v>12</v>
      </c>
      <c r="O32" s="1">
        <f>SUMIF(BatGame!$A:$A,B32,BatGame!$L:$L)</f>
        <v>4</v>
      </c>
      <c r="P32" s="1">
        <f>SUMIF(BatGame!$A:$A,B32,BatGame!$N:$N)</f>
        <v>2</v>
      </c>
      <c r="Q32" s="1">
        <f>SUMIF(BatGame!$A:$A,B32,BatGame!$AC:$AC)</f>
        <v>0</v>
      </c>
      <c r="R32" s="1">
        <f>SUMIF(BatGame!$A:$A,B32,BatGame!$O:$O)</f>
        <v>0</v>
      </c>
      <c r="S32" s="1">
        <f>SUMIF(BatGame!$A:$A,B32,BatGame!$Y:$Y)</f>
        <v>0</v>
      </c>
      <c r="T32" s="1">
        <f>SUMIF(BatGame!$A:$A,B32,BatGame!$X:$X)</f>
        <v>0</v>
      </c>
      <c r="U32" s="1">
        <f>SUMIF(BatGame!$A:$A,B32,BatGame!$P:$P)</f>
        <v>4</v>
      </c>
      <c r="V32" s="1">
        <f>SUMIF(BatGame!$A:$A,B32,BatGame!$AB:$AB)</f>
        <v>0</v>
      </c>
      <c r="W32" s="1">
        <f>SUMIF(BatGame!$A:$A,B32,BatGame!$Z:$Z)</f>
        <v>1</v>
      </c>
      <c r="X32" s="1">
        <f>SUMIF(BatGame!$A:$A,B32,BatGame!$AA:$AA)</f>
        <v>0</v>
      </c>
      <c r="Y32" s="2">
        <f t="shared" si="31"/>
        <v>0.28125</v>
      </c>
      <c r="Z32" s="2">
        <f t="shared" si="32"/>
        <v>0.28125</v>
      </c>
      <c r="AA32" s="2">
        <f t="shared" si="33"/>
        <v>0.375</v>
      </c>
      <c r="AB32" s="2">
        <f t="shared" si="34"/>
        <v>0.65625</v>
      </c>
      <c r="AC32" s="2">
        <f t="shared" si="35"/>
        <v>9.375E-2</v>
      </c>
      <c r="AD32" s="2">
        <f>(AL32/E32) / '리그 상수'!$B$3 * 100</f>
        <v>156.62771285475793</v>
      </c>
      <c r="AE32" s="2">
        <f t="shared" si="36"/>
        <v>12.121212121212121</v>
      </c>
      <c r="AF32" s="2">
        <f t="shared" si="37"/>
        <v>0</v>
      </c>
      <c r="AG32" s="2">
        <f t="shared" si="38"/>
        <v>0</v>
      </c>
      <c r="AH32" s="2">
        <f t="shared" si="39"/>
        <v>0.32142857142857145</v>
      </c>
      <c r="AI32" s="2">
        <f t="shared" si="40"/>
        <v>9.375E-2</v>
      </c>
      <c r="AJ32" s="2">
        <f t="shared" si="41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0.24812238758588512</v>
      </c>
      <c r="AL32" s="2">
        <f>((AK32-$AK$2) / '리그 상수'!$B$2 + '리그 상수'!$B$3) * '2025 썸머시즌 타자'!E32</f>
        <v>7.1170776163397322</v>
      </c>
      <c r="AM32" s="2">
        <f t="shared" si="42"/>
        <v>3.91552734375</v>
      </c>
      <c r="AN32" s="2">
        <f>((AK32-'리그 상수'!$B$1) / '리그 상수'!$B$2)*'2025 썸머시즌 타자'!E32</f>
        <v>-0.47339982197467734</v>
      </c>
      <c r="AO32" s="2">
        <f>((AK32-'리그 상수'!$B$1) / '리그 상수'!$B$2) * '2025 썸머시즌 타자'!E32</f>
        <v>-0.47339982197467734</v>
      </c>
      <c r="AP32" s="2">
        <f t="shared" si="43"/>
        <v>0.4</v>
      </c>
      <c r="AQ32" s="2">
        <f t="shared" si="44"/>
        <v>0.89999999999999991</v>
      </c>
      <c r="AR32" s="2">
        <f t="shared" si="45"/>
        <v>0.8266001780253226</v>
      </c>
      <c r="AS32" s="2">
        <f t="shared" si="46"/>
        <v>7.98</v>
      </c>
      <c r="AT32" s="2">
        <f t="shared" si="47"/>
        <v>7.98</v>
      </c>
      <c r="AU32" s="2">
        <f t="shared" si="48"/>
        <v>8.8066001780253238</v>
      </c>
      <c r="AV32" s="3">
        <f>AU32 + (E32 * ('리그 상수'!$B$1 - '리그 상수'!$F$1) / '리그 상수'!$B$2)</f>
        <v>11.853132303839734</v>
      </c>
      <c r="AW32">
        <f t="shared" si="49"/>
        <v>22.560000000000002</v>
      </c>
      <c r="AX32" s="3">
        <f t="shared" si="50"/>
        <v>3.664007881317919E-2</v>
      </c>
      <c r="AY32" s="3">
        <f t="shared" si="51"/>
        <v>0.39036348306849833</v>
      </c>
      <c r="BE32" s="1">
        <v>1</v>
      </c>
      <c r="BF32" s="1">
        <v>7</v>
      </c>
      <c r="BG32" s="1">
        <v>3</v>
      </c>
      <c r="BH32">
        <f t="shared" si="52"/>
        <v>24</v>
      </c>
      <c r="BI32" s="4">
        <f t="shared" si="53"/>
        <v>0.52540480070211582</v>
      </c>
      <c r="BJ32" s="2">
        <f>E32*('리그 상수'!$B$3 * 0.8)</f>
        <v>3.6351562500000005</v>
      </c>
      <c r="BL32" t="s">
        <v>277</v>
      </c>
      <c r="BM32" t="b">
        <f>IF(E32&gt;='리그 상수'!$I$1 * 2.8, TRUE, FALSE)</f>
        <v>1</v>
      </c>
    </row>
    <row r="33" spans="1:65" ht="18" thickBot="1">
      <c r="A33" t="s">
        <v>220</v>
      </c>
      <c r="B33" s="9" t="s">
        <v>112</v>
      </c>
      <c r="C33" s="5">
        <f t="shared" si="27"/>
        <v>-1.5652089277159109E-2</v>
      </c>
      <c r="D33" s="5">
        <f t="shared" si="28"/>
        <v>0.35372340425531912</v>
      </c>
      <c r="E33" s="1">
        <f>SUMIF(BatGame!$A:$A,B33,BatGame!$E:$E)</f>
        <v>32</v>
      </c>
      <c r="F33">
        <f t="shared" si="29"/>
        <v>32</v>
      </c>
      <c r="G33" s="1">
        <f>SUMIF(BatGame!$A:$A,B33,BatGame!$F:$F)</f>
        <v>32</v>
      </c>
      <c r="H33" s="1">
        <f>SUMIF(BatGame!$A:$A,B33,BatGame!$M:$M)</f>
        <v>6</v>
      </c>
      <c r="I33" s="1">
        <f>SUMIF(BatGame!$A:$A,B33,BatGame!$G:$G)</f>
        <v>12</v>
      </c>
      <c r="J33">
        <f>SUMIF(BatGame!$A:$A,B33,BatGame!$H:$H)</f>
        <v>4</v>
      </c>
      <c r="K33" s="1">
        <f>SUMIF(BatGame!$A:$A,B33,BatGame!$I:$I)</f>
        <v>2</v>
      </c>
      <c r="L33" s="1">
        <f>SUMIF(BatGame!$A:$A,B33,BatGame!$J:$J)</f>
        <v>1</v>
      </c>
      <c r="M33" s="1">
        <f>SUMIF(BatGame!$A:$A,B33,BatGame!$K:$K)</f>
        <v>5</v>
      </c>
      <c r="N33">
        <f t="shared" si="30"/>
        <v>31</v>
      </c>
      <c r="O33" s="1">
        <f>SUMIF(BatGame!$A:$A,B33,BatGame!$L:$L)</f>
        <v>13</v>
      </c>
      <c r="P33" s="1">
        <f>SUMIF(BatGame!$A:$A,B33,BatGame!$N:$N)</f>
        <v>1</v>
      </c>
      <c r="Q33" s="1">
        <f>SUMIF(BatGame!$A:$A,B33,BatGame!$AC:$AC)</f>
        <v>0</v>
      </c>
      <c r="R33" s="1">
        <f>SUMIF(BatGame!$A:$A,B33,BatGame!$O:$O)</f>
        <v>0</v>
      </c>
      <c r="S33" s="1">
        <f>SUMIF(BatGame!$A:$A,B33,BatGame!$Y:$Y)</f>
        <v>0</v>
      </c>
      <c r="T33" s="1">
        <f>SUMIF(BatGame!$A:$A,B33,BatGame!$X:$X)</f>
        <v>0</v>
      </c>
      <c r="U33" s="1">
        <f>SUMIF(BatGame!$A:$A,B33,BatGame!$P:$P)</f>
        <v>10</v>
      </c>
      <c r="V33" s="1">
        <f>SUMIF(BatGame!$A:$A,B33,BatGame!$AB:$AB)</f>
        <v>0</v>
      </c>
      <c r="W33" s="1">
        <f>SUMIF(BatGame!$A:$A,B33,BatGame!$Z:$Z)</f>
        <v>0</v>
      </c>
      <c r="X33" s="1">
        <f>SUMIF(BatGame!$A:$A,B33,BatGame!$AA:$AA)</f>
        <v>0</v>
      </c>
      <c r="Y33" s="2">
        <f t="shared" si="31"/>
        <v>0.375</v>
      </c>
      <c r="Z33" s="2">
        <f t="shared" si="32"/>
        <v>0.375</v>
      </c>
      <c r="AA33" s="2">
        <f t="shared" si="33"/>
        <v>0.96875</v>
      </c>
      <c r="AB33" s="2">
        <f t="shared" si="34"/>
        <v>1.34375</v>
      </c>
      <c r="AC33" s="2">
        <f t="shared" si="35"/>
        <v>0.1875</v>
      </c>
      <c r="AD33" s="2">
        <f>(AL33/E33) / '리그 상수'!$B$3 * 100</f>
        <v>223.93989983305508</v>
      </c>
      <c r="AE33" s="2">
        <f t="shared" si="36"/>
        <v>31.25</v>
      </c>
      <c r="AF33" s="2">
        <f t="shared" si="37"/>
        <v>0</v>
      </c>
      <c r="AG33" s="2">
        <f t="shared" si="38"/>
        <v>0</v>
      </c>
      <c r="AH33" s="2">
        <f t="shared" si="39"/>
        <v>0.41176470588235292</v>
      </c>
      <c r="AI33" s="2">
        <f t="shared" si="40"/>
        <v>0.59375</v>
      </c>
      <c r="AJ33" s="2">
        <f t="shared" si="41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0.54306031999929572</v>
      </c>
      <c r="AL33" s="2">
        <f>((AK33-$AK$2) / '리그 상수'!$B$2 + '리그 상수'!$B$3) * '2025 썸머시즌 타자'!E33</f>
        <v>9.8673518363939898</v>
      </c>
      <c r="AM33" s="2">
        <f t="shared" si="42"/>
        <v>15.69375</v>
      </c>
      <c r="AN33" s="2">
        <f>((AK33-'리그 상수'!$B$1) / '리그 상수'!$B$2)*'2025 썸머시즌 타자'!E33</f>
        <v>2.506888865907289</v>
      </c>
      <c r="AO33" s="2">
        <f>((AK33-'리그 상수'!$B$1) / '리그 상수'!$B$2) * '2025 썸머시즌 타자'!E33</f>
        <v>2.506888865907289</v>
      </c>
      <c r="AP33" s="2">
        <f t="shared" si="43"/>
        <v>0.2</v>
      </c>
      <c r="AQ33" s="2">
        <f t="shared" si="44"/>
        <v>-3.0599999999999996</v>
      </c>
      <c r="AR33" s="2">
        <f t="shared" si="45"/>
        <v>-0.35311113409271044</v>
      </c>
      <c r="AS33" s="2">
        <f t="shared" si="46"/>
        <v>7.98</v>
      </c>
      <c r="AT33" s="2">
        <f t="shared" si="47"/>
        <v>7.98</v>
      </c>
      <c r="AU33" s="2">
        <f t="shared" si="48"/>
        <v>7.62688886590729</v>
      </c>
      <c r="AV33" s="3">
        <f>AU33 + (E33 * ('리그 상수'!$B$1 - '리그 상수'!$F$1) / '리그 상수'!$B$2)</f>
        <v>10.581101836393991</v>
      </c>
      <c r="AW33">
        <f t="shared" si="49"/>
        <v>22.560000000000002</v>
      </c>
      <c r="AX33" s="3">
        <f t="shared" si="50"/>
        <v>-1.5652089277159151E-2</v>
      </c>
      <c r="AY33" s="3">
        <f t="shared" si="51"/>
        <v>0.33807131497816001</v>
      </c>
      <c r="BE33" s="1">
        <v>1</v>
      </c>
      <c r="BF33" s="1">
        <v>7</v>
      </c>
      <c r="BG33" s="1">
        <v>3</v>
      </c>
      <c r="BH33">
        <f t="shared" si="52"/>
        <v>20</v>
      </c>
      <c r="BI33" s="4">
        <f t="shared" si="53"/>
        <v>0.46902047147136477</v>
      </c>
      <c r="BJ33" s="2">
        <f>E33*('리그 상수'!$B$3 * 0.8)</f>
        <v>3.5250000000000004</v>
      </c>
      <c r="BL33" t="s">
        <v>277</v>
      </c>
      <c r="BM33" t="b">
        <f>IF(E33&gt;='리그 상수'!$I$1 * 2.8, TRUE, FALSE)</f>
        <v>1</v>
      </c>
    </row>
    <row r="34" spans="1:65" ht="18" thickBot="1">
      <c r="A34" t="s">
        <v>220</v>
      </c>
      <c r="B34" s="22" t="s">
        <v>113</v>
      </c>
      <c r="C34" s="5">
        <f t="shared" si="27"/>
        <v>8.5384822494475543E-2</v>
      </c>
      <c r="D34" s="5">
        <f t="shared" si="28"/>
        <v>0.35372340425531912</v>
      </c>
      <c r="E34" s="1">
        <f>SUMIF(BatGame!$A:$A,B34,BatGame!$E:$E)</f>
        <v>36</v>
      </c>
      <c r="F34">
        <f t="shared" si="29"/>
        <v>33</v>
      </c>
      <c r="G34" s="1">
        <f>SUMIF(BatGame!$A:$A,B34,BatGame!$F:$F)</f>
        <v>33</v>
      </c>
      <c r="H34" s="1">
        <f>SUMIF(BatGame!$A:$A,B34,BatGame!$M:$M)</f>
        <v>5</v>
      </c>
      <c r="I34" s="1">
        <f>SUMIF(BatGame!$A:$A,B34,BatGame!$G:$G)</f>
        <v>8</v>
      </c>
      <c r="J34">
        <f>SUMIF(BatGame!$A:$A,B34,BatGame!$H:$H)</f>
        <v>3</v>
      </c>
      <c r="K34" s="1">
        <f>SUMIF(BatGame!$A:$A,B34,BatGame!$I:$I)</f>
        <v>5</v>
      </c>
      <c r="L34" s="1">
        <f>SUMIF(BatGame!$A:$A,B34,BatGame!$J:$J)</f>
        <v>0</v>
      </c>
      <c r="M34" s="1">
        <f>SUMIF(BatGame!$A:$A,B34,BatGame!$K:$K)</f>
        <v>0</v>
      </c>
      <c r="N34">
        <f t="shared" si="30"/>
        <v>13</v>
      </c>
      <c r="O34" s="1">
        <f>SUMIF(BatGame!$A:$A,B34,BatGame!$L:$L)</f>
        <v>6</v>
      </c>
      <c r="P34" s="1">
        <f>SUMIF(BatGame!$A:$A,B34,BatGame!$N:$N)</f>
        <v>2</v>
      </c>
      <c r="Q34" s="1">
        <f>SUMIF(BatGame!$A:$A,B34,BatGame!$AC:$AC)</f>
        <v>0</v>
      </c>
      <c r="R34" s="1">
        <f>SUMIF(BatGame!$A:$A,B34,BatGame!$O:$O)</f>
        <v>2</v>
      </c>
      <c r="S34" s="1">
        <f>SUMIF(BatGame!$A:$A,B34,BatGame!$Y:$Y)</f>
        <v>1</v>
      </c>
      <c r="T34" s="1">
        <f>SUMIF(BatGame!$A:$A,B34,BatGame!$X:$X)</f>
        <v>2</v>
      </c>
      <c r="U34" s="1">
        <f>SUMIF(BatGame!$A:$A,B34,BatGame!$P:$P)</f>
        <v>2</v>
      </c>
      <c r="V34" s="1">
        <f>SUMIF(BatGame!$A:$A,B34,BatGame!$AB:$AB)</f>
        <v>0</v>
      </c>
      <c r="W34" s="1">
        <f>SUMIF(BatGame!$A:$A,B34,BatGame!$Z:$Z)</f>
        <v>0</v>
      </c>
      <c r="X34" s="1">
        <f>SUMIF(BatGame!$A:$A,B34,BatGame!$AA:$AA)</f>
        <v>0</v>
      </c>
      <c r="Y34" s="2">
        <f t="shared" si="31"/>
        <v>0.24242424242424243</v>
      </c>
      <c r="Z34" s="2">
        <f t="shared" si="32"/>
        <v>0.30555555555555558</v>
      </c>
      <c r="AA34" s="2">
        <f t="shared" si="33"/>
        <v>0.39393939393939392</v>
      </c>
      <c r="AB34" s="2">
        <f t="shared" si="34"/>
        <v>0.6994949494949495</v>
      </c>
      <c r="AC34" s="2">
        <f t="shared" si="35"/>
        <v>0.15151515151515152</v>
      </c>
      <c r="AD34" s="2">
        <f>(AL34/E34) / '리그 상수'!$B$3 * 100</f>
        <v>167.57615633899638</v>
      </c>
      <c r="AE34" s="2">
        <f t="shared" si="36"/>
        <v>5.5555555555555554</v>
      </c>
      <c r="AF34" s="2">
        <f t="shared" si="37"/>
        <v>5.5555555555555554</v>
      </c>
      <c r="AG34" s="2">
        <f t="shared" si="38"/>
        <v>1</v>
      </c>
      <c r="AH34" s="2">
        <f t="shared" si="39"/>
        <v>0.25806451612903225</v>
      </c>
      <c r="AI34" s="2">
        <f t="shared" si="40"/>
        <v>0.15151515151515149</v>
      </c>
      <c r="AJ34" s="2">
        <f t="shared" si="41"/>
        <v>6.3131313131313149E-2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0.29609455175620836</v>
      </c>
      <c r="AL34" s="2">
        <f>((AK34-$AK$2) / '리그 상수'!$B$2 + '리그 상수'!$B$3) * '2025 썸머시즌 타자'!E34</f>
        <v>8.306802437272907</v>
      </c>
      <c r="AM34" s="2">
        <f t="shared" si="42"/>
        <v>4.6800000000000006</v>
      </c>
      <c r="AN34" s="2">
        <f>((AK34-'리그 상수'!$B$1) / '리그 상수'!$B$2)*'2025 썸머시즌 타자'!E34</f>
        <v>2.6281595475368024E-2</v>
      </c>
      <c r="AO34" s="2">
        <f>((AK34-'리그 상수'!$B$1) / '리그 상수'!$B$2) * '2025 썸머시즌 타자'!E34</f>
        <v>2.6281595475368024E-2</v>
      </c>
      <c r="AP34" s="2">
        <f t="shared" si="43"/>
        <v>0.4</v>
      </c>
      <c r="AQ34" s="2">
        <f t="shared" si="44"/>
        <v>1.5</v>
      </c>
      <c r="AR34" s="2">
        <f t="shared" si="45"/>
        <v>1.926281595475368</v>
      </c>
      <c r="AS34" s="2">
        <f t="shared" si="46"/>
        <v>7.98</v>
      </c>
      <c r="AT34" s="2">
        <f t="shared" si="47"/>
        <v>7.98</v>
      </c>
      <c r="AU34" s="2">
        <f t="shared" si="48"/>
        <v>9.9062815954753685</v>
      </c>
      <c r="AV34" s="3">
        <f>AU34 + (E34 * ('리그 상수'!$B$1 - '리그 상수'!$F$1) / '리그 상수'!$B$2)</f>
        <v>13.229771187272906</v>
      </c>
      <c r="AW34">
        <f t="shared" si="49"/>
        <v>22.560000000000002</v>
      </c>
      <c r="AX34" s="3">
        <f t="shared" si="50"/>
        <v>8.5384822494475529E-2</v>
      </c>
      <c r="AY34" s="3">
        <f t="shared" si="51"/>
        <v>0.43910822674979466</v>
      </c>
      <c r="BE34" s="1">
        <v>1</v>
      </c>
      <c r="BF34" s="1">
        <v>7</v>
      </c>
      <c r="BG34" s="1">
        <v>3</v>
      </c>
      <c r="BH34">
        <f t="shared" si="52"/>
        <v>25</v>
      </c>
      <c r="BI34" s="4">
        <f t="shared" si="53"/>
        <v>0.58642602780465003</v>
      </c>
      <c r="BJ34" s="2">
        <f>E34*('리그 상수'!$B$3 * 0.8)</f>
        <v>3.9656250000000002</v>
      </c>
      <c r="BL34" t="s">
        <v>277</v>
      </c>
      <c r="BM34" t="b">
        <f>IF(E34&gt;='리그 상수'!$I$1 * 2.8, TRUE, FALSE)</f>
        <v>1</v>
      </c>
    </row>
    <row r="35" spans="1:65" ht="18" thickBot="1">
      <c r="A35" t="s">
        <v>220</v>
      </c>
      <c r="B35" s="10" t="s">
        <v>114</v>
      </c>
      <c r="C35" s="5">
        <f t="shared" si="27"/>
        <v>1.8387478139975488E-2</v>
      </c>
      <c r="D35" s="5">
        <f t="shared" si="28"/>
        <v>0.35372340425531912</v>
      </c>
      <c r="E35" s="1">
        <f>SUMIF(BatGame!$A:$A,B35,BatGame!$E:$E)</f>
        <v>34</v>
      </c>
      <c r="F35">
        <f t="shared" si="29"/>
        <v>33</v>
      </c>
      <c r="G35" s="1">
        <f>SUMIF(BatGame!$A:$A,B35,BatGame!$F:$F)</f>
        <v>33</v>
      </c>
      <c r="H35" s="1">
        <f>SUMIF(BatGame!$A:$A,B35,BatGame!$M:$M)</f>
        <v>4</v>
      </c>
      <c r="I35" s="1">
        <f>SUMIF(BatGame!$A:$A,B35,BatGame!$G:$G)</f>
        <v>9</v>
      </c>
      <c r="J35">
        <f>SUMIF(BatGame!$A:$A,B35,BatGame!$H:$H)</f>
        <v>5</v>
      </c>
      <c r="K35" s="1">
        <f>SUMIF(BatGame!$A:$A,B35,BatGame!$I:$I)</f>
        <v>3</v>
      </c>
      <c r="L35" s="1">
        <f>SUMIF(BatGame!$A:$A,B35,BatGame!$J:$J)</f>
        <v>0</v>
      </c>
      <c r="M35" s="1">
        <f>SUMIF(BatGame!$A:$A,B35,BatGame!$K:$K)</f>
        <v>1</v>
      </c>
      <c r="N35">
        <f t="shared" si="30"/>
        <v>15</v>
      </c>
      <c r="O35" s="1">
        <f>SUMIF(BatGame!$A:$A,B35,BatGame!$L:$L)</f>
        <v>6</v>
      </c>
      <c r="P35" s="1">
        <f>SUMIF(BatGame!$A:$A,B35,BatGame!$N:$N)</f>
        <v>0</v>
      </c>
      <c r="Q35" s="1">
        <f>SUMIF(BatGame!$A:$A,B35,BatGame!$AC:$AC)</f>
        <v>0</v>
      </c>
      <c r="R35" s="1">
        <f>SUMIF(BatGame!$A:$A,B35,BatGame!$O:$O)</f>
        <v>0</v>
      </c>
      <c r="S35" s="1">
        <f>SUMIF(BatGame!$A:$A,B35,BatGame!$Y:$Y)</f>
        <v>1</v>
      </c>
      <c r="T35" s="1">
        <f>SUMIF(BatGame!$A:$A,B35,BatGame!$X:$X)</f>
        <v>0</v>
      </c>
      <c r="U35" s="1">
        <f>SUMIF(BatGame!$A:$A,B35,BatGame!$P:$P)</f>
        <v>2</v>
      </c>
      <c r="V35" s="1">
        <f>SUMIF(BatGame!$A:$A,B35,BatGame!$AB:$AB)</f>
        <v>0</v>
      </c>
      <c r="W35" s="1">
        <f>SUMIF(BatGame!$A:$A,B35,BatGame!$Z:$Z)</f>
        <v>0</v>
      </c>
      <c r="X35" s="1">
        <f>SUMIF(BatGame!$A:$A,B35,BatGame!$AA:$AA)</f>
        <v>0</v>
      </c>
      <c r="Y35" s="2">
        <f t="shared" si="31"/>
        <v>0.27272727272727271</v>
      </c>
      <c r="Z35" s="2">
        <f t="shared" si="32"/>
        <v>0.29411764705882354</v>
      </c>
      <c r="AA35" s="2">
        <f t="shared" si="33"/>
        <v>0.45454545454545453</v>
      </c>
      <c r="AB35" s="2">
        <f t="shared" si="34"/>
        <v>0.74866310160427807</v>
      </c>
      <c r="AC35" s="2">
        <f t="shared" si="35"/>
        <v>0.12121212121212122</v>
      </c>
      <c r="AD35" s="2">
        <f>(AL35/E35) / '리그 상수'!$B$3 * 100</f>
        <v>167.57615633899636</v>
      </c>
      <c r="AE35" s="2">
        <f t="shared" si="36"/>
        <v>5.8823529411764701</v>
      </c>
      <c r="AF35" s="2">
        <f t="shared" si="37"/>
        <v>0</v>
      </c>
      <c r="AG35" s="2">
        <f t="shared" si="38"/>
        <v>0</v>
      </c>
      <c r="AH35" s="2">
        <f t="shared" si="39"/>
        <v>0.26666666666666666</v>
      </c>
      <c r="AI35" s="2">
        <f t="shared" si="40"/>
        <v>0.18181818181818182</v>
      </c>
      <c r="AJ35" s="2">
        <f t="shared" si="41"/>
        <v>2.1390374331550832E-2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0.2960945517562083</v>
      </c>
      <c r="AL35" s="2">
        <f>((AK35-$AK$2) / '리그 상수'!$B$2 + '리그 상수'!$B$3) * '2025 썸머시즌 타자'!E35</f>
        <v>7.8453134129799666</v>
      </c>
      <c r="AM35" s="2">
        <f t="shared" si="42"/>
        <v>5.1136363636363642</v>
      </c>
      <c r="AN35" s="2">
        <f>((AK35-'리그 상수'!$B$1) / '리그 상수'!$B$2)*'2025 썸머시즌 타자'!E35</f>
        <v>2.4821506837846983E-2</v>
      </c>
      <c r="AO35" s="2">
        <f>((AK35-'리그 상수'!$B$1) / '리그 상수'!$B$2) * '2025 썸머시즌 타자'!E35</f>
        <v>2.4821506837846983E-2</v>
      </c>
      <c r="AP35" s="2">
        <f t="shared" si="43"/>
        <v>0</v>
      </c>
      <c r="AQ35" s="2">
        <f t="shared" si="44"/>
        <v>0.38999999999999996</v>
      </c>
      <c r="AR35" s="2">
        <f t="shared" si="45"/>
        <v>0.41482150683784696</v>
      </c>
      <c r="AS35" s="2">
        <f t="shared" si="46"/>
        <v>7.98</v>
      </c>
      <c r="AT35" s="2">
        <f t="shared" si="47"/>
        <v>7.98</v>
      </c>
      <c r="AU35" s="2">
        <f t="shared" si="48"/>
        <v>8.3948215068378467</v>
      </c>
      <c r="AV35" s="3">
        <f>AU35 + (E35 * ('리그 상수'!$B$1 - '리그 상수'!$F$1) / '리그 상수'!$B$2)</f>
        <v>11.533672787979967</v>
      </c>
      <c r="AW35">
        <f t="shared" si="49"/>
        <v>22.560000000000002</v>
      </c>
      <c r="AX35" s="3">
        <f t="shared" si="50"/>
        <v>1.8387478139975485E-2</v>
      </c>
      <c r="AY35" s="3">
        <f t="shared" si="51"/>
        <v>0.37211088239529461</v>
      </c>
      <c r="BE35" s="1">
        <v>1</v>
      </c>
      <c r="BF35" s="1">
        <v>7</v>
      </c>
      <c r="BG35" s="1">
        <v>3</v>
      </c>
      <c r="BH35">
        <f t="shared" si="52"/>
        <v>24</v>
      </c>
      <c r="BI35" s="4">
        <f t="shared" si="53"/>
        <v>0.5112443611693247</v>
      </c>
      <c r="BJ35" s="2">
        <f>E35*('리그 상수'!$B$3 * 0.8)</f>
        <v>3.7453125000000003</v>
      </c>
      <c r="BL35" t="s">
        <v>277</v>
      </c>
      <c r="BM35" t="b">
        <f>IF(E35&gt;='리그 상수'!$I$1 * 2.8, TRUE, FALSE)</f>
        <v>1</v>
      </c>
    </row>
    <row r="36" spans="1:65" ht="18" thickBot="1">
      <c r="A36" t="s">
        <v>220</v>
      </c>
      <c r="B36" s="7" t="s">
        <v>115</v>
      </c>
      <c r="C36" s="5">
        <f t="shared" si="27"/>
        <v>0.10672985182151906</v>
      </c>
      <c r="D36" s="5">
        <f t="shared" si="28"/>
        <v>0.35372340425531912</v>
      </c>
      <c r="E36" s="1">
        <f>SUMIF(BatGame!$A:$A,B36,BatGame!$E:$E)</f>
        <v>36</v>
      </c>
      <c r="F36">
        <f t="shared" si="29"/>
        <v>31</v>
      </c>
      <c r="G36" s="1">
        <f>SUMIF(BatGame!$A:$A,B36,BatGame!$F:$F)</f>
        <v>31</v>
      </c>
      <c r="H36" s="1">
        <f>SUMIF(BatGame!$A:$A,B36,BatGame!$M:$M)</f>
        <v>5</v>
      </c>
      <c r="I36" s="1">
        <f>SUMIF(BatGame!$A:$A,B36,BatGame!$G:$G)</f>
        <v>7</v>
      </c>
      <c r="J36">
        <f>SUMIF(BatGame!$A:$A,B36,BatGame!$H:$H)</f>
        <v>4</v>
      </c>
      <c r="K36" s="1">
        <f>SUMIF(BatGame!$A:$A,B36,BatGame!$I:$I)</f>
        <v>2</v>
      </c>
      <c r="L36" s="1">
        <f>SUMIF(BatGame!$A:$A,B36,BatGame!$J:$J)</f>
        <v>1</v>
      </c>
      <c r="M36" s="1">
        <f>SUMIF(BatGame!$A:$A,B36,BatGame!$K:$K)</f>
        <v>0</v>
      </c>
      <c r="N36">
        <f t="shared" si="30"/>
        <v>11</v>
      </c>
      <c r="O36" s="1">
        <f>SUMIF(BatGame!$A:$A,B36,BatGame!$L:$L)</f>
        <v>1</v>
      </c>
      <c r="P36" s="1">
        <f>SUMIF(BatGame!$A:$A,B36,BatGame!$N:$N)</f>
        <v>8</v>
      </c>
      <c r="Q36" s="1">
        <f>SUMIF(BatGame!$A:$A,B36,BatGame!$AC:$AC)</f>
        <v>1</v>
      </c>
      <c r="R36" s="1">
        <f>SUMIF(BatGame!$A:$A,B36,BatGame!$O:$O)</f>
        <v>1</v>
      </c>
      <c r="S36" s="1">
        <f>SUMIF(BatGame!$A:$A,B36,BatGame!$Y:$Y)</f>
        <v>3</v>
      </c>
      <c r="T36" s="1">
        <f>SUMIF(BatGame!$A:$A,B36,BatGame!$X:$X)</f>
        <v>0</v>
      </c>
      <c r="U36" s="1">
        <f>SUMIF(BatGame!$A:$A,B36,BatGame!$P:$P)</f>
        <v>8</v>
      </c>
      <c r="V36" s="1">
        <f>SUMIF(BatGame!$A:$A,B36,BatGame!$AB:$AB)</f>
        <v>1</v>
      </c>
      <c r="W36" s="1">
        <f>SUMIF(BatGame!$A:$A,B36,BatGame!$Z:$Z)</f>
        <v>1</v>
      </c>
      <c r="X36" s="1">
        <f>SUMIF(BatGame!$A:$A,B36,BatGame!$AA:$AA)</f>
        <v>0</v>
      </c>
      <c r="Y36" s="2">
        <f t="shared" si="31"/>
        <v>0.22580645161290322</v>
      </c>
      <c r="Z36" s="2">
        <f t="shared" si="32"/>
        <v>0.31428571428571428</v>
      </c>
      <c r="AA36" s="2">
        <f t="shared" si="33"/>
        <v>0.35483870967741937</v>
      </c>
      <c r="AB36" s="2">
        <f t="shared" si="34"/>
        <v>0.66912442396313365</v>
      </c>
      <c r="AC36" s="2">
        <f t="shared" si="35"/>
        <v>0.16129032258064516</v>
      </c>
      <c r="AD36" s="2">
        <f>(AL36/E36) / '리그 상수'!$B$3 * 100</f>
        <v>161.15182446935367</v>
      </c>
      <c r="AE36" s="2">
        <f t="shared" si="36"/>
        <v>22.222222222222221</v>
      </c>
      <c r="AF36" s="2">
        <f t="shared" si="37"/>
        <v>2.7777777777777777</v>
      </c>
      <c r="AG36" s="2">
        <f t="shared" si="38"/>
        <v>0.125</v>
      </c>
      <c r="AH36" s="2">
        <f t="shared" si="39"/>
        <v>0.30434782608695654</v>
      </c>
      <c r="AI36" s="2">
        <f t="shared" si="40"/>
        <v>0.12903225806451615</v>
      </c>
      <c r="AJ36" s="2">
        <f t="shared" si="41"/>
        <v>8.847926267281106E-2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0.2679454268528545</v>
      </c>
      <c r="AL36" s="2">
        <f>((AK36-$AK$2) / '리그 상수'!$B$2 + '리그 상수'!$B$3) * '2025 썸머시즌 타자'!E36</f>
        <v>7.9883462988910088</v>
      </c>
      <c r="AM36" s="2">
        <f t="shared" si="42"/>
        <v>4.0147465437788021</v>
      </c>
      <c r="AN36" s="2">
        <f>((AK36-'리그 상수'!$B$1) / '리그 상수'!$B$2)*'2025 썸머시즌 타자'!E36</f>
        <v>-0.2921745429065295</v>
      </c>
      <c r="AO36" s="2">
        <f>((AK36-'리그 상수'!$B$1) / '리그 상수'!$B$2) * '2025 썸머시즌 타자'!E36</f>
        <v>-0.2921745429065295</v>
      </c>
      <c r="AP36" s="2">
        <f t="shared" si="43"/>
        <v>1.2000000000000002</v>
      </c>
      <c r="AQ36" s="2">
        <f t="shared" si="44"/>
        <v>1.5</v>
      </c>
      <c r="AR36" s="2">
        <f t="shared" si="45"/>
        <v>2.4078254570934705</v>
      </c>
      <c r="AS36" s="2">
        <f t="shared" si="46"/>
        <v>7.98</v>
      </c>
      <c r="AT36" s="2">
        <f t="shared" si="47"/>
        <v>7.98</v>
      </c>
      <c r="AU36" s="2">
        <f t="shared" si="48"/>
        <v>10.38782545709347</v>
      </c>
      <c r="AV36" s="3">
        <f>AU36 + (E36 * ('리그 상수'!$B$1 - '리그 상수'!$F$1) / '리그 상수'!$B$2)</f>
        <v>13.711315048891009</v>
      </c>
      <c r="AW36">
        <f t="shared" si="49"/>
        <v>22.560000000000002</v>
      </c>
      <c r="AX36" s="3">
        <f t="shared" si="50"/>
        <v>0.10672985182151908</v>
      </c>
      <c r="AY36" s="3">
        <f t="shared" si="51"/>
        <v>0.46045325607683818</v>
      </c>
      <c r="BE36" s="1">
        <v>1</v>
      </c>
      <c r="BF36" s="1">
        <v>7</v>
      </c>
      <c r="BG36" s="1">
        <v>3</v>
      </c>
      <c r="BH36">
        <f t="shared" si="52"/>
        <v>27</v>
      </c>
      <c r="BI36" s="4">
        <f t="shared" si="53"/>
        <v>0.60777105713169366</v>
      </c>
      <c r="BJ36" s="2">
        <f>E36*('리그 상수'!$B$3 * 0.8)</f>
        <v>3.9656250000000002</v>
      </c>
      <c r="BL36" t="s">
        <v>277</v>
      </c>
      <c r="BM36" t="b">
        <f>IF(E36&gt;='리그 상수'!$I$1 * 2.8, TRUE, FALSE)</f>
        <v>1</v>
      </c>
    </row>
    <row r="37" spans="1:65" ht="18" thickBot="1">
      <c r="A37" t="s">
        <v>220</v>
      </c>
      <c r="B37" s="8" t="s">
        <v>116</v>
      </c>
      <c r="C37" s="5">
        <f t="shared" si="27"/>
        <v>-1.2161532200033076E-2</v>
      </c>
      <c r="D37" s="5">
        <f t="shared" si="28"/>
        <v>0.35372340425531912</v>
      </c>
      <c r="E37" s="1">
        <f>SUMIF(BatGame!$A:$A,B37,BatGame!$E:$E)</f>
        <v>41</v>
      </c>
      <c r="F37">
        <f t="shared" si="29"/>
        <v>37</v>
      </c>
      <c r="G37" s="1">
        <f>SUMIF(BatGame!$A:$A,B37,BatGame!$F:$F)</f>
        <v>37</v>
      </c>
      <c r="H37" s="1">
        <f>SUMIF(BatGame!$A:$A,B37,BatGame!$M:$M)</f>
        <v>6</v>
      </c>
      <c r="I37" s="1">
        <f>SUMIF(BatGame!$A:$A,B37,BatGame!$G:$G)</f>
        <v>10</v>
      </c>
      <c r="J37">
        <f>SUMIF(BatGame!$A:$A,B37,BatGame!$H:$H)</f>
        <v>2</v>
      </c>
      <c r="K37" s="1">
        <f>SUMIF(BatGame!$A:$A,B37,BatGame!$I:$I)</f>
        <v>5</v>
      </c>
      <c r="L37" s="1">
        <f>SUMIF(BatGame!$A:$A,B37,BatGame!$J:$J)</f>
        <v>0</v>
      </c>
      <c r="M37" s="1">
        <f>SUMIF(BatGame!$A:$A,B37,BatGame!$K:$K)</f>
        <v>3</v>
      </c>
      <c r="N37">
        <f t="shared" si="30"/>
        <v>24</v>
      </c>
      <c r="O37" s="1">
        <f>SUMIF(BatGame!$A:$A,B37,BatGame!$L:$L)</f>
        <v>8</v>
      </c>
      <c r="P37" s="1">
        <f>SUMIF(BatGame!$A:$A,B37,BatGame!$N:$N)</f>
        <v>0</v>
      </c>
      <c r="Q37" s="1">
        <f>SUMIF(BatGame!$A:$A,B37,BatGame!$AC:$AC)</f>
        <v>0</v>
      </c>
      <c r="R37" s="1">
        <f>SUMIF(BatGame!$A:$A,B37,BatGame!$O:$O)</f>
        <v>1</v>
      </c>
      <c r="S37" s="1">
        <f>SUMIF(BatGame!$A:$A,B37,BatGame!$Y:$Y)</f>
        <v>3</v>
      </c>
      <c r="T37" s="1">
        <f>SUMIF(BatGame!$A:$A,B37,BatGame!$X:$X)</f>
        <v>0</v>
      </c>
      <c r="U37" s="1">
        <f>SUMIF(BatGame!$A:$A,B37,BatGame!$P:$P)</f>
        <v>6</v>
      </c>
      <c r="V37" s="1">
        <f>SUMIF(BatGame!$A:$A,B37,BatGame!$AB:$AB)</f>
        <v>1</v>
      </c>
      <c r="W37" s="1">
        <f>SUMIF(BatGame!$A:$A,B37,BatGame!$Z:$Z)</f>
        <v>0</v>
      </c>
      <c r="X37" s="1">
        <f>SUMIF(BatGame!$A:$A,B37,BatGame!$AA:$AA)</f>
        <v>0</v>
      </c>
      <c r="Y37" s="2">
        <f t="shared" si="31"/>
        <v>0.27027027027027029</v>
      </c>
      <c r="Z37" s="2">
        <f t="shared" si="32"/>
        <v>0.34146341463414637</v>
      </c>
      <c r="AA37" s="2">
        <f t="shared" si="33"/>
        <v>0.64864864864864868</v>
      </c>
      <c r="AB37" s="2">
        <f t="shared" si="34"/>
        <v>0.99011206328279511</v>
      </c>
      <c r="AC37" s="2">
        <f t="shared" si="35"/>
        <v>0.16216216216216217</v>
      </c>
      <c r="AD37" s="2">
        <f>(AL37/E37) / '리그 상수'!$B$3 * 100</f>
        <v>190.56264505883792</v>
      </c>
      <c r="AE37" s="2">
        <f t="shared" si="36"/>
        <v>14.634146341463413</v>
      </c>
      <c r="AF37" s="2">
        <f t="shared" si="37"/>
        <v>2.4390243902439024</v>
      </c>
      <c r="AG37" s="2">
        <f t="shared" si="38"/>
        <v>0.16666666666666666</v>
      </c>
      <c r="AH37" s="2">
        <f t="shared" si="39"/>
        <v>0.25</v>
      </c>
      <c r="AI37" s="2">
        <f t="shared" si="40"/>
        <v>0.3783783783783784</v>
      </c>
      <c r="AJ37" s="2">
        <f t="shared" si="41"/>
        <v>7.1193144363876082E-2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0.39681312532833324</v>
      </c>
      <c r="AL37" s="2">
        <f>((AK37-$AK$2) / '리그 상수'!$B$2 + '리그 상수'!$B$3) * '2025 썸머시즌 타자'!E37</f>
        <v>10.758229014503339</v>
      </c>
      <c r="AM37" s="2">
        <f t="shared" si="42"/>
        <v>8.7567567567567579</v>
      </c>
      <c r="AN37" s="2">
        <f>((AK37-'리그 상수'!$B$1) / '리그 상수'!$B$2)*'2025 썸머시즌 타자'!E37</f>
        <v>1.3276358335672545</v>
      </c>
      <c r="AO37" s="2">
        <f>((AK37-'리그 상수'!$B$1) / '리그 상수'!$B$2) * '2025 썸머시즌 타자'!E37</f>
        <v>1.3276358335672545</v>
      </c>
      <c r="AP37" s="2">
        <f t="shared" si="43"/>
        <v>0</v>
      </c>
      <c r="AQ37" s="2">
        <f t="shared" si="44"/>
        <v>-1.6020000000000005</v>
      </c>
      <c r="AR37" s="2">
        <f t="shared" si="45"/>
        <v>-0.27436416643274608</v>
      </c>
      <c r="AS37" s="2">
        <f t="shared" si="46"/>
        <v>7.98</v>
      </c>
      <c r="AT37" s="2">
        <f t="shared" si="47"/>
        <v>7.98</v>
      </c>
      <c r="AU37" s="2">
        <f t="shared" si="48"/>
        <v>7.7056358335672543</v>
      </c>
      <c r="AV37" s="3">
        <f>AU37 + (E37 * ('리그 상수'!$B$1 - '리그 상수'!$F$1) / '리그 상수'!$B$2)</f>
        <v>11.490721202003339</v>
      </c>
      <c r="AW37">
        <f t="shared" si="49"/>
        <v>22.560000000000002</v>
      </c>
      <c r="AX37" s="3">
        <f t="shared" si="50"/>
        <v>-1.2161532200033069E-2</v>
      </c>
      <c r="AY37" s="3">
        <f t="shared" si="51"/>
        <v>0.34156187205528604</v>
      </c>
      <c r="BE37" s="1">
        <v>1</v>
      </c>
      <c r="BF37" s="1">
        <v>7</v>
      </c>
      <c r="BG37" s="1">
        <v>3</v>
      </c>
      <c r="BH37">
        <f t="shared" si="52"/>
        <v>28</v>
      </c>
      <c r="BI37" s="4">
        <f t="shared" si="53"/>
        <v>0.50934047881220468</v>
      </c>
      <c r="BJ37" s="2">
        <f>E37*('리그 상수'!$B$3 * 0.8)</f>
        <v>4.5164062500000002</v>
      </c>
      <c r="BL37" t="s">
        <v>277</v>
      </c>
      <c r="BM37" t="b">
        <f>IF(E37&gt;='리그 상수'!$I$1 * 2.8, TRUE, FALSE)</f>
        <v>1</v>
      </c>
    </row>
    <row r="38" spans="1:65" ht="18" thickBot="1">
      <c r="A38" t="s">
        <v>220</v>
      </c>
      <c r="B38" s="8" t="s">
        <v>117</v>
      </c>
      <c r="C38" s="5">
        <f t="shared" si="27"/>
        <v>0.10365381588439332</v>
      </c>
      <c r="D38" s="5">
        <f t="shared" si="28"/>
        <v>0.35372340425531912</v>
      </c>
      <c r="E38" s="1">
        <f>SUMIF(BatGame!$A:$A,B38,BatGame!$E:$E)</f>
        <v>38</v>
      </c>
      <c r="F38">
        <f t="shared" si="29"/>
        <v>34</v>
      </c>
      <c r="G38" s="1">
        <f>SUMIF(BatGame!$A:$A,B38,BatGame!$F:$F)</f>
        <v>34</v>
      </c>
      <c r="H38" s="1">
        <f>SUMIF(BatGame!$A:$A,B38,BatGame!$M:$M)</f>
        <v>5</v>
      </c>
      <c r="I38" s="1">
        <f>SUMIF(BatGame!$A:$A,B38,BatGame!$G:$G)</f>
        <v>10</v>
      </c>
      <c r="J38">
        <f>SUMIF(BatGame!$A:$A,B38,BatGame!$H:$H)</f>
        <v>8</v>
      </c>
      <c r="K38" s="1">
        <f>SUMIF(BatGame!$A:$A,B38,BatGame!$I:$I)</f>
        <v>2</v>
      </c>
      <c r="L38" s="1">
        <f>SUMIF(BatGame!$A:$A,B38,BatGame!$J:$J)</f>
        <v>0</v>
      </c>
      <c r="M38" s="1">
        <f>SUMIF(BatGame!$A:$A,B38,BatGame!$K:$K)</f>
        <v>0</v>
      </c>
      <c r="N38">
        <f t="shared" si="30"/>
        <v>12</v>
      </c>
      <c r="O38" s="1">
        <f>SUMIF(BatGame!$A:$A,B38,BatGame!$L:$L)</f>
        <v>2</v>
      </c>
      <c r="P38" s="1">
        <f>SUMIF(BatGame!$A:$A,B38,BatGame!$N:$N)</f>
        <v>7</v>
      </c>
      <c r="Q38" s="1">
        <f>SUMIF(BatGame!$A:$A,B38,BatGame!$AC:$AC)</f>
        <v>0</v>
      </c>
      <c r="R38" s="1">
        <f>SUMIF(BatGame!$A:$A,B38,BatGame!$O:$O)</f>
        <v>0</v>
      </c>
      <c r="S38" s="1">
        <f>SUMIF(BatGame!$A:$A,B38,BatGame!$Y:$Y)</f>
        <v>0</v>
      </c>
      <c r="T38" s="1">
        <f>SUMIF(BatGame!$A:$A,B38,BatGame!$X:$X)</f>
        <v>0</v>
      </c>
      <c r="U38" s="1">
        <f>SUMIF(BatGame!$A:$A,B38,BatGame!$P:$P)</f>
        <v>4</v>
      </c>
      <c r="V38" s="1">
        <f>SUMIF(BatGame!$A:$A,B38,BatGame!$AB:$AB)</f>
        <v>1</v>
      </c>
      <c r="W38" s="1">
        <f>SUMIF(BatGame!$A:$A,B38,BatGame!$Z:$Z)</f>
        <v>4</v>
      </c>
      <c r="X38" s="1">
        <f>SUMIF(BatGame!$A:$A,B38,BatGame!$AA:$AA)</f>
        <v>0</v>
      </c>
      <c r="Y38" s="2">
        <f t="shared" si="31"/>
        <v>0.29411764705882354</v>
      </c>
      <c r="Z38" s="2">
        <f t="shared" si="32"/>
        <v>0.29411764705882354</v>
      </c>
      <c r="AA38" s="2">
        <f t="shared" si="33"/>
        <v>0.35294117647058826</v>
      </c>
      <c r="AB38" s="2">
        <f t="shared" si="34"/>
        <v>0.6470588235294118</v>
      </c>
      <c r="AC38" s="2">
        <f t="shared" si="35"/>
        <v>0.14705882352941177</v>
      </c>
      <c r="AD38" s="2">
        <f>(AL38/E38) / '리그 상수'!$B$3 * 100</f>
        <v>156.31346361583033</v>
      </c>
      <c r="AE38" s="2">
        <f t="shared" si="36"/>
        <v>10.526315789473683</v>
      </c>
      <c r="AF38" s="2">
        <f t="shared" si="37"/>
        <v>0</v>
      </c>
      <c r="AG38" s="2">
        <f t="shared" si="38"/>
        <v>0</v>
      </c>
      <c r="AH38" s="2">
        <f t="shared" si="39"/>
        <v>0.33333333333333331</v>
      </c>
      <c r="AI38" s="2">
        <f t="shared" si="40"/>
        <v>5.8823529411764719E-2</v>
      </c>
      <c r="AJ38" s="2">
        <f t="shared" si="41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0.24674545979684026</v>
      </c>
      <c r="AL38" s="2">
        <f>((AK38-$AK$2) / '리그 상수'!$B$2 + '리그 상수'!$B$3) * '2025 썸머시즌 타자'!E38</f>
        <v>8.1789798638048712</v>
      </c>
      <c r="AM38" s="2">
        <f t="shared" si="42"/>
        <v>3.6725927693592655</v>
      </c>
      <c r="AN38" s="2">
        <f>((AK38-'리그 상수'!$B$1) / '리그 상수'!$B$2)*'2025 썸머시즌 타자'!E38</f>
        <v>-0.56156991364808628</v>
      </c>
      <c r="AO38" s="2">
        <f>((AK38-'리그 상수'!$B$1) / '리그 상수'!$B$2) * '2025 썸머시즌 타자'!E38</f>
        <v>-0.56156991364808628</v>
      </c>
      <c r="AP38" s="2">
        <f t="shared" si="43"/>
        <v>1.4000000000000001</v>
      </c>
      <c r="AQ38" s="2">
        <f t="shared" si="44"/>
        <v>1.5</v>
      </c>
      <c r="AR38" s="2">
        <f t="shared" si="45"/>
        <v>2.3384300863519139</v>
      </c>
      <c r="AS38" s="2">
        <f t="shared" si="46"/>
        <v>7.98</v>
      </c>
      <c r="AT38" s="2">
        <f t="shared" si="47"/>
        <v>7.98</v>
      </c>
      <c r="AU38" s="2">
        <f t="shared" si="48"/>
        <v>10.318430086351913</v>
      </c>
      <c r="AV38" s="3">
        <f>AU38 + (E38 * ('리그 상수'!$B$1 - '리그 상수'!$F$1) / '리그 상수'!$B$2)</f>
        <v>13.82655798880487</v>
      </c>
      <c r="AW38">
        <f t="shared" si="49"/>
        <v>22.560000000000002</v>
      </c>
      <c r="AX38" s="3">
        <f t="shared" si="50"/>
        <v>0.10365381588439333</v>
      </c>
      <c r="AY38" s="3">
        <f t="shared" si="51"/>
        <v>0.45737722013971244</v>
      </c>
      <c r="BE38" s="1">
        <v>1</v>
      </c>
      <c r="BF38" s="1">
        <v>7</v>
      </c>
      <c r="BG38" s="1">
        <v>3</v>
      </c>
      <c r="BH38">
        <f t="shared" si="52"/>
        <v>29</v>
      </c>
      <c r="BI38" s="4">
        <f t="shared" si="53"/>
        <v>0.61287934347539308</v>
      </c>
      <c r="BJ38" s="2">
        <f>E38*('리그 상수'!$B$3 * 0.8)</f>
        <v>4.1859375000000005</v>
      </c>
      <c r="BL38" t="s">
        <v>277</v>
      </c>
      <c r="BM38" t="b">
        <f>IF(E38&gt;='리그 상수'!$I$1 * 2.8, TRUE, FALSE)</f>
        <v>1</v>
      </c>
    </row>
    <row r="39" spans="1:65" ht="18" thickBot="1">
      <c r="A39" t="s">
        <v>220</v>
      </c>
      <c r="B39" s="10" t="s">
        <v>118</v>
      </c>
      <c r="C39" s="5">
        <f t="shared" si="27"/>
        <v>8.3137161103914559E-2</v>
      </c>
      <c r="D39" s="5">
        <f t="shared" si="28"/>
        <v>0.35372340425531912</v>
      </c>
      <c r="E39" s="1">
        <f>SUMIF(BatGame!$A:$A,B39,BatGame!$E:$E)</f>
        <v>40</v>
      </c>
      <c r="F39">
        <f t="shared" si="29"/>
        <v>37</v>
      </c>
      <c r="G39" s="1">
        <f>SUMIF(BatGame!$A:$A,B39,BatGame!$F:$F)</f>
        <v>37</v>
      </c>
      <c r="H39" s="1">
        <f>SUMIF(BatGame!$A:$A,B39,BatGame!$M:$M)</f>
        <v>7</v>
      </c>
      <c r="I39" s="1">
        <f>SUMIF(BatGame!$A:$A,B39,BatGame!$G:$G)</f>
        <v>13</v>
      </c>
      <c r="J39">
        <f>SUMIF(BatGame!$A:$A,B39,BatGame!$H:$H)</f>
        <v>7</v>
      </c>
      <c r="K39" s="1">
        <f>SUMIF(BatGame!$A:$A,B39,BatGame!$I:$I)</f>
        <v>5</v>
      </c>
      <c r="L39" s="1">
        <f>SUMIF(BatGame!$A:$A,B39,BatGame!$J:$J)</f>
        <v>0</v>
      </c>
      <c r="M39" s="1">
        <f>SUMIF(BatGame!$A:$A,B39,BatGame!$K:$K)</f>
        <v>1</v>
      </c>
      <c r="N39">
        <f t="shared" si="30"/>
        <v>21</v>
      </c>
      <c r="O39" s="1">
        <f>SUMIF(BatGame!$A:$A,B39,BatGame!$L:$L)</f>
        <v>5</v>
      </c>
      <c r="P39" s="1">
        <f>SUMIF(BatGame!$A:$A,B39,BatGame!$N:$N)</f>
        <v>0</v>
      </c>
      <c r="Q39" s="1">
        <f>SUMIF(BatGame!$A:$A,B39,BatGame!$AC:$AC)</f>
        <v>0</v>
      </c>
      <c r="R39" s="1">
        <f>SUMIF(BatGame!$A:$A,B39,BatGame!$O:$O)</f>
        <v>2</v>
      </c>
      <c r="S39" s="1">
        <f>SUMIF(BatGame!$A:$A,B39,BatGame!$Y:$Y)</f>
        <v>1</v>
      </c>
      <c r="T39" s="1">
        <f>SUMIF(BatGame!$A:$A,B39,BatGame!$X:$X)</f>
        <v>0</v>
      </c>
      <c r="U39" s="1">
        <f>SUMIF(BatGame!$A:$A,B39,BatGame!$P:$P)</f>
        <v>1</v>
      </c>
      <c r="V39" s="1">
        <f>SUMIF(BatGame!$A:$A,B39,BatGame!$AB:$AB)</f>
        <v>0</v>
      </c>
      <c r="W39" s="1">
        <f>SUMIF(BatGame!$A:$A,B39,BatGame!$Z:$Z)</f>
        <v>0</v>
      </c>
      <c r="X39" s="1">
        <f>SUMIF(BatGame!$A:$A,B39,BatGame!$AA:$AA)</f>
        <v>0</v>
      </c>
      <c r="Y39" s="2">
        <f t="shared" si="31"/>
        <v>0.35135135135135137</v>
      </c>
      <c r="Z39" s="2">
        <f t="shared" si="32"/>
        <v>0.4</v>
      </c>
      <c r="AA39" s="2">
        <f t="shared" si="33"/>
        <v>0.56756756756756754</v>
      </c>
      <c r="AB39" s="2">
        <f t="shared" si="34"/>
        <v>0.96756756756756757</v>
      </c>
      <c r="AC39" s="2">
        <f t="shared" si="35"/>
        <v>0.1891891891891892</v>
      </c>
      <c r="AD39" s="2">
        <f>(AL39/E39) / '리그 상수'!$B$3 * 100</f>
        <v>186.50150250417363</v>
      </c>
      <c r="AE39" s="2">
        <f t="shared" si="36"/>
        <v>2.5</v>
      </c>
      <c r="AF39" s="2">
        <f t="shared" si="37"/>
        <v>5</v>
      </c>
      <c r="AG39" s="2">
        <f t="shared" si="38"/>
        <v>2</v>
      </c>
      <c r="AH39" s="2">
        <f t="shared" si="39"/>
        <v>0.34285714285714286</v>
      </c>
      <c r="AI39" s="2">
        <f t="shared" si="40"/>
        <v>0.21621621621621617</v>
      </c>
      <c r="AJ39" s="2">
        <f t="shared" si="41"/>
        <v>4.8648648648648651E-2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0.37901865092364645</v>
      </c>
      <c r="AL39" s="2">
        <f>((AK39-$AK$2) / '리그 상수'!$B$2 + '리그 상수'!$B$3) * '2025 썸머시즌 타자'!E39</f>
        <v>10.272153067612688</v>
      </c>
      <c r="AM39" s="2">
        <f t="shared" si="42"/>
        <v>10.216216216216216</v>
      </c>
      <c r="AN39" s="2">
        <f>((AK39-'리그 상수'!$B$1) / '리그 상수'!$B$2)*'2025 썸머시즌 타자'!E39</f>
        <v>1.0715743545043124</v>
      </c>
      <c r="AO39" s="2">
        <f>((AK39-'리그 상수'!$B$1) / '리그 상수'!$B$2) * '2025 썸머시즌 타자'!E39</f>
        <v>1.0715743545043124</v>
      </c>
      <c r="AP39" s="2">
        <f t="shared" si="43"/>
        <v>0</v>
      </c>
      <c r="AQ39" s="2">
        <f t="shared" si="44"/>
        <v>0.80399999999999994</v>
      </c>
      <c r="AR39" s="2">
        <f t="shared" si="45"/>
        <v>1.8755743545043124</v>
      </c>
      <c r="AS39" s="2">
        <f t="shared" si="46"/>
        <v>7.98</v>
      </c>
      <c r="AT39" s="2">
        <f t="shared" si="47"/>
        <v>7.98</v>
      </c>
      <c r="AU39" s="2">
        <f t="shared" si="48"/>
        <v>9.8555743545043129</v>
      </c>
      <c r="AV39" s="3">
        <f>AU39 + (E39 * ('리그 상수'!$B$1 - '리그 상수'!$F$1) / '리그 상수'!$B$2)</f>
        <v>13.548340567612689</v>
      </c>
      <c r="AW39">
        <f t="shared" si="49"/>
        <v>22.560000000000002</v>
      </c>
      <c r="AX39" s="3">
        <f t="shared" si="50"/>
        <v>8.3137161103914545E-2</v>
      </c>
      <c r="AY39" s="3">
        <f t="shared" si="51"/>
        <v>0.43686056535923368</v>
      </c>
      <c r="BE39" s="1">
        <v>1</v>
      </c>
      <c r="BF39" s="1">
        <v>7</v>
      </c>
      <c r="BG39" s="1">
        <v>3</v>
      </c>
      <c r="BH39">
        <f t="shared" si="52"/>
        <v>24</v>
      </c>
      <c r="BI39" s="4">
        <f t="shared" si="53"/>
        <v>0.6005470109757397</v>
      </c>
      <c r="BJ39" s="2">
        <f>E39*('리그 상수'!$B$3 * 0.8)</f>
        <v>4.40625</v>
      </c>
      <c r="BL39" t="s">
        <v>277</v>
      </c>
      <c r="BM39" t="b">
        <f>IF(E39&gt;='리그 상수'!$I$1 * 2.8, TRUE, FALSE)</f>
        <v>1</v>
      </c>
    </row>
    <row r="40" spans="1:65" ht="18" thickBot="1">
      <c r="A40" t="s">
        <v>220</v>
      </c>
      <c r="B40" s="7" t="s">
        <v>119</v>
      </c>
      <c r="C40" s="5">
        <f t="shared" si="27"/>
        <v>2.4458432528799257E-2</v>
      </c>
      <c r="D40" s="5">
        <f t="shared" si="28"/>
        <v>0.35372340425531912</v>
      </c>
      <c r="E40" s="1">
        <f>SUMIF(BatGame!$A:$A,B40,BatGame!$E:$E)</f>
        <v>37</v>
      </c>
      <c r="F40">
        <f t="shared" si="29"/>
        <v>37</v>
      </c>
      <c r="G40" s="1">
        <f>SUMIF(BatGame!$A:$A,B40,BatGame!$F:$F)</f>
        <v>37</v>
      </c>
      <c r="H40" s="1">
        <f>SUMIF(BatGame!$A:$A,B40,BatGame!$M:$M)</f>
        <v>6</v>
      </c>
      <c r="I40" s="1">
        <f>SUMIF(BatGame!$A:$A,B40,BatGame!$G:$G)</f>
        <v>9</v>
      </c>
      <c r="J40">
        <f>SUMIF(BatGame!$A:$A,B40,BatGame!$H:$H)</f>
        <v>2</v>
      </c>
      <c r="K40" s="1">
        <f>SUMIF(BatGame!$A:$A,B40,BatGame!$I:$I)</f>
        <v>4</v>
      </c>
      <c r="L40" s="1">
        <f>SUMIF(BatGame!$A:$A,B40,BatGame!$J:$J)</f>
        <v>0</v>
      </c>
      <c r="M40" s="1">
        <f>SUMIF(BatGame!$A:$A,B40,BatGame!$K:$K)</f>
        <v>3</v>
      </c>
      <c r="N40">
        <f t="shared" si="30"/>
        <v>22</v>
      </c>
      <c r="O40" s="1">
        <f>SUMIF(BatGame!$A:$A,B40,BatGame!$L:$L)</f>
        <v>4</v>
      </c>
      <c r="P40" s="1">
        <f>SUMIF(BatGame!$A:$A,B40,BatGame!$N:$N)</f>
        <v>2</v>
      </c>
      <c r="Q40" s="1">
        <f>SUMIF(BatGame!$A:$A,B40,BatGame!$AC:$AC)</f>
        <v>0</v>
      </c>
      <c r="R40" s="1">
        <f>SUMIF(BatGame!$A:$A,B40,BatGame!$O:$O)</f>
        <v>0</v>
      </c>
      <c r="S40" s="1">
        <f>SUMIF(BatGame!$A:$A,B40,BatGame!$Y:$Y)</f>
        <v>0</v>
      </c>
      <c r="T40" s="1">
        <f>SUMIF(BatGame!$A:$A,B40,BatGame!$X:$X)</f>
        <v>0</v>
      </c>
      <c r="U40" s="1">
        <f>SUMIF(BatGame!$A:$A,B40,BatGame!$P:$P)</f>
        <v>0</v>
      </c>
      <c r="V40" s="1">
        <f>SUMIF(BatGame!$A:$A,B40,BatGame!$AB:$AB)</f>
        <v>0</v>
      </c>
      <c r="W40" s="1">
        <f>SUMIF(BatGame!$A:$A,B40,BatGame!$Z:$Z)</f>
        <v>0</v>
      </c>
      <c r="X40" s="1">
        <f>SUMIF(BatGame!$A:$A,B40,BatGame!$AA:$AA)</f>
        <v>0</v>
      </c>
      <c r="Y40" s="2">
        <f t="shared" si="31"/>
        <v>0.24324324324324326</v>
      </c>
      <c r="Z40" s="2">
        <f t="shared" si="32"/>
        <v>0.24324324324324326</v>
      </c>
      <c r="AA40" s="2">
        <f t="shared" si="33"/>
        <v>0.59459459459459463</v>
      </c>
      <c r="AB40" s="2">
        <f t="shared" si="34"/>
        <v>0.83783783783783794</v>
      </c>
      <c r="AC40" s="2">
        <f t="shared" si="35"/>
        <v>0.16216216216216217</v>
      </c>
      <c r="AD40" s="2">
        <f>(AL40/E40) / '리그 상수'!$B$3 * 100</f>
        <v>177.62126065965799</v>
      </c>
      <c r="AE40" s="2">
        <f t="shared" si="36"/>
        <v>0</v>
      </c>
      <c r="AF40" s="2">
        <f t="shared" si="37"/>
        <v>0</v>
      </c>
      <c r="AG40" s="2" t="e">
        <f t="shared" si="38"/>
        <v>#DIV/0!</v>
      </c>
      <c r="AH40" s="2">
        <f t="shared" si="39"/>
        <v>0.17647058823529413</v>
      </c>
      <c r="AI40" s="2">
        <f t="shared" si="40"/>
        <v>0.35135135135135137</v>
      </c>
      <c r="AJ40" s="2">
        <f t="shared" si="4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0.34010860674699606</v>
      </c>
      <c r="AL40" s="2">
        <f>((AK40-$AK$2) / '리그 상수'!$B$2 + '리그 상수'!$B$3) * '2025 썸머시즌 타자'!E40</f>
        <v>9.0493175474749581</v>
      </c>
      <c r="AM40" s="2">
        <f t="shared" si="42"/>
        <v>5.16023166023166</v>
      </c>
      <c r="AN40" s="2">
        <f>((AK40-'리그 상수'!$B$1) / '리그 상수'!$B$2)*'2025 썸머시즌 타자'!E40</f>
        <v>0.5387822378497108</v>
      </c>
      <c r="AO40" s="2">
        <f>((AK40-'리그 상수'!$B$1) / '리그 상수'!$B$2) * '2025 썸머시즌 타자'!E40</f>
        <v>0.5387822378497108</v>
      </c>
      <c r="AP40" s="2">
        <f t="shared" si="43"/>
        <v>0.4</v>
      </c>
      <c r="AQ40" s="2">
        <f t="shared" si="44"/>
        <v>-0.38700000000000001</v>
      </c>
      <c r="AR40" s="2">
        <f t="shared" si="45"/>
        <v>0.55178223784971081</v>
      </c>
      <c r="AS40" s="2">
        <f t="shared" si="46"/>
        <v>7.98</v>
      </c>
      <c r="AT40" s="2">
        <f t="shared" si="47"/>
        <v>7.98</v>
      </c>
      <c r="AU40" s="2">
        <f t="shared" si="48"/>
        <v>8.5317822378497112</v>
      </c>
      <c r="AV40" s="3">
        <f>AU40 + (E40 * ('리그 상수'!$B$1 - '리그 상수'!$F$1) / '리그 상수'!$B$2)</f>
        <v>11.947590984974958</v>
      </c>
      <c r="AW40">
        <f t="shared" si="49"/>
        <v>22.560000000000002</v>
      </c>
      <c r="AX40" s="3">
        <f t="shared" si="50"/>
        <v>2.4458432528799236E-2</v>
      </c>
      <c r="AY40" s="3">
        <f t="shared" si="51"/>
        <v>0.37818183678411837</v>
      </c>
      <c r="BE40" s="1">
        <v>1</v>
      </c>
      <c r="BF40" s="1">
        <v>7</v>
      </c>
      <c r="BG40" s="1">
        <v>3</v>
      </c>
      <c r="BH40">
        <f t="shared" si="52"/>
        <v>28</v>
      </c>
      <c r="BI40" s="4">
        <f t="shared" si="53"/>
        <v>0.52959179897938635</v>
      </c>
      <c r="BJ40" s="2">
        <f>E40*('리그 상수'!$B$3 * 0.8)</f>
        <v>4.0757812500000004</v>
      </c>
      <c r="BL40" t="s">
        <v>277</v>
      </c>
      <c r="BM40" t="b">
        <f>IF(E40&gt;='리그 상수'!$I$1 * 2.8, TRUE, FALSE)</f>
        <v>1</v>
      </c>
    </row>
    <row r="41" spans="1:65" ht="18" thickBot="1">
      <c r="A41" t="s">
        <v>220</v>
      </c>
      <c r="B41" s="12" t="s">
        <v>120</v>
      </c>
      <c r="C41" s="5">
        <f t="shared" si="27"/>
        <v>7.4784690698923906E-2</v>
      </c>
      <c r="D41" s="5">
        <f t="shared" si="28"/>
        <v>0.35372340425531912</v>
      </c>
      <c r="E41" s="1">
        <f>SUMIF(BatGame!$A:$A,B41,BatGame!$E:$E)</f>
        <v>32</v>
      </c>
      <c r="F41">
        <f t="shared" si="29"/>
        <v>32</v>
      </c>
      <c r="G41" s="1">
        <f>SUMIF(BatGame!$A:$A,B41,BatGame!$F:$F)</f>
        <v>32</v>
      </c>
      <c r="H41" s="1">
        <f>SUMIF(BatGame!$A:$A,B41,BatGame!$M:$M)</f>
        <v>6</v>
      </c>
      <c r="I41" s="1">
        <f>SUMIF(BatGame!$A:$A,B41,BatGame!$G:$G)</f>
        <v>12</v>
      </c>
      <c r="J41">
        <f>SUMIF(BatGame!$A:$A,B41,BatGame!$H:$H)</f>
        <v>7</v>
      </c>
      <c r="K41" s="1">
        <f>SUMIF(BatGame!$A:$A,B41,BatGame!$I:$I)</f>
        <v>4</v>
      </c>
      <c r="L41" s="1">
        <f>SUMIF(BatGame!$A:$A,B41,BatGame!$J:$J)</f>
        <v>0</v>
      </c>
      <c r="M41" s="1">
        <f>SUMIF(BatGame!$A:$A,B41,BatGame!$K:$K)</f>
        <v>1</v>
      </c>
      <c r="N41">
        <f t="shared" si="30"/>
        <v>19</v>
      </c>
      <c r="O41" s="1">
        <f>SUMIF(BatGame!$A:$A,B41,BatGame!$L:$L)</f>
        <v>2</v>
      </c>
      <c r="P41" s="1">
        <f>SUMIF(BatGame!$A:$A,B41,BatGame!$N:$N)</f>
        <v>0</v>
      </c>
      <c r="Q41" s="1">
        <f>SUMIF(BatGame!$A:$A,B41,BatGame!$AC:$AC)</f>
        <v>0</v>
      </c>
      <c r="R41" s="1">
        <f>SUMIF(BatGame!$A:$A,B41,BatGame!$O:$O)</f>
        <v>0</v>
      </c>
      <c r="S41" s="1">
        <f>SUMIF(BatGame!$A:$A,B41,BatGame!$Y:$Y)</f>
        <v>0</v>
      </c>
      <c r="T41" s="1">
        <f>SUMIF(BatGame!$A:$A,B41,BatGame!$X:$X)</f>
        <v>0</v>
      </c>
      <c r="U41" s="1">
        <f>SUMIF(BatGame!$A:$A,B41,BatGame!$P:$P)</f>
        <v>1</v>
      </c>
      <c r="V41" s="1">
        <f>SUMIF(BatGame!$A:$A,B41,BatGame!$AB:$AB)</f>
        <v>0</v>
      </c>
      <c r="W41" s="1">
        <f>SUMIF(BatGame!$A:$A,B41,BatGame!$Z:$Z)</f>
        <v>0</v>
      </c>
      <c r="X41" s="1">
        <f>SUMIF(BatGame!$A:$A,B41,BatGame!$AA:$AA)</f>
        <v>0</v>
      </c>
      <c r="Y41" s="2">
        <f t="shared" si="31"/>
        <v>0.375</v>
      </c>
      <c r="Z41" s="2">
        <f t="shared" si="32"/>
        <v>0.375</v>
      </c>
      <c r="AA41" s="2">
        <f t="shared" si="33"/>
        <v>0.59375</v>
      </c>
      <c r="AB41" s="2">
        <f t="shared" si="34"/>
        <v>0.96875</v>
      </c>
      <c r="AC41" s="2">
        <f t="shared" si="35"/>
        <v>0.1875</v>
      </c>
      <c r="AD41" s="2">
        <f>(AL41/E41) / '리그 상수'!$B$3 * 100</f>
        <v>186.5442404006678</v>
      </c>
      <c r="AE41" s="2">
        <f t="shared" si="36"/>
        <v>3.125</v>
      </c>
      <c r="AF41" s="2">
        <f t="shared" si="37"/>
        <v>0</v>
      </c>
      <c r="AG41" s="2">
        <f t="shared" si="38"/>
        <v>0</v>
      </c>
      <c r="AH41" s="2">
        <f t="shared" si="39"/>
        <v>0.36666666666666664</v>
      </c>
      <c r="AI41" s="2">
        <f t="shared" si="40"/>
        <v>0.21875</v>
      </c>
      <c r="AJ41" s="2">
        <f t="shared" si="41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0.37920591310295654</v>
      </c>
      <c r="AL41" s="2">
        <f>((AK41-$AK$2) / '리그 상수'!$B$2 + '리그 상수'!$B$3) * '2025 썸머시즌 타자'!E41</f>
        <v>8.2196055926544247</v>
      </c>
      <c r="AM41" s="2">
        <f t="shared" si="42"/>
        <v>9.6187500000000004</v>
      </c>
      <c r="AN41" s="2">
        <f>((AK41-'리그 상수'!$B$1) / '리그 상수'!$B$2)*'2025 썸머시즌 타자'!E41</f>
        <v>0.85914262216772352</v>
      </c>
      <c r="AO41" s="2">
        <f>((AK41-'리그 상수'!$B$1) / '리그 상수'!$B$2) * '2025 썸머시즌 타자'!E41</f>
        <v>0.85914262216772352</v>
      </c>
      <c r="AP41" s="2">
        <f t="shared" si="43"/>
        <v>0</v>
      </c>
      <c r="AQ41" s="2">
        <f t="shared" si="44"/>
        <v>0.82800000000000007</v>
      </c>
      <c r="AR41" s="2">
        <f t="shared" si="45"/>
        <v>1.6871426221677237</v>
      </c>
      <c r="AS41" s="2">
        <f t="shared" si="46"/>
        <v>7.98</v>
      </c>
      <c r="AT41" s="2">
        <f t="shared" si="47"/>
        <v>7.98</v>
      </c>
      <c r="AU41" s="2">
        <f t="shared" si="48"/>
        <v>9.6671426221677237</v>
      </c>
      <c r="AV41" s="3">
        <f>AU41 + (E41 * ('리그 상수'!$B$1 - '리그 상수'!$F$1) / '리그 상수'!$B$2)</f>
        <v>12.621355592654425</v>
      </c>
      <c r="AW41">
        <f t="shared" si="49"/>
        <v>22.560000000000002</v>
      </c>
      <c r="AX41" s="3">
        <f t="shared" si="50"/>
        <v>7.478469069892392E-2</v>
      </c>
      <c r="AY41" s="3">
        <f t="shared" si="51"/>
        <v>0.42850809495424302</v>
      </c>
      <c r="BE41" s="1">
        <v>1</v>
      </c>
      <c r="BF41" s="1">
        <v>7</v>
      </c>
      <c r="BG41" s="1">
        <v>3</v>
      </c>
      <c r="BH41">
        <f t="shared" si="52"/>
        <v>20</v>
      </c>
      <c r="BI41" s="4">
        <f t="shared" si="53"/>
        <v>0.55945725144744785</v>
      </c>
      <c r="BJ41" s="2">
        <f>E41*('리그 상수'!$B$3 * 0.8)</f>
        <v>3.5250000000000004</v>
      </c>
      <c r="BL41" t="s">
        <v>277</v>
      </c>
      <c r="BM41" t="b">
        <f>IF(E41&gt;='리그 상수'!$I$1 * 2.8, TRUE, FALSE)</f>
        <v>1</v>
      </c>
    </row>
    <row r="42" spans="1:65" ht="18" thickBot="1">
      <c r="A42" t="s">
        <v>220</v>
      </c>
      <c r="B42" s="9" t="s">
        <v>121</v>
      </c>
      <c r="C42" s="5">
        <f t="shared" si="27"/>
        <v>2.2197758867902651E-2</v>
      </c>
      <c r="D42" s="5">
        <f t="shared" si="28"/>
        <v>0.35372340425531912</v>
      </c>
      <c r="E42" s="1">
        <f>SUMIF(BatGame!$A:$A,B42,BatGame!$E:$E)</f>
        <v>34</v>
      </c>
      <c r="F42">
        <f t="shared" si="29"/>
        <v>31</v>
      </c>
      <c r="G42" s="1">
        <f>SUMIF(BatGame!$A:$A,B42,BatGame!$F:$F)</f>
        <v>31</v>
      </c>
      <c r="H42" s="1">
        <f>SUMIF(BatGame!$A:$A,B42,BatGame!$M:$M)</f>
        <v>3</v>
      </c>
      <c r="I42" s="1">
        <f>SUMIF(BatGame!$A:$A,B42,BatGame!$G:$G)</f>
        <v>6</v>
      </c>
      <c r="J42">
        <f>SUMIF(BatGame!$A:$A,B42,BatGame!$H:$H)</f>
        <v>5</v>
      </c>
      <c r="K42" s="1">
        <f>SUMIF(BatGame!$A:$A,B42,BatGame!$I:$I)</f>
        <v>1</v>
      </c>
      <c r="L42" s="1">
        <f>SUMIF(BatGame!$A:$A,B42,BatGame!$J:$J)</f>
        <v>0</v>
      </c>
      <c r="M42" s="1">
        <f>SUMIF(BatGame!$A:$A,B42,BatGame!$K:$K)</f>
        <v>0</v>
      </c>
      <c r="N42">
        <f t="shared" si="30"/>
        <v>7</v>
      </c>
      <c r="O42" s="1">
        <f>SUMIF(BatGame!$A:$A,B42,BatGame!$L:$L)</f>
        <v>1</v>
      </c>
      <c r="P42" s="1">
        <f>SUMIF(BatGame!$A:$A,B42,BatGame!$N:$N)</f>
        <v>4</v>
      </c>
      <c r="Q42" s="1">
        <f>SUMIF(BatGame!$A:$A,B42,BatGame!$AC:$AC)</f>
        <v>0</v>
      </c>
      <c r="R42" s="1">
        <f>SUMIF(BatGame!$A:$A,B42,BatGame!$O:$O)</f>
        <v>1</v>
      </c>
      <c r="S42" s="1">
        <f>SUMIF(BatGame!$A:$A,B42,BatGame!$Y:$Y)</f>
        <v>1</v>
      </c>
      <c r="T42" s="1">
        <f>SUMIF(BatGame!$A:$A,B42,BatGame!$X:$X)</f>
        <v>0</v>
      </c>
      <c r="U42" s="1">
        <f>SUMIF(BatGame!$A:$A,B42,BatGame!$P:$P)</f>
        <v>5</v>
      </c>
      <c r="V42" s="1">
        <f>SUMIF(BatGame!$A:$A,B42,BatGame!$AB:$AB)</f>
        <v>0</v>
      </c>
      <c r="W42" s="1">
        <f>SUMIF(BatGame!$A:$A,B42,BatGame!$Z:$Z)</f>
        <v>0</v>
      </c>
      <c r="X42" s="1">
        <f>SUMIF(BatGame!$A:$A,B42,BatGame!$AA:$AA)</f>
        <v>1</v>
      </c>
      <c r="Y42" s="2">
        <f t="shared" si="31"/>
        <v>0.19354838709677419</v>
      </c>
      <c r="Z42" s="2">
        <f t="shared" si="32"/>
        <v>0.23529411764705882</v>
      </c>
      <c r="AA42" s="2">
        <f t="shared" si="33"/>
        <v>0.22580645161290322</v>
      </c>
      <c r="AB42" s="2">
        <f t="shared" si="34"/>
        <v>0.46110056925996201</v>
      </c>
      <c r="AC42" s="2">
        <f t="shared" si="35"/>
        <v>9.6774193548387094E-2</v>
      </c>
      <c r="AD42" s="2">
        <f>(AL42/E42) / '리그 상수'!$B$3 * 100</f>
        <v>141.43061966021799</v>
      </c>
      <c r="AE42" s="2">
        <f t="shared" si="36"/>
        <v>14.705882352941178</v>
      </c>
      <c r="AF42" s="2">
        <f t="shared" si="37"/>
        <v>2.9411764705882351</v>
      </c>
      <c r="AG42" s="2">
        <f t="shared" si="38"/>
        <v>0.2</v>
      </c>
      <c r="AH42" s="2">
        <f t="shared" si="39"/>
        <v>0.22222222222222221</v>
      </c>
      <c r="AI42" s="2">
        <f t="shared" si="40"/>
        <v>3.2258064516129031E-2</v>
      </c>
      <c r="AJ42" s="2">
        <f t="shared" si="41"/>
        <v>4.1745730550284632E-2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0.18153415970767534</v>
      </c>
      <c r="AL42" s="2">
        <f>((AK42-$AK$2) / '리그 상수'!$B$2 + '리그 상수'!$B$3) * '2025 썸머시즌 타자'!E42</f>
        <v>6.6212733462020026</v>
      </c>
      <c r="AM42" s="2">
        <f t="shared" si="42"/>
        <v>1.8759305210918114</v>
      </c>
      <c r="AN42" s="2">
        <f>((AK42-'리그 상수'!$B$1) / '리그 상수'!$B$2)*'2025 썸머시즌 타자'!E42</f>
        <v>-1.1992185599401162</v>
      </c>
      <c r="AO42" s="2">
        <f>((AK42-'리그 상수'!$B$1) / '리그 상수'!$B$2) * '2025 썸머시즌 타자'!E42</f>
        <v>-1.1992185599401162</v>
      </c>
      <c r="AP42" s="2">
        <f t="shared" si="43"/>
        <v>0.8</v>
      </c>
      <c r="AQ42" s="2">
        <f t="shared" si="44"/>
        <v>0.89999999999999991</v>
      </c>
      <c r="AR42" s="2">
        <f t="shared" si="45"/>
        <v>0.50078144005988379</v>
      </c>
      <c r="AS42" s="2">
        <f t="shared" si="46"/>
        <v>7.98</v>
      </c>
      <c r="AT42" s="2">
        <f t="shared" si="47"/>
        <v>7.98</v>
      </c>
      <c r="AU42" s="2">
        <f t="shared" si="48"/>
        <v>8.480781440059884</v>
      </c>
      <c r="AV42" s="3">
        <f>AU42 + (E42 * ('리그 상수'!$B$1 - '리그 상수'!$F$1) / '리그 상수'!$B$2)</f>
        <v>11.619632721202004</v>
      </c>
      <c r="AW42">
        <f t="shared" si="49"/>
        <v>22.560000000000002</v>
      </c>
      <c r="AX42" s="3">
        <f t="shared" si="50"/>
        <v>2.2197758867902647E-2</v>
      </c>
      <c r="AY42" s="3">
        <f t="shared" si="51"/>
        <v>0.37592116312322177</v>
      </c>
      <c r="BE42" s="1">
        <v>1</v>
      </c>
      <c r="BF42" s="1">
        <v>7</v>
      </c>
      <c r="BG42" s="1">
        <v>3</v>
      </c>
      <c r="BH42">
        <f t="shared" si="52"/>
        <v>26</v>
      </c>
      <c r="BI42" s="4">
        <f t="shared" si="53"/>
        <v>0.51505464189725192</v>
      </c>
      <c r="BJ42" s="2">
        <f>E42*('리그 상수'!$B$3 * 0.8)</f>
        <v>3.7453125000000003</v>
      </c>
      <c r="BL42" t="s">
        <v>277</v>
      </c>
      <c r="BM42" t="b">
        <f>IF(E42&gt;='리그 상수'!$I$1 * 2.8, TRUE, FALSE)</f>
        <v>1</v>
      </c>
    </row>
    <row r="43" spans="1:65" ht="18" thickBot="1">
      <c r="A43" t="s">
        <v>220</v>
      </c>
      <c r="B43" s="7" t="s">
        <v>122</v>
      </c>
      <c r="C43" s="5">
        <f t="shared" si="27"/>
        <v>3.2909996021528831E-2</v>
      </c>
      <c r="D43" s="5">
        <f t="shared" si="28"/>
        <v>0.35372340425531912</v>
      </c>
      <c r="E43" s="1">
        <f>SUMIF(BatGame!$A:$A,B43,BatGame!$E:$E)</f>
        <v>33</v>
      </c>
      <c r="F43">
        <f t="shared" si="29"/>
        <v>33</v>
      </c>
      <c r="G43" s="1">
        <f>SUMIF(BatGame!$A:$A,B43,BatGame!$F:$F)</f>
        <v>33</v>
      </c>
      <c r="H43" s="1">
        <f>SUMIF(BatGame!$A:$A,B43,BatGame!$M:$M)</f>
        <v>6</v>
      </c>
      <c r="I43" s="1">
        <f>SUMIF(BatGame!$A:$A,B43,BatGame!$G:$G)</f>
        <v>6</v>
      </c>
      <c r="J43">
        <f>SUMIF(BatGame!$A:$A,B43,BatGame!$H:$H)</f>
        <v>4</v>
      </c>
      <c r="K43" s="1">
        <f>SUMIF(BatGame!$A:$A,B43,BatGame!$I:$I)</f>
        <v>1</v>
      </c>
      <c r="L43" s="1">
        <f>SUMIF(BatGame!$A:$A,B43,BatGame!$J:$J)</f>
        <v>1</v>
      </c>
      <c r="M43" s="1">
        <f>SUMIF(BatGame!$A:$A,B43,BatGame!$K:$K)</f>
        <v>0</v>
      </c>
      <c r="N43">
        <f t="shared" si="30"/>
        <v>9</v>
      </c>
      <c r="O43" s="1">
        <f>SUMIF(BatGame!$A:$A,B43,BatGame!$L:$L)</f>
        <v>0</v>
      </c>
      <c r="P43" s="1">
        <f>SUMIF(BatGame!$A:$A,B43,BatGame!$N:$N)</f>
        <v>1</v>
      </c>
      <c r="Q43" s="1">
        <f>SUMIF(BatGame!$A:$A,B43,BatGame!$AC:$AC)</f>
        <v>0</v>
      </c>
      <c r="R43" s="1">
        <f>SUMIF(BatGame!$A:$A,B43,BatGame!$O:$O)</f>
        <v>0</v>
      </c>
      <c r="S43" s="1">
        <f>SUMIF(BatGame!$A:$A,B43,BatGame!$Y:$Y)</f>
        <v>0</v>
      </c>
      <c r="T43" s="1">
        <f>SUMIF(BatGame!$A:$A,B43,BatGame!$X:$X)</f>
        <v>0</v>
      </c>
      <c r="U43" s="1">
        <f>SUMIF(BatGame!$A:$A,B43,BatGame!$P:$P)</f>
        <v>6</v>
      </c>
      <c r="V43" s="1">
        <f>SUMIF(BatGame!$A:$A,B43,BatGame!$AB:$AB)</f>
        <v>0</v>
      </c>
      <c r="W43" s="1">
        <f>SUMIF(BatGame!$A:$A,B43,BatGame!$Z:$Z)</f>
        <v>0</v>
      </c>
      <c r="X43" s="1">
        <f>SUMIF(BatGame!$A:$A,B43,BatGame!$AA:$AA)</f>
        <v>0</v>
      </c>
      <c r="Y43" s="2">
        <f t="shared" si="31"/>
        <v>0.18181818181818182</v>
      </c>
      <c r="Z43" s="2">
        <f t="shared" si="32"/>
        <v>0.18181818181818182</v>
      </c>
      <c r="AA43" s="2">
        <f t="shared" si="33"/>
        <v>0.27272727272727271</v>
      </c>
      <c r="AB43" s="2">
        <f t="shared" si="34"/>
        <v>0.45454545454545453</v>
      </c>
      <c r="AC43" s="2">
        <f t="shared" si="35"/>
        <v>0.18181818181818182</v>
      </c>
      <c r="AD43" s="2">
        <f>(AL43/E43) / '리그 상수'!$B$3 * 100</f>
        <v>139.37066828552639</v>
      </c>
      <c r="AE43" s="2">
        <f t="shared" si="36"/>
        <v>18.181818181818183</v>
      </c>
      <c r="AF43" s="2">
        <f t="shared" si="37"/>
        <v>0</v>
      </c>
      <c r="AG43" s="2">
        <f t="shared" si="38"/>
        <v>0</v>
      </c>
      <c r="AH43" s="2">
        <f t="shared" si="39"/>
        <v>0.22222222222222221</v>
      </c>
      <c r="AI43" s="2">
        <f t="shared" si="40"/>
        <v>9.0909090909090884E-2</v>
      </c>
      <c r="AJ43" s="2">
        <f t="shared" si="41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0.17250818942506366</v>
      </c>
      <c r="AL43" s="2">
        <f>((AK43-$AK$2) / '리그 상수'!$B$2 + '리그 상수'!$B$3) * '2025 썸머시즌 타자'!E43</f>
        <v>6.3329269485601003</v>
      </c>
      <c r="AM43" s="2">
        <f t="shared" si="42"/>
        <v>1.6363636363636362</v>
      </c>
      <c r="AN43" s="2">
        <f>((AK43-'리그 상수'!$B$1) / '리그 상수'!$B$2)*'2025 썸머시즌 타자'!E43</f>
        <v>-1.2575504897543099</v>
      </c>
      <c r="AO43" s="2">
        <f>((AK43-'리그 상수'!$B$1) / '리그 상수'!$B$2) * '2025 썸머시즌 타자'!E43</f>
        <v>-1.2575504897543099</v>
      </c>
      <c r="AP43" s="2">
        <f t="shared" si="43"/>
        <v>0.2</v>
      </c>
      <c r="AQ43" s="2">
        <f t="shared" si="44"/>
        <v>1.7999999999999998</v>
      </c>
      <c r="AR43" s="2">
        <f t="shared" si="45"/>
        <v>0.74244951024568984</v>
      </c>
      <c r="AS43" s="2">
        <f t="shared" si="46"/>
        <v>7.98</v>
      </c>
      <c r="AT43" s="2">
        <f t="shared" si="47"/>
        <v>7.98</v>
      </c>
      <c r="AU43" s="2">
        <f t="shared" si="48"/>
        <v>8.7224495102456903</v>
      </c>
      <c r="AV43" s="3">
        <f>AU43 + (E43 * ('리그 상수'!$B$1 - '리그 상수'!$F$1) / '리그 상수'!$B$2)</f>
        <v>11.768981636060101</v>
      </c>
      <c r="AW43">
        <f t="shared" si="49"/>
        <v>22.560000000000002</v>
      </c>
      <c r="AX43" s="3">
        <f t="shared" si="50"/>
        <v>3.2909996021528803E-2</v>
      </c>
      <c r="AY43" s="3">
        <f t="shared" si="51"/>
        <v>0.38663340027684795</v>
      </c>
      <c r="BE43" s="1">
        <v>1</v>
      </c>
      <c r="BF43" s="1">
        <v>7</v>
      </c>
      <c r="BG43" s="1">
        <v>3</v>
      </c>
      <c r="BH43">
        <f t="shared" si="52"/>
        <v>27</v>
      </c>
      <c r="BI43" s="4">
        <f t="shared" si="53"/>
        <v>0.52167471791046538</v>
      </c>
      <c r="BJ43" s="2">
        <f>E43*('리그 상수'!$B$3 * 0.8)</f>
        <v>3.6351562500000005</v>
      </c>
      <c r="BL43" t="s">
        <v>277</v>
      </c>
      <c r="BM43" t="b">
        <f>IF(E43&gt;='리그 상수'!$I$1 * 2.8, TRUE, FALSE)</f>
        <v>1</v>
      </c>
    </row>
    <row r="44" spans="1:65" ht="18" thickBot="1">
      <c r="A44" t="s">
        <v>220</v>
      </c>
      <c r="B44" s="10" t="s">
        <v>123</v>
      </c>
      <c r="C44" s="5">
        <f t="shared" si="27"/>
        <v>-4.2615063684353083E-3</v>
      </c>
      <c r="D44" s="5">
        <f t="shared" si="28"/>
        <v>0.35372340425531912</v>
      </c>
      <c r="E44" s="1">
        <f>SUMIF(BatGame!$A:$A,B44,BatGame!$E:$E)</f>
        <v>15</v>
      </c>
      <c r="F44">
        <f t="shared" si="29"/>
        <v>15</v>
      </c>
      <c r="G44" s="1">
        <f>SUMIF(BatGame!$A:$A,B44,BatGame!$F:$F)</f>
        <v>15</v>
      </c>
      <c r="H44" s="1">
        <f>SUMIF(BatGame!$A:$A,B44,BatGame!$M:$M)</f>
        <v>1</v>
      </c>
      <c r="I44" s="1">
        <f>SUMIF(BatGame!$A:$A,B44,BatGame!$G:$G)</f>
        <v>3</v>
      </c>
      <c r="J44">
        <f>SUMIF(BatGame!$A:$A,B44,BatGame!$H:$H)</f>
        <v>1</v>
      </c>
      <c r="K44" s="1">
        <f>SUMIF(BatGame!$A:$A,B44,BatGame!$I:$I)</f>
        <v>2</v>
      </c>
      <c r="L44" s="1">
        <f>SUMIF(BatGame!$A:$A,B44,BatGame!$J:$J)</f>
        <v>0</v>
      </c>
      <c r="M44" s="1">
        <f>SUMIF(BatGame!$A:$A,B44,BatGame!$K:$K)</f>
        <v>0</v>
      </c>
      <c r="N44">
        <f t="shared" si="30"/>
        <v>5</v>
      </c>
      <c r="O44" s="1">
        <f>SUMIF(BatGame!$A:$A,B44,BatGame!$L:$L)</f>
        <v>1</v>
      </c>
      <c r="P44" s="1">
        <f>SUMIF(BatGame!$A:$A,B44,BatGame!$N:$N)</f>
        <v>0</v>
      </c>
      <c r="Q44" s="1">
        <f>SUMIF(BatGame!$A:$A,B44,BatGame!$AC:$AC)</f>
        <v>0</v>
      </c>
      <c r="R44" s="1">
        <f>SUMIF(BatGame!$A:$A,B44,BatGame!$O:$O)</f>
        <v>0</v>
      </c>
      <c r="S44" s="1">
        <f>SUMIF(BatGame!$A:$A,B44,BatGame!$Y:$Y)</f>
        <v>0</v>
      </c>
      <c r="T44" s="1">
        <f>SUMIF(BatGame!$A:$A,B44,BatGame!$X:$X)</f>
        <v>0</v>
      </c>
      <c r="U44" s="1">
        <f>SUMIF(BatGame!$A:$A,B44,BatGame!$P:$P)</f>
        <v>1</v>
      </c>
      <c r="V44" s="1">
        <f>SUMIF(BatGame!$A:$A,B44,BatGame!$AB:$AB)</f>
        <v>0</v>
      </c>
      <c r="W44" s="1">
        <f>SUMIF(BatGame!$A:$A,B44,BatGame!$Z:$Z)</f>
        <v>0</v>
      </c>
      <c r="X44" s="1">
        <f>SUMIF(BatGame!$A:$A,B44,BatGame!$AA:$AA)</f>
        <v>0</v>
      </c>
      <c r="Y44" s="2">
        <f t="shared" si="31"/>
        <v>0.2</v>
      </c>
      <c r="Z44" s="2">
        <f t="shared" si="32"/>
        <v>0.2</v>
      </c>
      <c r="AA44" s="2">
        <f t="shared" si="33"/>
        <v>0.33333333333333331</v>
      </c>
      <c r="AB44" s="2">
        <f t="shared" si="34"/>
        <v>0.53333333333333333</v>
      </c>
      <c r="AC44" s="2">
        <f t="shared" si="35"/>
        <v>6.6666666666666666E-2</v>
      </c>
      <c r="AD44" s="2">
        <f>(AL44/E44) / '리그 상수'!$B$3 * 100</f>
        <v>147.86644407345574</v>
      </c>
      <c r="AE44" s="2">
        <f t="shared" si="36"/>
        <v>6.666666666666667</v>
      </c>
      <c r="AF44" s="2">
        <f t="shared" si="37"/>
        <v>0</v>
      </c>
      <c r="AG44" s="2">
        <f t="shared" si="38"/>
        <v>0</v>
      </c>
      <c r="AH44" s="2">
        <f t="shared" si="39"/>
        <v>0.21428571428571427</v>
      </c>
      <c r="AI44" s="2">
        <f t="shared" si="40"/>
        <v>0.1333333333333333</v>
      </c>
      <c r="AJ44" s="2">
        <f t="shared" si="41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0.20973364082731424</v>
      </c>
      <c r="AL44" s="2">
        <f>((AK44-$AK$2) / '리그 상수'!$B$2 + '리그 상수'!$B$3) * '2025 썸머시즌 타자'!E44</f>
        <v>3.0540774337437395</v>
      </c>
      <c r="AM44" s="2">
        <f t="shared" si="42"/>
        <v>2.25</v>
      </c>
      <c r="AN44" s="2">
        <f>((AK44-'리그 상수'!$B$1) / '리그 상수'!$B$2)*'2025 썸머시즌 타자'!E44</f>
        <v>-0.39613958367190127</v>
      </c>
      <c r="AO44" s="2">
        <f>((AK44-'리그 상수'!$B$1) / '리그 상수'!$B$2) * '2025 썸머시즌 타자'!E44</f>
        <v>-0.39613958367190127</v>
      </c>
      <c r="AP44" s="2">
        <f t="shared" si="43"/>
        <v>0</v>
      </c>
      <c r="AQ44" s="2">
        <f t="shared" si="44"/>
        <v>0.3</v>
      </c>
      <c r="AR44" s="2">
        <f t="shared" si="45"/>
        <v>-9.6139583671901285E-2</v>
      </c>
      <c r="AS44" s="2">
        <f t="shared" si="46"/>
        <v>7.98</v>
      </c>
      <c r="AT44" s="2">
        <f t="shared" si="47"/>
        <v>7.98</v>
      </c>
      <c r="AU44" s="2">
        <f t="shared" si="48"/>
        <v>7.8838604163280994</v>
      </c>
      <c r="AV44" s="3">
        <f>AU44 + (E44 * ('리그 상수'!$B$1 - '리그 상수'!$F$1) / '리그 상수'!$B$2)</f>
        <v>9.2686477462437402</v>
      </c>
      <c r="AW44">
        <f t="shared" si="49"/>
        <v>22.560000000000002</v>
      </c>
      <c r="AX44" s="3">
        <f t="shared" si="50"/>
        <v>-4.2615063684353404E-3</v>
      </c>
      <c r="AY44" s="3">
        <f t="shared" si="51"/>
        <v>0.34946189788688381</v>
      </c>
      <c r="BE44" s="1">
        <v>1</v>
      </c>
      <c r="BF44" s="1">
        <v>7</v>
      </c>
      <c r="BG44" s="1">
        <v>3</v>
      </c>
      <c r="BH44">
        <f t="shared" si="52"/>
        <v>12</v>
      </c>
      <c r="BI44" s="4">
        <f t="shared" si="53"/>
        <v>0.41084431499307356</v>
      </c>
      <c r="BJ44" s="2">
        <f>E44*('리그 상수'!$B$3 * 0.8)</f>
        <v>1.6523437500000002</v>
      </c>
      <c r="BL44" t="s">
        <v>277</v>
      </c>
      <c r="BM44" t="b">
        <f>IF(E44&gt;='리그 상수'!$I$1 * 2.8, TRUE, FALSE)</f>
        <v>0</v>
      </c>
    </row>
    <row r="45" spans="1:65" ht="18" thickBot="1">
      <c r="A45" t="s">
        <v>220</v>
      </c>
      <c r="B45" s="10" t="s">
        <v>124</v>
      </c>
      <c r="C45" s="5">
        <f t="shared" si="27"/>
        <v>5.668240705435923E-3</v>
      </c>
      <c r="D45" s="5">
        <f t="shared" si="28"/>
        <v>0.35372340425531912</v>
      </c>
      <c r="E45" s="1">
        <f>SUMIF(BatGame!$A:$A,B45,BatGame!$E:$E)</f>
        <v>32</v>
      </c>
      <c r="F45">
        <f t="shared" si="29"/>
        <v>29</v>
      </c>
      <c r="G45" s="1">
        <f>SUMIF(BatGame!$A:$A,B45,BatGame!$F:$F)</f>
        <v>29</v>
      </c>
      <c r="H45" s="1">
        <f>SUMIF(BatGame!$A:$A,B45,BatGame!$M:$M)</f>
        <v>4</v>
      </c>
      <c r="I45" s="1">
        <f>SUMIF(BatGame!$A:$A,B45,BatGame!$G:$G)</f>
        <v>8</v>
      </c>
      <c r="J45">
        <f>SUMIF(BatGame!$A:$A,B45,BatGame!$H:$H)</f>
        <v>5</v>
      </c>
      <c r="K45" s="1">
        <f>SUMIF(BatGame!$A:$A,B45,BatGame!$I:$I)</f>
        <v>2</v>
      </c>
      <c r="L45" s="1">
        <f>SUMIF(BatGame!$A:$A,B45,BatGame!$J:$J)</f>
        <v>0</v>
      </c>
      <c r="M45" s="1">
        <f>SUMIF(BatGame!$A:$A,B45,BatGame!$K:$K)</f>
        <v>1</v>
      </c>
      <c r="N45">
        <f t="shared" si="30"/>
        <v>13</v>
      </c>
      <c r="O45" s="1">
        <f>SUMIF(BatGame!$A:$A,B45,BatGame!$L:$L)</f>
        <v>2</v>
      </c>
      <c r="P45" s="1">
        <f>SUMIF(BatGame!$A:$A,B45,BatGame!$N:$N)</f>
        <v>0</v>
      </c>
      <c r="Q45" s="1">
        <f>SUMIF(BatGame!$A:$A,B45,BatGame!$AC:$AC)</f>
        <v>1</v>
      </c>
      <c r="R45" s="1">
        <f>SUMIF(BatGame!$A:$A,B45,BatGame!$O:$O)</f>
        <v>1</v>
      </c>
      <c r="S45" s="1">
        <f>SUMIF(BatGame!$A:$A,B45,BatGame!$Y:$Y)</f>
        <v>2</v>
      </c>
      <c r="T45" s="1">
        <f>SUMIF(BatGame!$A:$A,B45,BatGame!$X:$X)</f>
        <v>0</v>
      </c>
      <c r="U45" s="1">
        <f>SUMIF(BatGame!$A:$A,B45,BatGame!$P:$P)</f>
        <v>1</v>
      </c>
      <c r="V45" s="1">
        <f>SUMIF(BatGame!$A:$A,B45,BatGame!$AB:$AB)</f>
        <v>1</v>
      </c>
      <c r="W45" s="1">
        <f>SUMIF(BatGame!$A:$A,B45,BatGame!$Z:$Z)</f>
        <v>0</v>
      </c>
      <c r="X45" s="1">
        <f>SUMIF(BatGame!$A:$A,B45,BatGame!$AA:$AA)</f>
        <v>0</v>
      </c>
      <c r="Y45" s="2">
        <f t="shared" si="31"/>
        <v>0.27586206896551724</v>
      </c>
      <c r="Z45" s="2">
        <f t="shared" si="32"/>
        <v>0.34375</v>
      </c>
      <c r="AA45" s="2">
        <f t="shared" si="33"/>
        <v>0.44827586206896552</v>
      </c>
      <c r="AB45" s="2">
        <f t="shared" si="34"/>
        <v>0.79202586206896552</v>
      </c>
      <c r="AC45" s="2">
        <f t="shared" si="35"/>
        <v>0.13793103448275862</v>
      </c>
      <c r="AD45" s="2">
        <f>(AL45/E45) / '리그 상수'!$B$3 * 100</f>
        <v>172.01335559265442</v>
      </c>
      <c r="AE45" s="2">
        <f t="shared" si="36"/>
        <v>3.125</v>
      </c>
      <c r="AF45" s="2">
        <f t="shared" si="37"/>
        <v>3.125</v>
      </c>
      <c r="AG45" s="2">
        <f t="shared" si="38"/>
        <v>1</v>
      </c>
      <c r="AH45" s="2">
        <f t="shared" si="39"/>
        <v>0.25925925925925924</v>
      </c>
      <c r="AI45" s="2">
        <f t="shared" si="40"/>
        <v>0.17241379310344829</v>
      </c>
      <c r="AJ45" s="2">
        <f t="shared" si="41"/>
        <v>6.7887931034482762E-2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0.31553677213752185</v>
      </c>
      <c r="AL45" s="2">
        <f>((AK45-$AK$2) / '리그 상수'!$B$2 + '리그 상수'!$B$3) * '2025 썸머시즌 타자'!E45</f>
        <v>7.5793384808013355</v>
      </c>
      <c r="AM45" s="2">
        <f t="shared" si="42"/>
        <v>5.7886056971514241</v>
      </c>
      <c r="AN45" s="2">
        <f>((AK45-'리그 상수'!$B$1) / '리그 상수'!$B$2)*'2025 썸머시즌 타자'!E45</f>
        <v>0.2188755103146349</v>
      </c>
      <c r="AO45" s="2">
        <f>((AK45-'리그 상수'!$B$1) / '리그 상수'!$B$2) * '2025 썸머시즌 타자'!E45</f>
        <v>0.2188755103146349</v>
      </c>
      <c r="AP45" s="2">
        <f t="shared" si="43"/>
        <v>-0.4</v>
      </c>
      <c r="AQ45" s="2">
        <f t="shared" si="44"/>
        <v>0.30900000000000005</v>
      </c>
      <c r="AR45" s="2">
        <f t="shared" si="45"/>
        <v>0.12787551031463493</v>
      </c>
      <c r="AS45" s="2">
        <f t="shared" si="46"/>
        <v>7.98</v>
      </c>
      <c r="AT45" s="2">
        <f t="shared" si="47"/>
        <v>7.98</v>
      </c>
      <c r="AU45" s="2">
        <f t="shared" si="48"/>
        <v>8.1078755103146349</v>
      </c>
      <c r="AV45" s="3">
        <f>AU45 + (E45 * ('리그 상수'!$B$1 - '리그 상수'!$F$1) / '리그 상수'!$B$2)</f>
        <v>11.062088480801336</v>
      </c>
      <c r="AW45">
        <f t="shared" si="49"/>
        <v>22.560000000000002</v>
      </c>
      <c r="AX45" s="3">
        <f t="shared" si="50"/>
        <v>5.6682407054359446E-3</v>
      </c>
      <c r="AY45" s="3">
        <f t="shared" si="51"/>
        <v>0.35939164496075504</v>
      </c>
      <c r="BE45" s="1">
        <v>1</v>
      </c>
      <c r="BF45" s="1">
        <v>7</v>
      </c>
      <c r="BG45" s="1">
        <v>3</v>
      </c>
      <c r="BH45">
        <f t="shared" si="52"/>
        <v>23</v>
      </c>
      <c r="BI45" s="4">
        <f t="shared" si="53"/>
        <v>0.49034080145395986</v>
      </c>
      <c r="BJ45" s="2">
        <f>E45*('리그 상수'!$B$3 * 0.8)</f>
        <v>3.5250000000000004</v>
      </c>
      <c r="BL45" t="s">
        <v>277</v>
      </c>
      <c r="BM45" t="b">
        <f>IF(E45&gt;='리그 상수'!$I$1 * 2.8, TRUE, FALSE)</f>
        <v>1</v>
      </c>
    </row>
    <row r="46" spans="1:65" ht="18" thickBot="1">
      <c r="A46" t="s">
        <v>220</v>
      </c>
      <c r="B46" s="7" t="s">
        <v>125</v>
      </c>
      <c r="C46" s="5">
        <f t="shared" si="27"/>
        <v>-9.9665095570450335E-3</v>
      </c>
      <c r="D46" s="5">
        <f t="shared" si="28"/>
        <v>0.35372340425531912</v>
      </c>
      <c r="E46" s="1">
        <f>SUMIF(BatGame!$A:$A,B46,BatGame!$E:$E)</f>
        <v>22</v>
      </c>
      <c r="F46">
        <f t="shared" si="29"/>
        <v>22</v>
      </c>
      <c r="G46" s="1">
        <f>SUMIF(BatGame!$A:$A,B46,BatGame!$F:$F)</f>
        <v>22</v>
      </c>
      <c r="H46" s="1">
        <f>SUMIF(BatGame!$A:$A,B46,BatGame!$M:$M)</f>
        <v>3</v>
      </c>
      <c r="I46" s="1">
        <f>SUMIF(BatGame!$A:$A,B46,BatGame!$G:$G)</f>
        <v>3</v>
      </c>
      <c r="J46">
        <f>SUMIF(BatGame!$A:$A,B46,BatGame!$H:$H)</f>
        <v>3</v>
      </c>
      <c r="K46" s="1">
        <f>SUMIF(BatGame!$A:$A,B46,BatGame!$I:$I)</f>
        <v>0</v>
      </c>
      <c r="L46" s="1">
        <f>SUMIF(BatGame!$A:$A,B46,BatGame!$J:$J)</f>
        <v>0</v>
      </c>
      <c r="M46" s="1">
        <f>SUMIF(BatGame!$A:$A,B46,BatGame!$K:$K)</f>
        <v>0</v>
      </c>
      <c r="N46">
        <f t="shared" si="30"/>
        <v>3</v>
      </c>
      <c r="O46" s="1">
        <f>SUMIF(BatGame!$A:$A,B46,BatGame!$L:$L)</f>
        <v>1</v>
      </c>
      <c r="P46" s="1">
        <f>SUMIF(BatGame!$A:$A,B46,BatGame!$N:$N)</f>
        <v>3</v>
      </c>
      <c r="Q46" s="1">
        <f>SUMIF(BatGame!$A:$A,B46,BatGame!$AC:$AC)</f>
        <v>1</v>
      </c>
      <c r="R46" s="1">
        <f>SUMIF(BatGame!$A:$A,B46,BatGame!$O:$O)</f>
        <v>0</v>
      </c>
      <c r="S46" s="1">
        <f>SUMIF(BatGame!$A:$A,B46,BatGame!$Y:$Y)</f>
        <v>0</v>
      </c>
      <c r="T46" s="1">
        <f>SUMIF(BatGame!$A:$A,B46,BatGame!$X:$X)</f>
        <v>0</v>
      </c>
      <c r="U46" s="1">
        <f>SUMIF(BatGame!$A:$A,B46,BatGame!$P:$P)</f>
        <v>2</v>
      </c>
      <c r="V46" s="1">
        <f>SUMIF(BatGame!$A:$A,B46,BatGame!$AB:$AB)</f>
        <v>0</v>
      </c>
      <c r="W46" s="1">
        <f>SUMIF(BatGame!$A:$A,B46,BatGame!$Z:$Z)</f>
        <v>0</v>
      </c>
      <c r="X46" s="1">
        <f>SUMIF(BatGame!$A:$A,B46,BatGame!$AA:$AA)</f>
        <v>0</v>
      </c>
      <c r="Y46" s="2">
        <f t="shared" si="31"/>
        <v>0.13636363636363635</v>
      </c>
      <c r="Z46" s="2">
        <f t="shared" si="32"/>
        <v>0.13636363636363635</v>
      </c>
      <c r="AA46" s="2">
        <f t="shared" si="33"/>
        <v>0.13636363636363635</v>
      </c>
      <c r="AB46" s="2">
        <f t="shared" si="34"/>
        <v>0.27272727272727271</v>
      </c>
      <c r="AC46" s="2">
        <f t="shared" si="35"/>
        <v>0.13636363636363635</v>
      </c>
      <c r="AD46" s="2">
        <f>(AL46/E46) / '리그 상수'!$B$3 * 100</f>
        <v>123.31157990590378</v>
      </c>
      <c r="AE46" s="2">
        <f t="shared" si="36"/>
        <v>9.0909090909090917</v>
      </c>
      <c r="AF46" s="2">
        <f t="shared" si="37"/>
        <v>0</v>
      </c>
      <c r="AG46" s="2">
        <f t="shared" si="38"/>
        <v>0</v>
      </c>
      <c r="AH46" s="2">
        <f t="shared" si="39"/>
        <v>0.15</v>
      </c>
      <c r="AI46" s="2">
        <f t="shared" si="40"/>
        <v>0</v>
      </c>
      <c r="AJ46" s="2">
        <f t="shared" si="41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0.10214300689641927</v>
      </c>
      <c r="AL46" s="2">
        <f>((AK46-$AK$2) / '리그 상수'!$B$2 + '리그 상수'!$B$3) * '2025 썸머시즌 타자'!E46</f>
        <v>3.7354738366026714</v>
      </c>
      <c r="AM46" s="2">
        <f t="shared" si="42"/>
        <v>0.55227272727272714</v>
      </c>
      <c r="AN46" s="2">
        <f>((AK46-'리그 상수'!$B$1) / '리그 상수'!$B$2)*'2025 썸머시즌 타자'!E46</f>
        <v>-1.3248444556069356</v>
      </c>
      <c r="AO46" s="2">
        <f>((AK46-'리그 상수'!$B$1) / '리그 상수'!$B$2) * '2025 썸머시즌 타자'!E46</f>
        <v>-1.3248444556069356</v>
      </c>
      <c r="AP46" s="2">
        <f t="shared" si="43"/>
        <v>0.2</v>
      </c>
      <c r="AQ46" s="2">
        <f t="shared" si="44"/>
        <v>0.89999999999999991</v>
      </c>
      <c r="AR46" s="2">
        <f t="shared" si="45"/>
        <v>-0.22484445560693578</v>
      </c>
      <c r="AS46" s="2">
        <f t="shared" si="46"/>
        <v>7.98</v>
      </c>
      <c r="AT46" s="2">
        <f t="shared" si="47"/>
        <v>7.98</v>
      </c>
      <c r="AU46" s="2">
        <f t="shared" si="48"/>
        <v>7.7551555443930642</v>
      </c>
      <c r="AV46" s="3">
        <f>AU46 + (E46 * ('리그 상수'!$B$1 - '리그 상수'!$F$1) / '리그 상수'!$B$2)</f>
        <v>9.7861769616026706</v>
      </c>
      <c r="AW46">
        <f t="shared" si="49"/>
        <v>22.560000000000002</v>
      </c>
      <c r="AX46" s="3">
        <f t="shared" si="50"/>
        <v>-9.9665095570450248E-3</v>
      </c>
      <c r="AY46" s="3">
        <f t="shared" si="51"/>
        <v>0.34375689469827408</v>
      </c>
      <c r="BE46" s="1">
        <v>1</v>
      </c>
      <c r="BF46" s="1">
        <v>7</v>
      </c>
      <c r="BG46" s="1">
        <v>3</v>
      </c>
      <c r="BH46">
        <f t="shared" si="52"/>
        <v>20</v>
      </c>
      <c r="BI46" s="4">
        <f t="shared" si="53"/>
        <v>0.43378443978735237</v>
      </c>
      <c r="BJ46" s="2">
        <f>E46*('리그 상수'!$B$3 * 0.8)</f>
        <v>2.4234375000000004</v>
      </c>
      <c r="BL46" t="s">
        <v>277</v>
      </c>
      <c r="BM46" t="b">
        <f>IF(E46&gt;='리그 상수'!$I$1 * 2.8, TRUE, FALSE)</f>
        <v>0</v>
      </c>
    </row>
    <row r="47" spans="1:65" ht="18" thickBot="1">
      <c r="A47" t="s">
        <v>220</v>
      </c>
      <c r="B47" s="7" t="s">
        <v>126</v>
      </c>
      <c r="C47" s="5">
        <f t="shared" si="27"/>
        <v>8.8533904373702343E-2</v>
      </c>
      <c r="D47" s="5">
        <f t="shared" si="28"/>
        <v>0.35372340425531912</v>
      </c>
      <c r="E47" s="1">
        <f>SUMIF(BatGame!$A:$A,B47,BatGame!$E:$E)</f>
        <v>31</v>
      </c>
      <c r="F47">
        <f t="shared" si="29"/>
        <v>31</v>
      </c>
      <c r="G47" s="1">
        <f>SUMIF(BatGame!$A:$A,B47,BatGame!$F:$F)</f>
        <v>31</v>
      </c>
      <c r="H47" s="1">
        <f>SUMIF(BatGame!$A:$A,B47,BatGame!$M:$M)</f>
        <v>5</v>
      </c>
      <c r="I47" s="1">
        <f>SUMIF(BatGame!$A:$A,B47,BatGame!$G:$G)</f>
        <v>12</v>
      </c>
      <c r="J47">
        <f>SUMIF(BatGame!$A:$A,B47,BatGame!$H:$H)</f>
        <v>4</v>
      </c>
      <c r="K47" s="1">
        <f>SUMIF(BatGame!$A:$A,B47,BatGame!$I:$I)</f>
        <v>6</v>
      </c>
      <c r="L47" s="1">
        <f>SUMIF(BatGame!$A:$A,B47,BatGame!$J:$J)</f>
        <v>1</v>
      </c>
      <c r="M47" s="1">
        <f>SUMIF(BatGame!$A:$A,B47,BatGame!$K:$K)</f>
        <v>1</v>
      </c>
      <c r="N47">
        <f t="shared" si="30"/>
        <v>23</v>
      </c>
      <c r="O47" s="1">
        <f>SUMIF(BatGame!$A:$A,B47,BatGame!$L:$L)</f>
        <v>3</v>
      </c>
      <c r="P47" s="1">
        <f>SUMIF(BatGame!$A:$A,B47,BatGame!$N:$N)</f>
        <v>0</v>
      </c>
      <c r="Q47" s="1">
        <f>SUMIF(BatGame!$A:$A,B47,BatGame!$AC:$AC)</f>
        <v>0</v>
      </c>
      <c r="R47" s="1">
        <f>SUMIF(BatGame!$A:$A,B47,BatGame!$O:$O)</f>
        <v>0</v>
      </c>
      <c r="S47" s="1">
        <f>SUMIF(BatGame!$A:$A,B47,BatGame!$Y:$Y)</f>
        <v>0</v>
      </c>
      <c r="T47" s="1">
        <f>SUMIF(BatGame!$A:$A,B47,BatGame!$X:$X)</f>
        <v>0</v>
      </c>
      <c r="U47" s="1">
        <f>SUMIF(BatGame!$A:$A,B47,BatGame!$P:$P)</f>
        <v>8</v>
      </c>
      <c r="V47" s="1">
        <f>SUMIF(BatGame!$A:$A,B47,BatGame!$AB:$AB)</f>
        <v>0</v>
      </c>
      <c r="W47" s="1">
        <f>SUMIF(BatGame!$A:$A,B47,BatGame!$Z:$Z)</f>
        <v>0</v>
      </c>
      <c r="X47" s="1">
        <f>SUMIF(BatGame!$A:$A,B47,BatGame!$AA:$AA)</f>
        <v>0</v>
      </c>
      <c r="Y47" s="2">
        <f t="shared" si="31"/>
        <v>0.38709677419354838</v>
      </c>
      <c r="Z47" s="2">
        <f t="shared" si="32"/>
        <v>0.38709677419354838</v>
      </c>
      <c r="AA47" s="2">
        <f t="shared" si="33"/>
        <v>0.74193548387096775</v>
      </c>
      <c r="AB47" s="2">
        <f t="shared" si="34"/>
        <v>1.129032258064516</v>
      </c>
      <c r="AC47" s="2">
        <f t="shared" si="35"/>
        <v>0.16129032258064516</v>
      </c>
      <c r="AD47" s="2">
        <f>(AL47/E47) / '리그 상수'!$B$3 * 100</f>
        <v>201.46803812806291</v>
      </c>
      <c r="AE47" s="2">
        <f t="shared" si="36"/>
        <v>25.806451612903224</v>
      </c>
      <c r="AF47" s="2">
        <f t="shared" si="37"/>
        <v>0</v>
      </c>
      <c r="AG47" s="2">
        <f t="shared" si="38"/>
        <v>0</v>
      </c>
      <c r="AH47" s="2">
        <f t="shared" si="39"/>
        <v>0.5</v>
      </c>
      <c r="AI47" s="2">
        <f t="shared" si="40"/>
        <v>0.35483870967741937</v>
      </c>
      <c r="AJ47" s="2">
        <f t="shared" si="41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0.44459665797495179</v>
      </c>
      <c r="AL47" s="2">
        <f>((AK47-$AK$2) / '리그 상수'!$B$2 + '리그 상수'!$B$3) * '2025 썸머시즌 타자'!E47</f>
        <v>8.5997733853297156</v>
      </c>
      <c r="AM47" s="2">
        <f t="shared" si="42"/>
        <v>12.651952461799659</v>
      </c>
      <c r="AN47" s="2">
        <f>((AK47-'리그 상수'!$B$1) / '리그 상수'!$B$2)*'2025 썸머시즌 타자'!E47</f>
        <v>1.4693248826707248</v>
      </c>
      <c r="AO47" s="2">
        <f>((AK47-'리그 상수'!$B$1) / '리그 상수'!$B$2) * '2025 썸머시즌 타자'!E47</f>
        <v>1.4693248826707248</v>
      </c>
      <c r="AP47" s="2">
        <f t="shared" si="43"/>
        <v>0</v>
      </c>
      <c r="AQ47" s="2">
        <f t="shared" si="44"/>
        <v>0.52800000000000002</v>
      </c>
      <c r="AR47" s="2">
        <f t="shared" si="45"/>
        <v>1.9973248826707248</v>
      </c>
      <c r="AS47" s="2">
        <f t="shared" si="46"/>
        <v>7.98</v>
      </c>
      <c r="AT47" s="2">
        <f t="shared" si="47"/>
        <v>7.98</v>
      </c>
      <c r="AU47" s="2">
        <f t="shared" si="48"/>
        <v>9.9773248826707253</v>
      </c>
      <c r="AV47" s="3">
        <f>AU47 + (E47 * ('리그 상수'!$B$1 - '리그 상수'!$F$1) / '리그 상수'!$B$2)</f>
        <v>12.839218697829716</v>
      </c>
      <c r="AW47">
        <f t="shared" si="49"/>
        <v>22.560000000000002</v>
      </c>
      <c r="AX47" s="3">
        <f t="shared" si="50"/>
        <v>8.853390437370233E-2</v>
      </c>
      <c r="AY47" s="3">
        <f t="shared" si="51"/>
        <v>0.44225730862902146</v>
      </c>
      <c r="BE47" s="1">
        <v>1</v>
      </c>
      <c r="BF47" s="1">
        <v>7</v>
      </c>
      <c r="BG47" s="1">
        <v>3</v>
      </c>
      <c r="BH47">
        <f t="shared" si="52"/>
        <v>19</v>
      </c>
      <c r="BI47" s="4">
        <f t="shared" si="53"/>
        <v>0.56911430398181362</v>
      </c>
      <c r="BJ47" s="2">
        <f>E47*('리그 상수'!$B$3 * 0.8)</f>
        <v>3.4148437500000002</v>
      </c>
      <c r="BL47" t="s">
        <v>277</v>
      </c>
      <c r="BM47" t="b">
        <f>IF(E47&gt;='리그 상수'!$I$1 * 2.8, TRUE, FALSE)</f>
        <v>1</v>
      </c>
    </row>
    <row r="48" spans="1:65" ht="18" thickBot="1">
      <c r="A48" t="s">
        <v>220</v>
      </c>
      <c r="B48" s="7" t="s">
        <v>127</v>
      </c>
      <c r="C48" s="5">
        <f t="shared" si="27"/>
        <v>-7.6536062373872005E-4</v>
      </c>
      <c r="D48" s="5">
        <f t="shared" si="28"/>
        <v>0.35372340425531912</v>
      </c>
      <c r="E48" s="1">
        <f>SUMIF(BatGame!$A:$A,B48,BatGame!$E:$E)</f>
        <v>21</v>
      </c>
      <c r="F48">
        <f t="shared" si="29"/>
        <v>19</v>
      </c>
      <c r="G48" s="1">
        <f>SUMIF(BatGame!$A:$A,B48,BatGame!$F:$F)</f>
        <v>19</v>
      </c>
      <c r="H48" s="1">
        <f>SUMIF(BatGame!$A:$A,B48,BatGame!$M:$M)</f>
        <v>3</v>
      </c>
      <c r="I48" s="1">
        <f>SUMIF(BatGame!$A:$A,B48,BatGame!$G:$G)</f>
        <v>1</v>
      </c>
      <c r="J48">
        <f>SUMIF(BatGame!$A:$A,B48,BatGame!$H:$H)</f>
        <v>1</v>
      </c>
      <c r="K48" s="1">
        <f>SUMIF(BatGame!$A:$A,B48,BatGame!$I:$I)</f>
        <v>0</v>
      </c>
      <c r="L48" s="1">
        <f>SUMIF(BatGame!$A:$A,B48,BatGame!$J:$J)</f>
        <v>0</v>
      </c>
      <c r="M48" s="1">
        <f>SUMIF(BatGame!$A:$A,B48,BatGame!$K:$K)</f>
        <v>0</v>
      </c>
      <c r="N48">
        <f t="shared" si="30"/>
        <v>1</v>
      </c>
      <c r="O48" s="1">
        <f>SUMIF(BatGame!$A:$A,B48,BatGame!$L:$L)</f>
        <v>0</v>
      </c>
      <c r="P48" s="1">
        <f>SUMIF(BatGame!$A:$A,B48,BatGame!$N:$N)</f>
        <v>2</v>
      </c>
      <c r="Q48" s="1">
        <f>SUMIF(BatGame!$A:$A,B48,BatGame!$AC:$AC)</f>
        <v>0</v>
      </c>
      <c r="R48" s="1">
        <f>SUMIF(BatGame!$A:$A,B48,BatGame!$O:$O)</f>
        <v>1</v>
      </c>
      <c r="S48" s="1">
        <f>SUMIF(BatGame!$A:$A,B48,BatGame!$Y:$Y)</f>
        <v>1</v>
      </c>
      <c r="T48" s="1">
        <f>SUMIF(BatGame!$A:$A,B48,BatGame!$X:$X)</f>
        <v>0</v>
      </c>
      <c r="U48" s="1">
        <f>SUMIF(BatGame!$A:$A,B48,BatGame!$P:$P)</f>
        <v>7</v>
      </c>
      <c r="V48" s="1">
        <f>SUMIF(BatGame!$A:$A,B48,BatGame!$AB:$AB)</f>
        <v>0</v>
      </c>
      <c r="W48" s="1">
        <f>SUMIF(BatGame!$A:$A,B48,BatGame!$Z:$Z)</f>
        <v>0</v>
      </c>
      <c r="X48" s="1">
        <f>SUMIF(BatGame!$A:$A,B48,BatGame!$AA:$AA)</f>
        <v>0</v>
      </c>
      <c r="Y48" s="2">
        <f t="shared" si="31"/>
        <v>5.2631578947368418E-2</v>
      </c>
      <c r="Z48" s="2">
        <f t="shared" si="32"/>
        <v>0.14285714285714285</v>
      </c>
      <c r="AA48" s="2">
        <f t="shared" si="33"/>
        <v>5.2631578947368418E-2</v>
      </c>
      <c r="AB48" s="2">
        <f t="shared" si="34"/>
        <v>0.19548872180451127</v>
      </c>
      <c r="AC48" s="2">
        <f t="shared" si="35"/>
        <v>0.15789473684210525</v>
      </c>
      <c r="AD48" s="2">
        <f>(AL48/E48) / '리그 상수'!$B$3 * 100</f>
        <v>121.49105652277608</v>
      </c>
      <c r="AE48" s="2">
        <f t="shared" si="36"/>
        <v>33.333333333333329</v>
      </c>
      <c r="AF48" s="2">
        <f t="shared" si="37"/>
        <v>4.7619047619047619</v>
      </c>
      <c r="AG48" s="2">
        <f t="shared" si="38"/>
        <v>0.14285714285714285</v>
      </c>
      <c r="AH48" s="2">
        <f t="shared" si="39"/>
        <v>8.3333333333333329E-2</v>
      </c>
      <c r="AI48" s="2">
        <f t="shared" si="40"/>
        <v>0</v>
      </c>
      <c r="AJ48" s="2">
        <f t="shared" si="41"/>
        <v>9.0225563909774431E-2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9.4166124453079855E-2</v>
      </c>
      <c r="AL48" s="2">
        <f>((AK48-$AK$2) / '리그 상수'!$B$2 + '리그 상수'!$B$3) * '2025 썸머시즌 타자'!E48</f>
        <v>3.5130372887103509</v>
      </c>
      <c r="AM48" s="2">
        <f t="shared" si="42"/>
        <v>0.23684210526315785</v>
      </c>
      <c r="AN48" s="2">
        <f>((AK48-'리그 상수'!$B$1) / '리그 상수'!$B$2)*'2025 썸머시즌 타자'!E48</f>
        <v>-1.3172665356715465</v>
      </c>
      <c r="AO48" s="2">
        <f>((AK48-'리그 상수'!$B$1) / '리그 상수'!$B$2) * '2025 썸머시즌 타자'!E48</f>
        <v>-1.3172665356715465</v>
      </c>
      <c r="AP48" s="2">
        <f t="shared" si="43"/>
        <v>0.4</v>
      </c>
      <c r="AQ48" s="2">
        <f t="shared" si="44"/>
        <v>0.89999999999999991</v>
      </c>
      <c r="AR48" s="2">
        <f t="shared" si="45"/>
        <v>-1.7266535671546568E-2</v>
      </c>
      <c r="AS48" s="2">
        <f t="shared" si="46"/>
        <v>7.98</v>
      </c>
      <c r="AT48" s="2">
        <f t="shared" si="47"/>
        <v>7.98</v>
      </c>
      <c r="AU48" s="2">
        <f t="shared" si="48"/>
        <v>7.962733464328454</v>
      </c>
      <c r="AV48" s="3">
        <f>AU48 + (E48 * ('리그 상수'!$B$1 - '리그 상수'!$F$1) / '리그 상수'!$B$2)</f>
        <v>9.9014357262103516</v>
      </c>
      <c r="AW48">
        <f t="shared" si="49"/>
        <v>22.560000000000002</v>
      </c>
      <c r="AX48" s="3">
        <f t="shared" si="50"/>
        <v>-7.6536062373876623E-4</v>
      </c>
      <c r="AY48" s="3">
        <f t="shared" si="51"/>
        <v>0.3529580436315804</v>
      </c>
      <c r="BE48" s="1">
        <v>1</v>
      </c>
      <c r="BF48" s="1">
        <v>7</v>
      </c>
      <c r="BG48" s="1">
        <v>3</v>
      </c>
      <c r="BH48">
        <f t="shared" si="52"/>
        <v>18</v>
      </c>
      <c r="BI48" s="4">
        <f t="shared" si="53"/>
        <v>0.43889342758024602</v>
      </c>
      <c r="BJ48" s="2">
        <f>E48*('리그 상수'!$B$3 * 0.8)</f>
        <v>2.3132812500000002</v>
      </c>
      <c r="BL48" t="s">
        <v>277</v>
      </c>
      <c r="BM48" t="b">
        <f>IF(E48&gt;='리그 상수'!$I$1 * 2.8, TRUE, FALSE)</f>
        <v>0</v>
      </c>
    </row>
    <row r="49" spans="1:65" ht="18" thickBot="1">
      <c r="A49" t="s">
        <v>220</v>
      </c>
      <c r="B49" s="10" t="s">
        <v>128</v>
      </c>
      <c r="C49" s="5">
        <f t="shared" si="27"/>
        <v>-1.2638168574645892E-2</v>
      </c>
      <c r="D49" s="5">
        <f t="shared" si="28"/>
        <v>0.35372340425531912</v>
      </c>
      <c r="E49" s="1">
        <f>SUMIF(BatGame!$A:$A,B49,BatGame!$E:$E)</f>
        <v>18</v>
      </c>
      <c r="F49">
        <f t="shared" si="29"/>
        <v>18</v>
      </c>
      <c r="G49" s="1">
        <f>SUMIF(BatGame!$A:$A,B49,BatGame!$F:$F)</f>
        <v>18</v>
      </c>
      <c r="H49" s="1">
        <f>SUMIF(BatGame!$A:$A,B49,BatGame!$M:$M)</f>
        <v>2</v>
      </c>
      <c r="I49" s="1">
        <f>SUMIF(BatGame!$A:$A,B49,BatGame!$G:$G)</f>
        <v>1</v>
      </c>
      <c r="J49">
        <f>SUMIF(BatGame!$A:$A,B49,BatGame!$H:$H)</f>
        <v>0</v>
      </c>
      <c r="K49" s="1">
        <f>SUMIF(BatGame!$A:$A,B49,BatGame!$I:$I)</f>
        <v>1</v>
      </c>
      <c r="L49" s="1">
        <f>SUMIF(BatGame!$A:$A,B49,BatGame!$J:$J)</f>
        <v>0</v>
      </c>
      <c r="M49" s="1">
        <f>SUMIF(BatGame!$A:$A,B49,BatGame!$K:$K)</f>
        <v>0</v>
      </c>
      <c r="N49">
        <f t="shared" si="30"/>
        <v>2</v>
      </c>
      <c r="O49" s="1">
        <f>SUMIF(BatGame!$A:$A,B49,BatGame!$L:$L)</f>
        <v>1</v>
      </c>
      <c r="P49" s="1">
        <f>SUMIF(BatGame!$A:$A,B49,BatGame!$N:$N)</f>
        <v>2</v>
      </c>
      <c r="Q49" s="1">
        <f>SUMIF(BatGame!$A:$A,B49,BatGame!$AC:$AC)</f>
        <v>0</v>
      </c>
      <c r="R49" s="1">
        <f>SUMIF(BatGame!$A:$A,B49,BatGame!$O:$O)</f>
        <v>0</v>
      </c>
      <c r="S49" s="1">
        <f>SUMIF(BatGame!$A:$A,B49,BatGame!$Y:$Y)</f>
        <v>0</v>
      </c>
      <c r="T49" s="1">
        <f>SUMIF(BatGame!$A:$A,B49,BatGame!$X:$X)</f>
        <v>0</v>
      </c>
      <c r="U49" s="1">
        <f>SUMIF(BatGame!$A:$A,B49,BatGame!$P:$P)</f>
        <v>3</v>
      </c>
      <c r="V49" s="1">
        <f>SUMIF(BatGame!$A:$A,B49,BatGame!$AB:$AB)</f>
        <v>0</v>
      </c>
      <c r="W49" s="1">
        <f>SUMIF(BatGame!$A:$A,B49,BatGame!$Z:$Z)</f>
        <v>0</v>
      </c>
      <c r="X49" s="1">
        <f>SUMIF(BatGame!$A:$A,B49,BatGame!$AA:$AA)</f>
        <v>0</v>
      </c>
      <c r="Y49" s="2">
        <f t="shared" si="31"/>
        <v>5.5555555555555552E-2</v>
      </c>
      <c r="Z49" s="2">
        <f t="shared" si="32"/>
        <v>5.5555555555555552E-2</v>
      </c>
      <c r="AA49" s="2">
        <f t="shared" si="33"/>
        <v>0.1111111111111111</v>
      </c>
      <c r="AB49" s="2">
        <f t="shared" si="34"/>
        <v>0.16666666666666666</v>
      </c>
      <c r="AC49" s="2">
        <f t="shared" si="35"/>
        <v>0.1111111111111111</v>
      </c>
      <c r="AD49" s="2">
        <f>(AL49/E49) / '리그 상수'!$B$3 * 100</f>
        <v>115.19569653125581</v>
      </c>
      <c r="AE49" s="2">
        <f t="shared" si="36"/>
        <v>16.666666666666664</v>
      </c>
      <c r="AF49" s="2">
        <f t="shared" si="37"/>
        <v>0</v>
      </c>
      <c r="AG49" s="2">
        <f t="shared" si="38"/>
        <v>0</v>
      </c>
      <c r="AH49" s="2">
        <f t="shared" si="39"/>
        <v>6.6666666666666666E-2</v>
      </c>
      <c r="AI49" s="2">
        <f t="shared" si="40"/>
        <v>5.5555555555555552E-2</v>
      </c>
      <c r="AJ49" s="2">
        <f t="shared" si="41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6.658210819914738E-2</v>
      </c>
      <c r="AL49" s="2">
        <f>((AK49-$AK$2) / '리그 상수'!$B$2 + '리그 상수'!$B$3) * '2025 썸머시즌 타자'!E49</f>
        <v>2.8551433378547584</v>
      </c>
      <c r="AM49" s="2">
        <f t="shared" si="42"/>
        <v>0.17647058823529413</v>
      </c>
      <c r="AN49" s="2">
        <f>((AK49-'리그 상수'!$B$1) / '리그 상수'!$B$2)*'2025 썸머시즌 타자'!E49</f>
        <v>-1.2851170830440111</v>
      </c>
      <c r="AO49" s="2">
        <f>((AK49-'리그 상수'!$B$1) / '리그 상수'!$B$2) * '2025 썸머시즌 타자'!E49</f>
        <v>-1.2851170830440111</v>
      </c>
      <c r="AP49" s="2">
        <f t="shared" si="43"/>
        <v>0.4</v>
      </c>
      <c r="AQ49" s="2">
        <f t="shared" si="44"/>
        <v>0.6</v>
      </c>
      <c r="AR49" s="2">
        <f t="shared" si="45"/>
        <v>-0.28511708304401107</v>
      </c>
      <c r="AS49" s="2">
        <f t="shared" si="46"/>
        <v>7.98</v>
      </c>
      <c r="AT49" s="2">
        <f t="shared" si="47"/>
        <v>7.98</v>
      </c>
      <c r="AU49" s="2">
        <f t="shared" si="48"/>
        <v>7.6948829169559891</v>
      </c>
      <c r="AV49" s="3">
        <f>AU49 + (E49 * ('리그 상수'!$B$1 - '리그 상수'!$F$1) / '리그 상수'!$B$2)</f>
        <v>9.3566277128547579</v>
      </c>
      <c r="AW49">
        <f t="shared" si="49"/>
        <v>22.560000000000002</v>
      </c>
      <c r="AX49" s="3">
        <f t="shared" si="50"/>
        <v>-1.2638168574645879E-2</v>
      </c>
      <c r="AY49" s="3">
        <f t="shared" si="51"/>
        <v>0.34108523568067323</v>
      </c>
      <c r="BE49" s="1">
        <v>1</v>
      </c>
      <c r="BF49" s="1">
        <v>7</v>
      </c>
      <c r="BG49" s="1">
        <v>3</v>
      </c>
      <c r="BH49">
        <f t="shared" si="52"/>
        <v>17</v>
      </c>
      <c r="BI49" s="4">
        <f t="shared" si="53"/>
        <v>0.41474413620810091</v>
      </c>
      <c r="BJ49" s="2">
        <f>E49*('리그 상수'!$B$3 * 0.8)</f>
        <v>1.9828125000000001</v>
      </c>
      <c r="BL49" t="s">
        <v>277</v>
      </c>
      <c r="BM49" t="b">
        <f>IF(E49&gt;='리그 상수'!$I$1 * 2.8, TRUE, FALSE)</f>
        <v>0</v>
      </c>
    </row>
    <row r="50" spans="1:65" ht="18" thickBot="1">
      <c r="A50" t="s">
        <v>220</v>
      </c>
      <c r="B50" s="10" t="s">
        <v>129</v>
      </c>
      <c r="C50" s="5">
        <f t="shared" si="27"/>
        <v>-3.7938722846829254E-2</v>
      </c>
      <c r="D50" s="5">
        <f t="shared" si="28"/>
        <v>0.35372340425531912</v>
      </c>
      <c r="E50" s="1">
        <f>SUMIF(BatGame!$A:$A,B50,BatGame!$E:$E)</f>
        <v>21</v>
      </c>
      <c r="F50">
        <f t="shared" si="29"/>
        <v>21</v>
      </c>
      <c r="G50" s="1">
        <f>SUMIF(BatGame!$A:$A,B50,BatGame!$F:$F)</f>
        <v>21</v>
      </c>
      <c r="H50" s="1">
        <f>SUMIF(BatGame!$A:$A,B50,BatGame!$M:$M)</f>
        <v>0</v>
      </c>
      <c r="I50" s="1">
        <f>SUMIF(BatGame!$A:$A,B50,BatGame!$G:$G)</f>
        <v>4</v>
      </c>
      <c r="J50">
        <f>SUMIF(BatGame!$A:$A,B50,BatGame!$H:$H)</f>
        <v>3</v>
      </c>
      <c r="K50" s="1">
        <f>SUMIF(BatGame!$A:$A,B50,BatGame!$I:$I)</f>
        <v>1</v>
      </c>
      <c r="L50" s="1">
        <f>SUMIF(BatGame!$A:$A,B50,BatGame!$J:$J)</f>
        <v>0</v>
      </c>
      <c r="M50" s="1">
        <f>SUMIF(BatGame!$A:$A,B50,BatGame!$K:$K)</f>
        <v>0</v>
      </c>
      <c r="N50">
        <f t="shared" si="30"/>
        <v>5</v>
      </c>
      <c r="O50" s="1">
        <f>SUMIF(BatGame!$A:$A,B50,BatGame!$L:$L)</f>
        <v>1</v>
      </c>
      <c r="P50" s="1">
        <f>SUMIF(BatGame!$A:$A,B50,BatGame!$N:$N)</f>
        <v>0</v>
      </c>
      <c r="Q50" s="1">
        <f>SUMIF(BatGame!$A:$A,B50,BatGame!$AC:$AC)</f>
        <v>0</v>
      </c>
      <c r="R50" s="1">
        <f>SUMIF(BatGame!$A:$A,B50,BatGame!$O:$O)</f>
        <v>0</v>
      </c>
      <c r="S50" s="1">
        <f>SUMIF(BatGame!$A:$A,B50,BatGame!$Y:$Y)</f>
        <v>0</v>
      </c>
      <c r="T50" s="1">
        <f>SUMIF(BatGame!$A:$A,B50,BatGame!$X:$X)</f>
        <v>0</v>
      </c>
      <c r="U50" s="1">
        <f>SUMIF(BatGame!$A:$A,B50,BatGame!$P:$P)</f>
        <v>2</v>
      </c>
      <c r="V50" s="1">
        <f>SUMIF(BatGame!$A:$A,B50,BatGame!$AB:$AB)</f>
        <v>0</v>
      </c>
      <c r="W50" s="1">
        <f>SUMIF(BatGame!$A:$A,B50,BatGame!$Z:$Z)</f>
        <v>0</v>
      </c>
      <c r="X50" s="1">
        <f>SUMIF(BatGame!$A:$A,B50,BatGame!$AA:$AA)</f>
        <v>0</v>
      </c>
      <c r="Y50" s="2">
        <f t="shared" si="31"/>
        <v>0.19047619047619047</v>
      </c>
      <c r="Z50" s="2">
        <f t="shared" si="32"/>
        <v>0.19047619047619047</v>
      </c>
      <c r="AA50" s="2">
        <f t="shared" si="33"/>
        <v>0.23809523809523808</v>
      </c>
      <c r="AB50" s="2">
        <f t="shared" si="34"/>
        <v>0.42857142857142855</v>
      </c>
      <c r="AC50" s="2">
        <f t="shared" si="35"/>
        <v>0</v>
      </c>
      <c r="AD50" s="2">
        <f>(AL50/E50) / '리그 상수'!$B$3 * 100</f>
        <v>137.44653788059463</v>
      </c>
      <c r="AE50" s="2">
        <f t="shared" si="36"/>
        <v>9.5238095238095237</v>
      </c>
      <c r="AF50" s="2">
        <f t="shared" si="37"/>
        <v>0</v>
      </c>
      <c r="AG50" s="2">
        <f t="shared" si="38"/>
        <v>0</v>
      </c>
      <c r="AH50" s="2">
        <f t="shared" si="39"/>
        <v>0.21052631578947367</v>
      </c>
      <c r="AI50" s="2">
        <f t="shared" si="40"/>
        <v>4.7619047619047616E-2</v>
      </c>
      <c r="AJ50" s="2">
        <f t="shared" si="41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0.16407733806218461</v>
      </c>
      <c r="AL50" s="2">
        <f>((AK50-$AK$2) / '리그 상수'!$B$2 + '리그 상수'!$B$3) * '2025 썸머시즌 타자'!E50</f>
        <v>3.9744062369574289</v>
      </c>
      <c r="AM50" s="2">
        <f t="shared" si="42"/>
        <v>1.5126050420168065</v>
      </c>
      <c r="AN50" s="2">
        <f>((AK50-'리그 상수'!$B$1) / '리그 상수'!$B$2)*'2025 썸머시즌 타자'!E50</f>
        <v>-0.8558975874244682</v>
      </c>
      <c r="AO50" s="2">
        <f>((AK50-'리그 상수'!$B$1) / '리그 상수'!$B$2) * '2025 썸머시즌 타자'!E50</f>
        <v>-0.8558975874244682</v>
      </c>
      <c r="AP50" s="2">
        <f t="shared" si="43"/>
        <v>0</v>
      </c>
      <c r="AQ50" s="2">
        <f t="shared" si="44"/>
        <v>0</v>
      </c>
      <c r="AR50" s="2">
        <f t="shared" si="45"/>
        <v>-0.8558975874244682</v>
      </c>
      <c r="AS50" s="2">
        <f t="shared" si="46"/>
        <v>7.98</v>
      </c>
      <c r="AT50" s="2">
        <f t="shared" si="47"/>
        <v>7.98</v>
      </c>
      <c r="AU50" s="2">
        <f t="shared" si="48"/>
        <v>7.1241024125755326</v>
      </c>
      <c r="AV50" s="3">
        <f>AU50 + (E50 * ('리그 상수'!$B$1 - '리그 상수'!$F$1) / '리그 상수'!$B$2)</f>
        <v>9.0628046744574302</v>
      </c>
      <c r="AW50">
        <f t="shared" si="49"/>
        <v>22.560000000000002</v>
      </c>
      <c r="AX50" s="3">
        <f t="shared" si="50"/>
        <v>-3.7938722846829261E-2</v>
      </c>
      <c r="AY50" s="3">
        <f t="shared" si="51"/>
        <v>0.31578468140848986</v>
      </c>
      <c r="BE50" s="1">
        <v>1</v>
      </c>
      <c r="BF50" s="1">
        <v>7</v>
      </c>
      <c r="BG50" s="1">
        <v>3</v>
      </c>
      <c r="BH50">
        <f t="shared" si="52"/>
        <v>17</v>
      </c>
      <c r="BI50" s="4">
        <f t="shared" si="53"/>
        <v>0.40172006535715554</v>
      </c>
      <c r="BJ50" s="2">
        <f>E50*('리그 상수'!$B$3 * 0.8)</f>
        <v>2.3132812500000002</v>
      </c>
      <c r="BL50" t="s">
        <v>277</v>
      </c>
      <c r="BM50" t="b">
        <f>IF(E50&gt;='리그 상수'!$I$1 * 2.8, TRUE, FALSE)</f>
        <v>0</v>
      </c>
    </row>
    <row r="51" spans="1:65" ht="18" thickBot="1">
      <c r="A51" t="s">
        <v>220</v>
      </c>
      <c r="B51" s="10" t="s">
        <v>130</v>
      </c>
      <c r="C51" s="5">
        <f t="shared" si="27"/>
        <v>-4.3355307829275769E-2</v>
      </c>
      <c r="D51" s="5">
        <f t="shared" si="28"/>
        <v>0.35372340425531912</v>
      </c>
      <c r="E51" s="1">
        <f>SUMIF(BatGame!$A:$A,B51,BatGame!$E:$E)</f>
        <v>25</v>
      </c>
      <c r="F51">
        <f t="shared" si="29"/>
        <v>24</v>
      </c>
      <c r="G51" s="1">
        <f>SUMIF(BatGame!$A:$A,B51,BatGame!$F:$F)</f>
        <v>24</v>
      </c>
      <c r="H51" s="1">
        <f>SUMIF(BatGame!$A:$A,B51,BatGame!$M:$M)</f>
        <v>0</v>
      </c>
      <c r="I51" s="1">
        <f>SUMIF(BatGame!$A:$A,B51,BatGame!$G:$G)</f>
        <v>4</v>
      </c>
      <c r="J51">
        <f>SUMIF(BatGame!$A:$A,B51,BatGame!$H:$H)</f>
        <v>4</v>
      </c>
      <c r="K51" s="1">
        <f>SUMIF(BatGame!$A:$A,B51,BatGame!$I:$I)</f>
        <v>0</v>
      </c>
      <c r="L51" s="1">
        <f>SUMIF(BatGame!$A:$A,B51,BatGame!$J:$J)</f>
        <v>0</v>
      </c>
      <c r="M51" s="1">
        <f>SUMIF(BatGame!$A:$A,B51,BatGame!$K:$K)</f>
        <v>0</v>
      </c>
      <c r="N51">
        <f t="shared" si="30"/>
        <v>4</v>
      </c>
      <c r="O51" s="1">
        <f>SUMIF(BatGame!$A:$A,B51,BatGame!$L:$L)</f>
        <v>0</v>
      </c>
      <c r="P51" s="1">
        <f>SUMIF(BatGame!$A:$A,B51,BatGame!$N:$N)</f>
        <v>3</v>
      </c>
      <c r="Q51" s="1">
        <f>SUMIF(BatGame!$A:$A,B51,BatGame!$AC:$AC)</f>
        <v>1</v>
      </c>
      <c r="R51" s="1">
        <f>SUMIF(BatGame!$A:$A,B51,BatGame!$O:$O)</f>
        <v>1</v>
      </c>
      <c r="S51" s="1">
        <f>SUMIF(BatGame!$A:$A,B51,BatGame!$Y:$Y)</f>
        <v>0</v>
      </c>
      <c r="T51" s="1">
        <f>SUMIF(BatGame!$A:$A,B51,BatGame!$X:$X)</f>
        <v>0</v>
      </c>
      <c r="U51" s="1">
        <f>SUMIF(BatGame!$A:$A,B51,BatGame!$P:$P)</f>
        <v>7</v>
      </c>
      <c r="V51" s="1">
        <f>SUMIF(BatGame!$A:$A,B51,BatGame!$AB:$AB)</f>
        <v>0</v>
      </c>
      <c r="W51" s="1">
        <f>SUMIF(BatGame!$A:$A,B51,BatGame!$Z:$Z)</f>
        <v>0</v>
      </c>
      <c r="X51" s="1">
        <f>SUMIF(BatGame!$A:$A,B51,BatGame!$AA:$AA)</f>
        <v>0</v>
      </c>
      <c r="Y51" s="2">
        <f t="shared" si="31"/>
        <v>0.16666666666666666</v>
      </c>
      <c r="Z51" s="2">
        <f t="shared" si="32"/>
        <v>0.2</v>
      </c>
      <c r="AA51" s="2">
        <f t="shared" si="33"/>
        <v>0.16666666666666666</v>
      </c>
      <c r="AB51" s="2">
        <f t="shared" si="34"/>
        <v>0.3666666666666667</v>
      </c>
      <c r="AC51" s="2">
        <f t="shared" si="35"/>
        <v>0</v>
      </c>
      <c r="AD51" s="2">
        <f>(AL51/E51) / '리그 상수'!$B$3 * 100</f>
        <v>132.82270450751253</v>
      </c>
      <c r="AE51" s="2">
        <f t="shared" si="36"/>
        <v>28.000000000000004</v>
      </c>
      <c r="AF51" s="2">
        <f t="shared" si="37"/>
        <v>4</v>
      </c>
      <c r="AG51" s="2">
        <f t="shared" si="38"/>
        <v>0.14285714285714285</v>
      </c>
      <c r="AH51" s="2">
        <f t="shared" si="39"/>
        <v>0.23529411764705882</v>
      </c>
      <c r="AI51" s="2">
        <f t="shared" si="40"/>
        <v>0</v>
      </c>
      <c r="AJ51" s="2">
        <f t="shared" si="41"/>
        <v>3.3333333333333354E-2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0.14381735371015833</v>
      </c>
      <c r="AL51" s="2">
        <f>((AK51-$AK$2) / '리그 상수'!$B$2 + '리그 상수'!$B$3) * '2025 썸머시즌 타자'!E51</f>
        <v>4.5722659510642734</v>
      </c>
      <c r="AM51" s="2">
        <f t="shared" si="42"/>
        <v>1.0714285714285714</v>
      </c>
      <c r="AN51" s="2">
        <f>((AK51-'리그 상수'!$B$1) / '리그 상수'!$B$2)*'2025 썸머시즌 타자'!E51</f>
        <v>-1.1780957446284612</v>
      </c>
      <c r="AO51" s="2">
        <f>((AK51-'리그 상수'!$B$1) / '리그 상수'!$B$2) * '2025 썸머시즌 타자'!E51</f>
        <v>-1.1780957446284612</v>
      </c>
      <c r="AP51" s="2">
        <f t="shared" si="43"/>
        <v>0.2</v>
      </c>
      <c r="AQ51" s="2">
        <f t="shared" si="44"/>
        <v>0</v>
      </c>
      <c r="AR51" s="2">
        <f t="shared" si="45"/>
        <v>-0.97809574462846127</v>
      </c>
      <c r="AS51" s="2">
        <f t="shared" si="46"/>
        <v>7.98</v>
      </c>
      <c r="AT51" s="2">
        <f t="shared" si="47"/>
        <v>7.98</v>
      </c>
      <c r="AU51" s="2">
        <f t="shared" si="48"/>
        <v>7.0019042553715387</v>
      </c>
      <c r="AV51" s="3">
        <f>AU51 + (E51 * ('리그 상수'!$B$1 - '리그 상수'!$F$1) / '리그 상수'!$B$2)</f>
        <v>9.309883138564274</v>
      </c>
      <c r="AW51">
        <f t="shared" si="49"/>
        <v>22.560000000000002</v>
      </c>
      <c r="AX51" s="3">
        <f t="shared" si="50"/>
        <v>-4.3355307829275762E-2</v>
      </c>
      <c r="AY51" s="3">
        <f t="shared" si="51"/>
        <v>0.31036809642604335</v>
      </c>
      <c r="BE51" s="1">
        <v>1</v>
      </c>
      <c r="BF51" s="1">
        <v>7</v>
      </c>
      <c r="BG51" s="1">
        <v>3</v>
      </c>
      <c r="BH51">
        <f t="shared" si="52"/>
        <v>21</v>
      </c>
      <c r="BI51" s="4">
        <f t="shared" si="53"/>
        <v>0.41267212493635963</v>
      </c>
      <c r="BJ51" s="2">
        <f>E51*('리그 상수'!$B$3 * 0.8)</f>
        <v>2.7539062500000004</v>
      </c>
      <c r="BL51" t="s">
        <v>277</v>
      </c>
      <c r="BM51" t="b">
        <f>IF(E51&gt;='리그 상수'!$I$1 * 2.8, TRUE, FALSE)</f>
        <v>1</v>
      </c>
    </row>
    <row r="52" spans="1:65" ht="18" thickBot="1">
      <c r="A52" t="s">
        <v>220</v>
      </c>
      <c r="B52" s="7" t="s">
        <v>131</v>
      </c>
      <c r="C52" s="5">
        <f t="shared" si="27"/>
        <v>-2.5966195533389524E-3</v>
      </c>
      <c r="D52" s="5">
        <f t="shared" si="28"/>
        <v>0.35372340425531912</v>
      </c>
      <c r="E52" s="1">
        <f>SUMIF(BatGame!$A:$A,B52,BatGame!$E:$E)</f>
        <v>13</v>
      </c>
      <c r="F52">
        <f t="shared" si="29"/>
        <v>13</v>
      </c>
      <c r="G52" s="1">
        <f>SUMIF(BatGame!$A:$A,B52,BatGame!$F:$F)</f>
        <v>13</v>
      </c>
      <c r="H52" s="1">
        <f>SUMIF(BatGame!$A:$A,B52,BatGame!$M:$M)</f>
        <v>0</v>
      </c>
      <c r="I52" s="1">
        <f>SUMIF(BatGame!$A:$A,B52,BatGame!$G:$G)</f>
        <v>4</v>
      </c>
      <c r="J52">
        <f>SUMIF(BatGame!$A:$A,B52,BatGame!$H:$H)</f>
        <v>4</v>
      </c>
      <c r="K52" s="1">
        <f>SUMIF(BatGame!$A:$A,B52,BatGame!$I:$I)</f>
        <v>0</v>
      </c>
      <c r="L52" s="1">
        <f>SUMIF(BatGame!$A:$A,B52,BatGame!$J:$J)</f>
        <v>0</v>
      </c>
      <c r="M52" s="1">
        <f>SUMIF(BatGame!$A:$A,B52,BatGame!$K:$K)</f>
        <v>0</v>
      </c>
      <c r="N52">
        <f t="shared" si="30"/>
        <v>4</v>
      </c>
      <c r="O52" s="1">
        <f>SUMIF(BatGame!$A:$A,B52,BatGame!$L:$L)</f>
        <v>0</v>
      </c>
      <c r="P52" s="1">
        <f>SUMIF(BatGame!$A:$A,B52,BatGame!$N:$N)</f>
        <v>1</v>
      </c>
      <c r="Q52" s="1">
        <f>SUMIF(BatGame!$A:$A,B52,BatGame!$AC:$AC)</f>
        <v>0</v>
      </c>
      <c r="R52" s="1">
        <f>SUMIF(BatGame!$A:$A,B52,BatGame!$O:$O)</f>
        <v>0</v>
      </c>
      <c r="S52" s="1">
        <f>SUMIF(BatGame!$A:$A,B52,BatGame!$Y:$Y)</f>
        <v>0</v>
      </c>
      <c r="T52" s="1">
        <f>SUMIF(BatGame!$A:$A,B52,BatGame!$X:$X)</f>
        <v>0</v>
      </c>
      <c r="U52" s="1">
        <f>SUMIF(BatGame!$A:$A,B52,BatGame!$P:$P)</f>
        <v>0</v>
      </c>
      <c r="V52" s="1">
        <f>SUMIF(BatGame!$A:$A,B52,BatGame!$AB:$AB)</f>
        <v>0</v>
      </c>
      <c r="W52" s="1">
        <f>SUMIF(BatGame!$A:$A,B52,BatGame!$Z:$Z)</f>
        <v>0</v>
      </c>
      <c r="X52" s="1">
        <f>SUMIF(BatGame!$A:$A,B52,BatGame!$AA:$AA)</f>
        <v>0</v>
      </c>
      <c r="Y52" s="2">
        <f t="shared" si="31"/>
        <v>0.30769230769230771</v>
      </c>
      <c r="Z52" s="2">
        <f t="shared" si="32"/>
        <v>0.30769230769230771</v>
      </c>
      <c r="AA52" s="2">
        <f t="shared" si="33"/>
        <v>0.30769230769230771</v>
      </c>
      <c r="AB52" s="2">
        <f t="shared" si="34"/>
        <v>0.61538461538461542</v>
      </c>
      <c r="AC52" s="2">
        <f t="shared" si="35"/>
        <v>0</v>
      </c>
      <c r="AD52" s="2">
        <f>(AL52/E52) / '리그 상수'!$B$3 * 100</f>
        <v>152.60048799280852</v>
      </c>
      <c r="AE52" s="2">
        <f t="shared" si="36"/>
        <v>0</v>
      </c>
      <c r="AF52" s="2">
        <f t="shared" si="37"/>
        <v>0</v>
      </c>
      <c r="AG52" s="2" t="e">
        <f t="shared" si="38"/>
        <v>#DIV/0!</v>
      </c>
      <c r="AH52" s="2">
        <f t="shared" si="39"/>
        <v>0.30769230769230771</v>
      </c>
      <c r="AI52" s="2">
        <f t="shared" si="40"/>
        <v>0</v>
      </c>
      <c r="AJ52" s="2">
        <f t="shared" si="41"/>
        <v>0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0.23047652838166396</v>
      </c>
      <c r="AL52" s="2">
        <f>((AK52-$AK$2) / '리그 상수'!$B$2 + '리그 상수'!$B$3) * '2025 썸머시즌 타자'!E52</f>
        <v>2.7316083446368946</v>
      </c>
      <c r="AM52" s="2">
        <f t="shared" si="42"/>
        <v>3.6923076923076925</v>
      </c>
      <c r="AN52" s="2">
        <f>((AK52-'리그 상수'!$B$1) / '리그 상수'!$B$2)*'2025 썸머시즌 타자'!E52</f>
        <v>-0.25857973712332738</v>
      </c>
      <c r="AO52" s="2">
        <f>((AK52-'리그 상수'!$B$1) / '리그 상수'!$B$2) * '2025 썸머시즌 타자'!E52</f>
        <v>-0.25857973712332738</v>
      </c>
      <c r="AP52" s="2">
        <f t="shared" si="43"/>
        <v>0.2</v>
      </c>
      <c r="AQ52" s="2">
        <f t="shared" si="44"/>
        <v>0</v>
      </c>
      <c r="AR52" s="2">
        <f t="shared" si="45"/>
        <v>-5.8579737123327369E-2</v>
      </c>
      <c r="AS52" s="2">
        <f t="shared" si="46"/>
        <v>7.98</v>
      </c>
      <c r="AT52" s="2">
        <f t="shared" si="47"/>
        <v>7.98</v>
      </c>
      <c r="AU52" s="2">
        <f t="shared" si="48"/>
        <v>7.9214202628766728</v>
      </c>
      <c r="AV52" s="3">
        <f>AU52 + (E52 * ('리그 상수'!$B$1 - '리그 상수'!$F$1) / '리그 상수'!$B$2)</f>
        <v>9.1215692821368943</v>
      </c>
      <c r="AW52">
        <f t="shared" si="49"/>
        <v>22.560000000000002</v>
      </c>
      <c r="AX52" s="3">
        <f t="shared" si="50"/>
        <v>-2.5966195533389789E-3</v>
      </c>
      <c r="AY52" s="3">
        <f t="shared" si="51"/>
        <v>0.35112678470198017</v>
      </c>
      <c r="BE52" s="1">
        <v>1</v>
      </c>
      <c r="BF52" s="1">
        <v>7</v>
      </c>
      <c r="BG52" s="1">
        <v>3</v>
      </c>
      <c r="BH52">
        <f t="shared" si="52"/>
        <v>9</v>
      </c>
      <c r="BI52" s="4">
        <f t="shared" si="53"/>
        <v>0.40432487952734458</v>
      </c>
      <c r="BJ52" s="2">
        <f>E52*('리그 상수'!$B$3 * 0.8)</f>
        <v>1.4320312500000001</v>
      </c>
      <c r="BL52" t="s">
        <v>277</v>
      </c>
      <c r="BM52" t="b">
        <f>IF(E52&gt;='리그 상수'!$I$1 * 2.8, TRUE, FALSE)</f>
        <v>0</v>
      </c>
    </row>
    <row r="53" spans="1:65" ht="18" thickBot="1">
      <c r="A53" t="s">
        <v>220</v>
      </c>
      <c r="B53" s="7" t="s">
        <v>224</v>
      </c>
      <c r="C53" s="5">
        <f t="shared" si="27"/>
        <v>3.7057696101241433E-2</v>
      </c>
      <c r="D53" s="5">
        <f t="shared" si="28"/>
        <v>0.35372340425531912</v>
      </c>
      <c r="E53" s="1">
        <f>SUMIF(BatGame!$A:$A,B53,BatGame!$E:$E)</f>
        <v>29</v>
      </c>
      <c r="F53">
        <f t="shared" si="29"/>
        <v>29</v>
      </c>
      <c r="G53" s="1">
        <f>SUMIF(BatGame!$A:$A,B53,BatGame!$F:$F)</f>
        <v>29</v>
      </c>
      <c r="H53" s="1">
        <f>SUMIF(BatGame!$A:$A,B53,BatGame!$M:$M)</f>
        <v>4</v>
      </c>
      <c r="I53" s="1">
        <f>SUMIF(BatGame!$A:$A,B53,BatGame!$G:$G)</f>
        <v>13</v>
      </c>
      <c r="J53">
        <f>SUMIF(BatGame!$A:$A,B53,BatGame!$H:$H)</f>
        <v>10</v>
      </c>
      <c r="K53" s="1">
        <f>SUMIF(BatGame!$A:$A,B53,BatGame!$I:$I)</f>
        <v>2</v>
      </c>
      <c r="L53" s="1">
        <f>SUMIF(BatGame!$A:$A,B53,BatGame!$J:$J)</f>
        <v>0</v>
      </c>
      <c r="M53" s="1">
        <f>SUMIF(BatGame!$A:$A,B53,BatGame!$K:$K)</f>
        <v>1</v>
      </c>
      <c r="N53">
        <f t="shared" si="30"/>
        <v>18</v>
      </c>
      <c r="O53" s="1">
        <f>SUMIF(BatGame!$A:$A,B53,BatGame!$L:$L)</f>
        <v>5</v>
      </c>
      <c r="P53" s="1">
        <f>SUMIF(BatGame!$A:$A,B53,BatGame!$N:$N)</f>
        <v>0</v>
      </c>
      <c r="Q53" s="1">
        <f>SUMIF(BatGame!$A:$A,B53,BatGame!$AC:$AC)</f>
        <v>1</v>
      </c>
      <c r="R53" s="1">
        <f>SUMIF(BatGame!$A:$A,B53,BatGame!$O:$O)</f>
        <v>0</v>
      </c>
      <c r="S53" s="1">
        <f>SUMIF(BatGame!$A:$A,B53,BatGame!$Y:$Y)</f>
        <v>0</v>
      </c>
      <c r="T53" s="1">
        <f>SUMIF(BatGame!$A:$A,B53,BatGame!$X:$X)</f>
        <v>0</v>
      </c>
      <c r="U53" s="1">
        <f>SUMIF(BatGame!$A:$A,B53,BatGame!$P:$P)</f>
        <v>2</v>
      </c>
      <c r="V53" s="1">
        <f>SUMIF(BatGame!$A:$A,B53,BatGame!$AB:$AB)</f>
        <v>0</v>
      </c>
      <c r="W53" s="1">
        <f>SUMIF(BatGame!$A:$A,B53,BatGame!$Z:$Z)</f>
        <v>0</v>
      </c>
      <c r="X53" s="1">
        <f>SUMIF(BatGame!$A:$A,B53,BatGame!$AA:$AA)</f>
        <v>0</v>
      </c>
      <c r="Y53" s="2">
        <f t="shared" si="31"/>
        <v>0.44827586206896552</v>
      </c>
      <c r="Z53" s="2">
        <f t="shared" si="32"/>
        <v>0.44827586206896552</v>
      </c>
      <c r="AA53" s="2">
        <f t="shared" si="33"/>
        <v>0.62068965517241381</v>
      </c>
      <c r="AB53" s="2">
        <f t="shared" si="34"/>
        <v>1.0689655172413794</v>
      </c>
      <c r="AC53" s="2">
        <f t="shared" si="35"/>
        <v>0.13793103448275862</v>
      </c>
      <c r="AD53" s="2">
        <f>(AL53/E53) / '리그 상수'!$B$3 * 100</f>
        <v>194.31811640089805</v>
      </c>
      <c r="AE53" s="2">
        <f t="shared" si="36"/>
        <v>6.8965517241379306</v>
      </c>
      <c r="AF53" s="2">
        <f t="shared" si="37"/>
        <v>0</v>
      </c>
      <c r="AG53" s="2">
        <f t="shared" si="38"/>
        <v>0</v>
      </c>
      <c r="AH53" s="2">
        <f t="shared" si="39"/>
        <v>0.46153846153846156</v>
      </c>
      <c r="AI53" s="2">
        <f t="shared" si="40"/>
        <v>0.17241379310344829</v>
      </c>
      <c r="AJ53" s="2">
        <f t="shared" si="41"/>
        <v>0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0.41326825778781123</v>
      </c>
      <c r="AL53" s="2">
        <f>((AK53-$AK$2) / '리그 상수'!$B$2 + '리그 상수'!$B$3) * '2025 썸머시즌 타자'!E53</f>
        <v>7.7594411910475785</v>
      </c>
      <c r="AM53" s="2">
        <f t="shared" si="42"/>
        <v>12.815415821501016</v>
      </c>
      <c r="AN53" s="2">
        <f>((AK53-'리그 상수'!$B$1) / '리그 상수'!$B$2)*'2025 썸머시즌 타자'!E53</f>
        <v>1.0890216240440063</v>
      </c>
      <c r="AO53" s="2">
        <f>((AK53-'리그 상수'!$B$1) / '리그 상수'!$B$2) * '2025 썸머시즌 타자'!E53</f>
        <v>1.0890216240440063</v>
      </c>
      <c r="AP53" s="2">
        <f t="shared" si="43"/>
        <v>-0.4</v>
      </c>
      <c r="AQ53" s="2">
        <f t="shared" si="44"/>
        <v>0.14700000000000005</v>
      </c>
      <c r="AR53" s="2">
        <f t="shared" si="45"/>
        <v>0.83602162404400626</v>
      </c>
      <c r="AS53" s="2">
        <f t="shared" si="46"/>
        <v>7.98</v>
      </c>
      <c r="AT53" s="2">
        <f t="shared" si="47"/>
        <v>7.98</v>
      </c>
      <c r="AU53" s="2">
        <f t="shared" si="48"/>
        <v>8.8160216240440068</v>
      </c>
      <c r="AV53" s="3">
        <f>AU53 + (E53 * ('리그 상수'!$B$1 - '리그 상수'!$F$1) / '리그 상수'!$B$2)</f>
        <v>11.493277128547579</v>
      </c>
      <c r="AW53">
        <f t="shared" si="49"/>
        <v>22.560000000000002</v>
      </c>
      <c r="AX53" s="3">
        <f t="shared" si="50"/>
        <v>3.7057696101241405E-2</v>
      </c>
      <c r="AY53" s="3">
        <f t="shared" si="51"/>
        <v>0.39078110035656055</v>
      </c>
      <c r="BE53" s="1">
        <v>1</v>
      </c>
      <c r="BF53" s="1">
        <v>7</v>
      </c>
      <c r="BG53" s="1">
        <v>3</v>
      </c>
      <c r="BH53">
        <f t="shared" si="52"/>
        <v>17</v>
      </c>
      <c r="BI53" s="4">
        <f t="shared" si="53"/>
        <v>0.50945377342852738</v>
      </c>
      <c r="BJ53" s="2">
        <f>E53*('리그 상수'!$B$3 * 0.8)</f>
        <v>3.1945312500000003</v>
      </c>
      <c r="BL53" t="s">
        <v>277</v>
      </c>
      <c r="BM53" t="b">
        <f>IF(E53&gt;='리그 상수'!$I$1 * 2.8, TRUE, FALSE)</f>
        <v>1</v>
      </c>
    </row>
    <row r="54" spans="1:65" ht="18" thickBot="1">
      <c r="A54" t="s">
        <v>220</v>
      </c>
      <c r="B54" s="7" t="s">
        <v>133</v>
      </c>
      <c r="C54" s="5">
        <f t="shared" si="27"/>
        <v>1.3291450240592584E-2</v>
      </c>
      <c r="D54" s="5">
        <f t="shared" si="28"/>
        <v>0.35372340425531912</v>
      </c>
      <c r="E54" s="1">
        <f>SUMIF(BatGame!$A:$A,B54,BatGame!$E:$E)</f>
        <v>16</v>
      </c>
      <c r="F54">
        <f t="shared" si="29"/>
        <v>16</v>
      </c>
      <c r="G54" s="1">
        <f>SUMIF(BatGame!$A:$A,B54,BatGame!$F:$F)</f>
        <v>16</v>
      </c>
      <c r="H54" s="1">
        <f>SUMIF(BatGame!$A:$A,B54,BatGame!$M:$M)</f>
        <v>2</v>
      </c>
      <c r="I54" s="1">
        <f>SUMIF(BatGame!$A:$A,B54,BatGame!$G:$G)</f>
        <v>5</v>
      </c>
      <c r="J54">
        <f>SUMIF(BatGame!$A:$A,B54,BatGame!$H:$H)</f>
        <v>5</v>
      </c>
      <c r="K54" s="1">
        <f>SUMIF(BatGame!$A:$A,B54,BatGame!$I:$I)</f>
        <v>0</v>
      </c>
      <c r="L54" s="1">
        <f>SUMIF(BatGame!$A:$A,B54,BatGame!$J:$J)</f>
        <v>0</v>
      </c>
      <c r="M54" s="1">
        <f>SUMIF(BatGame!$A:$A,B54,BatGame!$K:$K)</f>
        <v>0</v>
      </c>
      <c r="N54">
        <f t="shared" si="30"/>
        <v>5</v>
      </c>
      <c r="O54" s="1">
        <f>SUMIF(BatGame!$A:$A,B54,BatGame!$L:$L)</f>
        <v>0</v>
      </c>
      <c r="P54" s="1">
        <f>SUMIF(BatGame!$A:$A,B54,BatGame!$N:$N)</f>
        <v>2</v>
      </c>
      <c r="Q54" s="1">
        <f>SUMIF(BatGame!$A:$A,B54,BatGame!$AC:$AC)</f>
        <v>1</v>
      </c>
      <c r="R54" s="1">
        <f>SUMIF(BatGame!$A:$A,B54,BatGame!$O:$O)</f>
        <v>0</v>
      </c>
      <c r="S54" s="1">
        <f>SUMIF(BatGame!$A:$A,B54,BatGame!$Y:$Y)</f>
        <v>0</v>
      </c>
      <c r="T54" s="1">
        <f>SUMIF(BatGame!$A:$A,B54,BatGame!$X:$X)</f>
        <v>0</v>
      </c>
      <c r="U54" s="1">
        <f>SUMIF(BatGame!$A:$A,B54,BatGame!$P:$P)</f>
        <v>2</v>
      </c>
      <c r="V54" s="1">
        <f>SUMIF(BatGame!$A:$A,B54,BatGame!$AB:$AB)</f>
        <v>0</v>
      </c>
      <c r="W54" s="1">
        <f>SUMIF(BatGame!$A:$A,B54,BatGame!$Z:$Z)</f>
        <v>0</v>
      </c>
      <c r="X54" s="1">
        <f>SUMIF(BatGame!$A:$A,B54,BatGame!$AA:$AA)</f>
        <v>0</v>
      </c>
      <c r="Y54" s="2">
        <f t="shared" si="31"/>
        <v>0.3125</v>
      </c>
      <c r="Z54" s="2">
        <f t="shared" si="32"/>
        <v>0.3125</v>
      </c>
      <c r="AA54" s="2">
        <f t="shared" si="33"/>
        <v>0.3125</v>
      </c>
      <c r="AB54" s="2">
        <f t="shared" si="34"/>
        <v>0.625</v>
      </c>
      <c r="AC54" s="2">
        <f t="shared" si="35"/>
        <v>0.125</v>
      </c>
      <c r="AD54" s="2">
        <f>(AL54/E54) / '리그 상수'!$B$3 * 100</f>
        <v>153.42237061769617</v>
      </c>
      <c r="AE54" s="2">
        <f t="shared" si="36"/>
        <v>12.5</v>
      </c>
      <c r="AF54" s="2">
        <f t="shared" si="37"/>
        <v>0</v>
      </c>
      <c r="AG54" s="2">
        <f t="shared" si="38"/>
        <v>0</v>
      </c>
      <c r="AH54" s="2">
        <f t="shared" si="39"/>
        <v>0.35714285714285715</v>
      </c>
      <c r="AI54" s="2">
        <f t="shared" si="40"/>
        <v>0</v>
      </c>
      <c r="AJ54" s="2">
        <f t="shared" si="41"/>
        <v>0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0.23407772413762745</v>
      </c>
      <c r="AL54" s="2">
        <f>((AK54-$AK$2) / '리그 상수'!$B$2 + '리그 상수'!$B$3) * '2025 썸머시즌 타자'!E54</f>
        <v>3.3800866026711187</v>
      </c>
      <c r="AM54" s="2">
        <f t="shared" si="42"/>
        <v>3.515625</v>
      </c>
      <c r="AN54" s="2">
        <f>((AK54-'리그 상수'!$B$1) / '리그 상수'!$B$2)*'2025 썸머시즌 타자'!E54</f>
        <v>-0.30014488257223199</v>
      </c>
      <c r="AO54" s="2">
        <f>((AK54-'리그 상수'!$B$1) / '리그 상수'!$B$2) * '2025 썸머시즌 타자'!E54</f>
        <v>-0.30014488257223199</v>
      </c>
      <c r="AP54" s="2">
        <f t="shared" si="43"/>
        <v>0</v>
      </c>
      <c r="AQ54" s="2">
        <f t="shared" si="44"/>
        <v>0.6</v>
      </c>
      <c r="AR54" s="2">
        <f t="shared" si="45"/>
        <v>0.29985511742776799</v>
      </c>
      <c r="AS54" s="2">
        <f t="shared" si="46"/>
        <v>7.98</v>
      </c>
      <c r="AT54" s="2">
        <f t="shared" si="47"/>
        <v>7.98</v>
      </c>
      <c r="AU54" s="2">
        <f t="shared" si="48"/>
        <v>8.2798551174277684</v>
      </c>
      <c r="AV54" s="3">
        <f>AU54 + (E54 * ('리그 상수'!$B$1 - '리그 상수'!$F$1) / '리그 상수'!$B$2)</f>
        <v>9.7569616026711188</v>
      </c>
      <c r="AW54">
        <f t="shared" si="49"/>
        <v>22.560000000000002</v>
      </c>
      <c r="AX54" s="3">
        <f t="shared" si="50"/>
        <v>1.3291450240592551E-2</v>
      </c>
      <c r="AY54" s="3">
        <f t="shared" si="51"/>
        <v>0.3670148544959117</v>
      </c>
      <c r="BE54" s="1">
        <v>1</v>
      </c>
      <c r="BF54" s="1">
        <v>7</v>
      </c>
      <c r="BG54" s="1">
        <v>3</v>
      </c>
      <c r="BH54">
        <f t="shared" si="52"/>
        <v>12</v>
      </c>
      <c r="BI54" s="4">
        <f t="shared" si="53"/>
        <v>0.43248943274251411</v>
      </c>
      <c r="BJ54" s="2">
        <f>E54*('리그 상수'!$B$3 * 0.8)</f>
        <v>1.7625000000000002</v>
      </c>
      <c r="BL54" t="s">
        <v>277</v>
      </c>
      <c r="BM54" t="b">
        <f>IF(E54&gt;='리그 상수'!$I$1 * 2.8, TRUE, FALSE)</f>
        <v>0</v>
      </c>
    </row>
    <row r="55" spans="1:65" ht="18" thickBot="1">
      <c r="A55" t="s">
        <v>220</v>
      </c>
      <c r="B55" s="7" t="s">
        <v>134</v>
      </c>
      <c r="C55" s="5">
        <f t="shared" si="27"/>
        <v>8.3700783751142649E-2</v>
      </c>
      <c r="D55" s="5">
        <f t="shared" si="28"/>
        <v>0.35372340425531912</v>
      </c>
      <c r="E55" s="1">
        <f>SUMIF(BatGame!$A:$A,B55,BatGame!$E:$E)</f>
        <v>20</v>
      </c>
      <c r="F55">
        <f t="shared" si="29"/>
        <v>19</v>
      </c>
      <c r="G55" s="1">
        <f>SUMIF(BatGame!$A:$A,B55,BatGame!$F:$F)</f>
        <v>19</v>
      </c>
      <c r="H55" s="1">
        <f>SUMIF(BatGame!$A:$A,B55,BatGame!$M:$M)</f>
        <v>3</v>
      </c>
      <c r="I55" s="1">
        <f>SUMIF(BatGame!$A:$A,B55,BatGame!$G:$G)</f>
        <v>8</v>
      </c>
      <c r="J55">
        <f>SUMIF(BatGame!$A:$A,B55,BatGame!$H:$H)</f>
        <v>3</v>
      </c>
      <c r="K55" s="1">
        <f>SUMIF(BatGame!$A:$A,B55,BatGame!$I:$I)</f>
        <v>3</v>
      </c>
      <c r="L55" s="1">
        <f>SUMIF(BatGame!$A:$A,B55,BatGame!$J:$J)</f>
        <v>1</v>
      </c>
      <c r="M55" s="1">
        <f>SUMIF(BatGame!$A:$A,B55,BatGame!$K:$K)</f>
        <v>1</v>
      </c>
      <c r="N55">
        <f t="shared" si="30"/>
        <v>16</v>
      </c>
      <c r="O55" s="1">
        <f>SUMIF(BatGame!$A:$A,B55,BatGame!$L:$L)</f>
        <v>8</v>
      </c>
      <c r="P55" s="1">
        <f>SUMIF(BatGame!$A:$A,B55,BatGame!$N:$N)</f>
        <v>2</v>
      </c>
      <c r="Q55" s="1">
        <f>SUMIF(BatGame!$A:$A,B55,BatGame!$AC:$AC)</f>
        <v>0</v>
      </c>
      <c r="R55" s="1">
        <f>SUMIF(BatGame!$A:$A,B55,BatGame!$O:$O)</f>
        <v>0</v>
      </c>
      <c r="S55" s="1">
        <f>SUMIF(BatGame!$A:$A,B55,BatGame!$Y:$Y)</f>
        <v>1</v>
      </c>
      <c r="T55" s="1">
        <f>SUMIF(BatGame!$A:$A,B55,BatGame!$X:$X)</f>
        <v>0</v>
      </c>
      <c r="U55" s="1">
        <f>SUMIF(BatGame!$A:$A,B55,BatGame!$P:$P)</f>
        <v>0</v>
      </c>
      <c r="V55" s="1">
        <f>SUMIF(BatGame!$A:$A,B55,BatGame!$AB:$AB)</f>
        <v>1</v>
      </c>
      <c r="W55" s="1">
        <f>SUMIF(BatGame!$A:$A,B55,BatGame!$Z:$Z)</f>
        <v>0</v>
      </c>
      <c r="X55" s="1">
        <f>SUMIF(BatGame!$A:$A,B55,BatGame!$AA:$AA)</f>
        <v>0</v>
      </c>
      <c r="Y55" s="2">
        <f t="shared" si="31"/>
        <v>0.42105263157894735</v>
      </c>
      <c r="Z55" s="2">
        <f t="shared" si="32"/>
        <v>0.45</v>
      </c>
      <c r="AA55" s="2">
        <f t="shared" si="33"/>
        <v>0.84210526315789469</v>
      </c>
      <c r="AB55" s="2">
        <f t="shared" si="34"/>
        <v>1.2921052631578946</v>
      </c>
      <c r="AC55" s="2">
        <f t="shared" si="35"/>
        <v>0.15789473684210525</v>
      </c>
      <c r="AD55" s="2">
        <f>(AL55/E55) / '리그 상수'!$B$3 * 100</f>
        <v>214.87946577629376</v>
      </c>
      <c r="AE55" s="2">
        <f t="shared" si="36"/>
        <v>0</v>
      </c>
      <c r="AF55" s="2">
        <f t="shared" si="37"/>
        <v>0</v>
      </c>
      <c r="AG55" s="2" t="e">
        <f t="shared" si="38"/>
        <v>#DIV/0!</v>
      </c>
      <c r="AH55" s="2">
        <f t="shared" si="39"/>
        <v>0.3888888888888889</v>
      </c>
      <c r="AI55" s="2">
        <f t="shared" si="40"/>
        <v>0.42105263157894735</v>
      </c>
      <c r="AJ55" s="2">
        <f t="shared" si="41"/>
        <v>2.8947368421052666E-2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0.50336073798555403</v>
      </c>
      <c r="AL55" s="2">
        <f>((AK55-$AK$2) / '리그 상수'!$B$2 + '리그 상수'!$B$3) * '2025 썸머시즌 타자'!E55</f>
        <v>5.9175790379799658</v>
      </c>
      <c r="AM55" s="2">
        <f t="shared" si="42"/>
        <v>17.05263157894737</v>
      </c>
      <c r="AN55" s="2">
        <f>((AK55-'리그 상수'!$B$1) / '리그 상수'!$B$2)*'2025 썸머시즌 타자'!E55</f>
        <v>1.3172896814257782</v>
      </c>
      <c r="AO55" s="2">
        <f>((AK55-'리그 상수'!$B$1) / '리그 상수'!$B$2) * '2025 썸머시즌 타자'!E55</f>
        <v>1.3172896814257782</v>
      </c>
      <c r="AP55" s="2">
        <f t="shared" si="43"/>
        <v>0.4</v>
      </c>
      <c r="AQ55" s="2">
        <f t="shared" si="44"/>
        <v>0.17100000000000007</v>
      </c>
      <c r="AR55" s="2">
        <f t="shared" si="45"/>
        <v>1.8882896814257781</v>
      </c>
      <c r="AS55" s="2">
        <f t="shared" si="46"/>
        <v>7.98</v>
      </c>
      <c r="AT55" s="2">
        <f t="shared" si="47"/>
        <v>7.98</v>
      </c>
      <c r="AU55" s="2">
        <f t="shared" si="48"/>
        <v>9.8682896814257788</v>
      </c>
      <c r="AV55" s="3">
        <f>AU55 + (E55 * ('리그 상수'!$B$1 - '리그 상수'!$F$1) / '리그 상수'!$B$2)</f>
        <v>11.714672787979966</v>
      </c>
      <c r="AW55">
        <f t="shared" si="49"/>
        <v>22.560000000000002</v>
      </c>
      <c r="AX55" s="3">
        <f t="shared" si="50"/>
        <v>8.3700783751142635E-2</v>
      </c>
      <c r="AY55" s="3">
        <f t="shared" si="51"/>
        <v>0.43742418800646177</v>
      </c>
      <c r="BE55" s="1">
        <v>1</v>
      </c>
      <c r="BF55" s="1">
        <v>7</v>
      </c>
      <c r="BG55" s="1">
        <v>3</v>
      </c>
      <c r="BH55">
        <f t="shared" si="52"/>
        <v>12</v>
      </c>
      <c r="BI55" s="4">
        <f t="shared" si="53"/>
        <v>0.51926741081471472</v>
      </c>
      <c r="BJ55" s="2">
        <f>E55*('리그 상수'!$B$3 * 0.8)</f>
        <v>2.203125</v>
      </c>
      <c r="BL55" t="s">
        <v>277</v>
      </c>
      <c r="BM55" t="b">
        <f>IF(E55&gt;='리그 상수'!$I$1 * 2.8, TRUE, FALSE)</f>
        <v>0</v>
      </c>
    </row>
    <row r="56" spans="1:65" ht="18" thickBot="1">
      <c r="A56" t="s">
        <v>220</v>
      </c>
      <c r="B56" s="9" t="s">
        <v>135</v>
      </c>
      <c r="C56" s="5">
        <f t="shared" si="27"/>
        <v>6.2784399482236464E-2</v>
      </c>
      <c r="D56" s="5">
        <f t="shared" si="28"/>
        <v>0.35372340425531912</v>
      </c>
      <c r="E56" s="1">
        <f>SUMIF(BatGame!$A:$A,B56,BatGame!$E:$E)</f>
        <v>16</v>
      </c>
      <c r="F56">
        <f t="shared" si="29"/>
        <v>10</v>
      </c>
      <c r="G56" s="1">
        <f>SUMIF(BatGame!$A:$A,B56,BatGame!$F:$F)</f>
        <v>10</v>
      </c>
      <c r="H56" s="1">
        <f>SUMIF(BatGame!$A:$A,B56,BatGame!$M:$M)</f>
        <v>1</v>
      </c>
      <c r="I56" s="1">
        <f>SUMIF(BatGame!$A:$A,B56,BatGame!$G:$G)</f>
        <v>1</v>
      </c>
      <c r="J56">
        <f>SUMIF(BatGame!$A:$A,B56,BatGame!$H:$H)</f>
        <v>1</v>
      </c>
      <c r="K56" s="1">
        <f>SUMIF(BatGame!$A:$A,B56,BatGame!$I:$I)</f>
        <v>0</v>
      </c>
      <c r="L56" s="1">
        <f>SUMIF(BatGame!$A:$A,B56,BatGame!$J:$J)</f>
        <v>0</v>
      </c>
      <c r="M56" s="1">
        <f>SUMIF(BatGame!$A:$A,B56,BatGame!$K:$K)</f>
        <v>0</v>
      </c>
      <c r="N56">
        <f t="shared" si="30"/>
        <v>1</v>
      </c>
      <c r="O56" s="1">
        <f>SUMIF(BatGame!$A:$A,B56,BatGame!$L:$L)</f>
        <v>0</v>
      </c>
      <c r="P56" s="1">
        <f>SUMIF(BatGame!$A:$A,B56,BatGame!$N:$N)</f>
        <v>6</v>
      </c>
      <c r="Q56" s="1">
        <f>SUMIF(BatGame!$A:$A,B56,BatGame!$AC:$AC)</f>
        <v>0</v>
      </c>
      <c r="R56" s="1">
        <f>SUMIF(BatGame!$A:$A,B56,BatGame!$O:$O)</f>
        <v>3</v>
      </c>
      <c r="S56" s="1">
        <f>SUMIF(BatGame!$A:$A,B56,BatGame!$Y:$Y)</f>
        <v>3</v>
      </c>
      <c r="T56" s="1">
        <f>SUMIF(BatGame!$A:$A,B56,BatGame!$X:$X)</f>
        <v>0</v>
      </c>
      <c r="U56" s="1">
        <f>SUMIF(BatGame!$A:$A,B56,BatGame!$P:$P)</f>
        <v>1</v>
      </c>
      <c r="V56" s="1">
        <f>SUMIF(BatGame!$A:$A,B56,BatGame!$AB:$AB)</f>
        <v>0</v>
      </c>
      <c r="W56" s="1">
        <f>SUMIF(BatGame!$A:$A,B56,BatGame!$Z:$Z)</f>
        <v>0</v>
      </c>
      <c r="X56" s="1">
        <f>SUMIF(BatGame!$A:$A,B56,BatGame!$AA:$AA)</f>
        <v>0</v>
      </c>
      <c r="Y56" s="2">
        <f t="shared" si="31"/>
        <v>0.1</v>
      </c>
      <c r="Z56" s="2">
        <f t="shared" si="32"/>
        <v>0.4375</v>
      </c>
      <c r="AA56" s="2">
        <f t="shared" si="33"/>
        <v>0.1</v>
      </c>
      <c r="AB56" s="2">
        <f t="shared" si="34"/>
        <v>0.53749999999999998</v>
      </c>
      <c r="AC56" s="2">
        <f t="shared" si="35"/>
        <v>0.1</v>
      </c>
      <c r="AD56" s="2">
        <f>(AL56/E56) / '리그 상수'!$B$3 * 100</f>
        <v>163.25208681135223</v>
      </c>
      <c r="AE56" s="2">
        <f t="shared" si="36"/>
        <v>6.25</v>
      </c>
      <c r="AF56" s="2">
        <f t="shared" si="37"/>
        <v>18.75</v>
      </c>
      <c r="AG56" s="2">
        <f t="shared" si="38"/>
        <v>3</v>
      </c>
      <c r="AH56" s="2">
        <f t="shared" si="39"/>
        <v>0.1111111111111111</v>
      </c>
      <c r="AI56" s="2">
        <f t="shared" si="40"/>
        <v>0</v>
      </c>
      <c r="AJ56" s="2">
        <f t="shared" si="41"/>
        <v>0.33750000000000002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0.27714802537895095</v>
      </c>
      <c r="AL56" s="2">
        <f>((AK56-$AK$2) / '리그 상수'!$B$2 + '리그 상수'!$B$3) * '2025 썸머시즌 타자'!E56</f>
        <v>3.5966475375626041</v>
      </c>
      <c r="AM56" s="2">
        <f t="shared" si="42"/>
        <v>2.1</v>
      </c>
      <c r="AN56" s="2">
        <f>((AK56-'리그 상수'!$B$1) / '리그 상수'!$B$2)*'2025 썸머시즌 타자'!E56</f>
        <v>-8.3583947680745965E-2</v>
      </c>
      <c r="AO56" s="2">
        <f>((AK56-'리그 상수'!$B$1) / '리그 상수'!$B$2) * '2025 썸머시즌 타자'!E56</f>
        <v>-8.3583947680745965E-2</v>
      </c>
      <c r="AP56" s="2">
        <f t="shared" si="43"/>
        <v>1.2000000000000002</v>
      </c>
      <c r="AQ56" s="2">
        <f t="shared" si="44"/>
        <v>0.3</v>
      </c>
      <c r="AR56" s="2">
        <f t="shared" si="45"/>
        <v>1.4164160523192542</v>
      </c>
      <c r="AS56" s="2">
        <f t="shared" si="46"/>
        <v>7.98</v>
      </c>
      <c r="AT56" s="2">
        <f t="shared" si="47"/>
        <v>7.98</v>
      </c>
      <c r="AU56" s="2">
        <f t="shared" si="48"/>
        <v>9.396416052319255</v>
      </c>
      <c r="AV56" s="3">
        <f>AU56 + (E56 * ('리그 상수'!$B$1 - '리그 상수'!$F$1) / '리그 상수'!$B$2)</f>
        <v>10.873522537562605</v>
      </c>
      <c r="AW56">
        <f t="shared" si="49"/>
        <v>22.560000000000002</v>
      </c>
      <c r="AX56" s="3">
        <f t="shared" si="50"/>
        <v>6.2784399482236436E-2</v>
      </c>
      <c r="AY56" s="3">
        <f t="shared" si="51"/>
        <v>0.41650780373755558</v>
      </c>
      <c r="BE56" s="1">
        <v>1</v>
      </c>
      <c r="BF56" s="1">
        <v>7</v>
      </c>
      <c r="BG56" s="1">
        <v>3</v>
      </c>
      <c r="BH56">
        <f t="shared" si="52"/>
        <v>9</v>
      </c>
      <c r="BI56" s="4">
        <f t="shared" si="53"/>
        <v>0.48198238198415799</v>
      </c>
      <c r="BJ56" s="2">
        <f>E56*('리그 상수'!$B$3 * 0.8)</f>
        <v>1.7625000000000002</v>
      </c>
      <c r="BL56" t="s">
        <v>277</v>
      </c>
      <c r="BM56" t="b">
        <f>IF(E56&gt;='리그 상수'!$I$1 * 2.8, TRUE, FALSE)</f>
        <v>0</v>
      </c>
    </row>
    <row r="57" spans="1:65" ht="18" thickBot="1">
      <c r="A57" t="s">
        <v>220</v>
      </c>
      <c r="B57" s="7" t="s">
        <v>136</v>
      </c>
      <c r="C57" s="5">
        <f t="shared" si="27"/>
        <v>3.8385231234537021E-2</v>
      </c>
      <c r="D57" s="5">
        <f t="shared" si="28"/>
        <v>0.35372340425531912</v>
      </c>
      <c r="E57" s="1">
        <f>SUMIF(BatGame!$A:$A,B57,BatGame!$E:$E)</f>
        <v>20</v>
      </c>
      <c r="F57">
        <f t="shared" si="29"/>
        <v>20</v>
      </c>
      <c r="G57" s="1">
        <f>SUMIF(BatGame!$A:$A,B57,BatGame!$F:$F)</f>
        <v>20</v>
      </c>
      <c r="H57" s="1">
        <f>SUMIF(BatGame!$A:$A,B57,BatGame!$M:$M)</f>
        <v>3</v>
      </c>
      <c r="I57" s="1">
        <f>SUMIF(BatGame!$A:$A,B57,BatGame!$G:$G)</f>
        <v>6</v>
      </c>
      <c r="J57">
        <f>SUMIF(BatGame!$A:$A,B57,BatGame!$H:$H)</f>
        <v>6</v>
      </c>
      <c r="K57" s="1">
        <f>SUMIF(BatGame!$A:$A,B57,BatGame!$I:$I)</f>
        <v>0</v>
      </c>
      <c r="L57" s="1">
        <f>SUMIF(BatGame!$A:$A,B57,BatGame!$J:$J)</f>
        <v>0</v>
      </c>
      <c r="M57" s="1">
        <f>SUMIF(BatGame!$A:$A,B57,BatGame!$K:$K)</f>
        <v>0</v>
      </c>
      <c r="N57">
        <f t="shared" si="30"/>
        <v>6</v>
      </c>
      <c r="O57" s="1">
        <f>SUMIF(BatGame!$A:$A,B57,BatGame!$L:$L)</f>
        <v>2</v>
      </c>
      <c r="P57" s="1">
        <f>SUMIF(BatGame!$A:$A,B57,BatGame!$N:$N)</f>
        <v>2</v>
      </c>
      <c r="Q57" s="1">
        <f>SUMIF(BatGame!$A:$A,B57,BatGame!$AC:$AC)</f>
        <v>0</v>
      </c>
      <c r="R57" s="1">
        <f>SUMIF(BatGame!$A:$A,B57,BatGame!$O:$O)</f>
        <v>0</v>
      </c>
      <c r="S57" s="1">
        <f>SUMIF(BatGame!$A:$A,B57,BatGame!$Y:$Y)</f>
        <v>0</v>
      </c>
      <c r="T57" s="1">
        <f>SUMIF(BatGame!$A:$A,B57,BatGame!$X:$X)</f>
        <v>0</v>
      </c>
      <c r="U57" s="1">
        <f>SUMIF(BatGame!$A:$A,B57,BatGame!$P:$P)</f>
        <v>1</v>
      </c>
      <c r="V57" s="1">
        <f>SUMIF(BatGame!$A:$A,B57,BatGame!$AB:$AB)</f>
        <v>0</v>
      </c>
      <c r="W57" s="1">
        <f>SUMIF(BatGame!$A:$A,B57,BatGame!$Z:$Z)</f>
        <v>0</v>
      </c>
      <c r="X57" s="1">
        <f>SUMIF(BatGame!$A:$A,B57,BatGame!$AA:$AA)</f>
        <v>0</v>
      </c>
      <c r="Y57" s="2">
        <f t="shared" si="31"/>
        <v>0.3</v>
      </c>
      <c r="Z57" s="2">
        <f t="shared" si="32"/>
        <v>0.3</v>
      </c>
      <c r="AA57" s="2">
        <f t="shared" si="33"/>
        <v>0.3</v>
      </c>
      <c r="AB57" s="2">
        <f t="shared" si="34"/>
        <v>0.6</v>
      </c>
      <c r="AC57" s="2">
        <f t="shared" si="35"/>
        <v>0.15</v>
      </c>
      <c r="AD57" s="2">
        <f>(AL57/E57) / '리그 상수'!$B$3 * 100</f>
        <v>151.28547579298831</v>
      </c>
      <c r="AE57" s="2">
        <f t="shared" si="36"/>
        <v>5</v>
      </c>
      <c r="AF57" s="2">
        <f t="shared" si="37"/>
        <v>0</v>
      </c>
      <c r="AG57" s="2">
        <f t="shared" si="38"/>
        <v>0</v>
      </c>
      <c r="AH57" s="2">
        <f t="shared" si="39"/>
        <v>0.31578947368421051</v>
      </c>
      <c r="AI57" s="2">
        <f t="shared" si="40"/>
        <v>0</v>
      </c>
      <c r="AJ57" s="2">
        <f t="shared" si="41"/>
        <v>0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0.22471461517212238</v>
      </c>
      <c r="AL57" s="2">
        <f>((AK57-$AK$2) / '리그 상수'!$B$2 + '리그 상수'!$B$3) * '2025 썸머시즌 타자'!E57</f>
        <v>4.1662601732053419</v>
      </c>
      <c r="AM57" s="2">
        <f t="shared" si="42"/>
        <v>3.4714285714285711</v>
      </c>
      <c r="AN57" s="2">
        <f>((AK57-'리그 상수'!$B$1) / '리그 상수'!$B$2)*'2025 썸머시즌 타자'!E57</f>
        <v>-0.43402918334884572</v>
      </c>
      <c r="AO57" s="2">
        <f>((AK57-'리그 상수'!$B$1) / '리그 상수'!$B$2) * '2025 썸머시즌 타자'!E57</f>
        <v>-0.43402918334884572</v>
      </c>
      <c r="AP57" s="2">
        <f t="shared" si="43"/>
        <v>0.4</v>
      </c>
      <c r="AQ57" s="2">
        <f t="shared" si="44"/>
        <v>0.89999999999999991</v>
      </c>
      <c r="AR57" s="2">
        <f t="shared" si="45"/>
        <v>0.86597081665115416</v>
      </c>
      <c r="AS57" s="2">
        <f t="shared" si="46"/>
        <v>7.98</v>
      </c>
      <c r="AT57" s="2">
        <f t="shared" si="47"/>
        <v>7.98</v>
      </c>
      <c r="AU57" s="2">
        <f t="shared" si="48"/>
        <v>8.845970816651155</v>
      </c>
      <c r="AV57" s="3">
        <f>AU57 + (E57 * ('리그 상수'!$B$1 - '리그 상수'!$F$1) / '리그 상수'!$B$2)</f>
        <v>10.692353923205342</v>
      </c>
      <c r="AW57">
        <f t="shared" si="49"/>
        <v>22.560000000000002</v>
      </c>
      <c r="AX57" s="3">
        <f t="shared" si="50"/>
        <v>3.8385231234536972E-2</v>
      </c>
      <c r="AY57" s="3">
        <f t="shared" si="51"/>
        <v>0.39210863548985614</v>
      </c>
      <c r="BE57" s="1">
        <v>1</v>
      </c>
      <c r="BF57" s="1">
        <v>7</v>
      </c>
      <c r="BG57" s="1">
        <v>3</v>
      </c>
      <c r="BH57">
        <f t="shared" si="52"/>
        <v>14</v>
      </c>
      <c r="BI57" s="4">
        <f t="shared" si="53"/>
        <v>0.4739518582981091</v>
      </c>
      <c r="BJ57" s="2">
        <f>E57*('리그 상수'!$B$3 * 0.8)</f>
        <v>2.203125</v>
      </c>
      <c r="BL57" t="s">
        <v>277</v>
      </c>
      <c r="BM57" t="b">
        <f>IF(E57&gt;='리그 상수'!$I$1 * 2.8, TRUE, FALSE)</f>
        <v>0</v>
      </c>
    </row>
    <row r="58" spans="1:65" ht="18" thickBot="1">
      <c r="A58" t="s">
        <v>220</v>
      </c>
      <c r="B58" s="9" t="s">
        <v>137</v>
      </c>
      <c r="C58" s="5">
        <f t="shared" si="27"/>
        <v>3.2853388987922894E-2</v>
      </c>
      <c r="D58" s="5">
        <f t="shared" si="28"/>
        <v>0.35372340425531912</v>
      </c>
      <c r="E58" s="1">
        <f>SUMIF(BatGame!$A:$A,B58,BatGame!$E:$E)</f>
        <v>27</v>
      </c>
      <c r="F58">
        <f t="shared" si="29"/>
        <v>26</v>
      </c>
      <c r="G58" s="1">
        <f>SUMIF(BatGame!$A:$A,B58,BatGame!$F:$F)</f>
        <v>26</v>
      </c>
      <c r="H58" s="1">
        <f>SUMIF(BatGame!$A:$A,B58,BatGame!$M:$M)</f>
        <v>4</v>
      </c>
      <c r="I58" s="1">
        <f>SUMIF(BatGame!$A:$A,B58,BatGame!$G:$G)</f>
        <v>6</v>
      </c>
      <c r="J58">
        <f>SUMIF(BatGame!$A:$A,B58,BatGame!$H:$H)</f>
        <v>3</v>
      </c>
      <c r="K58" s="1">
        <f>SUMIF(BatGame!$A:$A,B58,BatGame!$I:$I)</f>
        <v>3</v>
      </c>
      <c r="L58" s="1">
        <f>SUMIF(BatGame!$A:$A,B58,BatGame!$J:$J)</f>
        <v>0</v>
      </c>
      <c r="M58" s="1">
        <f>SUMIF(BatGame!$A:$A,B58,BatGame!$K:$K)</f>
        <v>0</v>
      </c>
      <c r="N58">
        <f t="shared" si="30"/>
        <v>9</v>
      </c>
      <c r="O58" s="1">
        <f>SUMIF(BatGame!$A:$A,B58,BatGame!$L:$L)</f>
        <v>2</v>
      </c>
      <c r="P58" s="1">
        <f>SUMIF(BatGame!$A:$A,B58,BatGame!$N:$N)</f>
        <v>0</v>
      </c>
      <c r="Q58" s="1">
        <f>SUMIF(BatGame!$A:$A,B58,BatGame!$AC:$AC)</f>
        <v>0</v>
      </c>
      <c r="R58" s="1">
        <f>SUMIF(BatGame!$A:$A,B58,BatGame!$O:$O)</f>
        <v>0</v>
      </c>
      <c r="S58" s="1">
        <f>SUMIF(BatGame!$A:$A,B58,BatGame!$Y:$Y)</f>
        <v>1</v>
      </c>
      <c r="T58" s="1">
        <f>SUMIF(BatGame!$A:$A,B58,BatGame!$X:$X)</f>
        <v>0</v>
      </c>
      <c r="U58" s="1">
        <f>SUMIF(BatGame!$A:$A,B58,BatGame!$P:$P)</f>
        <v>5</v>
      </c>
      <c r="V58" s="1">
        <f>SUMIF(BatGame!$A:$A,B58,BatGame!$AB:$AB)</f>
        <v>0</v>
      </c>
      <c r="W58" s="1">
        <f>SUMIF(BatGame!$A:$A,B58,BatGame!$Z:$Z)</f>
        <v>0</v>
      </c>
      <c r="X58" s="1">
        <f>SUMIF(BatGame!$A:$A,B58,BatGame!$AA:$AA)</f>
        <v>0</v>
      </c>
      <c r="Y58" s="2">
        <f t="shared" si="31"/>
        <v>0.23076923076923078</v>
      </c>
      <c r="Z58" s="2">
        <f t="shared" si="32"/>
        <v>0.25925925925925924</v>
      </c>
      <c r="AA58" s="2">
        <f t="shared" si="33"/>
        <v>0.34615384615384615</v>
      </c>
      <c r="AB58" s="2">
        <f t="shared" si="34"/>
        <v>0.60541310541310533</v>
      </c>
      <c r="AC58" s="2">
        <f t="shared" si="35"/>
        <v>0.15384615384615385</v>
      </c>
      <c r="AD58" s="2">
        <f>(AL58/E58) / '리그 상수'!$B$3 * 100</f>
        <v>154.70450751252091</v>
      </c>
      <c r="AE58" s="2">
        <f t="shared" si="36"/>
        <v>18.518518518518519</v>
      </c>
      <c r="AF58" s="2">
        <f t="shared" si="37"/>
        <v>0</v>
      </c>
      <c r="AG58" s="2">
        <f t="shared" si="38"/>
        <v>0</v>
      </c>
      <c r="AH58" s="2">
        <f t="shared" si="39"/>
        <v>0.2857142857142857</v>
      </c>
      <c r="AI58" s="2">
        <f t="shared" si="40"/>
        <v>0.11538461538461536</v>
      </c>
      <c r="AJ58" s="2">
        <f t="shared" si="41"/>
        <v>2.8490028490028463E-2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0.23969558951693054</v>
      </c>
      <c r="AL58" s="2">
        <f>((AK58-$AK$2) / '리그 상수'!$B$2 + '리그 상수'!$B$3) * '2025 썸머시즌 타자'!E58</f>
        <v>5.7515630869156933</v>
      </c>
      <c r="AM58" s="2">
        <f t="shared" si="42"/>
        <v>3.2711538461538461</v>
      </c>
      <c r="AN58" s="2">
        <f>((AK58-'리그 상수'!$B$1) / '리그 상수'!$B$2)*'2025 썸머시즌 타자'!E58</f>
        <v>-0.45882754443246088</v>
      </c>
      <c r="AO58" s="2">
        <f>((AK58-'리그 상수'!$B$1) / '리그 상수'!$B$2) * '2025 썸머시즌 타자'!E58</f>
        <v>-0.45882754443246088</v>
      </c>
      <c r="AP58" s="2">
        <f t="shared" si="43"/>
        <v>0</v>
      </c>
      <c r="AQ58" s="2">
        <f t="shared" si="44"/>
        <v>1.2</v>
      </c>
      <c r="AR58" s="2">
        <f t="shared" si="45"/>
        <v>0.74117245556753908</v>
      </c>
      <c r="AS58" s="2">
        <f t="shared" si="46"/>
        <v>7.98</v>
      </c>
      <c r="AT58" s="2">
        <f t="shared" si="47"/>
        <v>7.98</v>
      </c>
      <c r="AU58" s="2">
        <f t="shared" si="48"/>
        <v>8.7211724555675403</v>
      </c>
      <c r="AV58" s="3">
        <f>AU58 + (E58 * ('리그 상수'!$B$1 - '리그 상수'!$F$1) / '리그 상수'!$B$2)</f>
        <v>11.213789649415695</v>
      </c>
      <c r="AW58">
        <f t="shared" si="49"/>
        <v>22.560000000000002</v>
      </c>
      <c r="AX58" s="3">
        <f t="shared" si="50"/>
        <v>3.2853388987922831E-2</v>
      </c>
      <c r="AY58" s="3">
        <f t="shared" si="51"/>
        <v>0.38657679324324201</v>
      </c>
      <c r="BE58" s="1">
        <v>1</v>
      </c>
      <c r="BF58" s="1">
        <v>7</v>
      </c>
      <c r="BG58" s="1">
        <v>3</v>
      </c>
      <c r="BH58">
        <f t="shared" si="52"/>
        <v>20</v>
      </c>
      <c r="BI58" s="4">
        <f t="shared" si="53"/>
        <v>0.49706514403438357</v>
      </c>
      <c r="BJ58" s="2">
        <f>E58*('리그 상수'!$B$3 * 0.8)</f>
        <v>2.9742187500000004</v>
      </c>
      <c r="BL58" t="s">
        <v>277</v>
      </c>
      <c r="BM58" t="b">
        <f>IF(E58&gt;='리그 상수'!$I$1 * 2.8, TRUE, FALSE)</f>
        <v>1</v>
      </c>
    </row>
    <row r="59" spans="1:65" ht="18" thickBot="1">
      <c r="A59" t="s">
        <v>220</v>
      </c>
      <c r="B59" s="10" t="s">
        <v>138</v>
      </c>
      <c r="C59" s="5">
        <f t="shared" si="27"/>
        <v>-1.2904837211163922E-2</v>
      </c>
      <c r="D59" s="5">
        <f t="shared" si="28"/>
        <v>0.35372340425531912</v>
      </c>
      <c r="E59" s="1">
        <f>SUMIF(BatGame!$A:$A,B59,BatGame!$E:$E)</f>
        <v>33</v>
      </c>
      <c r="F59">
        <f t="shared" si="29"/>
        <v>32</v>
      </c>
      <c r="G59" s="1">
        <f>SUMIF(BatGame!$A:$A,B59,BatGame!$F:$F)</f>
        <v>32</v>
      </c>
      <c r="H59" s="1">
        <f>SUMIF(BatGame!$A:$A,B59,BatGame!$M:$M)</f>
        <v>3</v>
      </c>
      <c r="I59" s="1">
        <f>SUMIF(BatGame!$A:$A,B59,BatGame!$G:$G)</f>
        <v>11</v>
      </c>
      <c r="J59">
        <f>SUMIF(BatGame!$A:$A,B59,BatGame!$H:$H)</f>
        <v>5</v>
      </c>
      <c r="K59" s="1">
        <f>SUMIF(BatGame!$A:$A,B59,BatGame!$I:$I)</f>
        <v>4</v>
      </c>
      <c r="L59" s="1">
        <f>SUMIF(BatGame!$A:$A,B59,BatGame!$J:$J)</f>
        <v>0</v>
      </c>
      <c r="M59" s="1">
        <f>SUMIF(BatGame!$A:$A,B59,BatGame!$K:$K)</f>
        <v>2</v>
      </c>
      <c r="N59">
        <f t="shared" si="30"/>
        <v>21</v>
      </c>
      <c r="O59" s="1">
        <f>SUMIF(BatGame!$A:$A,B59,BatGame!$L:$L)</f>
        <v>9</v>
      </c>
      <c r="P59" s="1">
        <f>SUMIF(BatGame!$A:$A,B59,BatGame!$N:$N)</f>
        <v>0</v>
      </c>
      <c r="Q59" s="1">
        <f>SUMIF(BatGame!$A:$A,B59,BatGame!$AC:$AC)</f>
        <v>1</v>
      </c>
      <c r="R59" s="1">
        <f>SUMIF(BatGame!$A:$A,B59,BatGame!$O:$O)</f>
        <v>0</v>
      </c>
      <c r="S59" s="1">
        <f>SUMIF(BatGame!$A:$A,B59,BatGame!$Y:$Y)</f>
        <v>1</v>
      </c>
      <c r="T59" s="1">
        <f>SUMIF(BatGame!$A:$A,B59,BatGame!$X:$X)</f>
        <v>0</v>
      </c>
      <c r="U59" s="1">
        <f>SUMIF(BatGame!$A:$A,B59,BatGame!$P:$P)</f>
        <v>2</v>
      </c>
      <c r="V59" s="1">
        <f>SUMIF(BatGame!$A:$A,B59,BatGame!$AB:$AB)</f>
        <v>0</v>
      </c>
      <c r="W59" s="1">
        <f>SUMIF(BatGame!$A:$A,B59,BatGame!$Z:$Z)</f>
        <v>0</v>
      </c>
      <c r="X59" s="1">
        <f>SUMIF(BatGame!$A:$A,B59,BatGame!$AA:$AA)</f>
        <v>0</v>
      </c>
      <c r="Y59" s="2">
        <f t="shared" si="31"/>
        <v>0.34375</v>
      </c>
      <c r="Z59" s="2">
        <f t="shared" si="32"/>
        <v>0.36363636363636365</v>
      </c>
      <c r="AA59" s="2">
        <f t="shared" si="33"/>
        <v>0.65625</v>
      </c>
      <c r="AB59" s="2">
        <f t="shared" si="34"/>
        <v>1.0198863636363638</v>
      </c>
      <c r="AC59" s="2">
        <f t="shared" si="35"/>
        <v>9.375E-2</v>
      </c>
      <c r="AD59" s="2">
        <f>(AL59/E59) / '리그 상수'!$B$3 * 100</f>
        <v>192.41746344918297</v>
      </c>
      <c r="AE59" s="2">
        <f t="shared" si="36"/>
        <v>6.0606060606060606</v>
      </c>
      <c r="AF59" s="2">
        <f t="shared" si="37"/>
        <v>0</v>
      </c>
      <c r="AG59" s="2">
        <f t="shared" si="38"/>
        <v>0</v>
      </c>
      <c r="AH59" s="2">
        <f t="shared" si="39"/>
        <v>0.32142857142857145</v>
      </c>
      <c r="AI59" s="2">
        <f t="shared" si="40"/>
        <v>0.3125</v>
      </c>
      <c r="AJ59" s="2">
        <f t="shared" si="41"/>
        <v>1.9886363636363646E-2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0.40494027622935996</v>
      </c>
      <c r="AL59" s="2">
        <f>((AK59-$AK$2) / '리그 상수'!$B$2 + '리그 상수'!$B$3) * '2025 썸머시즌 타자'!E59</f>
        <v>8.7433443108305511</v>
      </c>
      <c r="AM59" s="2">
        <f t="shared" si="42"/>
        <v>9.6647727272727266</v>
      </c>
      <c r="AN59" s="2">
        <f>((AK59-'리그 상수'!$B$1) / '리그 상수'!$B$2)*'2025 썸머시즌 타자'!E59</f>
        <v>1.1528668725161413</v>
      </c>
      <c r="AO59" s="2">
        <f>((AK59-'리그 상수'!$B$1) / '리그 상수'!$B$2) * '2025 썸머시즌 타자'!E59</f>
        <v>1.1528668725161413</v>
      </c>
      <c r="AP59" s="2">
        <f t="shared" si="43"/>
        <v>-0.4</v>
      </c>
      <c r="AQ59" s="2">
        <f t="shared" si="44"/>
        <v>-1.0439999999999998</v>
      </c>
      <c r="AR59" s="2">
        <f t="shared" si="45"/>
        <v>-0.29113312748385856</v>
      </c>
      <c r="AS59" s="2">
        <f t="shared" si="46"/>
        <v>7.98</v>
      </c>
      <c r="AT59" s="2">
        <f t="shared" si="47"/>
        <v>7.98</v>
      </c>
      <c r="AU59" s="2">
        <f t="shared" si="48"/>
        <v>7.688866872516142</v>
      </c>
      <c r="AV59" s="3">
        <f>AU59 + (E59 * ('리그 상수'!$B$1 - '리그 상수'!$F$1) / '리그 상수'!$B$2)</f>
        <v>10.735398998330552</v>
      </c>
      <c r="AW59">
        <f t="shared" si="49"/>
        <v>22.560000000000002</v>
      </c>
      <c r="AX59" s="3">
        <f t="shared" si="50"/>
        <v>-1.2904837211163941E-2</v>
      </c>
      <c r="AY59" s="3">
        <f t="shared" si="51"/>
        <v>0.3408185670441552</v>
      </c>
      <c r="BE59" s="1">
        <v>1</v>
      </c>
      <c r="BF59" s="1">
        <v>7</v>
      </c>
      <c r="BG59" s="1">
        <v>3</v>
      </c>
      <c r="BH59">
        <f t="shared" si="52"/>
        <v>22</v>
      </c>
      <c r="BI59" s="4">
        <f t="shared" si="53"/>
        <v>0.47585988467777268</v>
      </c>
      <c r="BJ59" s="2">
        <f>E59*('리그 상수'!$B$3 * 0.8)</f>
        <v>3.6351562500000005</v>
      </c>
      <c r="BL59" t="s">
        <v>277</v>
      </c>
      <c r="BM59" t="b">
        <f>IF(E59&gt;='리그 상수'!$I$1 * 2.8, TRUE, FALSE)</f>
        <v>1</v>
      </c>
    </row>
    <row r="60" spans="1:65" ht="18" thickBot="1">
      <c r="A60" t="s">
        <v>220</v>
      </c>
      <c r="B60" s="10" t="s">
        <v>139</v>
      </c>
      <c r="C60" s="5">
        <f t="shared" si="27"/>
        <v>5.216044153451288E-2</v>
      </c>
      <c r="D60" s="5">
        <f t="shared" si="28"/>
        <v>0.35372340425531912</v>
      </c>
      <c r="E60" s="1">
        <f>SUMIF(BatGame!$A:$A,B60,BatGame!$E:$E)</f>
        <v>23</v>
      </c>
      <c r="F60">
        <f t="shared" si="29"/>
        <v>23</v>
      </c>
      <c r="G60" s="1">
        <f>SUMIF(BatGame!$A:$A,B60,BatGame!$F:$F)</f>
        <v>23</v>
      </c>
      <c r="H60" s="1">
        <f>SUMIF(BatGame!$A:$A,B60,BatGame!$M:$M)</f>
        <v>5</v>
      </c>
      <c r="I60" s="1">
        <f>SUMIF(BatGame!$A:$A,B60,BatGame!$G:$G)</f>
        <v>8</v>
      </c>
      <c r="J60">
        <f>SUMIF(BatGame!$A:$A,B60,BatGame!$H:$H)</f>
        <v>6</v>
      </c>
      <c r="K60" s="1">
        <f>SUMIF(BatGame!$A:$A,B60,BatGame!$I:$I)</f>
        <v>1</v>
      </c>
      <c r="L60" s="1">
        <f>SUMIF(BatGame!$A:$A,B60,BatGame!$J:$J)</f>
        <v>0</v>
      </c>
      <c r="M60" s="1">
        <f>SUMIF(BatGame!$A:$A,B60,BatGame!$K:$K)</f>
        <v>1</v>
      </c>
      <c r="N60">
        <f t="shared" si="30"/>
        <v>12</v>
      </c>
      <c r="O60" s="1">
        <f>SUMIF(BatGame!$A:$A,B60,BatGame!$L:$L)</f>
        <v>4</v>
      </c>
      <c r="P60" s="1">
        <f>SUMIF(BatGame!$A:$A,B60,BatGame!$N:$N)</f>
        <v>0</v>
      </c>
      <c r="Q60" s="1">
        <f>SUMIF(BatGame!$A:$A,B60,BatGame!$AC:$AC)</f>
        <v>0</v>
      </c>
      <c r="R60" s="1">
        <f>SUMIF(BatGame!$A:$A,B60,BatGame!$O:$O)</f>
        <v>0</v>
      </c>
      <c r="S60" s="1">
        <f>SUMIF(BatGame!$A:$A,B60,BatGame!$Y:$Y)</f>
        <v>0</v>
      </c>
      <c r="T60" s="1">
        <f>SUMIF(BatGame!$A:$A,B60,BatGame!$X:$X)</f>
        <v>0</v>
      </c>
      <c r="U60" s="1">
        <f>SUMIF(BatGame!$A:$A,B60,BatGame!$P:$P)</f>
        <v>1</v>
      </c>
      <c r="V60" s="1">
        <f>SUMIF(BatGame!$A:$A,B60,BatGame!$AB:$AB)</f>
        <v>1</v>
      </c>
      <c r="W60" s="1">
        <f>SUMIF(BatGame!$A:$A,B60,BatGame!$Z:$Z)</f>
        <v>0</v>
      </c>
      <c r="X60" s="1">
        <f>SUMIF(BatGame!$A:$A,B60,BatGame!$AA:$AA)</f>
        <v>0</v>
      </c>
      <c r="Y60" s="2">
        <f t="shared" si="31"/>
        <v>0.34782608695652173</v>
      </c>
      <c r="Z60" s="2">
        <f t="shared" si="32"/>
        <v>0.34782608695652173</v>
      </c>
      <c r="AA60" s="2">
        <f t="shared" si="33"/>
        <v>0.52173913043478259</v>
      </c>
      <c r="AB60" s="2">
        <f t="shared" si="34"/>
        <v>0.86956521739130432</v>
      </c>
      <c r="AC60" s="2">
        <f t="shared" si="35"/>
        <v>0.21739130434782608</v>
      </c>
      <c r="AD60" s="2">
        <f>(AL60/E60) / '리그 상수'!$B$3 * 100</f>
        <v>177.29984757204039</v>
      </c>
      <c r="AE60" s="2">
        <f t="shared" si="36"/>
        <v>4.3478260869565215</v>
      </c>
      <c r="AF60" s="2">
        <f t="shared" si="37"/>
        <v>0</v>
      </c>
      <c r="AG60" s="2">
        <f t="shared" si="38"/>
        <v>0</v>
      </c>
      <c r="AH60" s="2">
        <f t="shared" si="39"/>
        <v>0.33333333333333331</v>
      </c>
      <c r="AI60" s="2">
        <f t="shared" si="40"/>
        <v>0.17391304347826086</v>
      </c>
      <c r="AJ60" s="2">
        <f t="shared" si="41"/>
        <v>0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0.33870028953479314</v>
      </c>
      <c r="AL60" s="2">
        <f>((AK60-$AK$2) / '리그 상수'!$B$2 + '리그 상수'!$B$3) * '2025 썸머시즌 타자'!E60</f>
        <v>5.6150723210559272</v>
      </c>
      <c r="AM60" s="2">
        <f t="shared" si="42"/>
        <v>7.0434782608695654</v>
      </c>
      <c r="AN60" s="2">
        <f>((AK60-'리그 상수'!$B$1) / '리그 상수'!$B$2)*'2025 썸머시즌 타자'!E60</f>
        <v>0.32473956101861035</v>
      </c>
      <c r="AO60" s="2">
        <f>((AK60-'리그 상수'!$B$1) / '리그 상수'!$B$2) * '2025 썸머시즌 타자'!E60</f>
        <v>0.32473956101861035</v>
      </c>
      <c r="AP60" s="2">
        <f t="shared" si="43"/>
        <v>0</v>
      </c>
      <c r="AQ60" s="2">
        <f t="shared" si="44"/>
        <v>0.85199999999999998</v>
      </c>
      <c r="AR60" s="2">
        <f t="shared" si="45"/>
        <v>1.1767395610186102</v>
      </c>
      <c r="AS60" s="2">
        <f t="shared" si="46"/>
        <v>7.98</v>
      </c>
      <c r="AT60" s="2">
        <f t="shared" si="47"/>
        <v>7.98</v>
      </c>
      <c r="AU60" s="2">
        <f t="shared" si="48"/>
        <v>9.1567395610186111</v>
      </c>
      <c r="AV60" s="3">
        <f>AU60 + (E60 * ('리그 상수'!$B$1 - '리그 상수'!$F$1) / '리그 상수'!$B$2)</f>
        <v>11.280080133555927</v>
      </c>
      <c r="AW60">
        <f t="shared" si="49"/>
        <v>22.560000000000002</v>
      </c>
      <c r="AX60" s="3">
        <f t="shared" si="50"/>
        <v>5.2160441534512859E-2</v>
      </c>
      <c r="AY60" s="3">
        <f t="shared" si="51"/>
        <v>0.405883845789832</v>
      </c>
      <c r="BE60" s="1">
        <v>1</v>
      </c>
      <c r="BF60" s="1">
        <v>7</v>
      </c>
      <c r="BG60" s="1">
        <v>3</v>
      </c>
      <c r="BH60">
        <f t="shared" si="52"/>
        <v>16</v>
      </c>
      <c r="BI60" s="4">
        <f t="shared" si="53"/>
        <v>0.50000355201932301</v>
      </c>
      <c r="BJ60" s="2">
        <f>E60*('리그 상수'!$B$3 * 0.8)</f>
        <v>2.5335937500000001</v>
      </c>
      <c r="BL60" t="s">
        <v>277</v>
      </c>
      <c r="BM60" t="b">
        <f>IF(E60&gt;='리그 상수'!$I$1 * 2.8, TRUE, FALSE)</f>
        <v>1</v>
      </c>
    </row>
    <row r="61" spans="1:65" ht="18" thickBot="1">
      <c r="A61" t="s">
        <v>220</v>
      </c>
      <c r="B61" s="10" t="s">
        <v>140</v>
      </c>
      <c r="C61" s="5">
        <f t="shared" si="27"/>
        <v>5.0051112802923958E-2</v>
      </c>
      <c r="D61" s="5">
        <f t="shared" si="28"/>
        <v>0.35372340425531912</v>
      </c>
      <c r="E61" s="1">
        <f>SUMIF(BatGame!$A:$A,B61,BatGame!$E:$E)</f>
        <v>30</v>
      </c>
      <c r="F61">
        <f t="shared" si="29"/>
        <v>28</v>
      </c>
      <c r="G61" s="1">
        <f>SUMIF(BatGame!$A:$A,B61,BatGame!$F:$F)</f>
        <v>28</v>
      </c>
      <c r="H61" s="1">
        <f>SUMIF(BatGame!$A:$A,B61,BatGame!$M:$M)</f>
        <v>2</v>
      </c>
      <c r="I61" s="1">
        <f>SUMIF(BatGame!$A:$A,B61,BatGame!$G:$G)</f>
        <v>8</v>
      </c>
      <c r="J61">
        <f>SUMIF(BatGame!$A:$A,B61,BatGame!$H:$H)</f>
        <v>7</v>
      </c>
      <c r="K61" s="1">
        <f>SUMIF(BatGame!$A:$A,B61,BatGame!$I:$I)</f>
        <v>1</v>
      </c>
      <c r="L61" s="1">
        <f>SUMIF(BatGame!$A:$A,B61,BatGame!$J:$J)</f>
        <v>0</v>
      </c>
      <c r="M61" s="1">
        <f>SUMIF(BatGame!$A:$A,B61,BatGame!$K:$K)</f>
        <v>0</v>
      </c>
      <c r="N61">
        <f t="shared" si="30"/>
        <v>9</v>
      </c>
      <c r="O61" s="1">
        <f>SUMIF(BatGame!$A:$A,B61,BatGame!$L:$L)</f>
        <v>1</v>
      </c>
      <c r="P61" s="1">
        <f>SUMIF(BatGame!$A:$A,B61,BatGame!$N:$N)</f>
        <v>5</v>
      </c>
      <c r="Q61" s="1">
        <f>SUMIF(BatGame!$A:$A,B61,BatGame!$AC:$AC)</f>
        <v>0</v>
      </c>
      <c r="R61" s="1">
        <f>SUMIF(BatGame!$A:$A,B61,BatGame!$O:$O)</f>
        <v>0</v>
      </c>
      <c r="S61" s="1">
        <f>SUMIF(BatGame!$A:$A,B61,BatGame!$Y:$Y)</f>
        <v>1</v>
      </c>
      <c r="T61" s="1">
        <f>SUMIF(BatGame!$A:$A,B61,BatGame!$X:$X)</f>
        <v>0</v>
      </c>
      <c r="U61" s="1">
        <f>SUMIF(BatGame!$A:$A,B61,BatGame!$P:$P)</f>
        <v>2</v>
      </c>
      <c r="V61" s="1">
        <f>SUMIF(BatGame!$A:$A,B61,BatGame!$AB:$AB)</f>
        <v>0</v>
      </c>
      <c r="W61" s="1">
        <f>SUMIF(BatGame!$A:$A,B61,BatGame!$Z:$Z)</f>
        <v>1</v>
      </c>
      <c r="X61" s="1">
        <f>SUMIF(BatGame!$A:$A,B61,BatGame!$AA:$AA)</f>
        <v>0</v>
      </c>
      <c r="Y61" s="2">
        <f t="shared" si="31"/>
        <v>0.2857142857142857</v>
      </c>
      <c r="Z61" s="2">
        <f t="shared" si="32"/>
        <v>0.31034482758620691</v>
      </c>
      <c r="AA61" s="2">
        <f t="shared" si="33"/>
        <v>0.32142857142857145</v>
      </c>
      <c r="AB61" s="2">
        <f t="shared" si="34"/>
        <v>0.63177339901477836</v>
      </c>
      <c r="AC61" s="2">
        <f t="shared" si="35"/>
        <v>7.1428571428571425E-2</v>
      </c>
      <c r="AD61" s="2">
        <f>(AL61/E61) / '리그 상수'!$B$3 * 100</f>
        <v>155.64768867652984</v>
      </c>
      <c r="AE61" s="2">
        <f t="shared" si="36"/>
        <v>6.666666666666667</v>
      </c>
      <c r="AF61" s="2">
        <f t="shared" si="37"/>
        <v>0</v>
      </c>
      <c r="AG61" s="2">
        <f t="shared" si="38"/>
        <v>0</v>
      </c>
      <c r="AH61" s="2">
        <f t="shared" si="39"/>
        <v>0.30769230769230771</v>
      </c>
      <c r="AI61" s="2">
        <f t="shared" si="40"/>
        <v>3.5714285714285754E-2</v>
      </c>
      <c r="AJ61" s="2">
        <f t="shared" si="41"/>
        <v>2.4630541871921208E-2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0.24382827209480865</v>
      </c>
      <c r="AL61" s="2">
        <f>((AK61-$AK$2) / '리그 상수'!$B$2 + '리그 상수'!$B$3) * '2025 썸머시즌 타자'!E61</f>
        <v>6.4295871396652462</v>
      </c>
      <c r="AM61" s="2">
        <f t="shared" si="42"/>
        <v>3.8476425052779737</v>
      </c>
      <c r="AN61" s="2">
        <f>((AK61-'리그 상수'!$B$1) / '리그 상수'!$B$2)*'2025 썸머시즌 타자'!E61</f>
        <v>-0.47084689516603528</v>
      </c>
      <c r="AO61" s="2">
        <f>((AK61-'리그 상수'!$B$1) / '리그 상수'!$B$2) * '2025 썸머시즌 타자'!E61</f>
        <v>-0.47084689516603528</v>
      </c>
      <c r="AP61" s="2">
        <f t="shared" si="43"/>
        <v>1</v>
      </c>
      <c r="AQ61" s="2">
        <f t="shared" si="44"/>
        <v>0.6</v>
      </c>
      <c r="AR61" s="2">
        <f t="shared" si="45"/>
        <v>1.1291531048339647</v>
      </c>
      <c r="AS61" s="2">
        <f t="shared" si="46"/>
        <v>7.98</v>
      </c>
      <c r="AT61" s="2">
        <f t="shared" si="47"/>
        <v>7.98</v>
      </c>
      <c r="AU61" s="2">
        <f t="shared" si="48"/>
        <v>9.1091531048339647</v>
      </c>
      <c r="AV61" s="3">
        <f>AU61 + (E61 * ('리그 상수'!$B$1 - '리그 상수'!$F$1) / '리그 상수'!$B$2)</f>
        <v>11.878727764665246</v>
      </c>
      <c r="AW61">
        <f t="shared" si="49"/>
        <v>22.560000000000002</v>
      </c>
      <c r="AX61" s="3">
        <f t="shared" si="50"/>
        <v>5.0051112802923965E-2</v>
      </c>
      <c r="AY61" s="3">
        <f t="shared" si="51"/>
        <v>0.40377451705824308</v>
      </c>
      <c r="BE61" s="1">
        <v>1</v>
      </c>
      <c r="BF61" s="1">
        <v>7</v>
      </c>
      <c r="BG61" s="1">
        <v>3</v>
      </c>
      <c r="BH61">
        <f t="shared" si="52"/>
        <v>21</v>
      </c>
      <c r="BI61" s="4">
        <f t="shared" si="53"/>
        <v>0.52653935127062257</v>
      </c>
      <c r="BJ61" s="2">
        <f>E61*('리그 상수'!$B$3 * 0.8)</f>
        <v>3.3046875000000004</v>
      </c>
      <c r="BL61" t="s">
        <v>277</v>
      </c>
      <c r="BM61" t="b">
        <f>IF(E61&gt;='리그 상수'!$I$1 * 2.8, TRUE, FALSE)</f>
        <v>1</v>
      </c>
    </row>
    <row r="62" spans="1:65" ht="18" thickBot="1">
      <c r="A62" t="s">
        <v>220</v>
      </c>
      <c r="B62" s="13" t="s">
        <v>265</v>
      </c>
      <c r="C62" s="5">
        <f t="shared" si="27"/>
        <v>7.8374372079298427E-3</v>
      </c>
      <c r="D62" s="5">
        <f t="shared" si="28"/>
        <v>0.35372340425531912</v>
      </c>
      <c r="E62" s="1">
        <f>SUMIF(BatGame!$A:$A,B62,BatGame!$E:$E)</f>
        <v>13</v>
      </c>
      <c r="F62">
        <f t="shared" si="29"/>
        <v>13</v>
      </c>
      <c r="G62" s="1">
        <f>SUMIF(BatGame!$A:$A,B62,BatGame!$F:$F)</f>
        <v>13</v>
      </c>
      <c r="H62" s="1">
        <f>SUMIF(BatGame!$A:$A,B62,BatGame!$M:$M)</f>
        <v>0</v>
      </c>
      <c r="I62" s="1">
        <f>SUMIF(BatGame!$A:$A,B62,BatGame!$G:$G)</f>
        <v>5</v>
      </c>
      <c r="J62">
        <f>SUMIF(BatGame!$A:$A,B62,BatGame!$H:$H)</f>
        <v>5</v>
      </c>
      <c r="K62" s="1">
        <f>SUMIF(BatGame!$A:$A,B62,BatGame!$I:$I)</f>
        <v>0</v>
      </c>
      <c r="L62" s="1">
        <f>SUMIF(BatGame!$A:$A,B62,BatGame!$J:$J)</f>
        <v>0</v>
      </c>
      <c r="M62" s="1">
        <f>SUMIF(BatGame!$A:$A,B62,BatGame!$K:$K)</f>
        <v>0</v>
      </c>
      <c r="N62">
        <f t="shared" si="30"/>
        <v>5</v>
      </c>
      <c r="O62" s="1">
        <f>SUMIF(BatGame!$A:$A,B62,BatGame!$L:$L)</f>
        <v>1</v>
      </c>
      <c r="P62" s="1">
        <f>SUMIF(BatGame!$A:$A,B62,BatGame!$N:$N)</f>
        <v>1</v>
      </c>
      <c r="Q62" s="1">
        <f>SUMIF(BatGame!$A:$A,B62,BatGame!$AC:$AC)</f>
        <v>0</v>
      </c>
      <c r="R62" s="1">
        <f>SUMIF(BatGame!$A:$A,B62,BatGame!$O:$O)</f>
        <v>0</v>
      </c>
      <c r="S62" s="1">
        <f>SUMIF(BatGame!$A:$A,B62,BatGame!$Y:$Y)</f>
        <v>0</v>
      </c>
      <c r="T62" s="1">
        <f>SUMIF(BatGame!$A:$A,B62,BatGame!$X:$X)</f>
        <v>0</v>
      </c>
      <c r="U62" s="1">
        <f>SUMIF(BatGame!$A:$A,B62,BatGame!$P:$P)</f>
        <v>1</v>
      </c>
      <c r="V62" s="1">
        <f>SUMIF(BatGame!$A:$A,B62,BatGame!$AB:$AB)</f>
        <v>0</v>
      </c>
      <c r="W62" s="1">
        <f>SUMIF(BatGame!$A:$A,B62,BatGame!$Z:$Z)</f>
        <v>0</v>
      </c>
      <c r="X62" s="1">
        <f>SUMIF(BatGame!$A:$A,B62,BatGame!$AA:$AA)</f>
        <v>0</v>
      </c>
      <c r="Y62" s="2">
        <f t="shared" si="31"/>
        <v>0.38461538461538464</v>
      </c>
      <c r="Z62" s="2">
        <f t="shared" si="32"/>
        <v>0.38461538461538464</v>
      </c>
      <c r="AA62" s="2">
        <f t="shared" si="33"/>
        <v>0.38461538461538464</v>
      </c>
      <c r="AB62" s="2">
        <f t="shared" si="34"/>
        <v>0.76923076923076927</v>
      </c>
      <c r="AC62" s="2">
        <f t="shared" si="35"/>
        <v>0</v>
      </c>
      <c r="AD62" s="2">
        <f>(AL62/E62) / '리그 상수'!$B$3 * 100</f>
        <v>165.75060999101066</v>
      </c>
      <c r="AE62" s="2">
        <f t="shared" si="36"/>
        <v>7.6923076923076925</v>
      </c>
      <c r="AF62" s="2">
        <f t="shared" si="37"/>
        <v>0</v>
      </c>
      <c r="AG62" s="2">
        <f t="shared" si="38"/>
        <v>0</v>
      </c>
      <c r="AH62" s="2">
        <f t="shared" si="39"/>
        <v>0.41666666666666669</v>
      </c>
      <c r="AI62" s="2">
        <f t="shared" si="40"/>
        <v>0</v>
      </c>
      <c r="AJ62" s="2">
        <f t="shared" si="41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0.28809566047707996</v>
      </c>
      <c r="AL62" s="2">
        <f>((AK62-$AK$2) / '리그 상수'!$B$2 + '리그 상수'!$B$3) * '2025 썸머시즌 타자'!E62</f>
        <v>2.9670006651711183</v>
      </c>
      <c r="AM62" s="2">
        <f t="shared" si="42"/>
        <v>6.4903846153846159</v>
      </c>
      <c r="AN62" s="2">
        <f>((AK62-'리그 상수'!$B$1) / '리그 상수'!$B$2)*'2025 썸머시즌 타자'!E62</f>
        <v>-2.3187416589103685E-2</v>
      </c>
      <c r="AO62" s="2">
        <f>((AK62-'리그 상수'!$B$1) / '리그 상수'!$B$2) * '2025 썸머시즌 타자'!E62</f>
        <v>-2.3187416589103685E-2</v>
      </c>
      <c r="AP62" s="2">
        <f t="shared" si="43"/>
        <v>0.2</v>
      </c>
      <c r="AQ62" s="2">
        <f t="shared" si="44"/>
        <v>0</v>
      </c>
      <c r="AR62" s="2">
        <f t="shared" si="45"/>
        <v>0.17681258341089634</v>
      </c>
      <c r="AS62" s="2">
        <f t="shared" si="46"/>
        <v>7.98</v>
      </c>
      <c r="AT62" s="2">
        <f t="shared" si="47"/>
        <v>7.98</v>
      </c>
      <c r="AU62" s="2">
        <f t="shared" si="48"/>
        <v>8.1568125834108969</v>
      </c>
      <c r="AV62" s="3">
        <f>AU62 + (E62 * ('리그 상수'!$B$1 - '리그 상수'!$F$1) / '리그 상수'!$B$2)</f>
        <v>9.3569616026711184</v>
      </c>
      <c r="AW62">
        <f t="shared" si="49"/>
        <v>22.560000000000002</v>
      </c>
      <c r="AX62" s="3">
        <f t="shared" si="50"/>
        <v>7.837437207929801E-3</v>
      </c>
      <c r="AY62" s="3">
        <f t="shared" si="51"/>
        <v>0.36156084146324896</v>
      </c>
      <c r="BE62" s="1">
        <v>1</v>
      </c>
      <c r="BF62" s="1">
        <v>7</v>
      </c>
      <c r="BG62" s="1">
        <v>3</v>
      </c>
      <c r="BH62">
        <f t="shared" si="52"/>
        <v>8</v>
      </c>
      <c r="BI62" s="4">
        <f t="shared" si="53"/>
        <v>0.41475893628861338</v>
      </c>
      <c r="BJ62" s="2">
        <f>E62*('리그 상수'!$B$3 * 0.8)</f>
        <v>1.4320312500000001</v>
      </c>
      <c r="BL62" t="s">
        <v>277</v>
      </c>
      <c r="BM62" t="b">
        <f>IF(E62&gt;='리그 상수'!$I$1 * 2.8, TRUE, FALSE)</f>
        <v>0</v>
      </c>
    </row>
    <row r="63" spans="1:65" ht="26.25" thickBot="1">
      <c r="A63" t="s">
        <v>220</v>
      </c>
      <c r="B63" s="10" t="s">
        <v>141</v>
      </c>
      <c r="C63" s="5">
        <f t="shared" si="27"/>
        <v>-2.4552966842475876E-2</v>
      </c>
      <c r="D63" s="5">
        <f t="shared" si="28"/>
        <v>0.35372340425531912</v>
      </c>
      <c r="E63" s="1">
        <f>SUMIF(BatGame!$A:$A,B63,BatGame!$E:$E)</f>
        <v>6</v>
      </c>
      <c r="F63">
        <f t="shared" si="29"/>
        <v>6</v>
      </c>
      <c r="G63" s="1">
        <f>SUMIF(BatGame!$A:$A,B63,BatGame!$F:$F)</f>
        <v>6</v>
      </c>
      <c r="H63" s="1">
        <f>SUMIF(BatGame!$A:$A,B63,BatGame!$M:$M)</f>
        <v>0</v>
      </c>
      <c r="I63" s="1">
        <f>SUMIF(BatGame!$A:$A,B63,BatGame!$G:$G)</f>
        <v>0</v>
      </c>
      <c r="J63">
        <f>SUMIF(BatGame!$A:$A,B63,BatGame!$H:$H)</f>
        <v>0</v>
      </c>
      <c r="K63" s="1">
        <f>SUMIF(BatGame!$A:$A,B63,BatGame!$I:$I)</f>
        <v>0</v>
      </c>
      <c r="L63" s="1">
        <f>SUMIF(BatGame!$A:$A,B63,BatGame!$J:$J)</f>
        <v>0</v>
      </c>
      <c r="M63" s="1">
        <f>SUMIF(BatGame!$A:$A,B63,BatGame!$K:$K)</f>
        <v>0</v>
      </c>
      <c r="N63">
        <f t="shared" si="30"/>
        <v>0</v>
      </c>
      <c r="O63" s="1">
        <f>SUMIF(BatGame!$A:$A,B63,BatGame!$L:$L)</f>
        <v>0</v>
      </c>
      <c r="P63" s="1">
        <f>SUMIF(BatGame!$A:$A,B63,BatGame!$N:$N)</f>
        <v>0</v>
      </c>
      <c r="Q63" s="1">
        <f>SUMIF(BatGame!$A:$A,B63,BatGame!$AC:$AC)</f>
        <v>0</v>
      </c>
      <c r="R63" s="1">
        <f>SUMIF(BatGame!$A:$A,B63,BatGame!$O:$O)</f>
        <v>0</v>
      </c>
      <c r="S63" s="1">
        <f>SUMIF(BatGame!$A:$A,B63,BatGame!$Y:$Y)</f>
        <v>0</v>
      </c>
      <c r="T63" s="1">
        <f>SUMIF(BatGame!$A:$A,B63,BatGame!$X:$X)</f>
        <v>0</v>
      </c>
      <c r="U63" s="1">
        <f>SUMIF(BatGame!$A:$A,B63,BatGame!$P:$P)</f>
        <v>1</v>
      </c>
      <c r="V63" s="1">
        <f>SUMIF(BatGame!$A:$A,B63,BatGame!$AB:$AB)</f>
        <v>0</v>
      </c>
      <c r="W63" s="1">
        <f>SUMIF(BatGame!$A:$A,B63,BatGame!$Z:$Z)</f>
        <v>0</v>
      </c>
      <c r="X63" s="1">
        <f>SUMIF(BatGame!$A:$A,B63,BatGame!$AA:$AA)</f>
        <v>0</v>
      </c>
      <c r="Y63" s="2">
        <f t="shared" si="31"/>
        <v>0</v>
      </c>
      <c r="Z63" s="2">
        <f t="shared" si="32"/>
        <v>0</v>
      </c>
      <c r="AA63" s="2">
        <f t="shared" si="33"/>
        <v>0</v>
      </c>
      <c r="AB63" s="2">
        <f t="shared" si="34"/>
        <v>0</v>
      </c>
      <c r="AC63" s="2">
        <f t="shared" si="35"/>
        <v>0</v>
      </c>
      <c r="AD63" s="2">
        <f>(AL63/E63) / '리그 상수'!$B$3 * 100</f>
        <v>100</v>
      </c>
      <c r="AE63" s="2">
        <f t="shared" si="36"/>
        <v>16.666666666666664</v>
      </c>
      <c r="AF63" s="2">
        <f t="shared" si="37"/>
        <v>0</v>
      </c>
      <c r="AG63" s="2">
        <f t="shared" si="38"/>
        <v>0</v>
      </c>
      <c r="AH63" s="2">
        <f t="shared" si="39"/>
        <v>0</v>
      </c>
      <c r="AI63" s="2">
        <f t="shared" si="40"/>
        <v>0</v>
      </c>
      <c r="AJ63" s="2">
        <f t="shared" si="41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0.826171875</v>
      </c>
      <c r="AM63" s="2">
        <f t="shared" si="42"/>
        <v>0</v>
      </c>
      <c r="AN63" s="2">
        <f>((AK63-'리그 상수'!$B$1) / '리그 상수'!$B$2)*'2025 썸머시즌 타자'!E63</f>
        <v>-0.55391493196625641</v>
      </c>
      <c r="AO63" s="2">
        <f>((AK63-'리그 상수'!$B$1) / '리그 상수'!$B$2) * '2025 썸머시즌 타자'!E63</f>
        <v>-0.55391493196625641</v>
      </c>
      <c r="AP63" s="2">
        <f t="shared" si="43"/>
        <v>0</v>
      </c>
      <c r="AQ63" s="2">
        <f t="shared" si="44"/>
        <v>0</v>
      </c>
      <c r="AR63" s="2">
        <f t="shared" si="45"/>
        <v>-0.55391493196625641</v>
      </c>
      <c r="AS63" s="2">
        <f t="shared" si="46"/>
        <v>7.98</v>
      </c>
      <c r="AT63" s="2">
        <f t="shared" si="47"/>
        <v>7.98</v>
      </c>
      <c r="AU63" s="2">
        <f t="shared" si="48"/>
        <v>7.4260850680337445</v>
      </c>
      <c r="AV63" s="3">
        <f>AU63 + (E63 * ('리그 상수'!$B$1 - '리그 상수'!$F$1) / '리그 상수'!$B$2)</f>
        <v>7.98</v>
      </c>
      <c r="AW63">
        <f t="shared" si="49"/>
        <v>22.560000000000002</v>
      </c>
      <c r="AX63" s="3">
        <f t="shared" si="50"/>
        <v>-2.4552966842475901E-2</v>
      </c>
      <c r="AY63" s="3">
        <f t="shared" si="51"/>
        <v>0.32917043741284324</v>
      </c>
      <c r="BE63" s="1">
        <v>1</v>
      </c>
      <c r="BF63" s="1">
        <v>7</v>
      </c>
      <c r="BG63" s="1">
        <v>3</v>
      </c>
      <c r="BH63">
        <f t="shared" si="52"/>
        <v>6</v>
      </c>
      <c r="BI63" s="4">
        <f t="shared" si="53"/>
        <v>0.35372340425531912</v>
      </c>
      <c r="BJ63" s="2">
        <f>E63*('리그 상수'!$B$3 * 0.8)</f>
        <v>0.66093750000000007</v>
      </c>
      <c r="BL63" t="s">
        <v>277</v>
      </c>
      <c r="BM63" t="b">
        <f>IF(E63&gt;='리그 상수'!$I$1 * 2.8, TRUE, FALSE)</f>
        <v>0</v>
      </c>
    </row>
    <row r="64" spans="1:65" ht="18" thickBot="1">
      <c r="A64" t="s">
        <v>220</v>
      </c>
      <c r="B64" s="14" t="s">
        <v>142</v>
      </c>
      <c r="C64" s="5">
        <f t="shared" si="27"/>
        <v>-6.1039330284045068E-3</v>
      </c>
      <c r="D64" s="5">
        <f t="shared" si="28"/>
        <v>0.35372340425531912</v>
      </c>
      <c r="E64" s="1">
        <f>SUMIF(BatGame!$A:$A,B64,BatGame!$E:$E)</f>
        <v>18</v>
      </c>
      <c r="F64">
        <f t="shared" si="29"/>
        <v>18</v>
      </c>
      <c r="G64" s="1">
        <f>SUMIF(BatGame!$A:$A,B64,BatGame!$F:$F)</f>
        <v>18</v>
      </c>
      <c r="H64" s="1">
        <f>SUMIF(BatGame!$A:$A,B64,BatGame!$M:$M)</f>
        <v>1</v>
      </c>
      <c r="I64" s="1">
        <f>SUMIF(BatGame!$A:$A,B64,BatGame!$G:$G)</f>
        <v>4</v>
      </c>
      <c r="J64">
        <f>SUMIF(BatGame!$A:$A,B64,BatGame!$H:$H)</f>
        <v>2</v>
      </c>
      <c r="K64" s="1">
        <f>SUMIF(BatGame!$A:$A,B64,BatGame!$I:$I)</f>
        <v>2</v>
      </c>
      <c r="L64" s="1">
        <f>SUMIF(BatGame!$A:$A,B64,BatGame!$J:$J)</f>
        <v>0</v>
      </c>
      <c r="M64" s="1">
        <f>SUMIF(BatGame!$A:$A,B64,BatGame!$K:$K)</f>
        <v>0</v>
      </c>
      <c r="N64">
        <f t="shared" si="30"/>
        <v>6</v>
      </c>
      <c r="O64" s="1">
        <f>SUMIF(BatGame!$A:$A,B64,BatGame!$L:$L)</f>
        <v>1</v>
      </c>
      <c r="P64" s="1">
        <f>SUMIF(BatGame!$A:$A,B64,BatGame!$N:$N)</f>
        <v>0</v>
      </c>
      <c r="Q64" s="1">
        <f>SUMIF(BatGame!$A:$A,B64,BatGame!$AC:$AC)</f>
        <v>0</v>
      </c>
      <c r="R64" s="1">
        <f>SUMIF(BatGame!$A:$A,B64,BatGame!$O:$O)</f>
        <v>0</v>
      </c>
      <c r="S64" s="1">
        <f>SUMIF(BatGame!$A:$A,B64,BatGame!$Y:$Y)</f>
        <v>0</v>
      </c>
      <c r="T64" s="1">
        <f>SUMIF(BatGame!$A:$A,B64,BatGame!$X:$X)</f>
        <v>0</v>
      </c>
      <c r="U64" s="1">
        <f>SUMIF(BatGame!$A:$A,B64,BatGame!$P:$P)</f>
        <v>3</v>
      </c>
      <c r="V64" s="1">
        <f>SUMIF(BatGame!$A:$A,B64,BatGame!$AB:$AB)</f>
        <v>0</v>
      </c>
      <c r="W64" s="1">
        <f>SUMIF(BatGame!$A:$A,B64,BatGame!$Z:$Z)</f>
        <v>0</v>
      </c>
      <c r="X64" s="1">
        <f>SUMIF(BatGame!$A:$A,B64,BatGame!$AA:$AA)</f>
        <v>0</v>
      </c>
      <c r="Y64" s="2">
        <f t="shared" si="31"/>
        <v>0.22222222222222221</v>
      </c>
      <c r="Z64" s="2">
        <f t="shared" si="32"/>
        <v>0.22222222222222221</v>
      </c>
      <c r="AA64" s="2">
        <f t="shared" si="33"/>
        <v>0.33333333333333331</v>
      </c>
      <c r="AB64" s="2">
        <f t="shared" si="34"/>
        <v>0.55555555555555558</v>
      </c>
      <c r="AC64" s="2">
        <f t="shared" si="35"/>
        <v>5.5555555555555552E-2</v>
      </c>
      <c r="AD64" s="2">
        <f>(AL64/E64) / '리그 상수'!$B$3 * 100</f>
        <v>149.38601372658135</v>
      </c>
      <c r="AE64" s="2">
        <f t="shared" si="36"/>
        <v>16.666666666666664</v>
      </c>
      <c r="AF64" s="2">
        <f t="shared" si="37"/>
        <v>0</v>
      </c>
      <c r="AG64" s="2">
        <f t="shared" si="38"/>
        <v>0</v>
      </c>
      <c r="AH64" s="2">
        <f t="shared" si="39"/>
        <v>0.26666666666666666</v>
      </c>
      <c r="AI64" s="2">
        <f t="shared" si="40"/>
        <v>0.1111111111111111</v>
      </c>
      <c r="AJ64" s="2">
        <f t="shared" si="41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0.21639185164722896</v>
      </c>
      <c r="AL64" s="2">
        <f>((AK64-$AK$2) / '리그 상수'!$B$2 + '리그 상수'!$B$3) * '2025 썸머시즌 타자'!E64</f>
        <v>3.7025556917779636</v>
      </c>
      <c r="AM64" s="2">
        <f t="shared" si="42"/>
        <v>2.5714285714285716</v>
      </c>
      <c r="AN64" s="2">
        <f>((AK64-'리그 상수'!$B$1) / '리그 상수'!$B$2)*'2025 썸머시즌 타자'!E64</f>
        <v>-0.43770472912080588</v>
      </c>
      <c r="AO64" s="2">
        <f>((AK64-'리그 상수'!$B$1) / '리그 상수'!$B$2) * '2025 썸머시즌 타자'!E64</f>
        <v>-0.43770472912080588</v>
      </c>
      <c r="AP64" s="2">
        <f t="shared" si="43"/>
        <v>0</v>
      </c>
      <c r="AQ64" s="2">
        <f t="shared" si="44"/>
        <v>0.3</v>
      </c>
      <c r="AR64" s="2">
        <f t="shared" si="45"/>
        <v>-0.13770472912080589</v>
      </c>
      <c r="AS64" s="2">
        <f t="shared" si="46"/>
        <v>7.98</v>
      </c>
      <c r="AT64" s="2">
        <f t="shared" si="47"/>
        <v>7.98</v>
      </c>
      <c r="AU64" s="2">
        <f t="shared" si="48"/>
        <v>7.8422952708791946</v>
      </c>
      <c r="AV64" s="3">
        <f>AU64 + (E64 * ('리그 상수'!$B$1 - '리그 상수'!$F$1) / '리그 상수'!$B$2)</f>
        <v>9.5040400667779643</v>
      </c>
      <c r="AW64">
        <f t="shared" si="49"/>
        <v>22.560000000000002</v>
      </c>
      <c r="AX64" s="3">
        <f t="shared" si="50"/>
        <v>-6.1039330284045155E-3</v>
      </c>
      <c r="AY64" s="3">
        <f t="shared" si="51"/>
        <v>0.34761947122691461</v>
      </c>
      <c r="BE64" s="1">
        <v>1</v>
      </c>
      <c r="BF64" s="1">
        <v>7</v>
      </c>
      <c r="BG64" s="1">
        <v>3</v>
      </c>
      <c r="BH64">
        <f t="shared" si="52"/>
        <v>14</v>
      </c>
      <c r="BI64" s="4">
        <f t="shared" si="53"/>
        <v>0.42127837175434235</v>
      </c>
      <c r="BJ64" s="2">
        <f>E64*('리그 상수'!$B$3 * 0.8)</f>
        <v>1.9828125000000001</v>
      </c>
      <c r="BL64" t="s">
        <v>277</v>
      </c>
      <c r="BM64" t="b">
        <f>IF(E64&gt;='리그 상수'!$I$1 * 2.8, TRUE, FALSE)</f>
        <v>0</v>
      </c>
    </row>
    <row r="65" spans="1:65" ht="18" thickBot="1">
      <c r="A65" t="s">
        <v>220</v>
      </c>
      <c r="B65" s="9" t="s">
        <v>143</v>
      </c>
      <c r="C65" s="5">
        <f t="shared" si="27"/>
        <v>5.0749662497043102E-2</v>
      </c>
      <c r="D65" s="5">
        <f t="shared" si="28"/>
        <v>0.35372340425531912</v>
      </c>
      <c r="E65" s="1">
        <f>SUMIF(BatGame!$A:$A,B65,BatGame!$E:$E)</f>
        <v>20</v>
      </c>
      <c r="F65">
        <f t="shared" si="29"/>
        <v>20</v>
      </c>
      <c r="G65" s="1">
        <f>SUMIF(BatGame!$A:$A,B65,BatGame!$F:$F)</f>
        <v>20</v>
      </c>
      <c r="H65" s="1">
        <f>SUMIF(BatGame!$A:$A,B65,BatGame!$M:$M)</f>
        <v>3</v>
      </c>
      <c r="I65" s="1">
        <f>SUMIF(BatGame!$A:$A,B65,BatGame!$G:$G)</f>
        <v>6</v>
      </c>
      <c r="J65">
        <f>SUMIF(BatGame!$A:$A,B65,BatGame!$H:$H)</f>
        <v>4</v>
      </c>
      <c r="K65" s="1">
        <f>SUMIF(BatGame!$A:$A,B65,BatGame!$I:$I)</f>
        <v>1</v>
      </c>
      <c r="L65" s="1">
        <f>SUMIF(BatGame!$A:$A,B65,BatGame!$J:$J)</f>
        <v>0</v>
      </c>
      <c r="M65" s="1">
        <f>SUMIF(BatGame!$A:$A,B65,BatGame!$K:$K)</f>
        <v>1</v>
      </c>
      <c r="N65">
        <f t="shared" si="30"/>
        <v>10</v>
      </c>
      <c r="O65" s="1">
        <f>SUMIF(BatGame!$A:$A,B65,BatGame!$L:$L)</f>
        <v>2</v>
      </c>
      <c r="P65" s="1">
        <f>SUMIF(BatGame!$A:$A,B65,BatGame!$N:$N)</f>
        <v>3</v>
      </c>
      <c r="Q65" s="1">
        <f>SUMIF(BatGame!$A:$A,B65,BatGame!$AC:$AC)</f>
        <v>0</v>
      </c>
      <c r="R65" s="1">
        <f>SUMIF(BatGame!$A:$A,B65,BatGame!$O:$O)</f>
        <v>0</v>
      </c>
      <c r="S65" s="1">
        <f>SUMIF(BatGame!$A:$A,B65,BatGame!$Y:$Y)</f>
        <v>0</v>
      </c>
      <c r="T65" s="1">
        <f>SUMIF(BatGame!$A:$A,B65,BatGame!$X:$X)</f>
        <v>0</v>
      </c>
      <c r="U65" s="1">
        <f>SUMIF(BatGame!$A:$A,B65,BatGame!$P:$P)</f>
        <v>2</v>
      </c>
      <c r="V65" s="1">
        <f>SUMIF(BatGame!$A:$A,B65,BatGame!$AB:$AB)</f>
        <v>0</v>
      </c>
      <c r="W65" s="1">
        <f>SUMIF(BatGame!$A:$A,B65,BatGame!$Z:$Z)</f>
        <v>0</v>
      </c>
      <c r="X65" s="1">
        <f>SUMIF(BatGame!$A:$A,B65,BatGame!$AA:$AA)</f>
        <v>0</v>
      </c>
      <c r="Y65" s="2">
        <f t="shared" si="31"/>
        <v>0.3</v>
      </c>
      <c r="Z65" s="2">
        <f t="shared" si="32"/>
        <v>0.3</v>
      </c>
      <c r="AA65" s="2">
        <f t="shared" si="33"/>
        <v>0.5</v>
      </c>
      <c r="AB65" s="2">
        <f t="shared" si="34"/>
        <v>0.8</v>
      </c>
      <c r="AC65" s="2">
        <f t="shared" si="35"/>
        <v>0.15</v>
      </c>
      <c r="AD65" s="2">
        <f>(AL65/E65) / '리그 상수'!$B$3 * 100</f>
        <v>171.79966611018364</v>
      </c>
      <c r="AE65" s="2">
        <f t="shared" si="36"/>
        <v>10</v>
      </c>
      <c r="AF65" s="2">
        <f t="shared" si="37"/>
        <v>0</v>
      </c>
      <c r="AG65" s="2">
        <f t="shared" si="38"/>
        <v>0</v>
      </c>
      <c r="AH65" s="2">
        <f t="shared" si="39"/>
        <v>0.29411764705882354</v>
      </c>
      <c r="AI65" s="2">
        <f t="shared" si="40"/>
        <v>0.2</v>
      </c>
      <c r="AJ65" s="2">
        <f t="shared" si="41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0.31460046124097135</v>
      </c>
      <c r="AL65" s="2">
        <f>((AK65-$AK$2) / '리그 상수'!$B$2 + '리그 상수'!$B$3) * '2025 썸머시즌 타자'!E65</f>
        <v>4.731201742487479</v>
      </c>
      <c r="AM65" s="2">
        <f t="shared" si="42"/>
        <v>5.7857142857142856</v>
      </c>
      <c r="AN65" s="2">
        <f>((AK65-'리그 상수'!$B$1) / '리그 상수'!$B$2)*'2025 썸머시즌 타자'!E65</f>
        <v>0.1309123859332913</v>
      </c>
      <c r="AO65" s="2">
        <f>((AK65-'리그 상수'!$B$1) / '리그 상수'!$B$2) * '2025 썸머시즌 타자'!E65</f>
        <v>0.1309123859332913</v>
      </c>
      <c r="AP65" s="2">
        <f t="shared" si="43"/>
        <v>0.60000000000000009</v>
      </c>
      <c r="AQ65" s="2">
        <f t="shared" si="44"/>
        <v>0.41400000000000003</v>
      </c>
      <c r="AR65" s="2">
        <f t="shared" si="45"/>
        <v>1.1449123859332913</v>
      </c>
      <c r="AS65" s="2">
        <f t="shared" si="46"/>
        <v>7.98</v>
      </c>
      <c r="AT65" s="2">
        <f t="shared" si="47"/>
        <v>7.98</v>
      </c>
      <c r="AU65" s="2">
        <f t="shared" si="48"/>
        <v>9.1249123859332926</v>
      </c>
      <c r="AV65" s="3">
        <f>AU65 + (E65 * ('리그 상수'!$B$1 - '리그 상수'!$F$1) / '리그 상수'!$B$2)</f>
        <v>10.97129549248748</v>
      </c>
      <c r="AW65">
        <f t="shared" si="49"/>
        <v>22.560000000000002</v>
      </c>
      <c r="AX65" s="3">
        <f t="shared" si="50"/>
        <v>5.0749662497043047E-2</v>
      </c>
      <c r="AY65" s="3">
        <f t="shared" si="51"/>
        <v>0.40447306675236222</v>
      </c>
      <c r="BE65" s="1">
        <v>1</v>
      </c>
      <c r="BF65" s="1">
        <v>7</v>
      </c>
      <c r="BG65" s="1">
        <v>3</v>
      </c>
      <c r="BH65">
        <f t="shared" si="52"/>
        <v>14</v>
      </c>
      <c r="BI65" s="4">
        <f t="shared" si="53"/>
        <v>0.48631628956061518</v>
      </c>
      <c r="BJ65" s="2">
        <f>E65*('리그 상수'!$B$3 * 0.8)</f>
        <v>2.203125</v>
      </c>
      <c r="BL65" t="s">
        <v>277</v>
      </c>
      <c r="BM65" t="b">
        <f>IF(E65&gt;='리그 상수'!$I$1 * 2.8, TRUE, FALSE)</f>
        <v>0</v>
      </c>
    </row>
    <row r="66" spans="1:65" ht="18" thickBot="1">
      <c r="A66" t="s">
        <v>220</v>
      </c>
      <c r="B66" s="13" t="s">
        <v>275</v>
      </c>
      <c r="C66" s="5">
        <f t="shared" si="27"/>
        <v>-8.1843222808253291E-3</v>
      </c>
      <c r="D66" s="5">
        <f t="shared" si="28"/>
        <v>0.35372340425531912</v>
      </c>
      <c r="E66" s="1">
        <f>SUMIF(BatGame!$A:$A,B66,BatGame!$E:$E)</f>
        <v>2</v>
      </c>
      <c r="F66">
        <f t="shared" si="29"/>
        <v>2</v>
      </c>
      <c r="G66" s="1">
        <f>SUMIF(BatGame!$A:$A,B66,BatGame!$F:$F)</f>
        <v>2</v>
      </c>
      <c r="H66" s="1">
        <f>SUMIF(BatGame!$A:$A,B66,BatGame!$M:$M)</f>
        <v>0</v>
      </c>
      <c r="I66" s="1">
        <f>SUMIF(BatGame!$A:$A,B66,BatGame!$G:$G)</f>
        <v>0</v>
      </c>
      <c r="J66">
        <f>SUMIF(BatGame!$A:$A,B66,BatGame!$H:$H)</f>
        <v>0</v>
      </c>
      <c r="K66" s="1">
        <f>SUMIF(BatGame!$A:$A,B66,BatGame!$I:$I)</f>
        <v>0</v>
      </c>
      <c r="L66" s="1">
        <f>SUMIF(BatGame!$A:$A,B66,BatGame!$J:$J)</f>
        <v>0</v>
      </c>
      <c r="M66" s="1">
        <f>SUMIF(BatGame!$A:$A,B66,BatGame!$K:$K)</f>
        <v>0</v>
      </c>
      <c r="N66">
        <f t="shared" si="30"/>
        <v>0</v>
      </c>
      <c r="O66" s="1">
        <f>SUMIF(BatGame!$A:$A,B66,BatGame!$L:$L)</f>
        <v>0</v>
      </c>
      <c r="P66" s="1">
        <f>SUMIF(BatGame!$A:$A,B66,BatGame!$N:$N)</f>
        <v>0</v>
      </c>
      <c r="Q66" s="1">
        <f>SUMIF(BatGame!$A:$A,B66,BatGame!$AC:$AC)</f>
        <v>0</v>
      </c>
      <c r="R66" s="1">
        <f>SUMIF(BatGame!$A:$A,B66,BatGame!$O:$O)</f>
        <v>0</v>
      </c>
      <c r="S66" s="1">
        <f>SUMIF(BatGame!$A:$A,B66,BatGame!$Y:$Y)</f>
        <v>0</v>
      </c>
      <c r="T66" s="1">
        <f>SUMIF(BatGame!$A:$A,B66,BatGame!$X:$X)</f>
        <v>0</v>
      </c>
      <c r="U66" s="1">
        <f>SUMIF(BatGame!$A:$A,B66,BatGame!$P:$P)</f>
        <v>0</v>
      </c>
      <c r="V66" s="1">
        <f>SUMIF(BatGame!$A:$A,B66,BatGame!$AB:$AB)</f>
        <v>0</v>
      </c>
      <c r="W66" s="1">
        <f>SUMIF(BatGame!$A:$A,B66,BatGame!$Z:$Z)</f>
        <v>0</v>
      </c>
      <c r="X66" s="1">
        <f>SUMIF(BatGame!$A:$A,B66,BatGame!$AA:$AA)</f>
        <v>0</v>
      </c>
      <c r="Y66" s="2">
        <f t="shared" si="31"/>
        <v>0</v>
      </c>
      <c r="Z66" s="2">
        <f t="shared" si="32"/>
        <v>0</v>
      </c>
      <c r="AA66" s="2">
        <f t="shared" si="33"/>
        <v>0</v>
      </c>
      <c r="AB66" s="2">
        <f t="shared" si="34"/>
        <v>0</v>
      </c>
      <c r="AC66" s="2">
        <f t="shared" si="35"/>
        <v>0</v>
      </c>
      <c r="AD66" s="2">
        <f>(AL66/E66) / '리그 상수'!$B$3 * 100</f>
        <v>100</v>
      </c>
      <c r="AE66" s="2">
        <f t="shared" si="36"/>
        <v>0</v>
      </c>
      <c r="AF66" s="2">
        <f t="shared" si="37"/>
        <v>0</v>
      </c>
      <c r="AG66" s="2" t="e">
        <f t="shared" si="38"/>
        <v>#DIV/0!</v>
      </c>
      <c r="AH66" s="2">
        <f t="shared" si="39"/>
        <v>0</v>
      </c>
      <c r="AI66" s="2">
        <f t="shared" si="40"/>
        <v>0</v>
      </c>
      <c r="AJ66" s="2">
        <f t="shared" si="41"/>
        <v>0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</v>
      </c>
      <c r="AL66" s="2">
        <f>((AK66-$AK$2) / '리그 상수'!$B$2 + '리그 상수'!$B$3) * '2025 썸머시즌 타자'!E66</f>
        <v>0.275390625</v>
      </c>
      <c r="AM66" s="2">
        <f t="shared" si="42"/>
        <v>0</v>
      </c>
      <c r="AN66" s="2">
        <f>((AK66-'리그 상수'!$B$1) / '리그 상수'!$B$2)*'2025 썸머시즌 타자'!E66</f>
        <v>-0.1846383106554188</v>
      </c>
      <c r="AO66" s="2">
        <f>((AK66-'리그 상수'!$B$1) / '리그 상수'!$B$2) * '2025 썸머시즌 타자'!E66</f>
        <v>-0.1846383106554188</v>
      </c>
      <c r="AP66" s="2">
        <f t="shared" si="43"/>
        <v>0</v>
      </c>
      <c r="AQ66" s="2">
        <f t="shared" si="44"/>
        <v>0</v>
      </c>
      <c r="AR66" s="2">
        <f t="shared" si="45"/>
        <v>-0.1846383106554188</v>
      </c>
      <c r="AS66" s="2">
        <f t="shared" si="46"/>
        <v>7.98</v>
      </c>
      <c r="AT66" s="2">
        <f t="shared" si="47"/>
        <v>7.98</v>
      </c>
      <c r="AU66" s="2">
        <f t="shared" si="48"/>
        <v>7.7953616893445812</v>
      </c>
      <c r="AV66" s="3">
        <f>AU66 + (E66 * ('리그 상수'!$B$1 - '리그 상수'!$F$1) / '리그 상수'!$B$2)</f>
        <v>7.98</v>
      </c>
      <c r="AW66">
        <f t="shared" si="49"/>
        <v>22.560000000000002</v>
      </c>
      <c r="AX66" s="3">
        <f t="shared" si="50"/>
        <v>-8.1843222808253013E-3</v>
      </c>
      <c r="AY66" s="3">
        <f t="shared" si="51"/>
        <v>0.34553908197449379</v>
      </c>
      <c r="BE66" s="1">
        <v>1</v>
      </c>
      <c r="BF66" s="1">
        <v>7</v>
      </c>
      <c r="BG66" s="1">
        <v>3</v>
      </c>
      <c r="BH66">
        <f t="shared" si="52"/>
        <v>2</v>
      </c>
      <c r="BI66" s="4">
        <f t="shared" si="53"/>
        <v>0.35372340425531912</v>
      </c>
      <c r="BJ66" s="2">
        <f>E66*('리그 상수'!$B$3 * 0.8)</f>
        <v>0.22031250000000002</v>
      </c>
      <c r="BL66" t="s">
        <v>277</v>
      </c>
      <c r="BM66" t="b">
        <f>IF(E66&gt;='리그 상수'!$I$1 * 2.8, TRUE, FALSE)</f>
        <v>0</v>
      </c>
    </row>
    <row r="67" spans="1:65" ht="18" thickBot="1">
      <c r="A67" t="s">
        <v>220</v>
      </c>
      <c r="B67" s="7" t="s">
        <v>268</v>
      </c>
      <c r="C67" s="5">
        <f t="shared" si="27"/>
        <v>1.7375416764155105E-2</v>
      </c>
      <c r="D67" s="5">
        <f t="shared" si="28"/>
        <v>0.35372340425531912</v>
      </c>
      <c r="E67" s="1">
        <f>SUMIF(BatGame!$A:$A,B67,BatGame!$E:$E)</f>
        <v>2</v>
      </c>
      <c r="F67">
        <f t="shared" si="29"/>
        <v>2</v>
      </c>
      <c r="G67" s="1">
        <f>SUMIF(BatGame!$A:$A,B67,BatGame!$F:$F)</f>
        <v>2</v>
      </c>
      <c r="H67" s="1">
        <f>SUMIF(BatGame!$A:$A,B67,BatGame!$M:$M)</f>
        <v>0</v>
      </c>
      <c r="I67" s="1">
        <f>SUMIF(BatGame!$A:$A,B67,BatGame!$G:$G)</f>
        <v>1</v>
      </c>
      <c r="J67">
        <f>SUMIF(BatGame!$A:$A,B67,BatGame!$H:$H)</f>
        <v>0</v>
      </c>
      <c r="K67" s="1">
        <f>SUMIF(BatGame!$A:$A,B67,BatGame!$I:$I)</f>
        <v>1</v>
      </c>
      <c r="L67" s="1">
        <f>SUMIF(BatGame!$A:$A,B67,BatGame!$J:$J)</f>
        <v>0</v>
      </c>
      <c r="M67" s="1">
        <f>SUMIF(BatGame!$A:$A,B67,BatGame!$K:$K)</f>
        <v>0</v>
      </c>
      <c r="N67">
        <f t="shared" si="30"/>
        <v>2</v>
      </c>
      <c r="O67" s="1">
        <f>SUMIF(BatGame!$A:$A,B67,BatGame!$L:$L)</f>
        <v>0</v>
      </c>
      <c r="P67" s="1">
        <f>SUMIF(BatGame!$A:$A,B67,BatGame!$N:$N)</f>
        <v>1</v>
      </c>
      <c r="Q67" s="1">
        <f>SUMIF(BatGame!$A:$A,B67,BatGame!$AC:$AC)</f>
        <v>0</v>
      </c>
      <c r="R67" s="1">
        <f>SUMIF(BatGame!$A:$A,B67,BatGame!$O:$O)</f>
        <v>0</v>
      </c>
      <c r="S67" s="1">
        <f>SUMIF(BatGame!$A:$A,B67,BatGame!$Y:$Y)</f>
        <v>0</v>
      </c>
      <c r="T67" s="1">
        <f>SUMIF(BatGame!$A:$A,B67,BatGame!$X:$X)</f>
        <v>0</v>
      </c>
      <c r="U67" s="1">
        <f>SUMIF(BatGame!$A:$A,B67,BatGame!$P:$P)</f>
        <v>0</v>
      </c>
      <c r="V67" s="1">
        <f>SUMIF(BatGame!$A:$A,B67,BatGame!$AB:$AB)</f>
        <v>0</v>
      </c>
      <c r="W67" s="1">
        <f>SUMIF(BatGame!$A:$A,B67,BatGame!$Z:$Z)</f>
        <v>0</v>
      </c>
      <c r="X67" s="1">
        <f>SUMIF(BatGame!$A:$A,B67,BatGame!$AA:$AA)</f>
        <v>0</v>
      </c>
      <c r="Y67" s="2">
        <f t="shared" si="31"/>
        <v>0.5</v>
      </c>
      <c r="Z67" s="2">
        <f t="shared" si="32"/>
        <v>0.5</v>
      </c>
      <c r="AA67" s="2">
        <f t="shared" si="33"/>
        <v>1</v>
      </c>
      <c r="AB67" s="2">
        <f t="shared" si="34"/>
        <v>1.5</v>
      </c>
      <c r="AC67" s="2">
        <f t="shared" si="35"/>
        <v>0</v>
      </c>
      <c r="AD67" s="2">
        <f>(AL67/E67) / '리그 상수'!$B$3 * 100</f>
        <v>236.76126878130219</v>
      </c>
      <c r="AE67" s="2">
        <f t="shared" si="36"/>
        <v>0</v>
      </c>
      <c r="AF67" s="2">
        <f t="shared" si="37"/>
        <v>0</v>
      </c>
      <c r="AG67" s="2" t="e">
        <f t="shared" si="38"/>
        <v>#DIV/0!</v>
      </c>
      <c r="AH67" s="2">
        <f t="shared" si="39"/>
        <v>0.5</v>
      </c>
      <c r="AI67" s="2">
        <f t="shared" si="40"/>
        <v>0.5</v>
      </c>
      <c r="AJ67" s="2">
        <f t="shared" si="41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0.59923897379232638</v>
      </c>
      <c r="AL67" s="2">
        <f>((AK67-$AK$2) / '리그 상수'!$B$2 + '리그 상수'!$B$3) * '2025 썸머시즌 타자'!E67</f>
        <v>0.65201833785475793</v>
      </c>
      <c r="AM67" s="2">
        <f t="shared" si="42"/>
        <v>27</v>
      </c>
      <c r="AN67" s="2">
        <f>((AK67-'리그 상수'!$B$1) / '리그 상수'!$B$2)*'2025 썸머시즌 타자'!E67</f>
        <v>0.19198940219933916</v>
      </c>
      <c r="AO67" s="2">
        <f>((AK67-'리그 상수'!$B$1) / '리그 상수'!$B$2) * '2025 썸머시즌 타자'!E67</f>
        <v>0.19198940219933916</v>
      </c>
      <c r="AP67" s="2">
        <f t="shared" si="43"/>
        <v>0.2</v>
      </c>
      <c r="AQ67" s="2">
        <f t="shared" si="44"/>
        <v>0</v>
      </c>
      <c r="AR67" s="2">
        <f t="shared" si="45"/>
        <v>0.3919894021993392</v>
      </c>
      <c r="AS67" s="2">
        <f t="shared" si="46"/>
        <v>7.98</v>
      </c>
      <c r="AT67" s="2">
        <f t="shared" si="47"/>
        <v>7.98</v>
      </c>
      <c r="AU67" s="2">
        <f t="shared" si="48"/>
        <v>8.3719894021993397</v>
      </c>
      <c r="AV67" s="3">
        <f>AU67 + (E67 * ('리그 상수'!$B$1 - '리그 상수'!$F$1) / '리그 상수'!$B$2)</f>
        <v>8.556627712854759</v>
      </c>
      <c r="AW67">
        <f t="shared" si="49"/>
        <v>22.560000000000002</v>
      </c>
      <c r="AX67" s="3">
        <f t="shared" si="50"/>
        <v>1.7375416764155105E-2</v>
      </c>
      <c r="AY67" s="3">
        <f t="shared" si="51"/>
        <v>0.37109882101947422</v>
      </c>
      <c r="BE67" s="1">
        <v>1</v>
      </c>
      <c r="BF67" s="1">
        <v>7</v>
      </c>
      <c r="BG67" s="1">
        <v>3</v>
      </c>
      <c r="BH67">
        <f t="shared" si="52"/>
        <v>1</v>
      </c>
      <c r="BI67" s="4">
        <f t="shared" si="53"/>
        <v>0.37928314330029955</v>
      </c>
      <c r="BJ67" s="2">
        <f>E67*('리그 상수'!$B$3 * 0.8)</f>
        <v>0.22031250000000002</v>
      </c>
      <c r="BL67" t="s">
        <v>277</v>
      </c>
      <c r="BM67" t="b">
        <f>IF(E67&gt;='리그 상수'!$I$1 * 2.8, TRUE, FALSE)</f>
        <v>0</v>
      </c>
    </row>
    <row r="68" spans="1:65" ht="18" thickBot="1">
      <c r="A68" t="s">
        <v>220</v>
      </c>
      <c r="B68" s="10" t="s">
        <v>145</v>
      </c>
      <c r="C68" s="5">
        <f t="shared" ref="C68:C70" si="54">AY68-D68</f>
        <v>-2.4213433785976513E-2</v>
      </c>
      <c r="D68" s="5">
        <f t="shared" ref="D68:D70" si="55">AT68/AW68</f>
        <v>0.35372340425531912</v>
      </c>
      <c r="E68" s="1">
        <f>SUMIF(BatGame!$A:$A,B68,BatGame!$E:$E)</f>
        <v>16</v>
      </c>
      <c r="F68">
        <f t="shared" ref="F68:F89" si="56">E68-(R68+S68+W68+X68)</f>
        <v>14</v>
      </c>
      <c r="G68" s="1">
        <f>SUMIF(BatGame!$A:$A,B68,BatGame!$F:$F)</f>
        <v>14</v>
      </c>
      <c r="H68" s="1">
        <f>SUMIF(BatGame!$A:$A,B68,BatGame!$M:$M)</f>
        <v>1</v>
      </c>
      <c r="I68" s="1">
        <f>SUMIF(BatGame!$A:$A,B68,BatGame!$G:$G)</f>
        <v>1</v>
      </c>
      <c r="J68">
        <f>SUMIF(BatGame!$A:$A,B68,BatGame!$H:$H)</f>
        <v>1</v>
      </c>
      <c r="K68" s="1">
        <f>SUMIF(BatGame!$A:$A,B68,BatGame!$I:$I)</f>
        <v>0</v>
      </c>
      <c r="L68" s="1">
        <f>SUMIF(BatGame!$A:$A,B68,BatGame!$J:$J)</f>
        <v>0</v>
      </c>
      <c r="M68" s="1">
        <f>SUMIF(BatGame!$A:$A,B68,BatGame!$K:$K)</f>
        <v>0</v>
      </c>
      <c r="N68">
        <f t="shared" ref="N68:N89" si="57">J68+(K68*2)+(L68*3)+(M68*4)</f>
        <v>1</v>
      </c>
      <c r="O68" s="1">
        <f>SUMIF(BatGame!$A:$A,B68,BatGame!$L:$L)</f>
        <v>0</v>
      </c>
      <c r="P68" s="1">
        <f>SUMIF(BatGame!$A:$A,B68,BatGame!$N:$N)</f>
        <v>0</v>
      </c>
      <c r="Q68" s="1">
        <f>SUMIF(BatGame!$A:$A,B68,BatGame!$AC:$AC)</f>
        <v>0</v>
      </c>
      <c r="R68" s="1">
        <f>SUMIF(BatGame!$A:$A,B68,BatGame!$O:$O)</f>
        <v>0</v>
      </c>
      <c r="S68" s="1">
        <f>SUMIF(BatGame!$A:$A,B68,BatGame!$Y:$Y)</f>
        <v>2</v>
      </c>
      <c r="T68" s="1">
        <f>SUMIF(BatGame!$A:$A,B68,BatGame!$X:$X)</f>
        <v>0</v>
      </c>
      <c r="U68" s="1">
        <f>SUMIF(BatGame!$A:$A,B68,BatGame!$P:$P)</f>
        <v>4</v>
      </c>
      <c r="V68" s="1">
        <f>SUMIF(BatGame!$A:$A,B68,BatGame!$AB:$AB)</f>
        <v>0</v>
      </c>
      <c r="W68" s="1">
        <f>SUMIF(BatGame!$A:$A,B68,BatGame!$Z:$Z)</f>
        <v>0</v>
      </c>
      <c r="X68" s="1">
        <f>SUMIF(BatGame!$A:$A,B68,BatGame!$AA:$AA)</f>
        <v>0</v>
      </c>
      <c r="Y68" s="2">
        <f t="shared" ref="Y68:Y89" si="58">I68/G68</f>
        <v>7.1428571428571425E-2</v>
      </c>
      <c r="Z68" s="2">
        <f t="shared" ref="Z68:Z89" si="59">(I68+R68+S68)/(G68+R68+S68+X68)</f>
        <v>0.1875</v>
      </c>
      <c r="AA68" s="2">
        <f t="shared" ref="AA68:AA89" si="60">N68/G68</f>
        <v>7.1428571428571425E-2</v>
      </c>
      <c r="AB68" s="2">
        <f t="shared" ref="AB68:AB89" si="61">Z68+AA68</f>
        <v>0.2589285714285714</v>
      </c>
      <c r="AC68" s="2">
        <f t="shared" ref="AC68:AC89" si="62">H68/F68</f>
        <v>7.1428571428571425E-2</v>
      </c>
      <c r="AD68" s="2">
        <f>(AL68/E68) / '리그 상수'!$B$3 * 100</f>
        <v>128.63439065108514</v>
      </c>
      <c r="AE68" s="2">
        <f t="shared" ref="AE68:AE89" si="63">U68/E68*100</f>
        <v>25</v>
      </c>
      <c r="AF68" s="2">
        <f t="shared" ref="AF68:AF89" si="64">R68/E68*100</f>
        <v>0</v>
      </c>
      <c r="AG68" s="2">
        <f t="shared" ref="AG68:AG89" si="65">R68/U68</f>
        <v>0</v>
      </c>
      <c r="AH68" s="2">
        <f t="shared" ref="AH68:AH89" si="66">(I68-M68)/(G68-U68-M68+X68)</f>
        <v>0.1</v>
      </c>
      <c r="AI68" s="2">
        <f t="shared" ref="AI68:AI89" si="67">AA68-Y68</f>
        <v>0</v>
      </c>
      <c r="AJ68" s="2">
        <f t="shared" ref="AJ68:AJ89" si="68">Z68-Y68</f>
        <v>0.11607142857142858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0.12546566013776833</v>
      </c>
      <c r="AL68" s="2">
        <f>((AK68-$AK$2) / '리그 상수'!$B$2 + '리그 상수'!$B$3) * '2025 썸머시즌 타자'!E68</f>
        <v>2.8339764190317194</v>
      </c>
      <c r="AM68" s="2">
        <f t="shared" ref="AM68:AM89" si="69">(Z68*AA68*E68)*27/BH68</f>
        <v>0.44505494505494503</v>
      </c>
      <c r="AN68" s="2">
        <f>((AK68-'리그 상수'!$B$1) / '리그 상수'!$B$2)*'2025 썸머시즌 타자'!E68</f>
        <v>-0.84625506621163082</v>
      </c>
      <c r="AO68" s="2">
        <f>((AK68-'리그 상수'!$B$1) / '리그 상수'!$B$2) * '2025 썸머시즌 타자'!E68</f>
        <v>-0.84625506621163082</v>
      </c>
      <c r="AP68" s="2">
        <f t="shared" ref="AP68:AP89" si="70">(P68 - (Q68*2)) * 0.2</f>
        <v>0</v>
      </c>
      <c r="AQ68" s="2">
        <f t="shared" ref="AQ68:AQ89" si="71">(H68 - ((S68+R68+I68) * 0.3 * M68 * 0.9)) * 0.3</f>
        <v>0.3</v>
      </c>
      <c r="AR68" s="2">
        <f t="shared" ref="AR68:AR89" si="72">AO68+AP68+AQ68</f>
        <v>-0.54625506621163078</v>
      </c>
      <c r="AS68" s="2">
        <f t="shared" ref="AS68:AS89" si="73">((BE68+BF68+BG68)-BE68*3-(AVERAGE(BE68:BE1064))*0.02)</f>
        <v>7.98</v>
      </c>
      <c r="AT68" s="2">
        <f t="shared" ref="AT68:AT89" si="74">AS68</f>
        <v>7.98</v>
      </c>
      <c r="AU68" s="2">
        <f t="shared" ref="AU68:AU89" si="75">AR68+AT68</f>
        <v>7.4337449337883701</v>
      </c>
      <c r="AV68" s="3">
        <f>AU68 + (E68 * ('리그 상수'!$B$1 - '리그 상수'!$F$1) / '리그 상수'!$B$2)</f>
        <v>8.9108514190317205</v>
      </c>
      <c r="AW68">
        <f t="shared" ref="AW68:AW89" si="76">$H$2 / 10 * 0.8</f>
        <v>22.560000000000002</v>
      </c>
      <c r="AX68" s="3">
        <f t="shared" ref="AX68:AX89" si="77">AR68/AW68</f>
        <v>-2.421343378597654E-2</v>
      </c>
      <c r="AY68" s="3">
        <f t="shared" ref="AY68:AY89" si="78">AU68/AW68</f>
        <v>0.32950997046934261</v>
      </c>
      <c r="BE68" s="1">
        <v>1</v>
      </c>
      <c r="BF68" s="1">
        <v>7</v>
      </c>
      <c r="BG68" s="1">
        <v>3</v>
      </c>
      <c r="BH68">
        <f t="shared" ref="BH68:BH89" si="79">G68-I68+Q68+V68+X68+W68</f>
        <v>13</v>
      </c>
      <c r="BI68" s="4">
        <f t="shared" ref="BI68:BI89" si="80">AV68/AW68</f>
        <v>0.39498454871594502</v>
      </c>
      <c r="BJ68" s="2">
        <f>E68*('리그 상수'!$B$3 * 0.8)</f>
        <v>1.7625000000000002</v>
      </c>
      <c r="BL68" t="s">
        <v>277</v>
      </c>
      <c r="BM68" t="b">
        <f>IF(E68&gt;='리그 상수'!$I$1 * 2.8, TRUE, FALSE)</f>
        <v>0</v>
      </c>
    </row>
    <row r="69" spans="1:65" ht="18" thickBot="1">
      <c r="A69" t="s">
        <v>220</v>
      </c>
      <c r="B69" s="26" t="s">
        <v>270</v>
      </c>
      <c r="C69" s="5">
        <f t="shared" si="54"/>
        <v>2.8231398062581348E-2</v>
      </c>
      <c r="D69" s="5">
        <f t="shared" si="55"/>
        <v>0.35372340425531912</v>
      </c>
      <c r="E69" s="1">
        <f>SUMIF(BatGame!$A:$A,B69,BatGame!$E:$E)</f>
        <v>4</v>
      </c>
      <c r="F69">
        <f t="shared" si="56"/>
        <v>4</v>
      </c>
      <c r="G69" s="1">
        <f>SUMIF(BatGame!$A:$A,B69,BatGame!$F:$F)</f>
        <v>4</v>
      </c>
      <c r="H69" s="1">
        <f>SUMIF(BatGame!$A:$A,B69,BatGame!$M:$M)</f>
        <v>1</v>
      </c>
      <c r="I69" s="1">
        <f>SUMIF(BatGame!$A:$A,B69,BatGame!$G:$G)</f>
        <v>2</v>
      </c>
      <c r="J69">
        <f>SUMIF(BatGame!$A:$A,B69,BatGame!$H:$H)</f>
        <v>1</v>
      </c>
      <c r="K69" s="1">
        <f>SUMIF(BatGame!$A:$A,B69,BatGame!$I:$I)</f>
        <v>0</v>
      </c>
      <c r="L69" s="1">
        <f>SUMIF(BatGame!$A:$A,B69,BatGame!$J:$J)</f>
        <v>1</v>
      </c>
      <c r="M69" s="1">
        <f>SUMIF(BatGame!$A:$A,B69,BatGame!$K:$K)</f>
        <v>0</v>
      </c>
      <c r="N69">
        <f t="shared" si="57"/>
        <v>4</v>
      </c>
      <c r="O69" s="1">
        <f>SUMIF(BatGame!$A:$A,B69,BatGame!$L:$L)</f>
        <v>0</v>
      </c>
      <c r="P69" s="1">
        <f>SUMIF(BatGame!$A:$A,B69,BatGame!$N:$N)</f>
        <v>0</v>
      </c>
      <c r="Q69" s="1">
        <f>SUMIF(BatGame!$A:$A,B69,BatGame!$AC:$AC)</f>
        <v>0</v>
      </c>
      <c r="R69" s="1">
        <f>SUMIF(BatGame!$A:$A,B69,BatGame!$O:$O)</f>
        <v>0</v>
      </c>
      <c r="S69" s="1">
        <f>SUMIF(BatGame!$A:$A,B69,BatGame!$Y:$Y)</f>
        <v>0</v>
      </c>
      <c r="T69" s="1">
        <f>SUMIF(BatGame!$A:$A,B69,BatGame!$X:$X)</f>
        <v>0</v>
      </c>
      <c r="U69" s="1">
        <f>SUMIF(BatGame!$A:$A,B69,BatGame!$P:$P)</f>
        <v>1</v>
      </c>
      <c r="V69" s="1">
        <f>SUMIF(BatGame!$A:$A,B69,BatGame!$AB:$AB)</f>
        <v>0</v>
      </c>
      <c r="W69" s="1">
        <f>SUMIF(BatGame!$A:$A,B69,BatGame!$Z:$Z)</f>
        <v>0</v>
      </c>
      <c r="X69" s="1">
        <f>SUMIF(BatGame!$A:$A,B69,BatGame!$AA:$AA)</f>
        <v>0</v>
      </c>
      <c r="Y69" s="2">
        <f t="shared" si="58"/>
        <v>0.5</v>
      </c>
      <c r="Z69" s="2">
        <f t="shared" si="59"/>
        <v>0.5</v>
      </c>
      <c r="AA69" s="2">
        <f t="shared" si="60"/>
        <v>1</v>
      </c>
      <c r="AB69" s="2">
        <f t="shared" si="61"/>
        <v>1.5</v>
      </c>
      <c r="AC69" s="2">
        <f t="shared" si="62"/>
        <v>0.25</v>
      </c>
      <c r="AD69" s="2">
        <f>(AL69/E69) / '리그 상수'!$B$3 * 100</f>
        <v>228.21368948247081</v>
      </c>
      <c r="AE69" s="2">
        <f t="shared" si="63"/>
        <v>25</v>
      </c>
      <c r="AF69" s="2">
        <f t="shared" si="64"/>
        <v>0</v>
      </c>
      <c r="AG69" s="2">
        <f t="shared" si="65"/>
        <v>0</v>
      </c>
      <c r="AH69" s="2">
        <f t="shared" si="66"/>
        <v>0.66666666666666663</v>
      </c>
      <c r="AI69" s="2">
        <f t="shared" si="67"/>
        <v>0.5</v>
      </c>
      <c r="AJ69" s="2">
        <f t="shared" si="68"/>
        <v>0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0.56178653793030597</v>
      </c>
      <c r="AL69" s="2">
        <f>((AK69-$AK$2) / '리그 상수'!$B$2 + '리그 상수'!$B$3) * '2025 썸머시즌 타자'!E69</f>
        <v>1.2569582116026712</v>
      </c>
      <c r="AM69" s="2">
        <f t="shared" si="69"/>
        <v>27</v>
      </c>
      <c r="AN69" s="2">
        <f>((AK69-'리그 상수'!$B$1) / '리그 상수'!$B$2)*'2025 썸머시즌 타자'!E69</f>
        <v>0.33690034029183358</v>
      </c>
      <c r="AO69" s="2">
        <f>((AK69-'리그 상수'!$B$1) / '리그 상수'!$B$2) * '2025 썸머시즌 타자'!E69</f>
        <v>0.33690034029183358</v>
      </c>
      <c r="AP69" s="2">
        <f t="shared" si="70"/>
        <v>0</v>
      </c>
      <c r="AQ69" s="2">
        <f t="shared" si="71"/>
        <v>0.3</v>
      </c>
      <c r="AR69" s="2">
        <f t="shared" si="72"/>
        <v>0.63690034029183362</v>
      </c>
      <c r="AS69" s="2">
        <f t="shared" si="73"/>
        <v>7.98</v>
      </c>
      <c r="AT69" s="2">
        <f t="shared" si="74"/>
        <v>7.98</v>
      </c>
      <c r="AU69" s="2">
        <f t="shared" si="75"/>
        <v>8.6169003402918349</v>
      </c>
      <c r="AV69" s="3">
        <f>AU69 + (E69 * ('리그 상수'!$B$1 - '리그 상수'!$F$1) / '리그 상수'!$B$2)</f>
        <v>8.9861769616026734</v>
      </c>
      <c r="AW69">
        <f t="shared" si="76"/>
        <v>22.560000000000002</v>
      </c>
      <c r="AX69" s="3">
        <f t="shared" si="77"/>
        <v>2.8231398062581275E-2</v>
      </c>
      <c r="AY69" s="3">
        <f t="shared" si="78"/>
        <v>0.38195480231790047</v>
      </c>
      <c r="BE69" s="1">
        <v>1</v>
      </c>
      <c r="BF69" s="1">
        <v>7</v>
      </c>
      <c r="BG69" s="1">
        <v>3</v>
      </c>
      <c r="BH69">
        <f t="shared" si="79"/>
        <v>2</v>
      </c>
      <c r="BI69" s="4">
        <f t="shared" si="80"/>
        <v>0.39832344687955107</v>
      </c>
      <c r="BJ69" s="2">
        <f>E69*('리그 상수'!$B$3 * 0.8)</f>
        <v>0.44062500000000004</v>
      </c>
      <c r="BL69" t="s">
        <v>277</v>
      </c>
      <c r="BM69" t="b">
        <f>IF(E69&gt;='리그 상수'!$I$1 * 2.8, TRUE, FALSE)</f>
        <v>0</v>
      </c>
    </row>
    <row r="70" spans="1:65" ht="18" thickBot="1">
      <c r="A70" t="s">
        <v>220</v>
      </c>
      <c r="B70" s="9" t="s">
        <v>146</v>
      </c>
      <c r="C70" s="5">
        <f t="shared" si="54"/>
        <v>-4.1602537350251545E-2</v>
      </c>
      <c r="D70" s="5">
        <f t="shared" si="55"/>
        <v>0.35372340425531912</v>
      </c>
      <c r="E70" s="1">
        <f>SUMIF(BatGame!$A:$A,B70,BatGame!$E:$E)</f>
        <v>8</v>
      </c>
      <c r="F70">
        <f t="shared" si="56"/>
        <v>8</v>
      </c>
      <c r="G70" s="1">
        <f>SUMIF(BatGame!$A:$A,B70,BatGame!$F:$F)</f>
        <v>8</v>
      </c>
      <c r="H70" s="1">
        <f>SUMIF(BatGame!$A:$A,B70,BatGame!$M:$M)</f>
        <v>0</v>
      </c>
      <c r="I70" s="1">
        <f>SUMIF(BatGame!$A:$A,B70,BatGame!$G:$G)</f>
        <v>0</v>
      </c>
      <c r="J70">
        <f>SUMIF(BatGame!$A:$A,B70,BatGame!$H:$H)</f>
        <v>0</v>
      </c>
      <c r="K70" s="1">
        <f>SUMIF(BatGame!$A:$A,B70,BatGame!$I:$I)</f>
        <v>0</v>
      </c>
      <c r="L70" s="1">
        <f>SUMIF(BatGame!$A:$A,B70,BatGame!$J:$J)</f>
        <v>0</v>
      </c>
      <c r="M70" s="1">
        <f>SUMIF(BatGame!$A:$A,B70,BatGame!$K:$K)</f>
        <v>0</v>
      </c>
      <c r="N70">
        <f t="shared" si="57"/>
        <v>0</v>
      </c>
      <c r="O70" s="1">
        <f>SUMIF(BatGame!$A:$A,B70,BatGame!$L:$L)</f>
        <v>0</v>
      </c>
      <c r="P70" s="1">
        <f>SUMIF(BatGame!$A:$A,B70,BatGame!$N:$N)</f>
        <v>1</v>
      </c>
      <c r="Q70" s="1">
        <f>SUMIF(BatGame!$A:$A,B70,BatGame!$AC:$AC)</f>
        <v>1</v>
      </c>
      <c r="R70" s="1">
        <f>SUMIF(BatGame!$A:$A,B70,BatGame!$O:$O)</f>
        <v>0</v>
      </c>
      <c r="S70" s="1">
        <f>SUMIF(BatGame!$A:$A,B70,BatGame!$Y:$Y)</f>
        <v>0</v>
      </c>
      <c r="T70" s="1">
        <f>SUMIF(BatGame!$A:$A,B70,BatGame!$X:$X)</f>
        <v>0</v>
      </c>
      <c r="U70" s="1">
        <f>SUMIF(BatGame!$A:$A,B70,BatGame!$P:$P)</f>
        <v>2</v>
      </c>
      <c r="V70" s="1">
        <f>SUMIF(BatGame!$A:$A,B70,BatGame!$AB:$AB)</f>
        <v>0</v>
      </c>
      <c r="W70" s="1">
        <f>SUMIF(BatGame!$A:$A,B70,BatGame!$Z:$Z)</f>
        <v>0</v>
      </c>
      <c r="X70" s="1">
        <f>SUMIF(BatGame!$A:$A,B70,BatGame!$AA:$AA)</f>
        <v>0</v>
      </c>
      <c r="Y70" s="2">
        <f t="shared" si="58"/>
        <v>0</v>
      </c>
      <c r="Z70" s="2">
        <f t="shared" si="59"/>
        <v>0</v>
      </c>
      <c r="AA70" s="2">
        <f t="shared" si="60"/>
        <v>0</v>
      </c>
      <c r="AB70" s="2">
        <f t="shared" si="61"/>
        <v>0</v>
      </c>
      <c r="AC70" s="2">
        <f t="shared" si="62"/>
        <v>0</v>
      </c>
      <c r="AD70" s="2">
        <f>(AL70/E70) / '리그 상수'!$B$3 * 100</f>
        <v>100</v>
      </c>
      <c r="AE70" s="2">
        <f t="shared" si="63"/>
        <v>25</v>
      </c>
      <c r="AF70" s="2">
        <f t="shared" si="64"/>
        <v>0</v>
      </c>
      <c r="AG70" s="2">
        <f t="shared" si="65"/>
        <v>0</v>
      </c>
      <c r="AH70" s="2">
        <f t="shared" si="66"/>
        <v>0</v>
      </c>
      <c r="AI70" s="2">
        <f t="shared" si="67"/>
        <v>0</v>
      </c>
      <c r="AJ70" s="2">
        <f t="shared" si="68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1.1015625</v>
      </c>
      <c r="AM70" s="2">
        <f t="shared" si="69"/>
        <v>0</v>
      </c>
      <c r="AN70" s="2">
        <f>((AK70-'리그 상수'!$B$1) / '리그 상수'!$B$2)*'2025 썸머시즌 타자'!E70</f>
        <v>-0.73855324262167521</v>
      </c>
      <c r="AO70" s="2">
        <f>((AK70-'리그 상수'!$B$1) / '리그 상수'!$B$2) * '2025 썸머시즌 타자'!E70</f>
        <v>-0.73855324262167521</v>
      </c>
      <c r="AP70" s="2">
        <f t="shared" si="70"/>
        <v>-0.2</v>
      </c>
      <c r="AQ70" s="2">
        <f t="shared" si="71"/>
        <v>0</v>
      </c>
      <c r="AR70" s="2">
        <f t="shared" si="72"/>
        <v>-0.93855324262167517</v>
      </c>
      <c r="AS70" s="2">
        <f t="shared" si="73"/>
        <v>7.98</v>
      </c>
      <c r="AT70" s="2">
        <f t="shared" si="74"/>
        <v>7.98</v>
      </c>
      <c r="AU70" s="2">
        <f t="shared" si="75"/>
        <v>7.041446757378325</v>
      </c>
      <c r="AV70" s="3">
        <f>AU70 + (E70 * ('리그 상수'!$B$1 - '리그 상수'!$F$1) / '리그 상수'!$B$2)</f>
        <v>7.78</v>
      </c>
      <c r="AW70">
        <f t="shared" si="76"/>
        <v>22.560000000000002</v>
      </c>
      <c r="AX70" s="3">
        <f t="shared" si="77"/>
        <v>-4.1602537350251552E-2</v>
      </c>
      <c r="AY70" s="3">
        <f t="shared" si="78"/>
        <v>0.31212086690506757</v>
      </c>
      <c r="BE70" s="1">
        <v>1</v>
      </c>
      <c r="BF70" s="1">
        <v>7</v>
      </c>
      <c r="BG70" s="1">
        <v>3</v>
      </c>
      <c r="BH70">
        <f t="shared" si="79"/>
        <v>9</v>
      </c>
      <c r="BI70" s="4">
        <f t="shared" si="80"/>
        <v>0.34485815602836878</v>
      </c>
      <c r="BJ70" s="2">
        <f>E70*('리그 상수'!$B$3 * 0.8)</f>
        <v>0.88125000000000009</v>
      </c>
      <c r="BL70" t="s">
        <v>277</v>
      </c>
      <c r="BM70" t="b">
        <f>IF(E70&gt;='리그 상수'!$I$1 * 2.8, TRUE, FALSE)</f>
        <v>0</v>
      </c>
    </row>
    <row r="71" spans="1:65" ht="18" thickBot="1">
      <c r="A71" t="s">
        <v>220</v>
      </c>
      <c r="B71" s="13" t="s">
        <v>274</v>
      </c>
      <c r="C71" s="5">
        <f>AY71-D71</f>
        <v>-2.4552966842475876E-2</v>
      </c>
      <c r="D71" s="5">
        <f>AT71/AW71</f>
        <v>0.35372340425531912</v>
      </c>
      <c r="E71" s="1">
        <f>SUMIF(BatGame!$A:$A,B71,BatGame!$E:$E)</f>
        <v>6</v>
      </c>
      <c r="F71">
        <f t="shared" si="56"/>
        <v>6</v>
      </c>
      <c r="G71" s="1">
        <f>SUMIF(BatGame!$A:$A,B71,BatGame!$F:$F)</f>
        <v>6</v>
      </c>
      <c r="H71" s="1">
        <f>SUMIF(BatGame!$A:$A,B71,BatGame!$M:$M)</f>
        <v>0</v>
      </c>
      <c r="I71" s="1">
        <f>SUMIF(BatGame!$A:$A,B71,BatGame!$G:$G)</f>
        <v>0</v>
      </c>
      <c r="J71">
        <f>SUMIF(BatGame!$A:$A,B71,BatGame!$H:$H)</f>
        <v>0</v>
      </c>
      <c r="K71" s="1">
        <f>SUMIF(BatGame!$A:$A,B71,BatGame!$I:$I)</f>
        <v>0</v>
      </c>
      <c r="L71" s="1">
        <f>SUMIF(BatGame!$A:$A,B71,BatGame!$J:$J)</f>
        <v>0</v>
      </c>
      <c r="M71" s="1">
        <f>SUMIF(BatGame!$A:$A,B71,BatGame!$K:$K)</f>
        <v>0</v>
      </c>
      <c r="N71">
        <f t="shared" si="57"/>
        <v>0</v>
      </c>
      <c r="O71" s="1">
        <f>SUMIF(BatGame!$A:$A,B71,BatGame!$L:$L)</f>
        <v>0</v>
      </c>
      <c r="P71" s="1">
        <f>SUMIF(BatGame!$A:$A,B71,BatGame!$N:$N)</f>
        <v>0</v>
      </c>
      <c r="Q71" s="1">
        <f>SUMIF(BatGame!$A:$A,B71,BatGame!$AC:$AC)</f>
        <v>0</v>
      </c>
      <c r="R71" s="1">
        <f>SUMIF(BatGame!$A:$A,B71,BatGame!$O:$O)</f>
        <v>0</v>
      </c>
      <c r="S71" s="1">
        <f>SUMIF(BatGame!$A:$A,B71,BatGame!$Y:$Y)</f>
        <v>0</v>
      </c>
      <c r="T71" s="1">
        <f>SUMIF(BatGame!$A:$A,B71,BatGame!$X:$X)</f>
        <v>0</v>
      </c>
      <c r="U71" s="1">
        <f>SUMIF(BatGame!$A:$A,B71,BatGame!$P:$P)</f>
        <v>3</v>
      </c>
      <c r="V71" s="1">
        <f>SUMIF(BatGame!$A:$A,B71,BatGame!$AB:$AB)</f>
        <v>0</v>
      </c>
      <c r="W71" s="1">
        <f>SUMIF(BatGame!$A:$A,B71,BatGame!$Z:$Z)</f>
        <v>0</v>
      </c>
      <c r="X71" s="1">
        <f>SUMIF(BatGame!$A:$A,B71,BatGame!$AA:$AA)</f>
        <v>0</v>
      </c>
      <c r="Y71" s="2">
        <f t="shared" si="58"/>
        <v>0</v>
      </c>
      <c r="Z71" s="2">
        <f t="shared" si="59"/>
        <v>0</v>
      </c>
      <c r="AA71" s="2">
        <f t="shared" si="60"/>
        <v>0</v>
      </c>
      <c r="AB71" s="2">
        <f t="shared" si="61"/>
        <v>0</v>
      </c>
      <c r="AC71" s="2">
        <f t="shared" si="62"/>
        <v>0</v>
      </c>
      <c r="AD71" s="2">
        <f>(AL71/E71) / '리그 상수'!$B$3 * 100</f>
        <v>100</v>
      </c>
      <c r="AE71" s="2">
        <f t="shared" si="63"/>
        <v>50</v>
      </c>
      <c r="AF71" s="2">
        <f t="shared" si="64"/>
        <v>0</v>
      </c>
      <c r="AG71" s="2">
        <f t="shared" si="65"/>
        <v>0</v>
      </c>
      <c r="AH71" s="2">
        <f t="shared" si="66"/>
        <v>0</v>
      </c>
      <c r="AI71" s="2">
        <f t="shared" si="67"/>
        <v>0</v>
      </c>
      <c r="AJ71" s="2">
        <f t="shared" si="68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0.826171875</v>
      </c>
      <c r="AM71" s="2">
        <f t="shared" si="69"/>
        <v>0</v>
      </c>
      <c r="AN71" s="2">
        <f>((AK71-'리그 상수'!$B$1) / '리그 상수'!$B$2)*'2025 썸머시즌 타자'!E71</f>
        <v>-0.55391493196625641</v>
      </c>
      <c r="AO71" s="2">
        <f>((AK71-'리그 상수'!$B$1) / '리그 상수'!$B$2) * '2025 썸머시즌 타자'!E71</f>
        <v>-0.55391493196625641</v>
      </c>
      <c r="AP71" s="2">
        <f t="shared" si="70"/>
        <v>0</v>
      </c>
      <c r="AQ71" s="2">
        <f t="shared" si="71"/>
        <v>0</v>
      </c>
      <c r="AR71" s="2">
        <f t="shared" si="72"/>
        <v>-0.55391493196625641</v>
      </c>
      <c r="AS71" s="2">
        <f t="shared" si="73"/>
        <v>7.98</v>
      </c>
      <c r="AT71" s="2">
        <f t="shared" si="74"/>
        <v>7.98</v>
      </c>
      <c r="AU71" s="2">
        <f t="shared" si="75"/>
        <v>7.4260850680337445</v>
      </c>
      <c r="AV71" s="3">
        <f>AU71 + (E71 * ('리그 상수'!$B$1 - '리그 상수'!$F$1) / '리그 상수'!$B$2)</f>
        <v>7.98</v>
      </c>
      <c r="AW71">
        <f t="shared" si="76"/>
        <v>22.560000000000002</v>
      </c>
      <c r="AX71" s="3">
        <f t="shared" si="77"/>
        <v>-2.4552966842475901E-2</v>
      </c>
      <c r="AY71" s="3">
        <f t="shared" si="78"/>
        <v>0.32917043741284324</v>
      </c>
      <c r="BE71" s="1">
        <v>1</v>
      </c>
      <c r="BF71" s="1">
        <v>7</v>
      </c>
      <c r="BG71" s="1">
        <v>3</v>
      </c>
      <c r="BH71">
        <f t="shared" si="79"/>
        <v>6</v>
      </c>
      <c r="BI71" s="4">
        <f t="shared" si="80"/>
        <v>0.35372340425531912</v>
      </c>
      <c r="BJ71" s="2">
        <f>E71*('리그 상수'!$B$3 * 0.8)</f>
        <v>0.66093750000000007</v>
      </c>
      <c r="BL71" t="s">
        <v>277</v>
      </c>
      <c r="BM71" t="b">
        <f>IF(E71&gt;='리그 상수'!$I$1 * 2.8, TRUE, FALSE)</f>
        <v>0</v>
      </c>
    </row>
    <row r="72" spans="1:65" ht="18" thickBot="1">
      <c r="A72" t="s">
        <v>220</v>
      </c>
      <c r="B72" s="7" t="s">
        <v>267</v>
      </c>
      <c r="C72" s="5">
        <f t="shared" ref="C72:C76" si="81">AY72-D72</f>
        <v>-3.0707722212250377E-3</v>
      </c>
      <c r="D72" s="5">
        <f t="shared" ref="D72:D76" si="82">AT72/AW72</f>
        <v>0.35372340425531912</v>
      </c>
      <c r="E72" s="1">
        <f>SUMIF(BatGame!$A:$A,B72,BatGame!$E:$E)</f>
        <v>4</v>
      </c>
      <c r="F72">
        <f t="shared" si="56"/>
        <v>4</v>
      </c>
      <c r="G72" s="1">
        <f>SUMIF(BatGame!$A:$A,B72,BatGame!$F:$F)</f>
        <v>4</v>
      </c>
      <c r="H72" s="1">
        <f>SUMIF(BatGame!$A:$A,B72,BatGame!$M:$M)</f>
        <v>1</v>
      </c>
      <c r="I72" s="1">
        <f>SUMIF(BatGame!$A:$A,B72,BatGame!$G:$G)</f>
        <v>0</v>
      </c>
      <c r="J72">
        <f>SUMIF(BatGame!$A:$A,B72,BatGame!$H:$H)</f>
        <v>0</v>
      </c>
      <c r="K72" s="1">
        <f>SUMIF(BatGame!$A:$A,B72,BatGame!$I:$I)</f>
        <v>0</v>
      </c>
      <c r="L72" s="1">
        <f>SUMIF(BatGame!$A:$A,B72,BatGame!$J:$J)</f>
        <v>0</v>
      </c>
      <c r="M72" s="1">
        <f>SUMIF(BatGame!$A:$A,B72,BatGame!$K:$K)</f>
        <v>0</v>
      </c>
      <c r="N72">
        <f t="shared" si="57"/>
        <v>0</v>
      </c>
      <c r="O72" s="1">
        <f>SUMIF(BatGame!$A:$A,B72,BatGame!$L:$L)</f>
        <v>0</v>
      </c>
      <c r="P72" s="1">
        <f>SUMIF(BatGame!$A:$A,B72,BatGame!$N:$N)</f>
        <v>0</v>
      </c>
      <c r="Q72" s="1">
        <f>SUMIF(BatGame!$A:$A,B72,BatGame!$AC:$AC)</f>
        <v>0</v>
      </c>
      <c r="R72" s="1">
        <f>SUMIF(BatGame!$A:$A,B72,BatGame!$O:$O)</f>
        <v>0</v>
      </c>
      <c r="S72" s="1">
        <f>SUMIF(BatGame!$A:$A,B72,BatGame!$Y:$Y)</f>
        <v>0</v>
      </c>
      <c r="T72" s="1">
        <f>SUMIF(BatGame!$A:$A,B72,BatGame!$X:$X)</f>
        <v>0</v>
      </c>
      <c r="U72" s="1">
        <f>SUMIF(BatGame!$A:$A,B72,BatGame!$P:$P)</f>
        <v>1</v>
      </c>
      <c r="V72" s="1">
        <f>SUMIF(BatGame!$A:$A,B72,BatGame!$AB:$AB)</f>
        <v>0</v>
      </c>
      <c r="W72" s="1">
        <f>SUMIF(BatGame!$A:$A,B72,BatGame!$Z:$Z)</f>
        <v>0</v>
      </c>
      <c r="X72" s="1">
        <f>SUMIF(BatGame!$A:$A,B72,BatGame!$AA:$AA)</f>
        <v>0</v>
      </c>
      <c r="Y72" s="2">
        <f t="shared" si="58"/>
        <v>0</v>
      </c>
      <c r="Z72" s="2">
        <f t="shared" si="59"/>
        <v>0</v>
      </c>
      <c r="AA72" s="2">
        <f t="shared" si="60"/>
        <v>0</v>
      </c>
      <c r="AB72" s="2">
        <f t="shared" si="61"/>
        <v>0</v>
      </c>
      <c r="AC72" s="2">
        <f t="shared" si="62"/>
        <v>0.25</v>
      </c>
      <c r="AD72" s="2">
        <f>(AL72/E72) / '리그 상수'!$B$3 * 100</f>
        <v>100</v>
      </c>
      <c r="AE72" s="2">
        <f t="shared" si="63"/>
        <v>25</v>
      </c>
      <c r="AF72" s="2">
        <f t="shared" si="64"/>
        <v>0</v>
      </c>
      <c r="AG72" s="2">
        <f t="shared" si="65"/>
        <v>0</v>
      </c>
      <c r="AH72" s="2">
        <f t="shared" si="66"/>
        <v>0</v>
      </c>
      <c r="AI72" s="2">
        <f t="shared" si="67"/>
        <v>0</v>
      </c>
      <c r="AJ72" s="2">
        <f t="shared" si="68"/>
        <v>0</v>
      </c>
      <c r="AK72" s="2">
        <f>('리그 상수'!$B$16 * '2025 썸머시즌 타자'!R72 + '리그 상수'!$B$17 * '2025 썸머시즌 타자'!S72 + '2025 썸머시즌 타자'!J72 * '리그 상수'!$B$18 + '리그 상수'!$B$19 * '2025 썸머시즌 타자'!K72 + '2025 썸머시즌 타자'!L72 * '리그 상수'!$B$20 + '리그 상수'!$B$21*'2025 썸머시즌 타자'!M72) / ('2025 썸머시즌 타자'!G72 + '2025 썸머시즌 타자'!R72 - '2025 썸머시즌 타자'!T72 +'2025 썸머시즌 타자'!S72 +'2025 썸머시즌 타자'!X72)</f>
        <v>0</v>
      </c>
      <c r="AL72" s="2">
        <f>((AK72-$AK$2) / '리그 상수'!$B$2 + '리그 상수'!$B$3) * '2025 썸머시즌 타자'!E72</f>
        <v>0.55078125</v>
      </c>
      <c r="AM72" s="2">
        <f t="shared" si="69"/>
        <v>0</v>
      </c>
      <c r="AN72" s="2">
        <f>((AK72-'리그 상수'!$B$1) / '리그 상수'!$B$2)*'2025 썸머시즌 타자'!E72</f>
        <v>-0.3692766213108376</v>
      </c>
      <c r="AO72" s="2">
        <f>((AK72-'리그 상수'!$B$1) / '리그 상수'!$B$2) * '2025 썸머시즌 타자'!E72</f>
        <v>-0.3692766213108376</v>
      </c>
      <c r="AP72" s="2">
        <f t="shared" si="70"/>
        <v>0</v>
      </c>
      <c r="AQ72" s="2">
        <f t="shared" si="71"/>
        <v>0.3</v>
      </c>
      <c r="AR72" s="2">
        <f t="shared" si="72"/>
        <v>-6.9276621310837616E-2</v>
      </c>
      <c r="AS72" s="2">
        <f t="shared" si="73"/>
        <v>7.98</v>
      </c>
      <c r="AT72" s="2">
        <f t="shared" si="74"/>
        <v>7.98</v>
      </c>
      <c r="AU72" s="2">
        <f t="shared" si="75"/>
        <v>7.9107233786891626</v>
      </c>
      <c r="AV72" s="3">
        <f>AU72 + (E72 * ('리그 상수'!$B$1 - '리그 상수'!$F$1) / '리그 상수'!$B$2)</f>
        <v>8.2800000000000011</v>
      </c>
      <c r="AW72">
        <f t="shared" si="76"/>
        <v>22.560000000000002</v>
      </c>
      <c r="AX72" s="3">
        <f t="shared" si="77"/>
        <v>-3.0707722212250715E-3</v>
      </c>
      <c r="AY72" s="3">
        <f t="shared" si="78"/>
        <v>0.35065263203409408</v>
      </c>
      <c r="BE72" s="1">
        <v>1</v>
      </c>
      <c r="BF72" s="1">
        <v>7</v>
      </c>
      <c r="BG72" s="1">
        <v>3</v>
      </c>
      <c r="BH72">
        <f t="shared" si="79"/>
        <v>4</v>
      </c>
      <c r="BI72" s="4">
        <f t="shared" si="80"/>
        <v>0.36702127659574468</v>
      </c>
      <c r="BJ72" s="2">
        <f>E72*('리그 상수'!$B$3 * 0.8)</f>
        <v>0.44062500000000004</v>
      </c>
      <c r="BL72" t="s">
        <v>277</v>
      </c>
      <c r="BM72" t="b">
        <f>IF(E72&gt;='리그 상수'!$I$1 * 2.8, TRUE, FALSE)</f>
        <v>0</v>
      </c>
    </row>
    <row r="73" spans="1:65" ht="18" thickBot="1">
      <c r="A73" t="s">
        <v>220</v>
      </c>
      <c r="B73" t="s">
        <v>253</v>
      </c>
      <c r="C73" s="5">
        <f t="shared" si="81"/>
        <v>5.1219188720882269E-2</v>
      </c>
      <c r="D73" s="5">
        <f t="shared" si="82"/>
        <v>0.35372340425531912</v>
      </c>
      <c r="E73" s="1">
        <f>SUMIF(BatGame!$A:$A,B73,BatGame!$E:$E)</f>
        <v>9</v>
      </c>
      <c r="F73">
        <f t="shared" si="56"/>
        <v>8</v>
      </c>
      <c r="G73" s="1">
        <f>SUMIF(BatGame!$A:$A,B73,BatGame!$F:$F)</f>
        <v>8</v>
      </c>
      <c r="H73" s="1">
        <f>SUMIF(BatGame!$A:$A,B73,BatGame!$M:$M)</f>
        <v>2</v>
      </c>
      <c r="I73" s="1">
        <f>SUMIF(BatGame!$A:$A,B73,BatGame!$G:$G)</f>
        <v>3</v>
      </c>
      <c r="J73">
        <f>SUMIF(BatGame!$A:$A,B73,BatGame!$H:$H)</f>
        <v>1</v>
      </c>
      <c r="K73" s="1">
        <f>SUMIF(BatGame!$A:$A,B73,BatGame!$I:$I)</f>
        <v>2</v>
      </c>
      <c r="L73" s="1">
        <f>SUMIF(BatGame!$A:$A,B73,BatGame!$J:$J)</f>
        <v>0</v>
      </c>
      <c r="M73" s="1">
        <f>SUMIF(BatGame!$A:$A,B73,BatGame!$K:$K)</f>
        <v>0</v>
      </c>
      <c r="N73">
        <f t="shared" si="57"/>
        <v>5</v>
      </c>
      <c r="O73" s="1">
        <f>SUMIF(BatGame!$A:$A,B73,BatGame!$L:$L)</f>
        <v>2</v>
      </c>
      <c r="P73" s="1">
        <f>SUMIF(BatGame!$A:$A,B73,BatGame!$N:$N)</f>
        <v>1</v>
      </c>
      <c r="Q73" s="1">
        <f>SUMIF(BatGame!$A:$A,B73,BatGame!$AC:$AC)</f>
        <v>0</v>
      </c>
      <c r="R73" s="1">
        <f>SUMIF(BatGame!$A:$A,B73,BatGame!$O:$O)</f>
        <v>0</v>
      </c>
      <c r="S73" s="1">
        <f>SUMIF(BatGame!$A:$A,B73,BatGame!$Y:$Y)</f>
        <v>1</v>
      </c>
      <c r="T73" s="1">
        <f>SUMIF(BatGame!$A:$A,B73,BatGame!$X:$X)</f>
        <v>0</v>
      </c>
      <c r="U73" s="1">
        <f>SUMIF(BatGame!$A:$A,B73,BatGame!$P:$P)</f>
        <v>0</v>
      </c>
      <c r="V73" s="1">
        <f>SUMIF(BatGame!$A:$A,B73,BatGame!$AB:$AB)</f>
        <v>0</v>
      </c>
      <c r="W73" s="1">
        <f>SUMIF(BatGame!$A:$A,B73,BatGame!$Z:$Z)</f>
        <v>0</v>
      </c>
      <c r="X73" s="1">
        <f>SUMIF(BatGame!$A:$A,B73,BatGame!$AA:$AA)</f>
        <v>0</v>
      </c>
      <c r="Y73" s="2">
        <f t="shared" si="58"/>
        <v>0.375</v>
      </c>
      <c r="Z73" s="2">
        <f t="shared" si="59"/>
        <v>0.44444444444444442</v>
      </c>
      <c r="AA73" s="2">
        <f t="shared" si="60"/>
        <v>0.625</v>
      </c>
      <c r="AB73" s="2">
        <f t="shared" si="61"/>
        <v>1.0694444444444444</v>
      </c>
      <c r="AC73" s="2">
        <f t="shared" si="62"/>
        <v>0.25</v>
      </c>
      <c r="AD73" s="2">
        <f>(AL73/E73) / '리그 상수'!$B$3 * 100</f>
        <v>195.73288814691153</v>
      </c>
      <c r="AE73" s="2">
        <f t="shared" si="63"/>
        <v>0</v>
      </c>
      <c r="AF73" s="2">
        <f t="shared" si="64"/>
        <v>0</v>
      </c>
      <c r="AG73" s="2" t="e">
        <f t="shared" si="65"/>
        <v>#DIV/0!</v>
      </c>
      <c r="AH73" s="2">
        <f t="shared" si="66"/>
        <v>0.375</v>
      </c>
      <c r="AI73" s="2">
        <f t="shared" si="67"/>
        <v>0.25</v>
      </c>
      <c r="AJ73" s="2">
        <f t="shared" si="68"/>
        <v>6.944444444444442E-2</v>
      </c>
      <c r="AK73" s="2">
        <f>('리그 상수'!$B$16 * '2025 썸머시즌 타자'!R73 + '리그 상수'!$B$17 * '2025 썸머시즌 타자'!S73 + '2025 썸머시즌 타자'!J73 * '리그 상수'!$B$18 + '리그 상수'!$B$19 * '2025 썸머시즌 타자'!K73 + '2025 썸머시즌 타자'!L73 * '리그 상수'!$B$20 + '리그 상수'!$B$21*'2025 썸머시즌 타자'!M73) / ('2025 썸머시즌 타자'!G73 + '2025 썸머시즌 타자'!R73 - '2025 썸머시즌 타자'!T73 +'2025 썸머시즌 타자'!S73 +'2025 썸머시즌 타자'!X73)</f>
        <v>0.41946728165462843</v>
      </c>
      <c r="AL73" s="2">
        <f>((AK73-$AK$2) / '리그 상수'!$B$2 + '리그 상수'!$B$3) * '2025 썸머시즌 타자'!E73</f>
        <v>2.4256351079924876</v>
      </c>
      <c r="AM73" s="2">
        <f t="shared" si="69"/>
        <v>13.5</v>
      </c>
      <c r="AN73" s="2">
        <f>((AK73-'리그 상수'!$B$1) / '리그 상수'!$B$2)*'2025 썸머시즌 타자'!E73</f>
        <v>0.35550489754310288</v>
      </c>
      <c r="AO73" s="2">
        <f>((AK73-'리그 상수'!$B$1) / '리그 상수'!$B$2) * '2025 썸머시즌 타자'!E73</f>
        <v>0.35550489754310288</v>
      </c>
      <c r="AP73" s="2">
        <f t="shared" si="70"/>
        <v>0.2</v>
      </c>
      <c r="AQ73" s="2">
        <f t="shared" si="71"/>
        <v>0.6</v>
      </c>
      <c r="AR73" s="2">
        <f t="shared" si="72"/>
        <v>1.155504897543103</v>
      </c>
      <c r="AS73" s="2">
        <f t="shared" si="73"/>
        <v>7.98</v>
      </c>
      <c r="AT73" s="2">
        <f t="shared" si="74"/>
        <v>7.98</v>
      </c>
      <c r="AU73" s="2">
        <f t="shared" si="75"/>
        <v>9.1355048975431039</v>
      </c>
      <c r="AV73" s="3">
        <f>AU73 + (E73 * ('리그 상수'!$B$1 - '리그 상수'!$F$1) / '리그 상수'!$B$2)</f>
        <v>9.9663772954924887</v>
      </c>
      <c r="AW73">
        <f t="shared" si="76"/>
        <v>22.560000000000002</v>
      </c>
      <c r="AX73" s="3">
        <f t="shared" si="77"/>
        <v>5.1219188720882221E-2</v>
      </c>
      <c r="AY73" s="3">
        <f t="shared" si="78"/>
        <v>0.40494259297620139</v>
      </c>
      <c r="BE73" s="1">
        <v>1</v>
      </c>
      <c r="BF73" s="1">
        <v>7</v>
      </c>
      <c r="BG73" s="1">
        <v>3</v>
      </c>
      <c r="BH73">
        <f t="shared" si="79"/>
        <v>5</v>
      </c>
      <c r="BI73" s="4">
        <f t="shared" si="80"/>
        <v>0.44177204323991526</v>
      </c>
      <c r="BJ73" s="2">
        <f>E73*('리그 상수'!$B$3 * 0.8)</f>
        <v>0.99140625000000004</v>
      </c>
      <c r="BL73" t="s">
        <v>277</v>
      </c>
      <c r="BM73" t="b">
        <f>IF(E73&gt;='리그 상수'!$I$1 * 2.8, TRUE, FALSE)</f>
        <v>0</v>
      </c>
    </row>
    <row r="74" spans="1:65" ht="18" thickBot="1">
      <c r="A74" t="s">
        <v>220</v>
      </c>
      <c r="B74" s="13" t="s">
        <v>272</v>
      </c>
      <c r="C74" s="5">
        <f t="shared" si="81"/>
        <v>3.351111438895793E-2</v>
      </c>
      <c r="D74" s="5">
        <f t="shared" si="82"/>
        <v>0.35372340425531912</v>
      </c>
      <c r="E74" s="1">
        <f>SUMIF(BatGame!$A:$A,B74,BatGame!$E:$E)</f>
        <v>9</v>
      </c>
      <c r="F74">
        <f t="shared" si="56"/>
        <v>9</v>
      </c>
      <c r="G74" s="1">
        <f>SUMIF(BatGame!$A:$A,B74,BatGame!$F:$F)</f>
        <v>9</v>
      </c>
      <c r="H74" s="1">
        <f>SUMIF(BatGame!$A:$A,B74,BatGame!$M:$M)</f>
        <v>1</v>
      </c>
      <c r="I74" s="1">
        <f>SUMIF(BatGame!$A:$A,B74,BatGame!$G:$G)</f>
        <v>3</v>
      </c>
      <c r="J74">
        <f>SUMIF(BatGame!$A:$A,B74,BatGame!$H:$H)</f>
        <v>2</v>
      </c>
      <c r="K74" s="1">
        <f>SUMIF(BatGame!$A:$A,B74,BatGame!$I:$I)</f>
        <v>0</v>
      </c>
      <c r="L74" s="1">
        <f>SUMIF(BatGame!$A:$A,B74,BatGame!$J:$J)</f>
        <v>0</v>
      </c>
      <c r="M74" s="1">
        <f>SUMIF(BatGame!$A:$A,B74,BatGame!$K:$K)</f>
        <v>1</v>
      </c>
      <c r="N74">
        <f t="shared" si="57"/>
        <v>6</v>
      </c>
      <c r="O74" s="1">
        <f>SUMIF(BatGame!$A:$A,B74,BatGame!$L:$L)</f>
        <v>1</v>
      </c>
      <c r="P74" s="1">
        <f>SUMIF(BatGame!$A:$A,B74,BatGame!$N:$N)</f>
        <v>2</v>
      </c>
      <c r="Q74" s="1">
        <f>SUMIF(BatGame!$A:$A,B74,BatGame!$AC:$AC)</f>
        <v>0</v>
      </c>
      <c r="R74" s="1">
        <f>SUMIF(BatGame!$A:$A,B74,BatGame!$O:$O)</f>
        <v>0</v>
      </c>
      <c r="S74" s="1">
        <f>SUMIF(BatGame!$A:$A,B74,BatGame!$Y:$Y)</f>
        <v>0</v>
      </c>
      <c r="T74" s="1">
        <f>SUMIF(BatGame!$A:$A,B74,BatGame!$X:$X)</f>
        <v>0</v>
      </c>
      <c r="U74" s="1">
        <f>SUMIF(BatGame!$A:$A,B74,BatGame!$P:$P)</f>
        <v>1</v>
      </c>
      <c r="V74" s="1">
        <f>SUMIF(BatGame!$A:$A,B74,BatGame!$AB:$AB)</f>
        <v>0</v>
      </c>
      <c r="W74" s="1">
        <f>SUMIF(BatGame!$A:$A,B74,BatGame!$Z:$Z)</f>
        <v>0</v>
      </c>
      <c r="X74" s="1">
        <f>SUMIF(BatGame!$A:$A,B74,BatGame!$AA:$AA)</f>
        <v>0</v>
      </c>
      <c r="Y74" s="2">
        <f t="shared" si="58"/>
        <v>0.33333333333333331</v>
      </c>
      <c r="Z74" s="2">
        <f t="shared" si="59"/>
        <v>0.33333333333333331</v>
      </c>
      <c r="AA74" s="2">
        <f t="shared" si="60"/>
        <v>0.66666666666666663</v>
      </c>
      <c r="AB74" s="2">
        <f t="shared" si="61"/>
        <v>1</v>
      </c>
      <c r="AC74" s="2">
        <f t="shared" si="62"/>
        <v>0.1111111111111111</v>
      </c>
      <c r="AD74" s="2">
        <f>(AL74/E74) / '리그 상수'!$B$3 * 100</f>
        <v>191.17417918753478</v>
      </c>
      <c r="AE74" s="2">
        <f t="shared" si="63"/>
        <v>11.111111111111111</v>
      </c>
      <c r="AF74" s="2">
        <f t="shared" si="64"/>
        <v>0</v>
      </c>
      <c r="AG74" s="2">
        <f t="shared" si="65"/>
        <v>0</v>
      </c>
      <c r="AH74" s="2">
        <f t="shared" si="66"/>
        <v>0.2857142857142857</v>
      </c>
      <c r="AI74" s="2">
        <f t="shared" si="67"/>
        <v>0.33333333333333331</v>
      </c>
      <c r="AJ74" s="2">
        <f t="shared" si="68"/>
        <v>0</v>
      </c>
      <c r="AK74" s="2">
        <f>('리그 상수'!$B$16 * '2025 썸머시즌 타자'!R74 + '리그 상수'!$B$17 * '2025 썸머시즌 타자'!S74 + '2025 썸머시즌 타자'!J74 * '리그 상수'!$B$18 + '리그 상수'!$B$19 * '2025 썸머시즌 타자'!K74 + '2025 썸머시즌 타자'!L74 * '리그 상수'!$B$20 + '리그 상수'!$B$21*'2025 썸머시즌 타자'!M74) / ('2025 썸머시즌 타자'!G74 + '2025 썸머시즌 타자'!R74 - '2025 썸머시즌 타자'!T74 +'2025 썸머시즌 타자'!S74 +'2025 썸머시즌 타자'!X74)</f>
        <v>0.39949264919488425</v>
      </c>
      <c r="AL74" s="2">
        <f>((AK74-$AK$2) / '리그 상수'!$B$2 + '리그 상수'!$B$3) * '2025 썸머시즌 타자'!E74</f>
        <v>2.3691409510642738</v>
      </c>
      <c r="AM74" s="2">
        <f t="shared" si="69"/>
        <v>9</v>
      </c>
      <c r="AN74" s="2">
        <f>((AK74-'리그 상수'!$B$1) / '리그 상수'!$B$2)*'2025 썸머시즌 타자'!E74</f>
        <v>0.2990107406148893</v>
      </c>
      <c r="AO74" s="2">
        <f>((AK74-'리그 상수'!$B$1) / '리그 상수'!$B$2) * '2025 썸머시즌 타자'!E74</f>
        <v>0.2990107406148893</v>
      </c>
      <c r="AP74" s="2">
        <f t="shared" si="70"/>
        <v>0.4</v>
      </c>
      <c r="AQ74" s="2">
        <f t="shared" si="71"/>
        <v>5.7000000000000016E-2</v>
      </c>
      <c r="AR74" s="2">
        <f t="shared" si="72"/>
        <v>0.75601074061488938</v>
      </c>
      <c r="AS74" s="2">
        <f t="shared" si="73"/>
        <v>7.98</v>
      </c>
      <c r="AT74" s="2">
        <f t="shared" si="74"/>
        <v>7.98</v>
      </c>
      <c r="AU74" s="2">
        <f t="shared" si="75"/>
        <v>8.7360107406148906</v>
      </c>
      <c r="AV74" s="3">
        <f>AU74 + (E74 * ('리그 상수'!$B$1 - '리그 상수'!$F$1) / '리그 상수'!$B$2)</f>
        <v>9.5668831385642754</v>
      </c>
      <c r="AW74">
        <f t="shared" si="76"/>
        <v>22.560000000000002</v>
      </c>
      <c r="AX74" s="3">
        <f t="shared" si="77"/>
        <v>3.3511114388957861E-2</v>
      </c>
      <c r="AY74" s="3">
        <f t="shared" si="78"/>
        <v>0.38723451864427705</v>
      </c>
      <c r="BE74" s="1">
        <v>1</v>
      </c>
      <c r="BF74" s="1">
        <v>7</v>
      </c>
      <c r="BG74" s="1">
        <v>3</v>
      </c>
      <c r="BH74">
        <f t="shared" si="79"/>
        <v>6</v>
      </c>
      <c r="BI74" s="4">
        <f t="shared" si="80"/>
        <v>0.42406396890799086</v>
      </c>
      <c r="BJ74" s="2">
        <f>E74*('리그 상수'!$B$3 * 0.8)</f>
        <v>0.99140625000000004</v>
      </c>
      <c r="BL74" t="s">
        <v>277</v>
      </c>
      <c r="BM74" t="b">
        <f>IF(E74&gt;='리그 상수'!$I$1 * 2.8, TRUE, FALSE)</f>
        <v>0</v>
      </c>
    </row>
    <row r="75" spans="1:65" ht="18" thickBot="1">
      <c r="A75" t="s">
        <v>220</v>
      </c>
      <c r="B75" s="13" t="s">
        <v>273</v>
      </c>
      <c r="C75" s="5">
        <f t="shared" si="81"/>
        <v>5.6938354582407591E-3</v>
      </c>
      <c r="D75" s="5">
        <f t="shared" si="82"/>
        <v>0.35372340425531912</v>
      </c>
      <c r="E75" s="1">
        <f>SUMIF(BatGame!$A:$A,B75,BatGame!$E:$E)</f>
        <v>4</v>
      </c>
      <c r="F75">
        <f t="shared" si="56"/>
        <v>3</v>
      </c>
      <c r="G75" s="1">
        <f>SUMIF(BatGame!$A:$A,B75,BatGame!$F:$F)</f>
        <v>3</v>
      </c>
      <c r="H75" s="1">
        <f>SUMIF(BatGame!$A:$A,B75,BatGame!$M:$M)</f>
        <v>1</v>
      </c>
      <c r="I75" s="1">
        <f>SUMIF(BatGame!$A:$A,B75,BatGame!$G:$G)</f>
        <v>0</v>
      </c>
      <c r="J75">
        <f>SUMIF(BatGame!$A:$A,B75,BatGame!$H:$H)</f>
        <v>0</v>
      </c>
      <c r="K75" s="1">
        <f>SUMIF(BatGame!$A:$A,B75,BatGame!$I:$I)</f>
        <v>0</v>
      </c>
      <c r="L75" s="1">
        <f>SUMIF(BatGame!$A:$A,B75,BatGame!$J:$J)</f>
        <v>0</v>
      </c>
      <c r="M75" s="1">
        <f>SUMIF(BatGame!$A:$A,B75,BatGame!$K:$K)</f>
        <v>0</v>
      </c>
      <c r="N75">
        <f t="shared" si="57"/>
        <v>0</v>
      </c>
      <c r="O75" s="1">
        <f>SUMIF(BatGame!$A:$A,B75,BatGame!$L:$L)</f>
        <v>0</v>
      </c>
      <c r="P75" s="1">
        <f>SUMIF(BatGame!$A:$A,B75,BatGame!$N:$N)</f>
        <v>0</v>
      </c>
      <c r="Q75" s="1">
        <f>SUMIF(BatGame!$A:$A,B75,BatGame!$AC:$AC)</f>
        <v>0</v>
      </c>
      <c r="R75" s="1">
        <f>SUMIF(BatGame!$A:$A,B75,BatGame!$O:$O)</f>
        <v>0</v>
      </c>
      <c r="S75" s="1">
        <f>SUMIF(BatGame!$A:$A,B75,BatGame!$Y:$Y)</f>
        <v>1</v>
      </c>
      <c r="T75" s="1">
        <f>SUMIF(BatGame!$A:$A,B75,BatGame!$X:$X)</f>
        <v>0</v>
      </c>
      <c r="U75" s="1">
        <f>SUMIF(BatGame!$A:$A,B75,BatGame!$P:$P)</f>
        <v>2</v>
      </c>
      <c r="V75" s="1">
        <f>SUMIF(BatGame!$A:$A,B75,BatGame!$AB:$AB)</f>
        <v>0</v>
      </c>
      <c r="W75" s="1">
        <f>SUMIF(BatGame!$A:$A,B75,BatGame!$Z:$Z)</f>
        <v>0</v>
      </c>
      <c r="X75" s="1">
        <f>SUMIF(BatGame!$A:$A,B75,BatGame!$AA:$AA)</f>
        <v>0</v>
      </c>
      <c r="Y75" s="2">
        <f t="shared" si="58"/>
        <v>0</v>
      </c>
      <c r="Z75" s="2">
        <f t="shared" si="59"/>
        <v>0.25</v>
      </c>
      <c r="AA75" s="2">
        <f t="shared" si="60"/>
        <v>0</v>
      </c>
      <c r="AB75" s="2">
        <f t="shared" si="61"/>
        <v>0.25</v>
      </c>
      <c r="AC75" s="2">
        <f t="shared" si="62"/>
        <v>0.33333333333333331</v>
      </c>
      <c r="AD75" s="2">
        <f>(AL75/E75) / '리그 상수'!$B$3 * 100</f>
        <v>135.89983305509182</v>
      </c>
      <c r="AE75" s="2">
        <f t="shared" si="63"/>
        <v>50</v>
      </c>
      <c r="AF75" s="2">
        <f t="shared" si="64"/>
        <v>0</v>
      </c>
      <c r="AG75" s="2">
        <f t="shared" si="65"/>
        <v>0</v>
      </c>
      <c r="AH75" s="2">
        <f t="shared" si="66"/>
        <v>0</v>
      </c>
      <c r="AI75" s="2">
        <f t="shared" si="67"/>
        <v>0</v>
      </c>
      <c r="AJ75" s="2">
        <f t="shared" si="68"/>
        <v>0.25</v>
      </c>
      <c r="AK75" s="2">
        <f>('리그 상수'!$B$16 * '2025 썸머시즌 타자'!R75 + '리그 상수'!$B$17 * '2025 썸머시즌 타자'!S75 + '2025 썸머시즌 타자'!J75 * '리그 상수'!$B$18 + '리그 상수'!$B$19 * '2025 썸머시즌 타자'!K75 + '2025 썸머시즌 타자'!L75 * '리그 상수'!$B$20 + '리그 상수'!$B$21*'2025 썸머시즌 타자'!M75) / ('2025 썸머시즌 타자'!G75 + '2025 썸머시즌 타자'!R75 - '2025 썸머시즌 타자'!T75 +'2025 썸머시즌 타자'!S75 +'2025 썸머시즌 타자'!X75)</f>
        <v>0.15730023062048568</v>
      </c>
      <c r="AL75" s="2">
        <f>((AK75-$AK$2) / '리그 상수'!$B$2 + '리그 상수'!$B$3) * '2025 썸머시즌 타자'!E75</f>
        <v>0.74851079924874786</v>
      </c>
      <c r="AM75" s="2">
        <f t="shared" si="69"/>
        <v>0</v>
      </c>
      <c r="AN75" s="2">
        <f>((AK75-'리그 상수'!$B$1) / '리그 상수'!$B$2)*'2025 썸머시즌 타자'!E75</f>
        <v>-0.17154707206208966</v>
      </c>
      <c r="AO75" s="2">
        <f>((AK75-'리그 상수'!$B$1) / '리그 상수'!$B$2) * '2025 썸머시즌 타자'!E75</f>
        <v>-0.17154707206208966</v>
      </c>
      <c r="AP75" s="2">
        <f t="shared" si="70"/>
        <v>0</v>
      </c>
      <c r="AQ75" s="2">
        <f t="shared" si="71"/>
        <v>0.3</v>
      </c>
      <c r="AR75" s="2">
        <f t="shared" si="72"/>
        <v>0.12845292793791033</v>
      </c>
      <c r="AS75" s="2">
        <f t="shared" si="73"/>
        <v>7.98</v>
      </c>
      <c r="AT75" s="2">
        <f t="shared" si="74"/>
        <v>7.98</v>
      </c>
      <c r="AU75" s="2">
        <f t="shared" si="75"/>
        <v>8.1084529279379112</v>
      </c>
      <c r="AV75" s="3">
        <f>AU75 + (E75 * ('리그 상수'!$B$1 - '리그 상수'!$F$1) / '리그 상수'!$B$2)</f>
        <v>8.4777295492487497</v>
      </c>
      <c r="AW75">
        <f t="shared" si="76"/>
        <v>22.560000000000002</v>
      </c>
      <c r="AX75" s="3">
        <f t="shared" si="77"/>
        <v>5.6938354582407053E-3</v>
      </c>
      <c r="AY75" s="3">
        <f t="shared" si="78"/>
        <v>0.35941723971355988</v>
      </c>
      <c r="BE75" s="1">
        <v>1</v>
      </c>
      <c r="BF75" s="1">
        <v>7</v>
      </c>
      <c r="BG75" s="1">
        <v>3</v>
      </c>
      <c r="BH75">
        <f t="shared" si="79"/>
        <v>3</v>
      </c>
      <c r="BI75" s="4">
        <f t="shared" si="80"/>
        <v>0.37578588427521048</v>
      </c>
      <c r="BJ75" s="2">
        <f>E75*('리그 상수'!$B$3 * 0.8)</f>
        <v>0.44062500000000004</v>
      </c>
      <c r="BL75" t="s">
        <v>277</v>
      </c>
      <c r="BM75" t="b">
        <f>IF(E75&gt;='리그 상수'!$I$1 * 2.8, TRUE, FALSE)</f>
        <v>0</v>
      </c>
    </row>
    <row r="76" spans="1:65" ht="18" thickBot="1">
      <c r="A76" t="s">
        <v>220</v>
      </c>
      <c r="B76" s="13" t="s">
        <v>266</v>
      </c>
      <c r="C76" s="5">
        <f t="shared" si="81"/>
        <v>-1.2276483421237938E-2</v>
      </c>
      <c r="D76" s="5">
        <f t="shared" si="82"/>
        <v>0.35372340425531912</v>
      </c>
      <c r="E76" s="1">
        <f>SUMIF(BatGame!$A:$A,B76,BatGame!$E:$E)</f>
        <v>3</v>
      </c>
      <c r="F76">
        <f t="shared" si="56"/>
        <v>3</v>
      </c>
      <c r="G76" s="1">
        <f>SUMIF(BatGame!$A:$A,B76,BatGame!$F:$F)</f>
        <v>3</v>
      </c>
      <c r="H76" s="1">
        <f>SUMIF(BatGame!$A:$A,B76,BatGame!$M:$M)</f>
        <v>0</v>
      </c>
      <c r="I76" s="1">
        <f>SUMIF(BatGame!$A:$A,B76,BatGame!$G:$G)</f>
        <v>0</v>
      </c>
      <c r="J76">
        <f>SUMIF(BatGame!$A:$A,B76,BatGame!$H:$H)</f>
        <v>0</v>
      </c>
      <c r="K76" s="1">
        <f>SUMIF(BatGame!$A:$A,B76,BatGame!$I:$I)</f>
        <v>0</v>
      </c>
      <c r="L76" s="1">
        <f>SUMIF(BatGame!$A:$A,B76,BatGame!$J:$J)</f>
        <v>0</v>
      </c>
      <c r="M76" s="1">
        <f>SUMIF(BatGame!$A:$A,B76,BatGame!$K:$K)</f>
        <v>0</v>
      </c>
      <c r="N76">
        <f t="shared" si="57"/>
        <v>0</v>
      </c>
      <c r="O76" s="1">
        <f>SUMIF(BatGame!$A:$A,B76,BatGame!$L:$L)</f>
        <v>0</v>
      </c>
      <c r="P76" s="1">
        <f>SUMIF(BatGame!$A:$A,B76,BatGame!$N:$N)</f>
        <v>0</v>
      </c>
      <c r="Q76" s="1">
        <f>SUMIF(BatGame!$A:$A,B76,BatGame!$AC:$AC)</f>
        <v>0</v>
      </c>
      <c r="R76" s="1">
        <f>SUMIF(BatGame!$A:$A,B76,BatGame!$O:$O)</f>
        <v>0</v>
      </c>
      <c r="S76" s="1">
        <f>SUMIF(BatGame!$A:$A,B76,BatGame!$Y:$Y)</f>
        <v>0</v>
      </c>
      <c r="T76" s="1">
        <f>SUMIF(BatGame!$A:$A,B76,BatGame!$X:$X)</f>
        <v>0</v>
      </c>
      <c r="U76" s="1">
        <f>SUMIF(BatGame!$A:$A,B76,BatGame!$P:$P)</f>
        <v>1</v>
      </c>
      <c r="V76" s="1">
        <f>SUMIF(BatGame!$A:$A,B76,BatGame!$AB:$AB)</f>
        <v>0</v>
      </c>
      <c r="W76" s="1">
        <f>SUMIF(BatGame!$A:$A,B76,BatGame!$Z:$Z)</f>
        <v>0</v>
      </c>
      <c r="X76" s="1">
        <f>SUMIF(BatGame!$A:$A,B76,BatGame!$AA:$AA)</f>
        <v>0</v>
      </c>
      <c r="Y76" s="2">
        <f t="shared" si="58"/>
        <v>0</v>
      </c>
      <c r="Z76" s="2">
        <f t="shared" si="59"/>
        <v>0</v>
      </c>
      <c r="AA76" s="2">
        <f t="shared" si="60"/>
        <v>0</v>
      </c>
      <c r="AB76" s="2">
        <f t="shared" si="61"/>
        <v>0</v>
      </c>
      <c r="AC76" s="2">
        <f t="shared" si="62"/>
        <v>0</v>
      </c>
      <c r="AD76" s="2">
        <f>(AL76/E76) / '리그 상수'!$B$3 * 100</f>
        <v>100</v>
      </c>
      <c r="AE76" s="2">
        <f t="shared" si="63"/>
        <v>33.333333333333329</v>
      </c>
      <c r="AF76" s="2">
        <f t="shared" si="64"/>
        <v>0</v>
      </c>
      <c r="AG76" s="2">
        <f t="shared" si="65"/>
        <v>0</v>
      </c>
      <c r="AH76" s="2">
        <f t="shared" si="66"/>
        <v>0</v>
      </c>
      <c r="AI76" s="2">
        <f t="shared" si="67"/>
        <v>0</v>
      </c>
      <c r="AJ76" s="2">
        <f t="shared" si="68"/>
        <v>0</v>
      </c>
      <c r="AK76" s="2">
        <f>('리그 상수'!$B$16 * '2025 썸머시즌 타자'!R76 + '리그 상수'!$B$17 * '2025 썸머시즌 타자'!S76 + '2025 썸머시즌 타자'!J76 * '리그 상수'!$B$18 + '리그 상수'!$B$19 * '2025 썸머시즌 타자'!K76 + '2025 썸머시즌 타자'!L76 * '리그 상수'!$B$20 + '리그 상수'!$B$21*'2025 썸머시즌 타자'!M76) / ('2025 썸머시즌 타자'!G76 + '2025 썸머시즌 타자'!R76 - '2025 썸머시즌 타자'!T76 +'2025 썸머시즌 타자'!S76 +'2025 썸머시즌 타자'!X76)</f>
        <v>0</v>
      </c>
      <c r="AL76" s="2">
        <f>((AK76-$AK$2) / '리그 상수'!$B$2 + '리그 상수'!$B$3) * '2025 썸머시즌 타자'!E76</f>
        <v>0.4130859375</v>
      </c>
      <c r="AM76" s="2">
        <f t="shared" si="69"/>
        <v>0</v>
      </c>
      <c r="AN76" s="2">
        <f>((AK76-'리그 상수'!$B$1) / '리그 상수'!$B$2)*'2025 썸머시즌 타자'!E76</f>
        <v>-0.2769574659831282</v>
      </c>
      <c r="AO76" s="2">
        <f>((AK76-'리그 상수'!$B$1) / '리그 상수'!$B$2) * '2025 썸머시즌 타자'!E76</f>
        <v>-0.2769574659831282</v>
      </c>
      <c r="AP76" s="2">
        <f t="shared" si="70"/>
        <v>0</v>
      </c>
      <c r="AQ76" s="2">
        <f t="shared" si="71"/>
        <v>0</v>
      </c>
      <c r="AR76" s="2">
        <f t="shared" si="72"/>
        <v>-0.2769574659831282</v>
      </c>
      <c r="AS76" s="2">
        <f t="shared" si="73"/>
        <v>7.98</v>
      </c>
      <c r="AT76" s="2">
        <f t="shared" si="74"/>
        <v>7.98</v>
      </c>
      <c r="AU76" s="2">
        <f t="shared" si="75"/>
        <v>7.7030425340168724</v>
      </c>
      <c r="AV76" s="3">
        <f>AU76 + (E76 * ('리그 상수'!$B$1 - '리그 상수'!$F$1) / '리그 상수'!$B$2)</f>
        <v>7.98</v>
      </c>
      <c r="AW76">
        <f t="shared" si="76"/>
        <v>22.560000000000002</v>
      </c>
      <c r="AX76" s="3">
        <f t="shared" si="77"/>
        <v>-1.227648342123795E-2</v>
      </c>
      <c r="AY76" s="3">
        <f t="shared" si="78"/>
        <v>0.34144692083408118</v>
      </c>
      <c r="BE76" s="1">
        <v>1</v>
      </c>
      <c r="BF76" s="1">
        <v>7</v>
      </c>
      <c r="BG76" s="1">
        <v>3</v>
      </c>
      <c r="BH76">
        <f t="shared" si="79"/>
        <v>3</v>
      </c>
      <c r="BI76" s="4">
        <f t="shared" si="80"/>
        <v>0.35372340425531912</v>
      </c>
      <c r="BJ76" s="2">
        <f>E76*('리그 상수'!$B$3 * 0.8)</f>
        <v>0.33046875000000003</v>
      </c>
      <c r="BL76" t="s">
        <v>277</v>
      </c>
      <c r="BM76" t="b">
        <f>IF(E76&gt;='리그 상수'!$I$1 * 2.8, TRUE, FALSE)</f>
        <v>0</v>
      </c>
    </row>
    <row r="77" spans="1:65" ht="18" thickBot="1">
      <c r="B77" s="9"/>
      <c r="E77" s="1">
        <f>SUMIF(BatGame!$A:$A,B77,BatGame!$E:$E)</f>
        <v>0</v>
      </c>
      <c r="F77">
        <f t="shared" si="56"/>
        <v>0</v>
      </c>
      <c r="G77" s="1">
        <f>SUMIF(BatGame!$A:$A,B77,BatGame!$F:$F)</f>
        <v>0</v>
      </c>
      <c r="H77" s="1">
        <f>SUMIF(BatGame!$A:$A,B77,BatGame!$M:$M)</f>
        <v>0</v>
      </c>
      <c r="I77" s="1">
        <f>SUMIF(BatGame!$A:$A,B77,BatGame!$G:$G)</f>
        <v>0</v>
      </c>
      <c r="J77">
        <f>SUMIF(BatGame!$A:$A,B77,BatGame!$H:$H)</f>
        <v>0</v>
      </c>
      <c r="K77" s="1">
        <f>SUMIF(BatGame!$A:$A,B77,BatGame!$I:$I)</f>
        <v>0</v>
      </c>
      <c r="L77" s="1">
        <f>SUMIF(BatGame!$A:$A,B77,BatGame!$J:$J)</f>
        <v>0</v>
      </c>
      <c r="M77" s="1">
        <f>SUMIF(BatGame!$A:$A,B77,BatGame!$K:$K)</f>
        <v>0</v>
      </c>
      <c r="N77">
        <f t="shared" si="57"/>
        <v>0</v>
      </c>
      <c r="O77" s="1">
        <f>SUMIF(BatGame!$A:$A,B77,BatGame!$L:$L)</f>
        <v>0</v>
      </c>
      <c r="P77" s="1">
        <f>SUMIF(BatGame!$A:$A,B77,BatGame!$N:$N)</f>
        <v>0</v>
      </c>
      <c r="Q77" s="1">
        <f>SUMIF(BatGame!$A:$A,B77,BatGame!$AC:$AC)</f>
        <v>0</v>
      </c>
      <c r="R77" s="1">
        <f>SUMIF(BatGame!$A:$A,B77,BatGame!$O:$O)</f>
        <v>0</v>
      </c>
      <c r="S77" s="1">
        <f>SUMIF(BatGame!$A:$A,B77,BatGame!$Y:$Y)</f>
        <v>0</v>
      </c>
      <c r="T77" s="1">
        <f>SUMIF(BatGame!$A:$A,B77,BatGame!$X:$X)</f>
        <v>0</v>
      </c>
      <c r="U77" s="1">
        <f>SUMIF(BatGame!$A:$A,B77,BatGame!$P:$P)</f>
        <v>0</v>
      </c>
      <c r="V77" s="1">
        <f>SUMIF(BatGame!$A:$A,B77,BatGame!$AB:$AB)</f>
        <v>0</v>
      </c>
      <c r="W77" s="1">
        <f>SUMIF(BatGame!$A:$A,B77,BatGame!$Z:$Z)</f>
        <v>0</v>
      </c>
      <c r="X77" s="1">
        <f>SUMIF(BatGame!$A:$A,B77,BatGame!$AA:$AA)</f>
        <v>0</v>
      </c>
      <c r="Y77" s="2" t="e">
        <f t="shared" si="58"/>
        <v>#DIV/0!</v>
      </c>
      <c r="Z77" s="2" t="e">
        <f t="shared" si="59"/>
        <v>#DIV/0!</v>
      </c>
      <c r="AA77" s="2" t="e">
        <f t="shared" si="60"/>
        <v>#DIV/0!</v>
      </c>
      <c r="AB77" s="2" t="e">
        <f t="shared" si="61"/>
        <v>#DIV/0!</v>
      </c>
      <c r="AC77" s="2" t="e">
        <f t="shared" si="62"/>
        <v>#DIV/0!</v>
      </c>
      <c r="AD77" s="2" t="e">
        <f>(AL77/E77) / '리그 상수'!$B$3 * 100</f>
        <v>#DIV/0!</v>
      </c>
      <c r="AE77" s="2" t="e">
        <f t="shared" si="63"/>
        <v>#DIV/0!</v>
      </c>
      <c r="AF77" s="2" t="e">
        <f t="shared" si="64"/>
        <v>#DIV/0!</v>
      </c>
      <c r="AG77" s="2" t="e">
        <f t="shared" si="65"/>
        <v>#DIV/0!</v>
      </c>
      <c r="AH77" s="2" t="e">
        <f t="shared" si="66"/>
        <v>#DIV/0!</v>
      </c>
      <c r="AI77" s="2" t="e">
        <f t="shared" si="67"/>
        <v>#DIV/0!</v>
      </c>
      <c r="AJ77" s="2" t="e">
        <f t="shared" si="68"/>
        <v>#DIV/0!</v>
      </c>
      <c r="AK77" s="2" t="e">
        <f>('리그 상수'!$B$16 * '2025 썸머시즌 타자'!R77 + '리그 상수'!$B$17 * '2025 썸머시즌 타자'!S77 + '2025 썸머시즌 타자'!J77 * '리그 상수'!$B$18 + '리그 상수'!$B$19 * '2025 썸머시즌 타자'!K77 + '2025 썸머시즌 타자'!L77 * '리그 상수'!$B$20 + '리그 상수'!$B$21*'2025 썸머시즌 타자'!M77) / ('2025 썸머시즌 타자'!G77 + '2025 썸머시즌 타자'!R77 - '2025 썸머시즌 타자'!T77 +'2025 썸머시즌 타자'!S77 +'2025 썸머시즌 타자'!X77)</f>
        <v>#DIV/0!</v>
      </c>
      <c r="AL77" s="2" t="e">
        <f>((AK77-$AK$2) / '리그 상수'!$B$2 + '리그 상수'!$B$3) * '2025 썸머시즌 타자'!E77</f>
        <v>#DIV/0!</v>
      </c>
      <c r="AM77" s="2" t="e">
        <f t="shared" si="69"/>
        <v>#DIV/0!</v>
      </c>
      <c r="AN77" s="2" t="e">
        <f>((AK77-'리그 상수'!$B$1) / '리그 상수'!$B$2)*'2025 썸머시즌 타자'!E77</f>
        <v>#DIV/0!</v>
      </c>
      <c r="AO77" s="2" t="e">
        <f>((AK77-'리그 상수'!$B$1) / '리그 상수'!$B$2) * '2025 썸머시즌 타자'!E77</f>
        <v>#DIV/0!</v>
      </c>
      <c r="AP77" s="2">
        <f t="shared" si="70"/>
        <v>0</v>
      </c>
      <c r="AQ77" s="2">
        <f t="shared" si="71"/>
        <v>0</v>
      </c>
      <c r="AR77" s="2" t="e">
        <f t="shared" si="72"/>
        <v>#DIV/0!</v>
      </c>
      <c r="AS77" s="2">
        <f t="shared" si="73"/>
        <v>7.98</v>
      </c>
      <c r="AT77" s="2">
        <f t="shared" si="74"/>
        <v>7.98</v>
      </c>
      <c r="AU77" s="2" t="e">
        <f t="shared" si="75"/>
        <v>#DIV/0!</v>
      </c>
      <c r="AV77" s="3" t="e">
        <f>AU77 + (E77 * ('리그 상수'!$B$1 - '리그 상수'!$F$1) / '리그 상수'!$B$2)</f>
        <v>#DIV/0!</v>
      </c>
      <c r="AW77">
        <f t="shared" si="76"/>
        <v>22.560000000000002</v>
      </c>
      <c r="AX77" s="3" t="e">
        <f t="shared" si="77"/>
        <v>#DIV/0!</v>
      </c>
      <c r="AY77" s="3" t="e">
        <f t="shared" si="78"/>
        <v>#DIV/0!</v>
      </c>
      <c r="BE77" s="1">
        <v>1</v>
      </c>
      <c r="BF77" s="1">
        <v>7</v>
      </c>
      <c r="BG77" s="1">
        <v>3</v>
      </c>
      <c r="BH77">
        <f t="shared" si="79"/>
        <v>0</v>
      </c>
      <c r="BI77" s="4" t="e">
        <f t="shared" si="80"/>
        <v>#DIV/0!</v>
      </c>
      <c r="BJ77" s="2">
        <f>E77*('리그 상수'!$B$3 * 0.8)</f>
        <v>0</v>
      </c>
      <c r="BL77" t="s">
        <v>277</v>
      </c>
      <c r="BM77" t="b">
        <f>IF(E77&gt;='리그 상수'!$I$1 * 2.8, TRUE, FALSE)</f>
        <v>0</v>
      </c>
    </row>
    <row r="78" spans="1:65" ht="18" thickBot="1">
      <c r="B78" s="7"/>
      <c r="E78" s="1">
        <f>SUMIF(BatGame!$A:$A,B78,BatGame!$E:$E)</f>
        <v>0</v>
      </c>
      <c r="F78">
        <f t="shared" si="56"/>
        <v>0</v>
      </c>
      <c r="G78" s="1">
        <f>SUMIF(BatGame!$A:$A,B78,BatGame!$F:$F)</f>
        <v>0</v>
      </c>
      <c r="H78" s="1">
        <f>SUMIF(BatGame!$A:$A,B78,BatGame!$M:$M)</f>
        <v>0</v>
      </c>
      <c r="I78" s="1">
        <f>SUMIF(BatGame!$A:$A,B78,BatGame!$G:$G)</f>
        <v>0</v>
      </c>
      <c r="J78">
        <f>SUMIF(BatGame!$A:$A,B78,BatGame!$H:$H)</f>
        <v>0</v>
      </c>
      <c r="K78" s="1">
        <f>SUMIF(BatGame!$A:$A,B78,BatGame!$I:$I)</f>
        <v>0</v>
      </c>
      <c r="L78" s="1">
        <f>SUMIF(BatGame!$A:$A,B78,BatGame!$J:$J)</f>
        <v>0</v>
      </c>
      <c r="M78" s="1">
        <f>SUMIF(BatGame!$A:$A,B78,BatGame!$K:$K)</f>
        <v>0</v>
      </c>
      <c r="N78">
        <f t="shared" si="57"/>
        <v>0</v>
      </c>
      <c r="O78" s="1">
        <f>SUMIF(BatGame!$A:$A,B78,BatGame!$L:$L)</f>
        <v>0</v>
      </c>
      <c r="P78" s="1">
        <f>SUMIF(BatGame!$A:$A,B78,BatGame!$N:$N)</f>
        <v>0</v>
      </c>
      <c r="Q78" s="1">
        <f>SUMIF(BatGame!$A:$A,B78,BatGame!$AC:$AC)</f>
        <v>0</v>
      </c>
      <c r="R78" s="1">
        <f>SUMIF(BatGame!$A:$A,B78,BatGame!$O:$O)</f>
        <v>0</v>
      </c>
      <c r="S78" s="1">
        <f>SUMIF(BatGame!$A:$A,B78,BatGame!$Y:$Y)</f>
        <v>0</v>
      </c>
      <c r="T78" s="1">
        <f>SUMIF(BatGame!$A:$A,B78,BatGame!$X:$X)</f>
        <v>0</v>
      </c>
      <c r="U78" s="1">
        <f>SUMIF(BatGame!$A:$A,B78,BatGame!$P:$P)</f>
        <v>0</v>
      </c>
      <c r="V78" s="1">
        <f>SUMIF(BatGame!$A:$A,B78,BatGame!$AB:$AB)</f>
        <v>0</v>
      </c>
      <c r="W78" s="1">
        <f>SUMIF(BatGame!$A:$A,B78,BatGame!$Z:$Z)</f>
        <v>0</v>
      </c>
      <c r="X78" s="1">
        <f>SUMIF(BatGame!$A:$A,B78,BatGame!$AA:$AA)</f>
        <v>0</v>
      </c>
      <c r="Y78" s="2" t="e">
        <f t="shared" si="58"/>
        <v>#DIV/0!</v>
      </c>
      <c r="Z78" s="2" t="e">
        <f t="shared" si="59"/>
        <v>#DIV/0!</v>
      </c>
      <c r="AA78" s="2" t="e">
        <f t="shared" si="60"/>
        <v>#DIV/0!</v>
      </c>
      <c r="AB78" s="2" t="e">
        <f t="shared" si="61"/>
        <v>#DIV/0!</v>
      </c>
      <c r="AC78" s="2" t="e">
        <f t="shared" si="62"/>
        <v>#DIV/0!</v>
      </c>
      <c r="AD78" s="2" t="e">
        <f>(AL78/E78) / '리그 상수'!$B$3 * 100</f>
        <v>#DIV/0!</v>
      </c>
      <c r="AE78" s="2" t="e">
        <f t="shared" si="63"/>
        <v>#DIV/0!</v>
      </c>
      <c r="AF78" s="2" t="e">
        <f t="shared" si="64"/>
        <v>#DIV/0!</v>
      </c>
      <c r="AG78" s="2" t="e">
        <f t="shared" si="65"/>
        <v>#DIV/0!</v>
      </c>
      <c r="AH78" s="2" t="e">
        <f t="shared" si="66"/>
        <v>#DIV/0!</v>
      </c>
      <c r="AI78" s="2" t="e">
        <f t="shared" si="67"/>
        <v>#DIV/0!</v>
      </c>
      <c r="AJ78" s="2" t="e">
        <f t="shared" si="68"/>
        <v>#DIV/0!</v>
      </c>
      <c r="AK78" s="2" t="e">
        <f>('리그 상수'!$B$16 * '2025 썸머시즌 타자'!R78 + '리그 상수'!$B$17 * '2025 썸머시즌 타자'!S78 + '2025 썸머시즌 타자'!J78 * '리그 상수'!$B$18 + '리그 상수'!$B$19 * '2025 썸머시즌 타자'!K78 + '2025 썸머시즌 타자'!L78 * '리그 상수'!$B$20 + '리그 상수'!$B$21*'2025 썸머시즌 타자'!M78) / ('2025 썸머시즌 타자'!G78 + '2025 썸머시즌 타자'!R78 - '2025 썸머시즌 타자'!T78 +'2025 썸머시즌 타자'!S78 +'2025 썸머시즌 타자'!X78)</f>
        <v>#DIV/0!</v>
      </c>
      <c r="AL78" s="2" t="e">
        <f>((AK78-$AK$2) / '리그 상수'!$B$2 + '리그 상수'!$B$3) * '2025 썸머시즌 타자'!E78</f>
        <v>#DIV/0!</v>
      </c>
      <c r="AM78" s="2" t="e">
        <f t="shared" si="69"/>
        <v>#DIV/0!</v>
      </c>
      <c r="AN78" s="2" t="e">
        <f>((AK78-'리그 상수'!$B$1) / '리그 상수'!$B$2)*'2025 썸머시즌 타자'!E78</f>
        <v>#DIV/0!</v>
      </c>
      <c r="AO78" s="2" t="e">
        <f>((AK78-'리그 상수'!$B$1) / '리그 상수'!$B$2) * '2025 썸머시즌 타자'!E78</f>
        <v>#DIV/0!</v>
      </c>
      <c r="AP78" s="2">
        <f t="shared" si="70"/>
        <v>0</v>
      </c>
      <c r="AQ78" s="2">
        <f t="shared" si="71"/>
        <v>0</v>
      </c>
      <c r="AR78" s="2" t="e">
        <f t="shared" si="72"/>
        <v>#DIV/0!</v>
      </c>
      <c r="AS78" s="2">
        <f t="shared" si="73"/>
        <v>7.98</v>
      </c>
      <c r="AT78" s="2">
        <f t="shared" si="74"/>
        <v>7.98</v>
      </c>
      <c r="AU78" s="2" t="e">
        <f t="shared" si="75"/>
        <v>#DIV/0!</v>
      </c>
      <c r="AV78" s="3" t="e">
        <f>AU78 + (E78 * ('리그 상수'!$B$1 - '리그 상수'!$F$1) / '리그 상수'!$B$2)</f>
        <v>#DIV/0!</v>
      </c>
      <c r="AW78">
        <f t="shared" si="76"/>
        <v>22.560000000000002</v>
      </c>
      <c r="AX78" s="3" t="e">
        <f t="shared" si="77"/>
        <v>#DIV/0!</v>
      </c>
      <c r="AY78" s="3" t="e">
        <f t="shared" si="78"/>
        <v>#DIV/0!</v>
      </c>
      <c r="BE78" s="1">
        <v>1</v>
      </c>
      <c r="BF78" s="1">
        <v>7</v>
      </c>
      <c r="BG78" s="1">
        <v>3</v>
      </c>
      <c r="BH78">
        <f t="shared" si="79"/>
        <v>0</v>
      </c>
      <c r="BI78" s="4" t="e">
        <f t="shared" si="80"/>
        <v>#DIV/0!</v>
      </c>
      <c r="BJ78" s="2">
        <f>E78*('리그 상수'!$B$3 * 0.8)</f>
        <v>0</v>
      </c>
      <c r="BL78" t="s">
        <v>277</v>
      </c>
      <c r="BM78" t="b">
        <f>IF(E78&gt;='리그 상수'!$I$1 * 2.8, TRUE, FALSE)</f>
        <v>0</v>
      </c>
    </row>
    <row r="79" spans="1:65" ht="18" thickBot="1">
      <c r="B79" s="7"/>
      <c r="E79" s="1">
        <f>SUMIF(BatGame!$A:$A,B79,BatGame!$E:$E)</f>
        <v>0</v>
      </c>
      <c r="F79">
        <f t="shared" si="56"/>
        <v>0</v>
      </c>
      <c r="G79" s="1">
        <f>SUMIF(BatGame!$A:$A,B79,BatGame!$F:$F)</f>
        <v>0</v>
      </c>
      <c r="H79" s="1">
        <f>SUMIF(BatGame!$A:$A,B79,BatGame!$M:$M)</f>
        <v>0</v>
      </c>
      <c r="I79" s="1">
        <f>SUMIF(BatGame!$A:$A,B79,BatGame!$G:$G)</f>
        <v>0</v>
      </c>
      <c r="J79">
        <f>SUMIF(BatGame!$A:$A,B79,BatGame!$H:$H)</f>
        <v>0</v>
      </c>
      <c r="K79" s="1">
        <f>SUMIF(BatGame!$A:$A,B79,BatGame!$I:$I)</f>
        <v>0</v>
      </c>
      <c r="L79" s="1">
        <f>SUMIF(BatGame!$A:$A,B79,BatGame!$J:$J)</f>
        <v>0</v>
      </c>
      <c r="M79" s="1">
        <f>SUMIF(BatGame!$A:$A,B79,BatGame!$K:$K)</f>
        <v>0</v>
      </c>
      <c r="N79">
        <f t="shared" si="57"/>
        <v>0</v>
      </c>
      <c r="O79" s="1">
        <f>SUMIF(BatGame!$A:$A,B79,BatGame!$L:$L)</f>
        <v>0</v>
      </c>
      <c r="P79" s="1">
        <f>SUMIF(BatGame!$A:$A,B79,BatGame!$N:$N)</f>
        <v>0</v>
      </c>
      <c r="Q79" s="1">
        <f>SUMIF(BatGame!$A:$A,B79,BatGame!$AC:$AC)</f>
        <v>0</v>
      </c>
      <c r="R79" s="1">
        <f>SUMIF(BatGame!$A:$A,B79,BatGame!$O:$O)</f>
        <v>0</v>
      </c>
      <c r="S79" s="1">
        <f>SUMIF(BatGame!$A:$A,B79,BatGame!$Y:$Y)</f>
        <v>0</v>
      </c>
      <c r="T79" s="1">
        <f>SUMIF(BatGame!$A:$A,B79,BatGame!$X:$X)</f>
        <v>0</v>
      </c>
      <c r="U79" s="1">
        <f>SUMIF(BatGame!$A:$A,B79,BatGame!$P:$P)</f>
        <v>0</v>
      </c>
      <c r="V79" s="1">
        <f>SUMIF(BatGame!$A:$A,B79,BatGame!$AB:$AB)</f>
        <v>0</v>
      </c>
      <c r="W79" s="1">
        <f>SUMIF(BatGame!$A:$A,B79,BatGame!$Z:$Z)</f>
        <v>0</v>
      </c>
      <c r="X79" s="1">
        <f>SUMIF(BatGame!$A:$A,B79,BatGame!$AA:$AA)</f>
        <v>0</v>
      </c>
      <c r="Y79" s="2" t="e">
        <f t="shared" si="58"/>
        <v>#DIV/0!</v>
      </c>
      <c r="Z79" s="2" t="e">
        <f t="shared" si="59"/>
        <v>#DIV/0!</v>
      </c>
      <c r="AA79" s="2" t="e">
        <f t="shared" si="60"/>
        <v>#DIV/0!</v>
      </c>
      <c r="AB79" s="2" t="e">
        <f t="shared" si="61"/>
        <v>#DIV/0!</v>
      </c>
      <c r="AC79" s="2" t="e">
        <f t="shared" si="62"/>
        <v>#DIV/0!</v>
      </c>
      <c r="AD79" s="2" t="e">
        <f>(AL79/E79) / '리그 상수'!$B$3 * 100</f>
        <v>#DIV/0!</v>
      </c>
      <c r="AE79" s="2" t="e">
        <f t="shared" si="63"/>
        <v>#DIV/0!</v>
      </c>
      <c r="AF79" s="2" t="e">
        <f t="shared" si="64"/>
        <v>#DIV/0!</v>
      </c>
      <c r="AG79" s="2" t="e">
        <f t="shared" si="65"/>
        <v>#DIV/0!</v>
      </c>
      <c r="AH79" s="2" t="e">
        <f t="shared" si="66"/>
        <v>#DIV/0!</v>
      </c>
      <c r="AI79" s="2" t="e">
        <f t="shared" si="67"/>
        <v>#DIV/0!</v>
      </c>
      <c r="AJ79" s="2" t="e">
        <f t="shared" si="68"/>
        <v>#DIV/0!</v>
      </c>
      <c r="AK79" s="2" t="e">
        <f>('리그 상수'!$B$16 * '2025 썸머시즌 타자'!R79 + '리그 상수'!$B$17 * '2025 썸머시즌 타자'!S79 + '2025 썸머시즌 타자'!J79 * '리그 상수'!$B$18 + '리그 상수'!$B$19 * '2025 썸머시즌 타자'!K79 + '2025 썸머시즌 타자'!L79 * '리그 상수'!$B$20 + '리그 상수'!$B$21*'2025 썸머시즌 타자'!M79) / ('2025 썸머시즌 타자'!G79 + '2025 썸머시즌 타자'!R79 - '2025 썸머시즌 타자'!T79 +'2025 썸머시즌 타자'!S79 +'2025 썸머시즌 타자'!X79)</f>
        <v>#DIV/0!</v>
      </c>
      <c r="AL79" s="2" t="e">
        <f>((AK79-$AK$2) / '리그 상수'!$B$2 + '리그 상수'!$B$3) * '2025 썸머시즌 타자'!E79</f>
        <v>#DIV/0!</v>
      </c>
      <c r="AM79" s="2" t="e">
        <f t="shared" si="69"/>
        <v>#DIV/0!</v>
      </c>
      <c r="AN79" s="2" t="e">
        <f>((AK79-'리그 상수'!$B$1) / '리그 상수'!$B$2)*'2025 썸머시즌 타자'!E79</f>
        <v>#DIV/0!</v>
      </c>
      <c r="AO79" s="2" t="e">
        <f>((AK79-'리그 상수'!$B$1) / '리그 상수'!$B$2) * '2025 썸머시즌 타자'!E79</f>
        <v>#DIV/0!</v>
      </c>
      <c r="AP79" s="2">
        <f t="shared" si="70"/>
        <v>0</v>
      </c>
      <c r="AQ79" s="2">
        <f t="shared" si="71"/>
        <v>0</v>
      </c>
      <c r="AR79" s="2" t="e">
        <f t="shared" si="72"/>
        <v>#DIV/0!</v>
      </c>
      <c r="AS79" s="2">
        <f t="shared" si="73"/>
        <v>7.98</v>
      </c>
      <c r="AT79" s="2">
        <f t="shared" si="74"/>
        <v>7.98</v>
      </c>
      <c r="AU79" s="2" t="e">
        <f t="shared" si="75"/>
        <v>#DIV/0!</v>
      </c>
      <c r="AV79" s="3" t="e">
        <f>AU79 + (E79 * ('리그 상수'!$B$1 - '리그 상수'!$F$1) / '리그 상수'!$B$2)</f>
        <v>#DIV/0!</v>
      </c>
      <c r="AW79">
        <f t="shared" si="76"/>
        <v>22.560000000000002</v>
      </c>
      <c r="AX79" s="3" t="e">
        <f t="shared" si="77"/>
        <v>#DIV/0!</v>
      </c>
      <c r="AY79" s="3" t="e">
        <f t="shared" si="78"/>
        <v>#DIV/0!</v>
      </c>
      <c r="BE79" s="1">
        <v>1</v>
      </c>
      <c r="BF79" s="1">
        <v>7</v>
      </c>
      <c r="BG79" s="1">
        <v>3</v>
      </c>
      <c r="BH79">
        <f t="shared" si="79"/>
        <v>0</v>
      </c>
      <c r="BI79" s="4" t="e">
        <f t="shared" si="80"/>
        <v>#DIV/0!</v>
      </c>
      <c r="BJ79" s="2">
        <f>E79*('리그 상수'!$B$3 * 0.8)</f>
        <v>0</v>
      </c>
      <c r="BL79" t="s">
        <v>277</v>
      </c>
      <c r="BM79" t="b">
        <f>IF(E79&gt;='리그 상수'!$I$1 * 2.8, TRUE, FALSE)</f>
        <v>0</v>
      </c>
    </row>
    <row r="80" spans="1:65" ht="18" thickBot="1">
      <c r="B80" s="7"/>
      <c r="E80" s="1">
        <f>SUMIF(BatGame!$A:$A,B80,BatGame!$E:$E)</f>
        <v>0</v>
      </c>
      <c r="F80">
        <f t="shared" si="56"/>
        <v>0</v>
      </c>
      <c r="G80" s="1">
        <f>SUMIF(BatGame!$A:$A,B80,BatGame!$F:$F)</f>
        <v>0</v>
      </c>
      <c r="H80" s="1">
        <f>SUMIF(BatGame!$A:$A,B80,BatGame!$M:$M)</f>
        <v>0</v>
      </c>
      <c r="I80" s="1">
        <f>SUMIF(BatGame!$A:$A,B80,BatGame!$G:$G)</f>
        <v>0</v>
      </c>
      <c r="J80">
        <f>SUMIF(BatGame!$A:$A,B80,BatGame!$H:$H)</f>
        <v>0</v>
      </c>
      <c r="K80" s="1">
        <f>SUMIF(BatGame!$A:$A,B80,BatGame!$I:$I)</f>
        <v>0</v>
      </c>
      <c r="L80" s="1">
        <f>SUMIF(BatGame!$A:$A,B80,BatGame!$J:$J)</f>
        <v>0</v>
      </c>
      <c r="M80" s="1">
        <f>SUMIF(BatGame!$A:$A,B80,BatGame!$K:$K)</f>
        <v>0</v>
      </c>
      <c r="N80">
        <f t="shared" si="57"/>
        <v>0</v>
      </c>
      <c r="O80" s="1">
        <f>SUMIF(BatGame!$A:$A,B80,BatGame!$L:$L)</f>
        <v>0</v>
      </c>
      <c r="P80" s="1">
        <f>SUMIF(BatGame!$A:$A,B80,BatGame!$N:$N)</f>
        <v>0</v>
      </c>
      <c r="Q80" s="1">
        <f>SUMIF(BatGame!$A:$A,B80,BatGame!$AC:$AC)</f>
        <v>0</v>
      </c>
      <c r="R80" s="1">
        <f>SUMIF(BatGame!$A:$A,B80,BatGame!$O:$O)</f>
        <v>0</v>
      </c>
      <c r="S80" s="1">
        <f>SUMIF(BatGame!$A:$A,B80,BatGame!$Y:$Y)</f>
        <v>0</v>
      </c>
      <c r="T80" s="1">
        <f>SUMIF(BatGame!$A:$A,B80,BatGame!$X:$X)</f>
        <v>0</v>
      </c>
      <c r="U80" s="1">
        <f>SUMIF(BatGame!$A:$A,B80,BatGame!$P:$P)</f>
        <v>0</v>
      </c>
      <c r="V80" s="1">
        <f>SUMIF(BatGame!$A:$A,B80,BatGame!$AB:$AB)</f>
        <v>0</v>
      </c>
      <c r="W80" s="1">
        <f>SUMIF(BatGame!$A:$A,B80,BatGame!$Z:$Z)</f>
        <v>0</v>
      </c>
      <c r="X80" s="1">
        <f>SUMIF(BatGame!$A:$A,B80,BatGame!$AA:$AA)</f>
        <v>0</v>
      </c>
      <c r="Y80" s="2" t="e">
        <f t="shared" si="58"/>
        <v>#DIV/0!</v>
      </c>
      <c r="Z80" s="2" t="e">
        <f t="shared" si="59"/>
        <v>#DIV/0!</v>
      </c>
      <c r="AA80" s="2" t="e">
        <f t="shared" si="60"/>
        <v>#DIV/0!</v>
      </c>
      <c r="AB80" s="2" t="e">
        <f t="shared" si="61"/>
        <v>#DIV/0!</v>
      </c>
      <c r="AC80" s="2" t="e">
        <f t="shared" si="62"/>
        <v>#DIV/0!</v>
      </c>
      <c r="AD80" s="2" t="e">
        <f>(AL80/E80) / '리그 상수'!$B$3 * 100</f>
        <v>#DIV/0!</v>
      </c>
      <c r="AE80" s="2" t="e">
        <f t="shared" si="63"/>
        <v>#DIV/0!</v>
      </c>
      <c r="AF80" s="2" t="e">
        <f t="shared" si="64"/>
        <v>#DIV/0!</v>
      </c>
      <c r="AG80" s="2" t="e">
        <f t="shared" si="65"/>
        <v>#DIV/0!</v>
      </c>
      <c r="AH80" s="2" t="e">
        <f t="shared" si="66"/>
        <v>#DIV/0!</v>
      </c>
      <c r="AI80" s="2" t="e">
        <f t="shared" si="67"/>
        <v>#DIV/0!</v>
      </c>
      <c r="AJ80" s="2" t="e">
        <f t="shared" si="68"/>
        <v>#DIV/0!</v>
      </c>
      <c r="AK80" s="2" t="e">
        <f>('리그 상수'!$B$16 * '2025 썸머시즌 타자'!R80 + '리그 상수'!$B$17 * '2025 썸머시즌 타자'!S80 + '2025 썸머시즌 타자'!J80 * '리그 상수'!$B$18 + '리그 상수'!$B$19 * '2025 썸머시즌 타자'!K80 + '2025 썸머시즌 타자'!L80 * '리그 상수'!$B$20 + '리그 상수'!$B$21*'2025 썸머시즌 타자'!M80) / ('2025 썸머시즌 타자'!G80 + '2025 썸머시즌 타자'!R80 - '2025 썸머시즌 타자'!T80 +'2025 썸머시즌 타자'!S80 +'2025 썸머시즌 타자'!X80)</f>
        <v>#DIV/0!</v>
      </c>
      <c r="AL80" s="2" t="e">
        <f>((AK80-$AK$2) / '리그 상수'!$B$2 + '리그 상수'!$B$3) * '2025 썸머시즌 타자'!E80</f>
        <v>#DIV/0!</v>
      </c>
      <c r="AM80" s="2" t="e">
        <f t="shared" si="69"/>
        <v>#DIV/0!</v>
      </c>
      <c r="AN80" s="2" t="e">
        <f>((AK80-'리그 상수'!$B$1) / '리그 상수'!$B$2)*'2025 썸머시즌 타자'!E80</f>
        <v>#DIV/0!</v>
      </c>
      <c r="AO80" s="2" t="e">
        <f>((AK80-'리그 상수'!$B$1) / '리그 상수'!$B$2) * '2025 썸머시즌 타자'!E80</f>
        <v>#DIV/0!</v>
      </c>
      <c r="AP80" s="2">
        <f t="shared" si="70"/>
        <v>0</v>
      </c>
      <c r="AQ80" s="2">
        <f t="shared" si="71"/>
        <v>0</v>
      </c>
      <c r="AR80" s="2" t="e">
        <f t="shared" si="72"/>
        <v>#DIV/0!</v>
      </c>
      <c r="AS80" s="2">
        <f t="shared" si="73"/>
        <v>7.98</v>
      </c>
      <c r="AT80" s="2">
        <f t="shared" si="74"/>
        <v>7.98</v>
      </c>
      <c r="AU80" s="2" t="e">
        <f t="shared" si="75"/>
        <v>#DIV/0!</v>
      </c>
      <c r="AV80" s="3" t="e">
        <f>AU80 + (E80 * ('리그 상수'!$B$1 - '리그 상수'!$F$1) / '리그 상수'!$B$2)</f>
        <v>#DIV/0!</v>
      </c>
      <c r="AW80">
        <f t="shared" si="76"/>
        <v>22.560000000000002</v>
      </c>
      <c r="AX80" s="3" t="e">
        <f t="shared" si="77"/>
        <v>#DIV/0!</v>
      </c>
      <c r="AY80" s="3" t="e">
        <f t="shared" si="78"/>
        <v>#DIV/0!</v>
      </c>
      <c r="BE80" s="1">
        <v>1</v>
      </c>
      <c r="BF80" s="1">
        <v>7</v>
      </c>
      <c r="BG80" s="1">
        <v>3</v>
      </c>
      <c r="BH80">
        <f t="shared" si="79"/>
        <v>0</v>
      </c>
      <c r="BI80" s="4" t="e">
        <f t="shared" si="80"/>
        <v>#DIV/0!</v>
      </c>
      <c r="BJ80" s="2">
        <f>E80*('리그 상수'!$B$3 * 0.8)</f>
        <v>0</v>
      </c>
      <c r="BL80" t="s">
        <v>277</v>
      </c>
      <c r="BM80" t="b">
        <f>IF(E80&gt;='리그 상수'!$I$1 * 2.8, TRUE, FALSE)</f>
        <v>0</v>
      </c>
    </row>
    <row r="81" spans="2:65" ht="18" thickBot="1">
      <c r="B81" s="14"/>
      <c r="E81" s="1">
        <f>SUMIF(BatGame!$A:$A,B81,BatGame!$E:$E)</f>
        <v>0</v>
      </c>
      <c r="F81">
        <f t="shared" si="56"/>
        <v>0</v>
      </c>
      <c r="G81" s="1">
        <f>SUMIF(BatGame!$A:$A,B81,BatGame!$F:$F)</f>
        <v>0</v>
      </c>
      <c r="H81" s="1">
        <f>SUMIF(BatGame!$A:$A,B81,BatGame!$M:$M)</f>
        <v>0</v>
      </c>
      <c r="I81" s="1">
        <f>SUMIF(BatGame!$A:$A,B81,BatGame!$G:$G)</f>
        <v>0</v>
      </c>
      <c r="J81">
        <f>SUMIF(BatGame!$A:$A,B81,BatGame!$H:$H)</f>
        <v>0</v>
      </c>
      <c r="K81" s="1">
        <f>SUMIF(BatGame!$A:$A,B81,BatGame!$I:$I)</f>
        <v>0</v>
      </c>
      <c r="L81" s="1">
        <f>SUMIF(BatGame!$A:$A,B81,BatGame!$J:$J)</f>
        <v>0</v>
      </c>
      <c r="M81" s="1">
        <f>SUMIF(BatGame!$A:$A,B81,BatGame!$K:$K)</f>
        <v>0</v>
      </c>
      <c r="N81">
        <f t="shared" si="57"/>
        <v>0</v>
      </c>
      <c r="O81" s="1">
        <f>SUMIF(BatGame!$A:$A,B81,BatGame!$L:$L)</f>
        <v>0</v>
      </c>
      <c r="P81" s="1">
        <f>SUMIF(BatGame!$A:$A,B81,BatGame!$N:$N)</f>
        <v>0</v>
      </c>
      <c r="Q81" s="1">
        <f>SUMIF(BatGame!$A:$A,B81,BatGame!$AC:$AC)</f>
        <v>0</v>
      </c>
      <c r="R81" s="1">
        <f>SUMIF(BatGame!$A:$A,B81,BatGame!$O:$O)</f>
        <v>0</v>
      </c>
      <c r="S81" s="1">
        <f>SUMIF(BatGame!$A:$A,B81,BatGame!$Y:$Y)</f>
        <v>0</v>
      </c>
      <c r="T81" s="1">
        <f>SUMIF(BatGame!$A:$A,B81,BatGame!$X:$X)</f>
        <v>0</v>
      </c>
      <c r="U81" s="1">
        <f>SUMIF(BatGame!$A:$A,B81,BatGame!$P:$P)</f>
        <v>0</v>
      </c>
      <c r="V81" s="1">
        <f>SUMIF(BatGame!$A:$A,B81,BatGame!$AB:$AB)</f>
        <v>0</v>
      </c>
      <c r="W81" s="1">
        <f>SUMIF(BatGame!$A:$A,B81,BatGame!$Z:$Z)</f>
        <v>0</v>
      </c>
      <c r="X81" s="1">
        <f>SUMIF(BatGame!$A:$A,B81,BatGame!$AA:$AA)</f>
        <v>0</v>
      </c>
      <c r="Y81" s="2" t="e">
        <f t="shared" si="58"/>
        <v>#DIV/0!</v>
      </c>
      <c r="Z81" s="2" t="e">
        <f t="shared" si="59"/>
        <v>#DIV/0!</v>
      </c>
      <c r="AA81" s="2" t="e">
        <f t="shared" si="60"/>
        <v>#DIV/0!</v>
      </c>
      <c r="AB81" s="2" t="e">
        <f t="shared" si="61"/>
        <v>#DIV/0!</v>
      </c>
      <c r="AC81" s="2" t="e">
        <f t="shared" si="62"/>
        <v>#DIV/0!</v>
      </c>
      <c r="AD81" s="2" t="e">
        <f>(AL81/E81) / '리그 상수'!$B$3 * 100</f>
        <v>#DIV/0!</v>
      </c>
      <c r="AE81" s="2" t="e">
        <f t="shared" si="63"/>
        <v>#DIV/0!</v>
      </c>
      <c r="AF81" s="2" t="e">
        <f t="shared" si="64"/>
        <v>#DIV/0!</v>
      </c>
      <c r="AG81" s="2" t="e">
        <f t="shared" si="65"/>
        <v>#DIV/0!</v>
      </c>
      <c r="AH81" s="2" t="e">
        <f t="shared" si="66"/>
        <v>#DIV/0!</v>
      </c>
      <c r="AI81" s="2" t="e">
        <f t="shared" si="67"/>
        <v>#DIV/0!</v>
      </c>
      <c r="AJ81" s="2" t="e">
        <f t="shared" si="68"/>
        <v>#DIV/0!</v>
      </c>
      <c r="AK81" s="2" t="e">
        <f>('리그 상수'!$B$16 * '2025 썸머시즌 타자'!R81 + '리그 상수'!$B$17 * '2025 썸머시즌 타자'!S81 + '2025 썸머시즌 타자'!J81 * '리그 상수'!$B$18 + '리그 상수'!$B$19 * '2025 썸머시즌 타자'!K81 + '2025 썸머시즌 타자'!L81 * '리그 상수'!$B$20 + '리그 상수'!$B$21*'2025 썸머시즌 타자'!M81) / ('2025 썸머시즌 타자'!G81 + '2025 썸머시즌 타자'!R81 - '2025 썸머시즌 타자'!T81 +'2025 썸머시즌 타자'!S81 +'2025 썸머시즌 타자'!X81)</f>
        <v>#DIV/0!</v>
      </c>
      <c r="AL81" s="2" t="e">
        <f>((AK81-$AK$2) / '리그 상수'!$B$2 + '리그 상수'!$B$3) * '2025 썸머시즌 타자'!E81</f>
        <v>#DIV/0!</v>
      </c>
      <c r="AM81" s="2" t="e">
        <f t="shared" si="69"/>
        <v>#DIV/0!</v>
      </c>
      <c r="AN81" s="2" t="e">
        <f>((AK81-'리그 상수'!$B$1) / '리그 상수'!$B$2)*'2025 썸머시즌 타자'!E81</f>
        <v>#DIV/0!</v>
      </c>
      <c r="AO81" s="2" t="e">
        <f>((AK81-'리그 상수'!$B$1) / '리그 상수'!$B$2) * '2025 썸머시즌 타자'!E81</f>
        <v>#DIV/0!</v>
      </c>
      <c r="AP81" s="2">
        <f t="shared" si="70"/>
        <v>0</v>
      </c>
      <c r="AQ81" s="2">
        <f t="shared" si="71"/>
        <v>0</v>
      </c>
      <c r="AR81" s="2" t="e">
        <f t="shared" si="72"/>
        <v>#DIV/0!</v>
      </c>
      <c r="AS81" s="2">
        <f t="shared" si="73"/>
        <v>7.98</v>
      </c>
      <c r="AT81" s="2">
        <f t="shared" si="74"/>
        <v>7.98</v>
      </c>
      <c r="AU81" s="2" t="e">
        <f t="shared" si="75"/>
        <v>#DIV/0!</v>
      </c>
      <c r="AV81" s="3" t="e">
        <f>AU81 + (E81 * ('리그 상수'!$B$1 - '리그 상수'!$F$1) / '리그 상수'!$B$2)</f>
        <v>#DIV/0!</v>
      </c>
      <c r="AW81">
        <f t="shared" si="76"/>
        <v>22.560000000000002</v>
      </c>
      <c r="AX81" s="3" t="e">
        <f t="shared" si="77"/>
        <v>#DIV/0!</v>
      </c>
      <c r="AY81" s="3" t="e">
        <f t="shared" si="78"/>
        <v>#DIV/0!</v>
      </c>
      <c r="BE81" s="1">
        <v>1</v>
      </c>
      <c r="BF81" s="1">
        <v>7</v>
      </c>
      <c r="BG81" s="1">
        <v>3</v>
      </c>
      <c r="BH81">
        <f t="shared" si="79"/>
        <v>0</v>
      </c>
      <c r="BI81" s="4" t="e">
        <f t="shared" si="80"/>
        <v>#DIV/0!</v>
      </c>
      <c r="BJ81" s="2">
        <f>E81*('리그 상수'!$B$3 * 0.8)</f>
        <v>0</v>
      </c>
      <c r="BL81" t="s">
        <v>277</v>
      </c>
      <c r="BM81" t="b">
        <f>IF(E81&gt;='리그 상수'!$I$1 * 2.8, TRUE, FALSE)</f>
        <v>0</v>
      </c>
    </row>
    <row r="82" spans="2:65" ht="18" thickBot="1">
      <c r="B82" s="7"/>
      <c r="E82" s="1">
        <f>SUMIF(BatGame!$A:$A,B82,BatGame!$E:$E)</f>
        <v>0</v>
      </c>
      <c r="F82">
        <f t="shared" si="56"/>
        <v>0</v>
      </c>
      <c r="G82" s="1">
        <f>SUMIF(BatGame!$A:$A,B82,BatGame!$F:$F)</f>
        <v>0</v>
      </c>
      <c r="H82" s="1">
        <f>SUMIF(BatGame!$A:$A,B82,BatGame!$M:$M)</f>
        <v>0</v>
      </c>
      <c r="I82" s="1">
        <f>SUMIF(BatGame!$A:$A,B82,BatGame!$G:$G)</f>
        <v>0</v>
      </c>
      <c r="J82">
        <f>SUMIF(BatGame!$A:$A,B82,BatGame!$H:$H)</f>
        <v>0</v>
      </c>
      <c r="K82" s="1">
        <f>SUMIF(BatGame!$A:$A,B82,BatGame!$I:$I)</f>
        <v>0</v>
      </c>
      <c r="L82" s="1">
        <f>SUMIF(BatGame!$A:$A,B82,BatGame!$J:$J)</f>
        <v>0</v>
      </c>
      <c r="M82" s="1">
        <f>SUMIF(BatGame!$A:$A,B82,BatGame!$K:$K)</f>
        <v>0</v>
      </c>
      <c r="N82">
        <f t="shared" si="57"/>
        <v>0</v>
      </c>
      <c r="O82" s="1">
        <f>SUMIF(BatGame!$A:$A,B82,BatGame!$L:$L)</f>
        <v>0</v>
      </c>
      <c r="P82" s="1">
        <f>SUMIF(BatGame!$A:$A,B82,BatGame!$N:$N)</f>
        <v>0</v>
      </c>
      <c r="Q82" s="1">
        <f>SUMIF(BatGame!$A:$A,B82,BatGame!$AC:$AC)</f>
        <v>0</v>
      </c>
      <c r="R82" s="1">
        <f>SUMIF(BatGame!$A:$A,B82,BatGame!$O:$O)</f>
        <v>0</v>
      </c>
      <c r="S82" s="1">
        <f>SUMIF(BatGame!$A:$A,B82,BatGame!$Y:$Y)</f>
        <v>0</v>
      </c>
      <c r="T82" s="1">
        <f>SUMIF(BatGame!$A:$A,B82,BatGame!$X:$X)</f>
        <v>0</v>
      </c>
      <c r="U82" s="1">
        <f>SUMIF(BatGame!$A:$A,B82,BatGame!$P:$P)</f>
        <v>0</v>
      </c>
      <c r="V82" s="1">
        <f>SUMIF(BatGame!$A:$A,B82,BatGame!$AB:$AB)</f>
        <v>0</v>
      </c>
      <c r="W82" s="1">
        <f>SUMIF(BatGame!$A:$A,B82,BatGame!$Z:$Z)</f>
        <v>0</v>
      </c>
      <c r="X82" s="1">
        <f>SUMIF(BatGame!$A:$A,B82,BatGame!$AA:$AA)</f>
        <v>0</v>
      </c>
      <c r="Y82" s="2" t="e">
        <f t="shared" si="58"/>
        <v>#DIV/0!</v>
      </c>
      <c r="Z82" s="2" t="e">
        <f t="shared" si="59"/>
        <v>#DIV/0!</v>
      </c>
      <c r="AA82" s="2" t="e">
        <f t="shared" si="60"/>
        <v>#DIV/0!</v>
      </c>
      <c r="AB82" s="2" t="e">
        <f t="shared" si="61"/>
        <v>#DIV/0!</v>
      </c>
      <c r="AC82" s="2" t="e">
        <f t="shared" si="62"/>
        <v>#DIV/0!</v>
      </c>
      <c r="AD82" s="2" t="e">
        <f>(AL82/E82) / '리그 상수'!$B$3 * 100</f>
        <v>#DIV/0!</v>
      </c>
      <c r="AE82" s="2" t="e">
        <f t="shared" si="63"/>
        <v>#DIV/0!</v>
      </c>
      <c r="AF82" s="2" t="e">
        <f t="shared" si="64"/>
        <v>#DIV/0!</v>
      </c>
      <c r="AG82" s="2" t="e">
        <f t="shared" si="65"/>
        <v>#DIV/0!</v>
      </c>
      <c r="AH82" s="2" t="e">
        <f t="shared" si="66"/>
        <v>#DIV/0!</v>
      </c>
      <c r="AI82" s="2" t="e">
        <f t="shared" si="67"/>
        <v>#DIV/0!</v>
      </c>
      <c r="AJ82" s="2" t="e">
        <f t="shared" si="68"/>
        <v>#DIV/0!</v>
      </c>
      <c r="AK82" s="2" t="e">
        <f>('리그 상수'!$B$16 * '2025 썸머시즌 타자'!R82 + '리그 상수'!$B$17 * '2025 썸머시즌 타자'!S82 + '2025 썸머시즌 타자'!J82 * '리그 상수'!$B$18 + '리그 상수'!$B$19 * '2025 썸머시즌 타자'!K82 + '2025 썸머시즌 타자'!L82 * '리그 상수'!$B$20 + '리그 상수'!$B$21*'2025 썸머시즌 타자'!M82) / ('2025 썸머시즌 타자'!G82 + '2025 썸머시즌 타자'!R82 - '2025 썸머시즌 타자'!T82 +'2025 썸머시즌 타자'!S82 +'2025 썸머시즌 타자'!X82)</f>
        <v>#DIV/0!</v>
      </c>
      <c r="AL82" s="2" t="e">
        <f>((AK82-$AK$2) / '리그 상수'!$B$2 + '리그 상수'!$B$3) * '2025 썸머시즌 타자'!E82</f>
        <v>#DIV/0!</v>
      </c>
      <c r="AM82" s="2" t="e">
        <f t="shared" si="69"/>
        <v>#DIV/0!</v>
      </c>
      <c r="AN82" s="2" t="e">
        <f>((AK82-'리그 상수'!$B$1) / '리그 상수'!$B$2)*'2025 썸머시즌 타자'!E82</f>
        <v>#DIV/0!</v>
      </c>
      <c r="AO82" s="2" t="e">
        <f>((AK82-'리그 상수'!$B$1) / '리그 상수'!$B$2) * '2025 썸머시즌 타자'!E82</f>
        <v>#DIV/0!</v>
      </c>
      <c r="AP82" s="2">
        <f t="shared" si="70"/>
        <v>0</v>
      </c>
      <c r="AQ82" s="2">
        <f t="shared" si="71"/>
        <v>0</v>
      </c>
      <c r="AR82" s="2" t="e">
        <f t="shared" si="72"/>
        <v>#DIV/0!</v>
      </c>
      <c r="AS82" s="2">
        <f t="shared" si="73"/>
        <v>7.98</v>
      </c>
      <c r="AT82" s="2">
        <f t="shared" si="74"/>
        <v>7.98</v>
      </c>
      <c r="AU82" s="2" t="e">
        <f t="shared" si="75"/>
        <v>#DIV/0!</v>
      </c>
      <c r="AV82" s="3" t="e">
        <f>AU82 + (E82 * ('리그 상수'!$B$1 - '리그 상수'!$F$1) / '리그 상수'!$B$2)</f>
        <v>#DIV/0!</v>
      </c>
      <c r="AW82">
        <f t="shared" si="76"/>
        <v>22.560000000000002</v>
      </c>
      <c r="AX82" s="3" t="e">
        <f t="shared" si="77"/>
        <v>#DIV/0!</v>
      </c>
      <c r="AY82" s="3" t="e">
        <f t="shared" si="78"/>
        <v>#DIV/0!</v>
      </c>
      <c r="BE82" s="1">
        <v>1</v>
      </c>
      <c r="BF82" s="1">
        <v>7</v>
      </c>
      <c r="BG82" s="1">
        <v>3</v>
      </c>
      <c r="BH82">
        <f t="shared" si="79"/>
        <v>0</v>
      </c>
      <c r="BI82" s="4" t="e">
        <f t="shared" si="80"/>
        <v>#DIV/0!</v>
      </c>
      <c r="BJ82" s="2">
        <f>E82*('리그 상수'!$B$3 * 0.8)</f>
        <v>0</v>
      </c>
      <c r="BL82" t="s">
        <v>277</v>
      </c>
      <c r="BM82" t="b">
        <f>IF(E82&gt;='리그 상수'!$I$1 * 2.8, TRUE, FALSE)</f>
        <v>0</v>
      </c>
    </row>
    <row r="83" spans="2:65" ht="18" thickBot="1">
      <c r="B83" s="9"/>
      <c r="E83" s="1">
        <f>SUMIF(BatGame!$A:$A,B83,BatGame!$E:$E)</f>
        <v>0</v>
      </c>
      <c r="F83">
        <f t="shared" si="56"/>
        <v>0</v>
      </c>
      <c r="G83" s="1">
        <f>SUMIF(BatGame!$A:$A,B83,BatGame!$F:$F)</f>
        <v>0</v>
      </c>
      <c r="H83" s="1">
        <f>SUMIF(BatGame!$A:$A,B83,BatGame!$M:$M)</f>
        <v>0</v>
      </c>
      <c r="I83" s="1">
        <f>SUMIF(BatGame!$A:$A,B83,BatGame!$G:$G)</f>
        <v>0</v>
      </c>
      <c r="J83">
        <f>SUMIF(BatGame!$A:$A,B83,BatGame!$H:$H)</f>
        <v>0</v>
      </c>
      <c r="K83" s="1">
        <f>SUMIF(BatGame!$A:$A,B83,BatGame!$I:$I)</f>
        <v>0</v>
      </c>
      <c r="L83" s="1">
        <f>SUMIF(BatGame!$A:$A,B83,BatGame!$J:$J)</f>
        <v>0</v>
      </c>
      <c r="M83" s="1">
        <f>SUMIF(BatGame!$A:$A,B83,BatGame!$K:$K)</f>
        <v>0</v>
      </c>
      <c r="N83">
        <f t="shared" si="57"/>
        <v>0</v>
      </c>
      <c r="O83" s="1">
        <f>SUMIF(BatGame!$A:$A,B83,BatGame!$L:$L)</f>
        <v>0</v>
      </c>
      <c r="P83" s="1">
        <f>SUMIF(BatGame!$A:$A,B83,BatGame!$N:$N)</f>
        <v>0</v>
      </c>
      <c r="Q83" s="1">
        <f>SUMIF(BatGame!$A:$A,B83,BatGame!$AC:$AC)</f>
        <v>0</v>
      </c>
      <c r="R83" s="1">
        <f>SUMIF(BatGame!$A:$A,B83,BatGame!$O:$O)</f>
        <v>0</v>
      </c>
      <c r="S83" s="1">
        <f>SUMIF(BatGame!$A:$A,B83,BatGame!$Y:$Y)</f>
        <v>0</v>
      </c>
      <c r="T83" s="1">
        <f>SUMIF(BatGame!$A:$A,B83,BatGame!$X:$X)</f>
        <v>0</v>
      </c>
      <c r="U83" s="1">
        <f>SUMIF(BatGame!$A:$A,B83,BatGame!$P:$P)</f>
        <v>0</v>
      </c>
      <c r="V83" s="1">
        <f>SUMIF(BatGame!$A:$A,B83,BatGame!$AB:$AB)</f>
        <v>0</v>
      </c>
      <c r="W83" s="1">
        <f>SUMIF(BatGame!$A:$A,B83,BatGame!$Z:$Z)</f>
        <v>0</v>
      </c>
      <c r="X83" s="1">
        <f>SUMIF(BatGame!$A:$A,B83,BatGame!$AA:$AA)</f>
        <v>0</v>
      </c>
      <c r="Y83" s="2" t="e">
        <f t="shared" si="58"/>
        <v>#DIV/0!</v>
      </c>
      <c r="Z83" s="2" t="e">
        <f t="shared" si="59"/>
        <v>#DIV/0!</v>
      </c>
      <c r="AA83" s="2" t="e">
        <f t="shared" si="60"/>
        <v>#DIV/0!</v>
      </c>
      <c r="AB83" s="2" t="e">
        <f t="shared" si="61"/>
        <v>#DIV/0!</v>
      </c>
      <c r="AC83" s="2" t="e">
        <f t="shared" si="62"/>
        <v>#DIV/0!</v>
      </c>
      <c r="AD83" s="2" t="e">
        <f>(AL83/E83) / '리그 상수'!$B$3 * 100</f>
        <v>#DIV/0!</v>
      </c>
      <c r="AE83" s="2" t="e">
        <f t="shared" si="63"/>
        <v>#DIV/0!</v>
      </c>
      <c r="AF83" s="2" t="e">
        <f t="shared" si="64"/>
        <v>#DIV/0!</v>
      </c>
      <c r="AG83" s="2" t="e">
        <f t="shared" si="65"/>
        <v>#DIV/0!</v>
      </c>
      <c r="AH83" s="2" t="e">
        <f t="shared" si="66"/>
        <v>#DIV/0!</v>
      </c>
      <c r="AI83" s="2" t="e">
        <f t="shared" si="67"/>
        <v>#DIV/0!</v>
      </c>
      <c r="AJ83" s="2" t="e">
        <f t="shared" si="68"/>
        <v>#DIV/0!</v>
      </c>
      <c r="AK83" s="2" t="e">
        <f>('리그 상수'!$B$16 * '2025 썸머시즌 타자'!R83 + '리그 상수'!$B$17 * '2025 썸머시즌 타자'!S83 + '2025 썸머시즌 타자'!J83 * '리그 상수'!$B$18 + '리그 상수'!$B$19 * '2025 썸머시즌 타자'!K83 + '2025 썸머시즌 타자'!L83 * '리그 상수'!$B$20 + '리그 상수'!$B$21*'2025 썸머시즌 타자'!M83) / ('2025 썸머시즌 타자'!G83 + '2025 썸머시즌 타자'!R83 - '2025 썸머시즌 타자'!T83 +'2025 썸머시즌 타자'!S83 +'2025 썸머시즌 타자'!X83)</f>
        <v>#DIV/0!</v>
      </c>
      <c r="AL83" s="2" t="e">
        <f>((AK83-$AK$2) / '리그 상수'!$B$2 + '리그 상수'!$B$3) * '2025 썸머시즌 타자'!E83</f>
        <v>#DIV/0!</v>
      </c>
      <c r="AM83" s="2" t="e">
        <f t="shared" si="69"/>
        <v>#DIV/0!</v>
      </c>
      <c r="AN83" s="2" t="e">
        <f>((AK83-'리그 상수'!$B$1) / '리그 상수'!$B$2)*'2025 썸머시즌 타자'!E83</f>
        <v>#DIV/0!</v>
      </c>
      <c r="AO83" s="2" t="e">
        <f>((AK83-'리그 상수'!$B$1) / '리그 상수'!$B$2) * '2025 썸머시즌 타자'!E83</f>
        <v>#DIV/0!</v>
      </c>
      <c r="AP83" s="2">
        <f t="shared" si="70"/>
        <v>0</v>
      </c>
      <c r="AQ83" s="2">
        <f t="shared" si="71"/>
        <v>0</v>
      </c>
      <c r="AR83" s="2" t="e">
        <f t="shared" si="72"/>
        <v>#DIV/0!</v>
      </c>
      <c r="AS83" s="2">
        <f t="shared" si="73"/>
        <v>7.98</v>
      </c>
      <c r="AT83" s="2">
        <f t="shared" si="74"/>
        <v>7.98</v>
      </c>
      <c r="AU83" s="2" t="e">
        <f t="shared" si="75"/>
        <v>#DIV/0!</v>
      </c>
      <c r="AV83" s="3" t="e">
        <f>AU83 + (E83 * ('리그 상수'!$B$1 - '리그 상수'!$F$1) / '리그 상수'!$B$2)</f>
        <v>#DIV/0!</v>
      </c>
      <c r="AW83">
        <f t="shared" si="76"/>
        <v>22.560000000000002</v>
      </c>
      <c r="AX83" s="3" t="e">
        <f t="shared" si="77"/>
        <v>#DIV/0!</v>
      </c>
      <c r="AY83" s="3" t="e">
        <f t="shared" si="78"/>
        <v>#DIV/0!</v>
      </c>
      <c r="BE83" s="1">
        <v>1</v>
      </c>
      <c r="BF83" s="1">
        <v>7</v>
      </c>
      <c r="BG83" s="1">
        <v>3</v>
      </c>
      <c r="BH83">
        <f t="shared" si="79"/>
        <v>0</v>
      </c>
      <c r="BI83" s="4" t="e">
        <f t="shared" si="80"/>
        <v>#DIV/0!</v>
      </c>
      <c r="BJ83" s="2">
        <f>E83*('리그 상수'!$B$3 * 0.8)</f>
        <v>0</v>
      </c>
      <c r="BL83" t="s">
        <v>277</v>
      </c>
      <c r="BM83" t="b">
        <f>IF(E83&gt;='리그 상수'!$I$1 * 2.8, TRUE, FALSE)</f>
        <v>0</v>
      </c>
    </row>
    <row r="84" spans="2:65">
      <c r="E84" s="1">
        <f>SUMIF(BatGame!$A:$A,B84,BatGame!$E:$E)</f>
        <v>0</v>
      </c>
      <c r="F84">
        <f t="shared" si="56"/>
        <v>0</v>
      </c>
      <c r="G84" s="1">
        <f>SUMIF(BatGame!$A:$A,B84,BatGame!$F:$F)</f>
        <v>0</v>
      </c>
      <c r="H84" s="1">
        <f>SUMIF(BatGame!$A:$A,B84,BatGame!$M:$M)</f>
        <v>0</v>
      </c>
      <c r="I84" s="1">
        <f>SUMIF(BatGame!$A:$A,B84,BatGame!$G:$G)</f>
        <v>0</v>
      </c>
      <c r="J84">
        <f>SUMIF(BatGame!$A:$A,B84,BatGame!$H:$H)</f>
        <v>0</v>
      </c>
      <c r="K84" s="1">
        <f>SUMIF(BatGame!$A:$A,B84,BatGame!$I:$I)</f>
        <v>0</v>
      </c>
      <c r="L84" s="1">
        <f>SUMIF(BatGame!$A:$A,B84,BatGame!$J:$J)</f>
        <v>0</v>
      </c>
      <c r="M84" s="1">
        <f>SUMIF(BatGame!$A:$A,B84,BatGame!$K:$K)</f>
        <v>0</v>
      </c>
      <c r="N84">
        <f t="shared" si="57"/>
        <v>0</v>
      </c>
      <c r="O84" s="1">
        <f>SUMIF(BatGame!$A:$A,B84,BatGame!$L:$L)</f>
        <v>0</v>
      </c>
      <c r="P84" s="1">
        <f>SUMIF(BatGame!$A:$A,B84,BatGame!$N:$N)</f>
        <v>0</v>
      </c>
      <c r="Q84" s="1">
        <f>SUMIF(BatGame!$A:$A,B84,BatGame!$AC:$AC)</f>
        <v>0</v>
      </c>
      <c r="R84" s="1">
        <f>SUMIF(BatGame!$A:$A,B84,BatGame!$O:$O)</f>
        <v>0</v>
      </c>
      <c r="S84" s="1">
        <f>SUMIF(BatGame!$A:$A,B84,BatGame!$Y:$Y)</f>
        <v>0</v>
      </c>
      <c r="T84" s="1">
        <f>SUMIF(BatGame!$A:$A,B84,BatGame!$X:$X)</f>
        <v>0</v>
      </c>
      <c r="U84" s="1">
        <f>SUMIF(BatGame!$A:$A,B84,BatGame!$P:$P)</f>
        <v>0</v>
      </c>
      <c r="V84" s="1">
        <f>SUMIF(BatGame!$A:$A,B84,BatGame!$AB:$AB)</f>
        <v>0</v>
      </c>
      <c r="W84" s="1">
        <f>SUMIF(BatGame!$A:$A,B84,BatGame!$Z:$Z)</f>
        <v>0</v>
      </c>
      <c r="X84" s="1">
        <f>SUMIF(BatGame!$A:$A,B84,BatGame!$AA:$AA)</f>
        <v>0</v>
      </c>
      <c r="Y84" s="2" t="e">
        <f t="shared" si="58"/>
        <v>#DIV/0!</v>
      </c>
      <c r="Z84" s="2" t="e">
        <f t="shared" si="59"/>
        <v>#DIV/0!</v>
      </c>
      <c r="AA84" s="2" t="e">
        <f t="shared" si="60"/>
        <v>#DIV/0!</v>
      </c>
      <c r="AB84" s="2" t="e">
        <f t="shared" si="61"/>
        <v>#DIV/0!</v>
      </c>
      <c r="AC84" s="2" t="e">
        <f t="shared" si="62"/>
        <v>#DIV/0!</v>
      </c>
      <c r="AD84" s="2" t="e">
        <f>(AL84/E84) / '리그 상수'!$B$3 * 100</f>
        <v>#DIV/0!</v>
      </c>
      <c r="AE84" s="2" t="e">
        <f t="shared" si="63"/>
        <v>#DIV/0!</v>
      </c>
      <c r="AF84" s="2" t="e">
        <f t="shared" si="64"/>
        <v>#DIV/0!</v>
      </c>
      <c r="AG84" s="2" t="e">
        <f t="shared" si="65"/>
        <v>#DIV/0!</v>
      </c>
      <c r="AH84" s="2" t="e">
        <f t="shared" si="66"/>
        <v>#DIV/0!</v>
      </c>
      <c r="AI84" s="2" t="e">
        <f t="shared" si="67"/>
        <v>#DIV/0!</v>
      </c>
      <c r="AJ84" s="2" t="e">
        <f t="shared" si="68"/>
        <v>#DIV/0!</v>
      </c>
      <c r="AK84" s="2" t="e">
        <f>('리그 상수'!$B$16 * '2025 썸머시즌 타자'!R84 + '리그 상수'!$B$17 * '2025 썸머시즌 타자'!S84 + '2025 썸머시즌 타자'!J84 * '리그 상수'!$B$18 + '리그 상수'!$B$19 * '2025 썸머시즌 타자'!K84 + '2025 썸머시즌 타자'!L84 * '리그 상수'!$B$20 + '리그 상수'!$B$21*'2025 썸머시즌 타자'!M84) / ('2025 썸머시즌 타자'!G84 + '2025 썸머시즌 타자'!R84 - '2025 썸머시즌 타자'!T84 +'2025 썸머시즌 타자'!S84 +'2025 썸머시즌 타자'!X84)</f>
        <v>#DIV/0!</v>
      </c>
      <c r="AL84" s="2" t="e">
        <f>((AK84-$AK$2) / '리그 상수'!$B$2 + '리그 상수'!$B$3) * '2025 썸머시즌 타자'!E84</f>
        <v>#DIV/0!</v>
      </c>
      <c r="AM84" s="2" t="e">
        <f t="shared" si="69"/>
        <v>#DIV/0!</v>
      </c>
      <c r="AN84" s="2" t="e">
        <f>((AK84-'리그 상수'!$B$1) / '리그 상수'!$B$2)*'2025 썸머시즌 타자'!E84</f>
        <v>#DIV/0!</v>
      </c>
      <c r="AO84" s="2" t="e">
        <f>((AK84-'리그 상수'!$B$1) / '리그 상수'!$B$2) * '2025 썸머시즌 타자'!E84</f>
        <v>#DIV/0!</v>
      </c>
      <c r="AP84" s="2">
        <f t="shared" si="70"/>
        <v>0</v>
      </c>
      <c r="AQ84" s="2">
        <f t="shared" si="71"/>
        <v>0</v>
      </c>
      <c r="AR84" s="2" t="e">
        <f t="shared" si="72"/>
        <v>#DIV/0!</v>
      </c>
      <c r="AS84" s="2">
        <f t="shared" si="73"/>
        <v>7.98</v>
      </c>
      <c r="AT84" s="2">
        <f t="shared" si="74"/>
        <v>7.98</v>
      </c>
      <c r="AU84" s="2" t="e">
        <f t="shared" si="75"/>
        <v>#DIV/0!</v>
      </c>
      <c r="AV84" s="3" t="e">
        <f>AU84 + (E84 * ('리그 상수'!$B$1 - '리그 상수'!$F$1) / '리그 상수'!$B$2)</f>
        <v>#DIV/0!</v>
      </c>
      <c r="AW84">
        <f t="shared" si="76"/>
        <v>22.560000000000002</v>
      </c>
      <c r="AX84" s="3" t="e">
        <f t="shared" si="77"/>
        <v>#DIV/0!</v>
      </c>
      <c r="AY84" s="3" t="e">
        <f t="shared" si="78"/>
        <v>#DIV/0!</v>
      </c>
      <c r="BE84" s="1">
        <v>1</v>
      </c>
      <c r="BF84" s="1">
        <v>7</v>
      </c>
      <c r="BG84" s="1">
        <v>3</v>
      </c>
      <c r="BH84">
        <f t="shared" si="79"/>
        <v>0</v>
      </c>
      <c r="BI84" s="4" t="e">
        <f t="shared" si="80"/>
        <v>#DIV/0!</v>
      </c>
      <c r="BJ84" s="2">
        <f>E84*('리그 상수'!$B$3 * 0.8)</f>
        <v>0</v>
      </c>
      <c r="BL84" t="s">
        <v>277</v>
      </c>
      <c r="BM84" t="b">
        <f>IF(E84&gt;='리그 상수'!$I$1 * 2.8, TRUE, FALSE)</f>
        <v>0</v>
      </c>
    </row>
    <row r="85" spans="2:65">
      <c r="E85" s="1">
        <f>SUMIF(BatGame!$A:$A,B85,BatGame!$E:$E)</f>
        <v>0</v>
      </c>
      <c r="F85">
        <f t="shared" si="56"/>
        <v>0</v>
      </c>
      <c r="G85" s="1">
        <f>SUMIF(BatGame!$A:$A,B85,BatGame!$F:$F)</f>
        <v>0</v>
      </c>
      <c r="H85" s="1">
        <f>SUMIF(BatGame!$A:$A,B85,BatGame!$M:$M)</f>
        <v>0</v>
      </c>
      <c r="I85" s="1">
        <f>SUMIF(BatGame!$A:$A,B85,BatGame!$G:$G)</f>
        <v>0</v>
      </c>
      <c r="J85">
        <f>SUMIF(BatGame!$A:$A,B85,BatGame!$H:$H)</f>
        <v>0</v>
      </c>
      <c r="K85" s="1">
        <f>SUMIF(BatGame!$A:$A,B85,BatGame!$I:$I)</f>
        <v>0</v>
      </c>
      <c r="L85" s="1">
        <f>SUMIF(BatGame!$A:$A,B85,BatGame!$J:$J)</f>
        <v>0</v>
      </c>
      <c r="M85" s="1">
        <f>SUMIF(BatGame!$A:$A,B85,BatGame!$K:$K)</f>
        <v>0</v>
      </c>
      <c r="N85">
        <f t="shared" si="57"/>
        <v>0</v>
      </c>
      <c r="O85" s="1">
        <f>SUMIF(BatGame!$A:$A,B85,BatGame!$L:$L)</f>
        <v>0</v>
      </c>
      <c r="P85" s="1">
        <f>SUMIF(BatGame!$A:$A,B85,BatGame!$N:$N)</f>
        <v>0</v>
      </c>
      <c r="Q85" s="1">
        <f>SUMIF(BatGame!$A:$A,B85,BatGame!$AC:$AC)</f>
        <v>0</v>
      </c>
      <c r="R85" s="1">
        <f>SUMIF(BatGame!$A:$A,B85,BatGame!$O:$O)</f>
        <v>0</v>
      </c>
      <c r="S85" s="1">
        <f>SUMIF(BatGame!$A:$A,B85,BatGame!$Y:$Y)</f>
        <v>0</v>
      </c>
      <c r="T85" s="1">
        <f>SUMIF(BatGame!$A:$A,B85,BatGame!$X:$X)</f>
        <v>0</v>
      </c>
      <c r="U85" s="1">
        <f>SUMIF(BatGame!$A:$A,B85,BatGame!$P:$P)</f>
        <v>0</v>
      </c>
      <c r="V85" s="1">
        <f>SUMIF(BatGame!$A:$A,B85,BatGame!$AB:$AB)</f>
        <v>0</v>
      </c>
      <c r="W85" s="1">
        <f>SUMIF(BatGame!$A:$A,B85,BatGame!$Z:$Z)</f>
        <v>0</v>
      </c>
      <c r="X85" s="1">
        <f>SUMIF(BatGame!$A:$A,B85,BatGame!$AA:$AA)</f>
        <v>0</v>
      </c>
      <c r="Y85" s="2" t="e">
        <f t="shared" si="58"/>
        <v>#DIV/0!</v>
      </c>
      <c r="Z85" s="2" t="e">
        <f t="shared" si="59"/>
        <v>#DIV/0!</v>
      </c>
      <c r="AA85" s="2" t="e">
        <f t="shared" si="60"/>
        <v>#DIV/0!</v>
      </c>
      <c r="AB85" s="2" t="e">
        <f t="shared" si="61"/>
        <v>#DIV/0!</v>
      </c>
      <c r="AC85" s="2" t="e">
        <f t="shared" si="62"/>
        <v>#DIV/0!</v>
      </c>
      <c r="AD85" s="2" t="e">
        <f>(AL85/E85) / '리그 상수'!$B$3 * 100</f>
        <v>#DIV/0!</v>
      </c>
      <c r="AE85" s="2" t="e">
        <f t="shared" si="63"/>
        <v>#DIV/0!</v>
      </c>
      <c r="AF85" s="2" t="e">
        <f t="shared" si="64"/>
        <v>#DIV/0!</v>
      </c>
      <c r="AG85" s="2" t="e">
        <f t="shared" si="65"/>
        <v>#DIV/0!</v>
      </c>
      <c r="AH85" s="2" t="e">
        <f t="shared" si="66"/>
        <v>#DIV/0!</v>
      </c>
      <c r="AI85" s="2" t="e">
        <f t="shared" si="67"/>
        <v>#DIV/0!</v>
      </c>
      <c r="AJ85" s="2" t="e">
        <f t="shared" si="68"/>
        <v>#DIV/0!</v>
      </c>
      <c r="AK85" s="2" t="e">
        <f>('리그 상수'!$B$16 * '2025 썸머시즌 타자'!R85 + '리그 상수'!$B$17 * '2025 썸머시즌 타자'!S85 + '2025 썸머시즌 타자'!J85 * '리그 상수'!$B$18 + '리그 상수'!$B$19 * '2025 썸머시즌 타자'!K85 + '2025 썸머시즌 타자'!L85 * '리그 상수'!$B$20 + '리그 상수'!$B$21*'2025 썸머시즌 타자'!M85) / ('2025 썸머시즌 타자'!G85 + '2025 썸머시즌 타자'!R85 - '2025 썸머시즌 타자'!T85 +'2025 썸머시즌 타자'!S85 +'2025 썸머시즌 타자'!X85)</f>
        <v>#DIV/0!</v>
      </c>
      <c r="AL85" s="2" t="e">
        <f>((AK85-$AK$2) / '리그 상수'!$B$2 + '리그 상수'!$B$3) * '2025 썸머시즌 타자'!E85</f>
        <v>#DIV/0!</v>
      </c>
      <c r="AM85" s="2" t="e">
        <f t="shared" si="69"/>
        <v>#DIV/0!</v>
      </c>
      <c r="AN85" s="2" t="e">
        <f>((AK85-'리그 상수'!$B$1) / '리그 상수'!$B$2)*'2025 썸머시즌 타자'!E85</f>
        <v>#DIV/0!</v>
      </c>
      <c r="AO85" s="2" t="e">
        <f>((AK85-'리그 상수'!$B$1) / '리그 상수'!$B$2) * '2025 썸머시즌 타자'!E85</f>
        <v>#DIV/0!</v>
      </c>
      <c r="AP85" s="2">
        <f t="shared" si="70"/>
        <v>0</v>
      </c>
      <c r="AQ85" s="2">
        <f t="shared" si="71"/>
        <v>0</v>
      </c>
      <c r="AR85" s="2" t="e">
        <f t="shared" si="72"/>
        <v>#DIV/0!</v>
      </c>
      <c r="AS85" s="2">
        <f t="shared" si="73"/>
        <v>7.98</v>
      </c>
      <c r="AT85" s="2">
        <f t="shared" si="74"/>
        <v>7.98</v>
      </c>
      <c r="AU85" s="2" t="e">
        <f t="shared" si="75"/>
        <v>#DIV/0!</v>
      </c>
      <c r="AV85" s="3" t="e">
        <f>AU85 + (E85 * ('리그 상수'!$B$1 - '리그 상수'!$F$1) / '리그 상수'!$B$2)</f>
        <v>#DIV/0!</v>
      </c>
      <c r="AW85">
        <f t="shared" si="76"/>
        <v>22.560000000000002</v>
      </c>
      <c r="AX85" s="3" t="e">
        <f t="shared" si="77"/>
        <v>#DIV/0!</v>
      </c>
      <c r="AY85" s="3" t="e">
        <f t="shared" si="78"/>
        <v>#DIV/0!</v>
      </c>
      <c r="BE85" s="1">
        <v>1</v>
      </c>
      <c r="BF85" s="1">
        <v>7</v>
      </c>
      <c r="BG85" s="1">
        <v>3</v>
      </c>
      <c r="BH85">
        <f t="shared" si="79"/>
        <v>0</v>
      </c>
      <c r="BI85" s="4" t="e">
        <f t="shared" si="80"/>
        <v>#DIV/0!</v>
      </c>
      <c r="BJ85" s="2">
        <f>E85*('리그 상수'!$B$3 * 0.8)</f>
        <v>0</v>
      </c>
      <c r="BL85" t="s">
        <v>277</v>
      </c>
      <c r="BM85" t="b">
        <f>IF(E85&gt;='리그 상수'!$I$1 * 2.8, TRUE, FALSE)</f>
        <v>0</v>
      </c>
    </row>
    <row r="86" spans="2:65">
      <c r="E86" s="1">
        <f>SUMIF(BatGame!$A:$A,B86,BatGame!$E:$E)</f>
        <v>0</v>
      </c>
      <c r="F86">
        <f t="shared" si="56"/>
        <v>0</v>
      </c>
      <c r="G86" s="1">
        <f>SUMIF(BatGame!$A:$A,B86,BatGame!$F:$F)</f>
        <v>0</v>
      </c>
      <c r="H86" s="1">
        <f>SUMIF(BatGame!$A:$A,B86,BatGame!$M:$M)</f>
        <v>0</v>
      </c>
      <c r="I86" s="1">
        <f>SUMIF(BatGame!$A:$A,B86,BatGame!$G:$G)</f>
        <v>0</v>
      </c>
      <c r="J86">
        <f>SUMIF(BatGame!$A:$A,B86,BatGame!$H:$H)</f>
        <v>0</v>
      </c>
      <c r="K86" s="1">
        <f>SUMIF(BatGame!$A:$A,B86,BatGame!$I:$I)</f>
        <v>0</v>
      </c>
      <c r="L86" s="1">
        <f>SUMIF(BatGame!$A:$A,B86,BatGame!$J:$J)</f>
        <v>0</v>
      </c>
      <c r="M86" s="1">
        <f>SUMIF(BatGame!$A:$A,B86,BatGame!$K:$K)</f>
        <v>0</v>
      </c>
      <c r="N86">
        <f t="shared" si="57"/>
        <v>0</v>
      </c>
      <c r="O86" s="1">
        <f>SUMIF(BatGame!$A:$A,B86,BatGame!$L:$L)</f>
        <v>0</v>
      </c>
      <c r="P86" s="1">
        <f>SUMIF(BatGame!$A:$A,B86,BatGame!$N:$N)</f>
        <v>0</v>
      </c>
      <c r="Q86" s="1">
        <f>SUMIF(BatGame!$A:$A,B86,BatGame!$AC:$AC)</f>
        <v>0</v>
      </c>
      <c r="R86" s="1">
        <f>SUMIF(BatGame!$A:$A,B86,BatGame!$O:$O)</f>
        <v>0</v>
      </c>
      <c r="S86" s="1">
        <f>SUMIF(BatGame!$A:$A,B86,BatGame!$Y:$Y)</f>
        <v>0</v>
      </c>
      <c r="T86" s="1">
        <f>SUMIF(BatGame!$A:$A,B86,BatGame!$X:$X)</f>
        <v>0</v>
      </c>
      <c r="U86" s="1">
        <f>SUMIF(BatGame!$A:$A,B86,BatGame!$P:$P)</f>
        <v>0</v>
      </c>
      <c r="V86" s="1">
        <f>SUMIF(BatGame!$A:$A,B86,BatGame!$AB:$AB)</f>
        <v>0</v>
      </c>
      <c r="W86" s="1">
        <f>SUMIF(BatGame!$A:$A,B86,BatGame!$Z:$Z)</f>
        <v>0</v>
      </c>
      <c r="X86" s="1">
        <f>SUMIF(BatGame!$A:$A,B86,BatGame!$AA:$AA)</f>
        <v>0</v>
      </c>
      <c r="Y86" s="2" t="e">
        <f t="shared" si="58"/>
        <v>#DIV/0!</v>
      </c>
      <c r="Z86" s="2" t="e">
        <f t="shared" si="59"/>
        <v>#DIV/0!</v>
      </c>
      <c r="AA86" s="2" t="e">
        <f t="shared" si="60"/>
        <v>#DIV/0!</v>
      </c>
      <c r="AB86" s="2" t="e">
        <f t="shared" si="61"/>
        <v>#DIV/0!</v>
      </c>
      <c r="AC86" s="2" t="e">
        <f t="shared" si="62"/>
        <v>#DIV/0!</v>
      </c>
      <c r="AD86" s="2" t="e">
        <f>(AL86/E86) / '리그 상수'!$B$3 * 100</f>
        <v>#DIV/0!</v>
      </c>
      <c r="AE86" s="2" t="e">
        <f t="shared" si="63"/>
        <v>#DIV/0!</v>
      </c>
      <c r="AF86" s="2" t="e">
        <f t="shared" si="64"/>
        <v>#DIV/0!</v>
      </c>
      <c r="AG86" s="2" t="e">
        <f t="shared" si="65"/>
        <v>#DIV/0!</v>
      </c>
      <c r="AH86" s="2" t="e">
        <f t="shared" si="66"/>
        <v>#DIV/0!</v>
      </c>
      <c r="AI86" s="2" t="e">
        <f t="shared" si="67"/>
        <v>#DIV/0!</v>
      </c>
      <c r="AJ86" s="2" t="e">
        <f t="shared" si="68"/>
        <v>#DIV/0!</v>
      </c>
      <c r="AK86" s="2" t="e">
        <f>('리그 상수'!$B$16 * '2025 썸머시즌 타자'!R86 + '리그 상수'!$B$17 * '2025 썸머시즌 타자'!S86 + '2025 썸머시즌 타자'!J86 * '리그 상수'!$B$18 + '리그 상수'!$B$19 * '2025 썸머시즌 타자'!K86 + '2025 썸머시즌 타자'!L86 * '리그 상수'!$B$20 + '리그 상수'!$B$21*'2025 썸머시즌 타자'!M86) / ('2025 썸머시즌 타자'!G86 + '2025 썸머시즌 타자'!R86 - '2025 썸머시즌 타자'!T86 +'2025 썸머시즌 타자'!S86 +'2025 썸머시즌 타자'!X86)</f>
        <v>#DIV/0!</v>
      </c>
      <c r="AL86" s="2" t="e">
        <f>((AK86-$AK$2) / '리그 상수'!$B$2 + '리그 상수'!$B$3) * '2025 썸머시즌 타자'!E86</f>
        <v>#DIV/0!</v>
      </c>
      <c r="AM86" s="2" t="e">
        <f t="shared" si="69"/>
        <v>#DIV/0!</v>
      </c>
      <c r="AN86" s="2" t="e">
        <f>((AK86-'리그 상수'!$B$1) / '리그 상수'!$B$2)*'2025 썸머시즌 타자'!E86</f>
        <v>#DIV/0!</v>
      </c>
      <c r="AO86" s="2" t="e">
        <f>((AK86-'리그 상수'!$B$1) / '리그 상수'!$B$2) * '2025 썸머시즌 타자'!E86</f>
        <v>#DIV/0!</v>
      </c>
      <c r="AP86" s="2">
        <f t="shared" si="70"/>
        <v>0</v>
      </c>
      <c r="AQ86" s="2">
        <f t="shared" si="71"/>
        <v>0</v>
      </c>
      <c r="AR86" s="2" t="e">
        <f t="shared" si="72"/>
        <v>#DIV/0!</v>
      </c>
      <c r="AS86" s="2">
        <f t="shared" si="73"/>
        <v>7.98</v>
      </c>
      <c r="AT86" s="2">
        <f t="shared" si="74"/>
        <v>7.98</v>
      </c>
      <c r="AU86" s="2" t="e">
        <f t="shared" si="75"/>
        <v>#DIV/0!</v>
      </c>
      <c r="AV86" s="3" t="e">
        <f>AU86 + (E86 * ('리그 상수'!$B$1 - '리그 상수'!$F$1) / '리그 상수'!$B$2)</f>
        <v>#DIV/0!</v>
      </c>
      <c r="AW86">
        <f t="shared" si="76"/>
        <v>22.560000000000002</v>
      </c>
      <c r="AX86" s="3" t="e">
        <f t="shared" si="77"/>
        <v>#DIV/0!</v>
      </c>
      <c r="AY86" s="3" t="e">
        <f t="shared" si="78"/>
        <v>#DIV/0!</v>
      </c>
      <c r="BE86" s="1">
        <v>1</v>
      </c>
      <c r="BF86" s="1">
        <v>7</v>
      </c>
      <c r="BG86" s="1">
        <v>3</v>
      </c>
      <c r="BH86">
        <f t="shared" si="79"/>
        <v>0</v>
      </c>
      <c r="BI86" s="4" t="e">
        <f t="shared" si="80"/>
        <v>#DIV/0!</v>
      </c>
      <c r="BJ86" s="2">
        <f>E86*('리그 상수'!$B$3 * 0.8)</f>
        <v>0</v>
      </c>
      <c r="BL86" t="s">
        <v>277</v>
      </c>
      <c r="BM86" t="b">
        <f>IF(E86&gt;='리그 상수'!$I$1 * 2.8, TRUE, FALSE)</f>
        <v>0</v>
      </c>
    </row>
    <row r="87" spans="2:65">
      <c r="E87" s="1">
        <f>SUMIF(BatGame!$A:$A,B87,BatGame!$E:$E)</f>
        <v>0</v>
      </c>
      <c r="F87">
        <f t="shared" si="56"/>
        <v>0</v>
      </c>
      <c r="G87" s="1">
        <f>SUMIF(BatGame!$A:$A,B87,BatGame!$F:$F)</f>
        <v>0</v>
      </c>
      <c r="H87" s="1">
        <f>SUMIF(BatGame!$A:$A,B87,BatGame!$M:$M)</f>
        <v>0</v>
      </c>
      <c r="I87" s="1">
        <f>SUMIF(BatGame!$A:$A,B87,BatGame!$G:$G)</f>
        <v>0</v>
      </c>
      <c r="J87">
        <f>SUMIF(BatGame!$A:$A,B87,BatGame!$H:$H)</f>
        <v>0</v>
      </c>
      <c r="K87" s="1">
        <f>SUMIF(BatGame!$A:$A,B87,BatGame!$I:$I)</f>
        <v>0</v>
      </c>
      <c r="L87" s="1">
        <f>SUMIF(BatGame!$A:$A,B87,BatGame!$J:$J)</f>
        <v>0</v>
      </c>
      <c r="M87" s="1">
        <f>SUMIF(BatGame!$A:$A,B87,BatGame!$K:$K)</f>
        <v>0</v>
      </c>
      <c r="N87">
        <f t="shared" si="57"/>
        <v>0</v>
      </c>
      <c r="O87" s="1">
        <f>SUMIF(BatGame!$A:$A,B87,BatGame!$L:$L)</f>
        <v>0</v>
      </c>
      <c r="P87" s="1">
        <f>SUMIF(BatGame!$A:$A,B87,BatGame!$N:$N)</f>
        <v>0</v>
      </c>
      <c r="Q87" s="1">
        <f>SUMIF(BatGame!$A:$A,B87,BatGame!$AC:$AC)</f>
        <v>0</v>
      </c>
      <c r="R87" s="1">
        <f>SUMIF(BatGame!$A:$A,B87,BatGame!$O:$O)</f>
        <v>0</v>
      </c>
      <c r="S87" s="1">
        <f>SUMIF(BatGame!$A:$A,B87,BatGame!$Y:$Y)</f>
        <v>0</v>
      </c>
      <c r="T87" s="1">
        <f>SUMIF(BatGame!$A:$A,B87,BatGame!$X:$X)</f>
        <v>0</v>
      </c>
      <c r="U87" s="1">
        <f>SUMIF(BatGame!$A:$A,B87,BatGame!$P:$P)</f>
        <v>0</v>
      </c>
      <c r="V87" s="1">
        <f>SUMIF(BatGame!$A:$A,B87,BatGame!$AB:$AB)</f>
        <v>0</v>
      </c>
      <c r="W87" s="1">
        <f>SUMIF(BatGame!$A:$A,B87,BatGame!$Z:$Z)</f>
        <v>0</v>
      </c>
      <c r="X87" s="1">
        <f>SUMIF(BatGame!$A:$A,B87,BatGame!$AA:$AA)</f>
        <v>0</v>
      </c>
      <c r="Y87" s="2" t="e">
        <f t="shared" si="58"/>
        <v>#DIV/0!</v>
      </c>
      <c r="Z87" s="2" t="e">
        <f t="shared" si="59"/>
        <v>#DIV/0!</v>
      </c>
      <c r="AA87" s="2" t="e">
        <f t="shared" si="60"/>
        <v>#DIV/0!</v>
      </c>
      <c r="AB87" s="2" t="e">
        <f t="shared" si="61"/>
        <v>#DIV/0!</v>
      </c>
      <c r="AC87" s="2" t="e">
        <f t="shared" si="62"/>
        <v>#DIV/0!</v>
      </c>
      <c r="AD87" s="2" t="e">
        <f>(AL87/E87) / '리그 상수'!$B$3 * 100</f>
        <v>#DIV/0!</v>
      </c>
      <c r="AE87" s="2" t="e">
        <f t="shared" si="63"/>
        <v>#DIV/0!</v>
      </c>
      <c r="AF87" s="2" t="e">
        <f t="shared" si="64"/>
        <v>#DIV/0!</v>
      </c>
      <c r="AG87" s="2" t="e">
        <f t="shared" si="65"/>
        <v>#DIV/0!</v>
      </c>
      <c r="AH87" s="2" t="e">
        <f t="shared" si="66"/>
        <v>#DIV/0!</v>
      </c>
      <c r="AI87" s="2" t="e">
        <f t="shared" si="67"/>
        <v>#DIV/0!</v>
      </c>
      <c r="AJ87" s="2" t="e">
        <f t="shared" si="68"/>
        <v>#DIV/0!</v>
      </c>
      <c r="AK87" s="2" t="e">
        <f>('리그 상수'!$B$16 * '2025 썸머시즌 타자'!R87 + '리그 상수'!$B$17 * '2025 썸머시즌 타자'!S87 + '2025 썸머시즌 타자'!J87 * '리그 상수'!$B$18 + '리그 상수'!$B$19 * '2025 썸머시즌 타자'!K87 + '2025 썸머시즌 타자'!L87 * '리그 상수'!$B$20 + '리그 상수'!$B$21*'2025 썸머시즌 타자'!M87) / ('2025 썸머시즌 타자'!G87 + '2025 썸머시즌 타자'!R87 - '2025 썸머시즌 타자'!T87 +'2025 썸머시즌 타자'!S87 +'2025 썸머시즌 타자'!X87)</f>
        <v>#DIV/0!</v>
      </c>
      <c r="AL87" s="2" t="e">
        <f>((AK87-$AK$2) / '리그 상수'!$B$2 + '리그 상수'!$B$3) * '2025 썸머시즌 타자'!E87</f>
        <v>#DIV/0!</v>
      </c>
      <c r="AM87" s="2" t="e">
        <f t="shared" si="69"/>
        <v>#DIV/0!</v>
      </c>
      <c r="AN87" s="2" t="e">
        <f>((AK87-'리그 상수'!$B$1) / '리그 상수'!$B$2)*'2025 썸머시즌 타자'!E87</f>
        <v>#DIV/0!</v>
      </c>
      <c r="AO87" s="2" t="e">
        <f>((AK87-'리그 상수'!$B$1) / '리그 상수'!$B$2) * '2025 썸머시즌 타자'!E87</f>
        <v>#DIV/0!</v>
      </c>
      <c r="AP87" s="2">
        <f t="shared" si="70"/>
        <v>0</v>
      </c>
      <c r="AQ87" s="2">
        <f t="shared" si="71"/>
        <v>0</v>
      </c>
      <c r="AR87" s="2" t="e">
        <f t="shared" si="72"/>
        <v>#DIV/0!</v>
      </c>
      <c r="AS87" s="2">
        <f t="shared" si="73"/>
        <v>7.98</v>
      </c>
      <c r="AT87" s="2">
        <f t="shared" si="74"/>
        <v>7.98</v>
      </c>
      <c r="AU87" s="2" t="e">
        <f t="shared" si="75"/>
        <v>#DIV/0!</v>
      </c>
      <c r="AV87" s="3" t="e">
        <f>AU87 + (E87 * ('리그 상수'!$B$1 - '리그 상수'!$F$1) / '리그 상수'!$B$2)</f>
        <v>#DIV/0!</v>
      </c>
      <c r="AW87">
        <f t="shared" si="76"/>
        <v>22.560000000000002</v>
      </c>
      <c r="AX87" s="3" t="e">
        <f t="shared" si="77"/>
        <v>#DIV/0!</v>
      </c>
      <c r="AY87" s="3" t="e">
        <f t="shared" si="78"/>
        <v>#DIV/0!</v>
      </c>
      <c r="BE87" s="1">
        <v>1</v>
      </c>
      <c r="BF87" s="1">
        <v>7</v>
      </c>
      <c r="BG87" s="1">
        <v>3</v>
      </c>
      <c r="BH87">
        <f t="shared" si="79"/>
        <v>0</v>
      </c>
      <c r="BI87" s="4" t="e">
        <f t="shared" si="80"/>
        <v>#DIV/0!</v>
      </c>
      <c r="BJ87" s="2">
        <f>E87*('리그 상수'!$B$3 * 0.8)</f>
        <v>0</v>
      </c>
      <c r="BL87" t="s">
        <v>277</v>
      </c>
      <c r="BM87" t="b">
        <f>IF(E87&gt;='리그 상수'!$I$1 * 2.8, TRUE, FALSE)</f>
        <v>0</v>
      </c>
    </row>
    <row r="88" spans="2:65">
      <c r="E88" s="1">
        <f>SUMIF(BatGame!$A:$A,B88,BatGame!$E:$E)</f>
        <v>0</v>
      </c>
      <c r="F88">
        <f t="shared" si="56"/>
        <v>0</v>
      </c>
      <c r="G88" s="1">
        <f>SUMIF(BatGame!$A:$A,B88,BatGame!$F:$F)</f>
        <v>0</v>
      </c>
      <c r="H88" s="1">
        <f>SUMIF(BatGame!$A:$A,B88,BatGame!$M:$M)</f>
        <v>0</v>
      </c>
      <c r="I88" s="1">
        <f>SUMIF(BatGame!$A:$A,B88,BatGame!$G:$G)</f>
        <v>0</v>
      </c>
      <c r="J88">
        <f>SUMIF(BatGame!$A:$A,B88,BatGame!$H:$H)</f>
        <v>0</v>
      </c>
      <c r="K88" s="1">
        <f>SUMIF(BatGame!$A:$A,B88,BatGame!$I:$I)</f>
        <v>0</v>
      </c>
      <c r="L88" s="1">
        <f>SUMIF(BatGame!$A:$A,B88,BatGame!$J:$J)</f>
        <v>0</v>
      </c>
      <c r="M88" s="1">
        <f>SUMIF(BatGame!$A:$A,B88,BatGame!$K:$K)</f>
        <v>0</v>
      </c>
      <c r="N88">
        <f t="shared" si="57"/>
        <v>0</v>
      </c>
      <c r="O88" s="1">
        <f>SUMIF(BatGame!$A:$A,B88,BatGame!$L:$L)</f>
        <v>0</v>
      </c>
      <c r="P88" s="1">
        <f>SUMIF(BatGame!$A:$A,B88,BatGame!$N:$N)</f>
        <v>0</v>
      </c>
      <c r="Q88" s="1">
        <f>SUMIF(BatGame!$A:$A,B88,BatGame!$AC:$AC)</f>
        <v>0</v>
      </c>
      <c r="R88" s="1">
        <f>SUMIF(BatGame!$A:$A,B88,BatGame!$O:$O)</f>
        <v>0</v>
      </c>
      <c r="S88" s="1">
        <f>SUMIF(BatGame!$A:$A,B88,BatGame!$Y:$Y)</f>
        <v>0</v>
      </c>
      <c r="T88" s="1">
        <f>SUMIF(BatGame!$A:$A,B88,BatGame!$X:$X)</f>
        <v>0</v>
      </c>
      <c r="U88" s="1">
        <f>SUMIF(BatGame!$A:$A,B88,BatGame!$P:$P)</f>
        <v>0</v>
      </c>
      <c r="V88" s="1">
        <f>SUMIF(BatGame!$A:$A,B88,BatGame!$AB:$AB)</f>
        <v>0</v>
      </c>
      <c r="W88" s="1">
        <f>SUMIF(BatGame!$A:$A,B88,BatGame!$Z:$Z)</f>
        <v>0</v>
      </c>
      <c r="X88" s="1">
        <f>SUMIF(BatGame!$A:$A,B88,BatGame!$AA:$AA)</f>
        <v>0</v>
      </c>
      <c r="Y88" s="2" t="e">
        <f t="shared" si="58"/>
        <v>#DIV/0!</v>
      </c>
      <c r="Z88" s="2" t="e">
        <f t="shared" si="59"/>
        <v>#DIV/0!</v>
      </c>
      <c r="AA88" s="2" t="e">
        <f t="shared" si="60"/>
        <v>#DIV/0!</v>
      </c>
      <c r="AB88" s="2" t="e">
        <f t="shared" si="61"/>
        <v>#DIV/0!</v>
      </c>
      <c r="AC88" s="2" t="e">
        <f t="shared" si="62"/>
        <v>#DIV/0!</v>
      </c>
      <c r="AD88" s="2" t="e">
        <f>(AL88/E88) / '리그 상수'!$B$3 * 100</f>
        <v>#DIV/0!</v>
      </c>
      <c r="AE88" s="2" t="e">
        <f t="shared" si="63"/>
        <v>#DIV/0!</v>
      </c>
      <c r="AF88" s="2" t="e">
        <f t="shared" si="64"/>
        <v>#DIV/0!</v>
      </c>
      <c r="AG88" s="2" t="e">
        <f t="shared" si="65"/>
        <v>#DIV/0!</v>
      </c>
      <c r="AH88" s="2" t="e">
        <f t="shared" si="66"/>
        <v>#DIV/0!</v>
      </c>
      <c r="AI88" s="2" t="e">
        <f t="shared" si="67"/>
        <v>#DIV/0!</v>
      </c>
      <c r="AJ88" s="2" t="e">
        <f t="shared" si="68"/>
        <v>#DIV/0!</v>
      </c>
      <c r="AK88" s="2" t="e">
        <f>('리그 상수'!$B$16 * '2025 썸머시즌 타자'!R88 + '리그 상수'!$B$17 * '2025 썸머시즌 타자'!S88 + '2025 썸머시즌 타자'!J88 * '리그 상수'!$B$18 + '리그 상수'!$B$19 * '2025 썸머시즌 타자'!K88 + '2025 썸머시즌 타자'!L88 * '리그 상수'!$B$20 + '리그 상수'!$B$21*'2025 썸머시즌 타자'!M88) / ('2025 썸머시즌 타자'!G88 + '2025 썸머시즌 타자'!R88 - '2025 썸머시즌 타자'!T88 +'2025 썸머시즌 타자'!S88 +'2025 썸머시즌 타자'!X88)</f>
        <v>#DIV/0!</v>
      </c>
      <c r="AL88" s="2" t="e">
        <f>((AK88-$AK$2) / '리그 상수'!$B$2 + '리그 상수'!$B$3) * '2025 썸머시즌 타자'!E88</f>
        <v>#DIV/0!</v>
      </c>
      <c r="AM88" s="2" t="e">
        <f t="shared" si="69"/>
        <v>#DIV/0!</v>
      </c>
      <c r="AN88" s="2" t="e">
        <f>((AK88-'리그 상수'!$B$1) / '리그 상수'!$B$2)*'2025 썸머시즌 타자'!E88</f>
        <v>#DIV/0!</v>
      </c>
      <c r="AO88" s="2" t="e">
        <f>((AK88-'리그 상수'!$B$1) / '리그 상수'!$B$2) * '2025 썸머시즌 타자'!E88</f>
        <v>#DIV/0!</v>
      </c>
      <c r="AP88" s="2">
        <f t="shared" si="70"/>
        <v>0</v>
      </c>
      <c r="AQ88" s="2">
        <f t="shared" si="71"/>
        <v>0</v>
      </c>
      <c r="AR88" s="2" t="e">
        <f t="shared" si="72"/>
        <v>#DIV/0!</v>
      </c>
      <c r="AS88" s="2">
        <f t="shared" si="73"/>
        <v>7.98</v>
      </c>
      <c r="AT88" s="2">
        <f t="shared" si="74"/>
        <v>7.98</v>
      </c>
      <c r="AU88" s="2" t="e">
        <f t="shared" si="75"/>
        <v>#DIV/0!</v>
      </c>
      <c r="AV88" s="3" t="e">
        <f>AU88 + (E88 * ('리그 상수'!$B$1 - '리그 상수'!$F$1) / '리그 상수'!$B$2)</f>
        <v>#DIV/0!</v>
      </c>
      <c r="AW88">
        <f t="shared" si="76"/>
        <v>22.560000000000002</v>
      </c>
      <c r="AX88" s="3" t="e">
        <f t="shared" si="77"/>
        <v>#DIV/0!</v>
      </c>
      <c r="AY88" s="3" t="e">
        <f t="shared" si="78"/>
        <v>#DIV/0!</v>
      </c>
      <c r="BE88" s="1">
        <v>1</v>
      </c>
      <c r="BF88" s="1">
        <v>7</v>
      </c>
      <c r="BG88" s="1">
        <v>3</v>
      </c>
      <c r="BH88">
        <f t="shared" si="79"/>
        <v>0</v>
      </c>
      <c r="BI88" s="4" t="e">
        <f t="shared" si="80"/>
        <v>#DIV/0!</v>
      </c>
      <c r="BJ88" s="2">
        <f>E88*('리그 상수'!$B$3 * 0.8)</f>
        <v>0</v>
      </c>
      <c r="BL88" t="s">
        <v>277</v>
      </c>
      <c r="BM88" t="b">
        <f>IF(E88&gt;='리그 상수'!$I$1 * 2.8, TRUE, FALSE)</f>
        <v>0</v>
      </c>
    </row>
    <row r="89" spans="2:65">
      <c r="E89" s="1">
        <f>SUMIF(BatGame!$A:$A,B89,BatGame!$E:$E)</f>
        <v>0</v>
      </c>
      <c r="F89">
        <f t="shared" si="56"/>
        <v>0</v>
      </c>
      <c r="G89" s="1">
        <f>SUMIF(BatGame!$A:$A,B89,BatGame!$F:$F)</f>
        <v>0</v>
      </c>
      <c r="H89" s="1">
        <f>SUMIF(BatGame!$A:$A,B89,BatGame!$M:$M)</f>
        <v>0</v>
      </c>
      <c r="I89" s="1">
        <f>SUMIF(BatGame!$A:$A,B89,BatGame!$G:$G)</f>
        <v>0</v>
      </c>
      <c r="J89">
        <f>SUMIF(BatGame!$A:$A,B89,BatGame!$H:$H)</f>
        <v>0</v>
      </c>
      <c r="K89" s="1">
        <f>SUMIF(BatGame!$A:$A,B89,BatGame!$I:$I)</f>
        <v>0</v>
      </c>
      <c r="L89" s="1">
        <f>SUMIF(BatGame!$A:$A,B89,BatGame!$J:$J)</f>
        <v>0</v>
      </c>
      <c r="M89" s="1">
        <f>SUMIF(BatGame!$A:$A,B89,BatGame!$K:$K)</f>
        <v>0</v>
      </c>
      <c r="N89">
        <f t="shared" si="57"/>
        <v>0</v>
      </c>
      <c r="O89" s="1">
        <f>SUMIF(BatGame!$A:$A,B89,BatGame!$L:$L)</f>
        <v>0</v>
      </c>
      <c r="P89" s="1">
        <f>SUMIF(BatGame!$A:$A,B89,BatGame!$N:$N)</f>
        <v>0</v>
      </c>
      <c r="Q89" s="1">
        <f>SUMIF(BatGame!$A:$A,B89,BatGame!$AC:$AC)</f>
        <v>0</v>
      </c>
      <c r="R89" s="1">
        <f>SUMIF(BatGame!$A:$A,B89,BatGame!$O:$O)</f>
        <v>0</v>
      </c>
      <c r="S89" s="1">
        <f>SUMIF(BatGame!$A:$A,B89,BatGame!$Y:$Y)</f>
        <v>0</v>
      </c>
      <c r="T89" s="1">
        <f>SUMIF(BatGame!$A:$A,B89,BatGame!$X:$X)</f>
        <v>0</v>
      </c>
      <c r="U89" s="1">
        <f>SUMIF(BatGame!$A:$A,B89,BatGame!$P:$P)</f>
        <v>0</v>
      </c>
      <c r="V89" s="1">
        <f>SUMIF(BatGame!$A:$A,B89,BatGame!$AB:$AB)</f>
        <v>0</v>
      </c>
      <c r="W89" s="1">
        <f>SUMIF(BatGame!$A:$A,B89,BatGame!$Z:$Z)</f>
        <v>0</v>
      </c>
      <c r="X89" s="1">
        <f>SUMIF(BatGame!$A:$A,B89,BatGame!$AA:$AA)</f>
        <v>0</v>
      </c>
      <c r="Y89" s="2" t="e">
        <f t="shared" si="58"/>
        <v>#DIV/0!</v>
      </c>
      <c r="Z89" s="2" t="e">
        <f t="shared" si="59"/>
        <v>#DIV/0!</v>
      </c>
      <c r="AA89" s="2" t="e">
        <f t="shared" si="60"/>
        <v>#DIV/0!</v>
      </c>
      <c r="AB89" s="2" t="e">
        <f t="shared" si="61"/>
        <v>#DIV/0!</v>
      </c>
      <c r="AC89" s="2" t="e">
        <f t="shared" si="62"/>
        <v>#DIV/0!</v>
      </c>
      <c r="AD89" s="2" t="e">
        <f>(AL89/E89) / '리그 상수'!$B$3 * 100</f>
        <v>#DIV/0!</v>
      </c>
      <c r="AE89" s="2" t="e">
        <f t="shared" si="63"/>
        <v>#DIV/0!</v>
      </c>
      <c r="AF89" s="2" t="e">
        <f t="shared" si="64"/>
        <v>#DIV/0!</v>
      </c>
      <c r="AG89" s="2" t="e">
        <f t="shared" si="65"/>
        <v>#DIV/0!</v>
      </c>
      <c r="AH89" s="2" t="e">
        <f t="shared" si="66"/>
        <v>#DIV/0!</v>
      </c>
      <c r="AI89" s="2" t="e">
        <f t="shared" si="67"/>
        <v>#DIV/0!</v>
      </c>
      <c r="AJ89" s="2" t="e">
        <f t="shared" si="68"/>
        <v>#DIV/0!</v>
      </c>
      <c r="AK89" s="2" t="e">
        <f>('리그 상수'!$B$16 * '2025 썸머시즌 타자'!R89 + '리그 상수'!$B$17 * '2025 썸머시즌 타자'!S89 + '2025 썸머시즌 타자'!J89 * '리그 상수'!$B$18 + '리그 상수'!$B$19 * '2025 썸머시즌 타자'!K89 + '2025 썸머시즌 타자'!L89 * '리그 상수'!$B$20 + '리그 상수'!$B$21*'2025 썸머시즌 타자'!M89) / ('2025 썸머시즌 타자'!G89 + '2025 썸머시즌 타자'!R89 - '2025 썸머시즌 타자'!T89 +'2025 썸머시즌 타자'!S89 +'2025 썸머시즌 타자'!X89)</f>
        <v>#DIV/0!</v>
      </c>
      <c r="AL89" s="2" t="e">
        <f>((AK89-$AK$2) / '리그 상수'!$B$2 + '리그 상수'!$B$3) * '2025 썸머시즌 타자'!E89</f>
        <v>#DIV/0!</v>
      </c>
      <c r="AM89" s="2" t="e">
        <f t="shared" si="69"/>
        <v>#DIV/0!</v>
      </c>
      <c r="AN89" s="2" t="e">
        <f>((AK89-'리그 상수'!$B$1) / '리그 상수'!$B$2)*'2025 썸머시즌 타자'!E89</f>
        <v>#DIV/0!</v>
      </c>
      <c r="AO89" s="2" t="e">
        <f>((AK89-'리그 상수'!$B$1) / '리그 상수'!$B$2) * '2025 썸머시즌 타자'!E89</f>
        <v>#DIV/0!</v>
      </c>
      <c r="AP89" s="2">
        <f t="shared" si="70"/>
        <v>0</v>
      </c>
      <c r="AQ89" s="2">
        <f t="shared" si="71"/>
        <v>0</v>
      </c>
      <c r="AR89" s="2" t="e">
        <f t="shared" si="72"/>
        <v>#DIV/0!</v>
      </c>
      <c r="AS89" s="2">
        <f t="shared" si="73"/>
        <v>7.98</v>
      </c>
      <c r="AT89" s="2">
        <f t="shared" si="74"/>
        <v>7.98</v>
      </c>
      <c r="AU89" s="2" t="e">
        <f t="shared" si="75"/>
        <v>#DIV/0!</v>
      </c>
      <c r="AV89" s="3" t="e">
        <f>AU89 + (E89 * ('리그 상수'!$B$1 - '리그 상수'!$F$1) / '리그 상수'!$B$2)</f>
        <v>#DIV/0!</v>
      </c>
      <c r="AW89">
        <f t="shared" si="76"/>
        <v>22.560000000000002</v>
      </c>
      <c r="AX89" s="3" t="e">
        <f t="shared" si="77"/>
        <v>#DIV/0!</v>
      </c>
      <c r="AY89" s="3" t="e">
        <f t="shared" si="78"/>
        <v>#DIV/0!</v>
      </c>
      <c r="BE89" s="1">
        <v>1</v>
      </c>
      <c r="BF89" s="1">
        <v>7</v>
      </c>
      <c r="BG89" s="1">
        <v>3</v>
      </c>
      <c r="BH89">
        <f t="shared" si="79"/>
        <v>0</v>
      </c>
      <c r="BI89" s="4" t="e">
        <f t="shared" si="80"/>
        <v>#DIV/0!</v>
      </c>
      <c r="BJ89" s="2">
        <f>E89*('리그 상수'!$B$3 * 0.8)</f>
        <v>0</v>
      </c>
      <c r="BL89" t="s">
        <v>277</v>
      </c>
      <c r="BM89" t="b">
        <f>IF(E89&gt;='리그 상수'!$I$1 * 2.8, TRUE, FALSE)</f>
        <v>0</v>
      </c>
    </row>
    <row r="90" spans="2:65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  <c r="BL90" t="s">
        <v>277</v>
      </c>
    </row>
    <row r="91" spans="2:65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  <c r="BL91" t="s">
        <v>277</v>
      </c>
    </row>
    <row r="92" spans="2:65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  <c r="BL92" t="s">
        <v>277</v>
      </c>
    </row>
    <row r="93" spans="2:65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  <c r="BL93" t="s">
        <v>277</v>
      </c>
    </row>
    <row r="94" spans="2:65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  <c r="BL94" t="s">
        <v>277</v>
      </c>
    </row>
    <row r="95" spans="2:65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  <c r="BL95" t="s">
        <v>277</v>
      </c>
    </row>
    <row r="96" spans="2:65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G1001"/>
  <sheetViews>
    <sheetView topLeftCell="A545" zoomScale="116" zoomScaleNormal="55" workbookViewId="0">
      <selection activeCell="A564" sqref="A564"/>
    </sheetView>
  </sheetViews>
  <sheetFormatPr defaultColWidth="11.5546875" defaultRowHeight="17.25"/>
  <sheetData>
    <row r="1" spans="1:33">
      <c r="A1" s="15" t="s">
        <v>195</v>
      </c>
      <c r="B1" s="15" t="s">
        <v>196</v>
      </c>
      <c r="C1" s="15" t="s">
        <v>225</v>
      </c>
      <c r="D1" s="15" t="s">
        <v>226</v>
      </c>
      <c r="E1" s="15" t="s">
        <v>227</v>
      </c>
      <c r="F1" s="15" t="s">
        <v>228</v>
      </c>
      <c r="G1" s="15" t="s">
        <v>229</v>
      </c>
      <c r="H1" s="15" t="s">
        <v>230</v>
      </c>
      <c r="I1" s="15" t="s">
        <v>231</v>
      </c>
      <c r="J1" s="15" t="s">
        <v>232</v>
      </c>
      <c r="K1" s="15" t="s">
        <v>233</v>
      </c>
      <c r="L1" s="15" t="s">
        <v>234</v>
      </c>
      <c r="M1" s="15" t="s">
        <v>235</v>
      </c>
      <c r="N1" s="15" t="s">
        <v>236</v>
      </c>
      <c r="O1" s="15" t="s">
        <v>163</v>
      </c>
      <c r="P1" s="15" t="s">
        <v>237</v>
      </c>
      <c r="Q1" s="15" t="s">
        <v>238</v>
      </c>
      <c r="R1" s="15" t="s">
        <v>239</v>
      </c>
      <c r="S1" s="1"/>
      <c r="T1" s="1"/>
      <c r="U1" s="1"/>
      <c r="V1" s="1"/>
      <c r="W1" s="1"/>
      <c r="X1" s="15" t="s">
        <v>254</v>
      </c>
      <c r="Y1" s="15" t="s">
        <v>255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</row>
    <row r="2" spans="1:33">
      <c r="A2" s="1" t="s">
        <v>88</v>
      </c>
      <c r="B2" s="16">
        <v>45856</v>
      </c>
      <c r="C2" s="1" t="s">
        <v>240</v>
      </c>
      <c r="D2" s="1">
        <v>0.8</v>
      </c>
      <c r="E2" s="1">
        <v>5</v>
      </c>
      <c r="F2" s="1">
        <v>5</v>
      </c>
      <c r="G2" s="1">
        <v>4</v>
      </c>
      <c r="H2" s="1">
        <v>1</v>
      </c>
      <c r="I2" s="1">
        <v>1</v>
      </c>
      <c r="J2" s="1">
        <v>0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0</v>
      </c>
      <c r="Q2" s="1">
        <v>0.8</v>
      </c>
      <c r="R2" s="1">
        <v>2.2000000000000002</v>
      </c>
      <c r="S2" s="1"/>
      <c r="T2" s="1"/>
      <c r="U2" s="1"/>
      <c r="V2" s="1"/>
      <c r="W2" s="1"/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3</v>
      </c>
      <c r="AF2" s="1">
        <v>1</v>
      </c>
      <c r="AG2" s="1">
        <v>1</v>
      </c>
    </row>
    <row r="3" spans="1:33">
      <c r="A3" s="1" t="s">
        <v>86</v>
      </c>
      <c r="B3" s="1" t="s">
        <v>198</v>
      </c>
      <c r="C3" s="1" t="s">
        <v>240</v>
      </c>
      <c r="D3" s="1">
        <v>0.25</v>
      </c>
      <c r="E3" s="1">
        <v>4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0.25</v>
      </c>
      <c r="R3" s="1">
        <v>0.25</v>
      </c>
      <c r="S3" s="1"/>
      <c r="T3" s="1"/>
      <c r="U3" s="1"/>
      <c r="V3" s="1"/>
      <c r="W3" s="1"/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1</v>
      </c>
      <c r="AG3" s="1">
        <v>3</v>
      </c>
    </row>
    <row r="4" spans="1:33">
      <c r="A4" s="1" t="s">
        <v>89</v>
      </c>
      <c r="B4" s="16">
        <v>45856</v>
      </c>
      <c r="C4" s="1" t="s">
        <v>240</v>
      </c>
      <c r="D4" s="1">
        <v>0.25</v>
      </c>
      <c r="E4" s="1">
        <v>4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0.25</v>
      </c>
      <c r="R4" s="1">
        <v>0.25</v>
      </c>
      <c r="S4" s="1"/>
      <c r="T4" s="1"/>
      <c r="U4" s="1"/>
      <c r="V4" s="1"/>
      <c r="W4" s="1"/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3</v>
      </c>
      <c r="AG4" s="1">
        <v>3</v>
      </c>
    </row>
    <row r="5" spans="1:33">
      <c r="A5" s="1" t="s">
        <v>85</v>
      </c>
      <c r="B5" s="16">
        <v>45856</v>
      </c>
      <c r="C5" s="1" t="s">
        <v>240</v>
      </c>
      <c r="D5" s="1">
        <v>0.5</v>
      </c>
      <c r="E5" s="1">
        <v>4</v>
      </c>
      <c r="F5" s="1">
        <v>4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0.5</v>
      </c>
      <c r="R5" s="1">
        <v>0.5</v>
      </c>
      <c r="S5" s="1"/>
      <c r="T5" s="1"/>
      <c r="U5" s="1"/>
      <c r="V5" s="1"/>
      <c r="W5" s="1"/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0</v>
      </c>
      <c r="AG5" s="1">
        <v>2</v>
      </c>
    </row>
    <row r="6" spans="1:33">
      <c r="A6" s="1" t="s">
        <v>84</v>
      </c>
      <c r="B6" s="16">
        <v>45856</v>
      </c>
      <c r="C6" s="1" t="s">
        <v>240</v>
      </c>
      <c r="D6" s="1">
        <v>0.25</v>
      </c>
      <c r="E6" s="1">
        <v>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0.25</v>
      </c>
      <c r="R6" s="1">
        <v>0.25</v>
      </c>
      <c r="S6" s="1"/>
      <c r="T6" s="1"/>
      <c r="U6" s="1"/>
      <c r="V6" s="1"/>
      <c r="W6" s="1"/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3</v>
      </c>
    </row>
    <row r="7" spans="1:33">
      <c r="A7" s="1" t="s">
        <v>127</v>
      </c>
      <c r="B7" s="16">
        <v>45856</v>
      </c>
      <c r="C7" s="1" t="s">
        <v>240</v>
      </c>
      <c r="D7" s="1">
        <v>0</v>
      </c>
      <c r="E7" s="1">
        <v>4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/>
      <c r="T7" s="1"/>
      <c r="U7" s="1"/>
      <c r="V7" s="1"/>
      <c r="W7" s="1"/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4</v>
      </c>
    </row>
    <row r="8" spans="1:33">
      <c r="A8" s="1" t="s">
        <v>142</v>
      </c>
      <c r="B8" s="16">
        <v>45856</v>
      </c>
      <c r="C8" s="1" t="s">
        <v>240</v>
      </c>
      <c r="D8" s="1">
        <v>0</v>
      </c>
      <c r="E8" s="1">
        <v>3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/>
      <c r="T8" s="1"/>
      <c r="U8" s="1"/>
      <c r="V8" s="1"/>
      <c r="W8" s="1"/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</v>
      </c>
    </row>
    <row r="9" spans="1:33">
      <c r="A9" s="1" t="s">
        <v>135</v>
      </c>
      <c r="B9" s="16">
        <v>45856</v>
      </c>
      <c r="C9" s="1" t="s">
        <v>240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1</v>
      </c>
      <c r="S9" s="1"/>
      <c r="T9" s="1"/>
      <c r="U9" s="1"/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>
      <c r="A10" s="1" t="s">
        <v>122</v>
      </c>
      <c r="B10" s="16">
        <v>45856</v>
      </c>
      <c r="C10" s="1" t="s">
        <v>240</v>
      </c>
      <c r="D10" s="1">
        <v>0</v>
      </c>
      <c r="E10" s="1">
        <v>3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1"/>
      <c r="U10" s="1"/>
      <c r="V10" s="1"/>
      <c r="W10" s="1"/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</v>
      </c>
      <c r="AF10" s="1">
        <v>2</v>
      </c>
      <c r="AG10" s="1">
        <v>3</v>
      </c>
    </row>
    <row r="11" spans="1:33">
      <c r="A11" s="1" t="s">
        <v>109</v>
      </c>
      <c r="B11" s="16">
        <v>45856</v>
      </c>
      <c r="C11" s="1" t="s">
        <v>240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U11" s="1"/>
      <c r="V11" s="1"/>
      <c r="W11" s="1"/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</row>
    <row r="12" spans="1:33">
      <c r="A12" s="1" t="s">
        <v>101</v>
      </c>
      <c r="B12" s="16">
        <v>45856</v>
      </c>
      <c r="C12" s="1" t="s">
        <v>240</v>
      </c>
      <c r="D12" s="1">
        <v>0</v>
      </c>
      <c r="E12" s="1">
        <v>4</v>
      </c>
      <c r="F12" s="1">
        <v>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/>
      <c r="V12" s="1"/>
      <c r="W12" s="1"/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3</v>
      </c>
      <c r="AF12" s="1">
        <v>3</v>
      </c>
      <c r="AG12" s="1">
        <v>4</v>
      </c>
    </row>
    <row r="13" spans="1:33">
      <c r="A13" s="1" t="s">
        <v>92</v>
      </c>
      <c r="B13" s="16">
        <v>45856</v>
      </c>
      <c r="C13" s="1" t="s">
        <v>240</v>
      </c>
      <c r="D13" s="1">
        <v>0.25</v>
      </c>
      <c r="E13" s="1">
        <v>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0.25</v>
      </c>
      <c r="R13" s="1">
        <v>0.25</v>
      </c>
      <c r="S13" s="1"/>
      <c r="T13" s="1"/>
      <c r="U13" s="1"/>
      <c r="V13" s="1"/>
      <c r="W13" s="1"/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6</v>
      </c>
      <c r="AF13" s="1">
        <v>4</v>
      </c>
      <c r="AG13" s="1">
        <v>3</v>
      </c>
    </row>
    <row r="14" spans="1:33">
      <c r="A14" s="1" t="s">
        <v>90</v>
      </c>
      <c r="B14" s="16">
        <v>45856</v>
      </c>
      <c r="C14" s="1" t="s">
        <v>240</v>
      </c>
      <c r="D14" s="1">
        <v>0.75</v>
      </c>
      <c r="E14" s="1">
        <v>4</v>
      </c>
      <c r="F14" s="1">
        <v>4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0.75</v>
      </c>
      <c r="R14" s="1">
        <v>1</v>
      </c>
      <c r="S14" s="1"/>
      <c r="T14" s="1"/>
      <c r="U14" s="1"/>
      <c r="V14" s="1"/>
      <c r="W14" s="1"/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</v>
      </c>
      <c r="AF14" s="1">
        <v>0</v>
      </c>
      <c r="AG14" s="1">
        <v>1</v>
      </c>
    </row>
    <row r="15" spans="1:33">
      <c r="A15" s="18" t="s">
        <v>99</v>
      </c>
      <c r="B15" s="16">
        <v>45856</v>
      </c>
      <c r="C15" s="1" t="s">
        <v>240</v>
      </c>
      <c r="D15" s="1">
        <v>0.5</v>
      </c>
      <c r="E15" s="1">
        <v>4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">
        <v>1</v>
      </c>
      <c r="L15" s="1">
        <v>4</v>
      </c>
      <c r="M15" s="1">
        <v>1</v>
      </c>
      <c r="N15" s="1">
        <v>0</v>
      </c>
      <c r="O15" s="1">
        <v>0</v>
      </c>
      <c r="P15" s="1">
        <v>0</v>
      </c>
      <c r="Q15" s="1">
        <v>0.5</v>
      </c>
      <c r="R15" s="1">
        <v>1.5</v>
      </c>
      <c r="S15" s="1"/>
      <c r="T15" s="1"/>
      <c r="U15" s="1"/>
      <c r="V15" s="1"/>
      <c r="W15" s="1"/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</v>
      </c>
      <c r="AF15" s="1">
        <v>0</v>
      </c>
      <c r="AG15" s="1">
        <v>2</v>
      </c>
    </row>
    <row r="16" spans="1:33">
      <c r="A16" s="1" t="s">
        <v>94</v>
      </c>
      <c r="B16" s="16">
        <v>45856</v>
      </c>
      <c r="C16" s="1" t="s">
        <v>240</v>
      </c>
      <c r="D16" s="1">
        <v>0</v>
      </c>
      <c r="E16" s="1">
        <v>4</v>
      </c>
      <c r="F16" s="1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/>
      <c r="T16" s="1"/>
      <c r="U16" s="1"/>
      <c r="V16" s="1"/>
      <c r="W16" s="1"/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</v>
      </c>
      <c r="AF16" s="1">
        <v>0</v>
      </c>
      <c r="AG16" s="1">
        <v>4</v>
      </c>
    </row>
    <row r="17" spans="1:33">
      <c r="A17" s="1" t="s">
        <v>102</v>
      </c>
      <c r="B17" s="16">
        <v>45856</v>
      </c>
      <c r="C17" s="1" t="s">
        <v>240</v>
      </c>
      <c r="D17" s="1">
        <v>0.25</v>
      </c>
      <c r="E17" s="1">
        <v>4</v>
      </c>
      <c r="F17" s="1">
        <v>4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0.25</v>
      </c>
      <c r="R17" s="1">
        <v>0.25</v>
      </c>
      <c r="S17" s="1"/>
      <c r="T17" s="1"/>
      <c r="U17" s="1"/>
      <c r="V17" s="1"/>
      <c r="W17" s="1"/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</row>
    <row r="18" spans="1:33">
      <c r="A18" s="1" t="s">
        <v>132</v>
      </c>
      <c r="B18" s="16">
        <v>45856</v>
      </c>
      <c r="C18" s="1" t="s">
        <v>240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1.333</v>
      </c>
      <c r="S18" s="1"/>
      <c r="T18" s="1"/>
      <c r="U18" s="1"/>
      <c r="V18" s="1"/>
      <c r="W18" s="1"/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6</v>
      </c>
      <c r="AF18" s="1">
        <v>0</v>
      </c>
      <c r="AG18" s="1">
        <v>0</v>
      </c>
    </row>
    <row r="19" spans="1:33">
      <c r="A19" s="1" t="s">
        <v>143</v>
      </c>
      <c r="B19" s="16">
        <v>45856</v>
      </c>
      <c r="C19" s="1" t="s">
        <v>240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/>
      <c r="U19" s="1"/>
      <c r="V19" s="1"/>
      <c r="W19" s="1"/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1</v>
      </c>
    </row>
    <row r="20" spans="1:33">
      <c r="A20" s="1" t="s">
        <v>146</v>
      </c>
      <c r="B20" s="16">
        <v>45856</v>
      </c>
      <c r="C20" s="1" t="s">
        <v>240</v>
      </c>
      <c r="D20" s="1">
        <v>0</v>
      </c>
      <c r="E20" s="1">
        <v>3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/>
      <c r="V20" s="1"/>
      <c r="W20" s="1"/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3</v>
      </c>
      <c r="AF20" s="1">
        <v>0</v>
      </c>
      <c r="AG20" s="1">
        <v>4</v>
      </c>
    </row>
    <row r="21" spans="1:33">
      <c r="A21" s="1" t="s">
        <v>111</v>
      </c>
      <c r="B21" s="16">
        <v>45856</v>
      </c>
      <c r="C21" s="1" t="s">
        <v>240</v>
      </c>
      <c r="D21" s="1">
        <v>0.33300000000000002</v>
      </c>
      <c r="E21" s="1">
        <v>3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0.33300000000000002</v>
      </c>
      <c r="R21" s="1">
        <v>0.33300000000000002</v>
      </c>
      <c r="S21" s="1"/>
      <c r="T21" s="1"/>
      <c r="U21" s="1"/>
      <c r="V21" s="1"/>
      <c r="W21" s="1"/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</row>
    <row r="22" spans="1:33">
      <c r="A22" s="1" t="s">
        <v>106</v>
      </c>
      <c r="B22" s="16">
        <v>45856</v>
      </c>
      <c r="C22" s="1" t="s">
        <v>240</v>
      </c>
      <c r="D22" s="1">
        <v>0</v>
      </c>
      <c r="E22" s="1">
        <v>3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/>
      <c r="T22" s="1"/>
      <c r="U22" s="1"/>
      <c r="V22" s="1"/>
      <c r="W22" s="1"/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5</v>
      </c>
      <c r="AF22" s="1">
        <v>2</v>
      </c>
      <c r="AG22" s="1">
        <v>3</v>
      </c>
    </row>
    <row r="23" spans="1:33">
      <c r="A23" s="1" t="s">
        <v>83</v>
      </c>
      <c r="B23" s="1" t="s">
        <v>198</v>
      </c>
      <c r="C23" s="1" t="s">
        <v>240</v>
      </c>
      <c r="D23" s="1">
        <v>0.4</v>
      </c>
      <c r="E23" s="1">
        <v>5</v>
      </c>
      <c r="F23" s="1">
        <v>5</v>
      </c>
      <c r="G23" s="1">
        <v>2</v>
      </c>
      <c r="H23" s="1">
        <v>1</v>
      </c>
      <c r="I23" s="1">
        <v>0</v>
      </c>
      <c r="J23" s="1">
        <v>0</v>
      </c>
      <c r="K23" s="1">
        <v>1</v>
      </c>
      <c r="L23" s="1">
        <v>2</v>
      </c>
      <c r="M23" s="1">
        <v>2</v>
      </c>
      <c r="N23" s="1">
        <v>0</v>
      </c>
      <c r="O23" s="1">
        <v>0</v>
      </c>
      <c r="P23" s="1">
        <v>0</v>
      </c>
      <c r="Q23" s="1">
        <v>0.4</v>
      </c>
      <c r="R23" s="1">
        <v>1</v>
      </c>
      <c r="S23" s="1"/>
      <c r="T23" s="1"/>
      <c r="U23" s="1"/>
      <c r="V23" s="1"/>
      <c r="W23" s="1"/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3</v>
      </c>
      <c r="AF23" s="1">
        <v>2</v>
      </c>
      <c r="AG23" s="1">
        <v>3</v>
      </c>
    </row>
    <row r="24" spans="1:33">
      <c r="A24" s="1" t="s">
        <v>96</v>
      </c>
      <c r="B24" s="16">
        <v>45856</v>
      </c>
      <c r="C24" s="1" t="s">
        <v>240</v>
      </c>
      <c r="D24" s="1">
        <v>0</v>
      </c>
      <c r="E24" s="1">
        <v>5</v>
      </c>
      <c r="F24" s="1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</v>
      </c>
      <c r="P24" s="1">
        <v>3</v>
      </c>
      <c r="Q24" s="1">
        <v>0.2</v>
      </c>
      <c r="R24" s="1">
        <v>0</v>
      </c>
      <c r="S24" s="1"/>
      <c r="T24" s="1"/>
      <c r="U24" s="1"/>
      <c r="V24" s="1"/>
      <c r="W24" s="1"/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</row>
    <row r="25" spans="1:33">
      <c r="A25" s="1" t="s">
        <v>115</v>
      </c>
      <c r="B25" s="16">
        <v>45856</v>
      </c>
      <c r="C25" s="1" t="s">
        <v>240</v>
      </c>
      <c r="D25" s="1">
        <v>0.33300000000000002</v>
      </c>
      <c r="E25" s="1">
        <v>4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0.5</v>
      </c>
      <c r="R25" s="1">
        <v>0.66700000000000004</v>
      </c>
      <c r="S25" s="1"/>
      <c r="T25" s="1"/>
      <c r="U25" s="1"/>
      <c r="V25" s="1"/>
      <c r="W25" s="1"/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2</v>
      </c>
    </row>
    <row r="26" spans="1:33">
      <c r="A26" s="1" t="s">
        <v>104</v>
      </c>
      <c r="B26" s="16">
        <v>45856</v>
      </c>
      <c r="C26" s="1" t="s">
        <v>240</v>
      </c>
      <c r="D26" s="1">
        <v>0.33300000000000002</v>
      </c>
      <c r="E26" s="1">
        <v>4</v>
      </c>
      <c r="F26" s="1">
        <v>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0</v>
      </c>
      <c r="Q26" s="1">
        <v>0.5</v>
      </c>
      <c r="R26" s="1">
        <v>0.33300000000000002</v>
      </c>
      <c r="S26" s="1"/>
      <c r="T26" s="1"/>
      <c r="U26" s="1"/>
      <c r="V26" s="1"/>
      <c r="W26" s="1"/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4</v>
      </c>
      <c r="AF26" s="1">
        <v>2</v>
      </c>
      <c r="AG26" s="1">
        <v>2</v>
      </c>
    </row>
    <row r="27" spans="1:33">
      <c r="A27" s="1" t="s">
        <v>112</v>
      </c>
      <c r="B27" s="16">
        <v>45856</v>
      </c>
      <c r="C27" s="1" t="s">
        <v>240</v>
      </c>
      <c r="D27" s="1">
        <v>0.75</v>
      </c>
      <c r="E27" s="1">
        <v>4</v>
      </c>
      <c r="F27" s="1">
        <v>4</v>
      </c>
      <c r="G27" s="1">
        <v>3</v>
      </c>
      <c r="H27" s="1">
        <v>2</v>
      </c>
      <c r="I27" s="1">
        <v>0</v>
      </c>
      <c r="J27" s="1">
        <v>1</v>
      </c>
      <c r="K27" s="1">
        <v>0</v>
      </c>
      <c r="L27" s="1">
        <v>3</v>
      </c>
      <c r="M27" s="1">
        <v>1</v>
      </c>
      <c r="N27" s="1">
        <v>0</v>
      </c>
      <c r="O27" s="1">
        <v>0</v>
      </c>
      <c r="P27" s="1">
        <v>1</v>
      </c>
      <c r="Q27" s="1">
        <v>0.75</v>
      </c>
      <c r="R27" s="1">
        <v>1.25</v>
      </c>
      <c r="S27" s="1"/>
      <c r="T27" s="1"/>
      <c r="U27" s="1"/>
      <c r="V27" s="1"/>
      <c r="W27" s="1"/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</row>
    <row r="28" spans="1:33">
      <c r="A28" s="1" t="s">
        <v>134</v>
      </c>
      <c r="B28" s="16">
        <v>45856</v>
      </c>
      <c r="C28" s="1" t="s">
        <v>240</v>
      </c>
      <c r="D28" s="1">
        <v>0.5</v>
      </c>
      <c r="E28" s="1">
        <v>4</v>
      </c>
      <c r="F28" s="1">
        <v>4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0</v>
      </c>
      <c r="P28" s="1">
        <v>0</v>
      </c>
      <c r="Q28" s="1">
        <v>0.5</v>
      </c>
      <c r="R28" s="1">
        <v>0.75</v>
      </c>
      <c r="S28" s="1"/>
      <c r="T28" s="1"/>
      <c r="U28" s="1"/>
      <c r="V28" s="1"/>
      <c r="W28" s="1"/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2</v>
      </c>
      <c r="AF28" s="1">
        <v>4</v>
      </c>
      <c r="AG28" s="1">
        <v>2</v>
      </c>
    </row>
    <row r="29" spans="1:33">
      <c r="A29" s="1" t="s">
        <v>107</v>
      </c>
      <c r="B29" s="16">
        <v>45856</v>
      </c>
      <c r="C29" s="1" t="s">
        <v>240</v>
      </c>
      <c r="D29" s="1">
        <v>0.25</v>
      </c>
      <c r="E29" s="1">
        <v>4</v>
      </c>
      <c r="F29" s="1">
        <v>4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0.25</v>
      </c>
      <c r="R29" s="1">
        <v>0.25</v>
      </c>
      <c r="S29" s="1"/>
      <c r="T29" s="1"/>
      <c r="U29" s="1"/>
      <c r="V29" s="1"/>
      <c r="W29" s="1"/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12</v>
      </c>
      <c r="AF29" s="1">
        <v>0</v>
      </c>
      <c r="AG29" s="1">
        <v>3</v>
      </c>
    </row>
    <row r="30" spans="1:33">
      <c r="A30" s="1" t="s">
        <v>119</v>
      </c>
      <c r="B30" s="16">
        <v>45856</v>
      </c>
      <c r="C30" s="1" t="s">
        <v>240</v>
      </c>
      <c r="D30" s="1">
        <v>0.5</v>
      </c>
      <c r="E30" s="1">
        <v>4</v>
      </c>
      <c r="F30" s="1">
        <v>4</v>
      </c>
      <c r="G30" s="1">
        <v>2</v>
      </c>
      <c r="H30" s="1">
        <v>0</v>
      </c>
      <c r="I30" s="1">
        <v>0</v>
      </c>
      <c r="J30" s="1">
        <v>0</v>
      </c>
      <c r="K30" s="1">
        <v>2</v>
      </c>
      <c r="L30" s="1">
        <v>2</v>
      </c>
      <c r="M30" s="1">
        <v>2</v>
      </c>
      <c r="N30" s="1">
        <v>0</v>
      </c>
      <c r="O30" s="1">
        <v>0</v>
      </c>
      <c r="P30" s="1">
        <v>0</v>
      </c>
      <c r="Q30" s="1">
        <v>0.5</v>
      </c>
      <c r="R30" s="1">
        <v>2</v>
      </c>
      <c r="S30" s="1"/>
      <c r="T30" s="1"/>
      <c r="U30" s="1"/>
      <c r="V30" s="1"/>
      <c r="W30" s="1"/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</v>
      </c>
    </row>
    <row r="31" spans="1:33">
      <c r="A31" s="1" t="s">
        <v>121</v>
      </c>
      <c r="B31" s="16">
        <v>45856</v>
      </c>
      <c r="C31" s="1" t="s">
        <v>240</v>
      </c>
      <c r="D31" s="1">
        <v>0.5</v>
      </c>
      <c r="E31" s="1">
        <v>4</v>
      </c>
      <c r="F31" s="1">
        <v>4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0.5</v>
      </c>
      <c r="R31" s="1">
        <v>0.5</v>
      </c>
      <c r="S31" s="1"/>
      <c r="T31" s="1"/>
      <c r="U31" s="1"/>
      <c r="V31" s="1"/>
      <c r="W31" s="1"/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</row>
    <row r="32" spans="1:33">
      <c r="A32" s="1" t="s">
        <v>110</v>
      </c>
      <c r="B32" s="16">
        <v>45856</v>
      </c>
      <c r="C32" s="1" t="s">
        <v>240</v>
      </c>
      <c r="D32" s="1">
        <v>0.33300000000000002</v>
      </c>
      <c r="E32" s="1">
        <v>3</v>
      </c>
      <c r="F32" s="1">
        <v>3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0.33300000000000002</v>
      </c>
      <c r="R32" s="1">
        <v>0.33300000000000002</v>
      </c>
      <c r="S32" s="1"/>
      <c r="T32" s="1"/>
      <c r="U32" s="1"/>
      <c r="V32" s="1"/>
      <c r="W32" s="1"/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2</v>
      </c>
    </row>
    <row r="33" spans="1:33">
      <c r="A33" s="1" t="s">
        <v>138</v>
      </c>
      <c r="B33" s="16">
        <v>45856</v>
      </c>
      <c r="C33" s="1" t="s">
        <v>240</v>
      </c>
      <c r="D33" s="1">
        <v>0.33300000000000002</v>
      </c>
      <c r="E33" s="1">
        <v>3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0.33300000000000002</v>
      </c>
      <c r="R33" s="1">
        <v>0.33300000000000002</v>
      </c>
      <c r="S33" s="1"/>
      <c r="T33" s="1"/>
      <c r="U33" s="1"/>
      <c r="V33" s="1"/>
      <c r="W33" s="1"/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</row>
    <row r="34" spans="1:33">
      <c r="A34" s="1" t="s">
        <v>118</v>
      </c>
      <c r="B34" s="16">
        <v>45856</v>
      </c>
      <c r="C34" s="1" t="s">
        <v>240</v>
      </c>
      <c r="D34" s="1">
        <v>0.33300000000000002</v>
      </c>
      <c r="E34" s="1">
        <v>3</v>
      </c>
      <c r="F34" s="1">
        <v>3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0.33300000000000002</v>
      </c>
      <c r="R34" s="1">
        <v>0.33300000000000002</v>
      </c>
      <c r="S34" s="1"/>
      <c r="T34" s="1"/>
      <c r="U34" s="1"/>
      <c r="V34" s="1"/>
      <c r="W34" s="1"/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</v>
      </c>
      <c r="AF34" s="1">
        <v>2</v>
      </c>
      <c r="AG34" s="1">
        <v>2</v>
      </c>
    </row>
    <row r="35" spans="1:33">
      <c r="A35" s="1" t="s">
        <v>116</v>
      </c>
      <c r="B35" s="16">
        <v>45856</v>
      </c>
      <c r="C35" s="1" t="s">
        <v>240</v>
      </c>
      <c r="D35" s="1">
        <v>0</v>
      </c>
      <c r="E35" s="1">
        <v>3</v>
      </c>
      <c r="F35" s="1">
        <v>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  <c r="Q35" s="1">
        <v>0</v>
      </c>
      <c r="R35" s="1">
        <v>0</v>
      </c>
      <c r="S35" s="1"/>
      <c r="T35" s="1"/>
      <c r="U35" s="1"/>
      <c r="V35" s="1"/>
      <c r="W35" s="1"/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2</v>
      </c>
      <c r="AF35" s="1">
        <v>1</v>
      </c>
      <c r="AG35" s="1">
        <v>3</v>
      </c>
    </row>
    <row r="36" spans="1:33">
      <c r="A36" s="1" t="s">
        <v>117</v>
      </c>
      <c r="B36" s="16">
        <v>45856</v>
      </c>
      <c r="C36" s="1" t="s">
        <v>240</v>
      </c>
      <c r="D36" s="1">
        <v>0</v>
      </c>
      <c r="E36" s="1">
        <v>3</v>
      </c>
      <c r="F36" s="1">
        <v>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0</v>
      </c>
      <c r="R36" s="1">
        <v>0</v>
      </c>
      <c r="S36" s="1"/>
      <c r="T36" s="1"/>
      <c r="U36" s="1"/>
      <c r="V36" s="1"/>
      <c r="W36" s="1"/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3</v>
      </c>
    </row>
    <row r="37" spans="1:33">
      <c r="A37" s="1" t="s">
        <v>128</v>
      </c>
      <c r="B37" s="16">
        <v>45856</v>
      </c>
      <c r="C37" s="1" t="s">
        <v>240</v>
      </c>
      <c r="D37" s="1">
        <v>0</v>
      </c>
      <c r="E37" s="1">
        <v>3</v>
      </c>
      <c r="F37" s="1">
        <v>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/>
      <c r="T37" s="1"/>
      <c r="U37" s="1"/>
      <c r="V37" s="1"/>
      <c r="W37" s="1"/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9</v>
      </c>
      <c r="AF37" s="1">
        <v>0</v>
      </c>
      <c r="AG37" s="1">
        <v>3</v>
      </c>
    </row>
    <row r="38" spans="1:33">
      <c r="A38" s="1" t="s">
        <v>139</v>
      </c>
      <c r="B38" s="16">
        <v>45856</v>
      </c>
      <c r="C38" s="1" t="s">
        <v>240</v>
      </c>
      <c r="D38" s="1">
        <v>0.66700000000000004</v>
      </c>
      <c r="E38" s="1">
        <v>3</v>
      </c>
      <c r="F38" s="1">
        <v>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0.66700000000000004</v>
      </c>
      <c r="R38" s="1">
        <v>0.66700000000000004</v>
      </c>
      <c r="S38" s="1"/>
      <c r="T38" s="1"/>
      <c r="U38" s="1"/>
      <c r="V38" s="1"/>
      <c r="W38" s="1"/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3</v>
      </c>
      <c r="AF38" s="1">
        <v>2</v>
      </c>
      <c r="AG38" s="1">
        <v>2</v>
      </c>
    </row>
    <row r="39" spans="1:33">
      <c r="A39" s="1" t="s">
        <v>265</v>
      </c>
      <c r="B39" s="16">
        <v>45856</v>
      </c>
      <c r="C39" s="1" t="s">
        <v>240</v>
      </c>
      <c r="D39" s="1">
        <v>0.33300000000000002</v>
      </c>
      <c r="E39" s="1">
        <v>3</v>
      </c>
      <c r="F39" s="1">
        <v>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0.33300000000000002</v>
      </c>
      <c r="R39" s="1">
        <v>0.33300000000000002</v>
      </c>
      <c r="S39" s="1"/>
      <c r="T39" s="1"/>
      <c r="U39" s="1"/>
      <c r="V39" s="1"/>
      <c r="W39" s="1"/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2</v>
      </c>
    </row>
    <row r="40" spans="1:33">
      <c r="A40" s="1" t="s">
        <v>140</v>
      </c>
      <c r="B40" s="16">
        <v>45856</v>
      </c>
      <c r="C40" s="1" t="s">
        <v>240</v>
      </c>
      <c r="D40" s="1">
        <v>0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/>
      <c r="T40" s="1"/>
      <c r="U40" s="1"/>
      <c r="V40" s="1"/>
      <c r="W40" s="1"/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2</v>
      </c>
      <c r="AF40" s="1">
        <v>0</v>
      </c>
      <c r="AG40" s="1">
        <v>2</v>
      </c>
    </row>
    <row r="41" spans="1:33">
      <c r="A41" s="1" t="s">
        <v>126</v>
      </c>
      <c r="B41" s="16">
        <v>45856</v>
      </c>
      <c r="C41" s="1" t="s">
        <v>241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</row>
    <row r="42" spans="1:33">
      <c r="A42" s="1" t="s">
        <v>114</v>
      </c>
      <c r="B42" s="16">
        <v>45857</v>
      </c>
      <c r="C42" s="1" t="s">
        <v>240</v>
      </c>
      <c r="D42" s="1">
        <v>0.2</v>
      </c>
      <c r="E42" s="1">
        <v>5</v>
      </c>
      <c r="F42" s="1">
        <v>5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0.2</v>
      </c>
      <c r="R42" s="1">
        <v>0.2</v>
      </c>
      <c r="S42" s="1"/>
      <c r="T42" s="1"/>
      <c r="U42" s="1"/>
      <c r="V42" s="1"/>
      <c r="W42" s="1"/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</v>
      </c>
      <c r="AF42" s="1">
        <v>1</v>
      </c>
      <c r="AG42" s="1">
        <v>4</v>
      </c>
    </row>
    <row r="43" spans="1:33">
      <c r="A43" s="1" t="s">
        <v>87</v>
      </c>
      <c r="B43" s="16">
        <v>45857</v>
      </c>
      <c r="C43" s="1" t="s">
        <v>240</v>
      </c>
      <c r="D43" s="1">
        <v>0.6</v>
      </c>
      <c r="E43" s="1">
        <v>5</v>
      </c>
      <c r="F43" s="1">
        <v>5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0.6</v>
      </c>
      <c r="R43" s="1">
        <v>0.6</v>
      </c>
      <c r="S43" s="1"/>
      <c r="T43" s="1"/>
      <c r="U43" s="1"/>
      <c r="V43" s="1"/>
      <c r="W43" s="1"/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3</v>
      </c>
      <c r="AF43" s="1">
        <v>3</v>
      </c>
      <c r="AG43" s="1">
        <v>2</v>
      </c>
    </row>
    <row r="44" spans="1:33">
      <c r="A44" s="1" t="s">
        <v>93</v>
      </c>
      <c r="B44" s="16">
        <v>45857</v>
      </c>
      <c r="C44" s="1" t="s">
        <v>240</v>
      </c>
      <c r="D44" s="1">
        <v>0.75</v>
      </c>
      <c r="E44" s="1">
        <v>4</v>
      </c>
      <c r="F44" s="1">
        <v>4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1">
        <v>0.75</v>
      </c>
      <c r="R44" s="1">
        <v>0.75</v>
      </c>
      <c r="S44" s="1"/>
      <c r="T44" s="1"/>
      <c r="U44" s="1"/>
      <c r="V44" s="1"/>
      <c r="W44" s="1"/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2</v>
      </c>
      <c r="AG44" s="1">
        <v>1</v>
      </c>
    </row>
    <row r="45" spans="1:33">
      <c r="A45" s="1" t="s">
        <v>97</v>
      </c>
      <c r="B45" s="16">
        <v>45857</v>
      </c>
      <c r="C45" s="1" t="s">
        <v>240</v>
      </c>
      <c r="D45" s="1">
        <v>0.25</v>
      </c>
      <c r="E45" s="1">
        <v>4</v>
      </c>
      <c r="F45" s="1">
        <v>4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0.25</v>
      </c>
      <c r="R45" s="1">
        <v>0.5</v>
      </c>
      <c r="S45" s="1"/>
      <c r="T45" s="1"/>
      <c r="U45" s="1"/>
      <c r="V45" s="1"/>
      <c r="W45" s="1"/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3</v>
      </c>
      <c r="AF45" s="1">
        <v>1</v>
      </c>
      <c r="AG45" s="1">
        <v>4</v>
      </c>
    </row>
    <row r="46" spans="1:33">
      <c r="A46" s="20" t="s">
        <v>264</v>
      </c>
      <c r="B46" s="16">
        <v>45857</v>
      </c>
      <c r="C46" s="1" t="s">
        <v>240</v>
      </c>
      <c r="D46" s="1">
        <v>0.25</v>
      </c>
      <c r="E46" s="1">
        <v>4</v>
      </c>
      <c r="F46" s="1">
        <v>4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0.25</v>
      </c>
      <c r="R46" s="1">
        <v>0.5</v>
      </c>
      <c r="S46" s="1"/>
      <c r="T46" s="1"/>
      <c r="U46" s="1"/>
      <c r="V46" s="1"/>
      <c r="W46" s="1"/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3</v>
      </c>
      <c r="AF46" s="1">
        <v>3</v>
      </c>
      <c r="AG46" s="1">
        <v>3</v>
      </c>
    </row>
    <row r="47" spans="1:33">
      <c r="A47" s="1" t="s">
        <v>129</v>
      </c>
      <c r="B47" s="16">
        <v>45857</v>
      </c>
      <c r="C47" s="1" t="s">
        <v>240</v>
      </c>
      <c r="D47" s="1">
        <v>0.25</v>
      </c>
      <c r="E47" s="1">
        <v>4</v>
      </c>
      <c r="F47" s="1">
        <v>4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0.25</v>
      </c>
      <c r="R47" s="1">
        <v>0.25</v>
      </c>
      <c r="S47" s="1"/>
      <c r="T47" s="1"/>
      <c r="U47" s="1"/>
      <c r="V47" s="1"/>
      <c r="W47" s="1"/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3</v>
      </c>
    </row>
    <row r="48" spans="1:33">
      <c r="A48" s="1" t="s">
        <v>130</v>
      </c>
      <c r="B48" s="1" t="s">
        <v>242</v>
      </c>
      <c r="C48" s="1" t="s">
        <v>240</v>
      </c>
      <c r="D48" s="1">
        <v>0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/>
      <c r="T48" s="1"/>
      <c r="U48" s="1"/>
      <c r="V48" s="1"/>
      <c r="W48" s="1"/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</row>
    <row r="49" spans="1:33">
      <c r="A49" s="1" t="s">
        <v>266</v>
      </c>
      <c r="B49" s="16">
        <v>45857</v>
      </c>
      <c r="C49" s="1" t="s">
        <v>240</v>
      </c>
      <c r="D49" s="1">
        <v>0</v>
      </c>
      <c r="E49" s="1">
        <v>3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/>
      <c r="T49" s="1"/>
      <c r="U49" s="1"/>
      <c r="V49" s="1"/>
      <c r="W49" s="1"/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3</v>
      </c>
    </row>
    <row r="50" spans="1:33">
      <c r="A50" s="1" t="s">
        <v>98</v>
      </c>
      <c r="B50" s="16">
        <v>45857</v>
      </c>
      <c r="C50" s="1" t="s">
        <v>240</v>
      </c>
      <c r="D50" s="1">
        <v>0.5</v>
      </c>
      <c r="E50" s="1">
        <v>4</v>
      </c>
      <c r="F50" s="1">
        <v>4</v>
      </c>
      <c r="G50" s="1">
        <v>2</v>
      </c>
      <c r="H50" s="1">
        <v>1</v>
      </c>
      <c r="I50" s="1">
        <v>0</v>
      </c>
      <c r="J50" s="1">
        <v>0</v>
      </c>
      <c r="K50" s="1">
        <v>1</v>
      </c>
      <c r="L50" s="1">
        <v>1</v>
      </c>
      <c r="M50" s="1">
        <v>1</v>
      </c>
      <c r="N50" s="1">
        <v>0</v>
      </c>
      <c r="O50" s="1">
        <v>0</v>
      </c>
      <c r="P50" s="1">
        <v>1</v>
      </c>
      <c r="Q50" s="1">
        <v>0.5</v>
      </c>
      <c r="R50" s="1">
        <v>1.25</v>
      </c>
      <c r="S50" s="1"/>
      <c r="T50" s="1"/>
      <c r="U50" s="1"/>
      <c r="V50" s="1"/>
      <c r="W50" s="1"/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2</v>
      </c>
    </row>
    <row r="51" spans="1:33">
      <c r="A51" s="1" t="s">
        <v>145</v>
      </c>
      <c r="B51" s="16">
        <v>45857</v>
      </c>
      <c r="C51" s="1" t="s">
        <v>240</v>
      </c>
      <c r="D51" s="1">
        <v>0</v>
      </c>
      <c r="E51" s="1">
        <v>4</v>
      </c>
      <c r="F51" s="1">
        <v>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/>
      <c r="T51" s="1"/>
      <c r="U51" s="1"/>
      <c r="V51" s="1"/>
      <c r="W51" s="1"/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2</v>
      </c>
      <c r="AE51" s="1">
        <v>9</v>
      </c>
      <c r="AF51" s="1">
        <v>1</v>
      </c>
      <c r="AG51" s="1">
        <v>4</v>
      </c>
    </row>
    <row r="52" spans="1:33">
      <c r="A52" s="1" t="s">
        <v>82</v>
      </c>
      <c r="B52" s="16">
        <v>45857</v>
      </c>
      <c r="C52" s="1" t="s">
        <v>240</v>
      </c>
      <c r="D52" s="1">
        <v>0</v>
      </c>
      <c r="E52" s="1">
        <v>5</v>
      </c>
      <c r="F52" s="1">
        <v>4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1</v>
      </c>
      <c r="Q52" s="1">
        <v>0.2</v>
      </c>
      <c r="R52" s="1">
        <v>0</v>
      </c>
      <c r="S52" s="1"/>
      <c r="T52" s="1"/>
      <c r="U52" s="1"/>
      <c r="V52" s="1"/>
      <c r="W52" s="1"/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4</v>
      </c>
    </row>
    <row r="53" spans="1:33">
      <c r="A53" s="1" t="s">
        <v>103</v>
      </c>
      <c r="B53" s="16">
        <v>45857</v>
      </c>
      <c r="C53" s="1" t="s">
        <v>240</v>
      </c>
      <c r="D53" s="1">
        <v>0.33300000000000002</v>
      </c>
      <c r="E53" s="1">
        <v>4</v>
      </c>
      <c r="F53" s="1">
        <v>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0</v>
      </c>
      <c r="P53" s="1">
        <v>1</v>
      </c>
      <c r="Q53" s="1">
        <v>0.5</v>
      </c>
      <c r="R53" s="1">
        <v>0.33300000000000002</v>
      </c>
      <c r="S53" s="1"/>
      <c r="T53" s="1"/>
      <c r="U53" s="1"/>
      <c r="V53" s="1"/>
      <c r="W53" s="1"/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1</v>
      </c>
      <c r="AG53" s="1">
        <v>2</v>
      </c>
    </row>
    <row r="54" spans="1:33">
      <c r="A54" s="1" t="s">
        <v>91</v>
      </c>
      <c r="B54" s="16">
        <v>45857</v>
      </c>
      <c r="C54" s="1" t="s">
        <v>240</v>
      </c>
      <c r="D54" s="1">
        <v>0.25</v>
      </c>
      <c r="E54" s="1">
        <v>4</v>
      </c>
      <c r="F54" s="1">
        <v>4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2</v>
      </c>
      <c r="M54" s="1">
        <v>1</v>
      </c>
      <c r="N54" s="1">
        <v>2</v>
      </c>
      <c r="O54" s="1">
        <v>0</v>
      </c>
      <c r="P54" s="1">
        <v>0</v>
      </c>
      <c r="Q54" s="1">
        <v>0.25</v>
      </c>
      <c r="R54" s="1">
        <v>1</v>
      </c>
      <c r="S54" s="1"/>
      <c r="T54" s="1"/>
      <c r="U54" s="1"/>
      <c r="V54" s="1"/>
      <c r="W54" s="1"/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0</v>
      </c>
      <c r="AG54" s="1">
        <v>3</v>
      </c>
    </row>
    <row r="55" spans="1:33">
      <c r="A55" s="1" t="s">
        <v>100</v>
      </c>
      <c r="B55" s="16">
        <v>45857</v>
      </c>
      <c r="C55" s="1" t="s">
        <v>240</v>
      </c>
      <c r="D55" s="1">
        <v>0</v>
      </c>
      <c r="E55" s="1">
        <v>4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/>
      <c r="V55" s="1"/>
      <c r="W55" s="1"/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4</v>
      </c>
    </row>
    <row r="56" spans="1:33">
      <c r="A56" s="1" t="s">
        <v>95</v>
      </c>
      <c r="B56" s="16">
        <v>45857</v>
      </c>
      <c r="C56" s="1" t="s">
        <v>240</v>
      </c>
      <c r="D56" s="1">
        <v>0.25</v>
      </c>
      <c r="E56" s="1">
        <v>4</v>
      </c>
      <c r="F56" s="1">
        <v>4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0</v>
      </c>
      <c r="P56" s="1">
        <v>1</v>
      </c>
      <c r="Q56" s="1">
        <v>0.25</v>
      </c>
      <c r="R56" s="1">
        <v>0.5</v>
      </c>
      <c r="S56" s="1"/>
      <c r="T56" s="1"/>
      <c r="U56" s="1"/>
      <c r="V56" s="1"/>
      <c r="W56" s="1"/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3</v>
      </c>
      <c r="AF56" s="1">
        <v>3</v>
      </c>
      <c r="AG56" s="1">
        <v>3</v>
      </c>
    </row>
    <row r="57" spans="1:33">
      <c r="A57" s="1" t="s">
        <v>105</v>
      </c>
      <c r="B57" s="16">
        <v>45857</v>
      </c>
      <c r="C57" s="1" t="s">
        <v>240</v>
      </c>
      <c r="D57" s="1">
        <v>0.33300000000000002</v>
      </c>
      <c r="E57" s="1">
        <v>4</v>
      </c>
      <c r="F57" s="1">
        <v>3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</v>
      </c>
      <c r="P57" s="1">
        <v>1</v>
      </c>
      <c r="Q57" s="1">
        <v>0.5</v>
      </c>
      <c r="R57" s="1">
        <v>0.66700000000000004</v>
      </c>
      <c r="S57" s="1"/>
      <c r="T57" s="1"/>
      <c r="U57" s="1"/>
      <c r="V57" s="1"/>
      <c r="W57" s="1"/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11</v>
      </c>
      <c r="AF57" s="1">
        <v>1</v>
      </c>
      <c r="AG57" s="1">
        <v>2</v>
      </c>
    </row>
    <row r="58" spans="1:33">
      <c r="A58" s="1" t="s">
        <v>133</v>
      </c>
      <c r="B58" s="16">
        <v>45857</v>
      </c>
      <c r="C58" s="1" t="s">
        <v>240</v>
      </c>
      <c r="D58" s="1">
        <v>0.5</v>
      </c>
      <c r="E58" s="1">
        <v>4</v>
      </c>
      <c r="F58" s="1">
        <v>4</v>
      </c>
      <c r="G58" s="1">
        <v>2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0</v>
      </c>
      <c r="P58" s="1">
        <v>0</v>
      </c>
      <c r="Q58" s="1">
        <v>0.5</v>
      </c>
      <c r="R58" s="1">
        <v>0.5</v>
      </c>
      <c r="S58" s="1"/>
      <c r="T58" s="1"/>
      <c r="U58" s="1"/>
      <c r="V58" s="1"/>
      <c r="W58" s="1"/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3</v>
      </c>
    </row>
    <row r="59" spans="1:33">
      <c r="A59" s="1" t="s">
        <v>108</v>
      </c>
      <c r="B59" s="16">
        <v>45857</v>
      </c>
      <c r="C59" s="1" t="s">
        <v>240</v>
      </c>
      <c r="D59" s="1">
        <v>0.25</v>
      </c>
      <c r="E59" s="1">
        <v>4</v>
      </c>
      <c r="F59" s="1">
        <v>4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 s="1">
        <v>0</v>
      </c>
      <c r="P59" s="1">
        <v>0</v>
      </c>
      <c r="Q59" s="1">
        <v>0.25</v>
      </c>
      <c r="R59" s="1">
        <v>0.75</v>
      </c>
      <c r="S59" s="1"/>
      <c r="T59" s="1"/>
      <c r="U59" s="1"/>
      <c r="V59" s="1"/>
      <c r="W59" s="1"/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4</v>
      </c>
      <c r="AF59" s="1">
        <v>2</v>
      </c>
      <c r="AG59" s="1">
        <v>3</v>
      </c>
    </row>
    <row r="60" spans="1:33">
      <c r="A60" s="1" t="s">
        <v>125</v>
      </c>
      <c r="B60" s="16">
        <v>45857</v>
      </c>
      <c r="C60" s="1" t="s">
        <v>240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/>
      <c r="U60" s="1"/>
      <c r="V60" s="1"/>
      <c r="W60" s="1"/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3</v>
      </c>
      <c r="AF60" s="1">
        <v>0</v>
      </c>
      <c r="AG60" s="1">
        <v>2</v>
      </c>
    </row>
    <row r="61" spans="1:33">
      <c r="A61" s="1" t="s">
        <v>82</v>
      </c>
      <c r="B61" s="16">
        <v>45858</v>
      </c>
      <c r="C61" s="1" t="s">
        <v>240</v>
      </c>
      <c r="D61" s="1">
        <v>0.2</v>
      </c>
      <c r="E61" s="1">
        <v>5</v>
      </c>
      <c r="F61" s="1">
        <v>5</v>
      </c>
      <c r="G61" s="1">
        <v>1</v>
      </c>
      <c r="H61" s="1">
        <v>0</v>
      </c>
      <c r="I61" s="1">
        <v>0</v>
      </c>
      <c r="J61" s="1">
        <v>0</v>
      </c>
      <c r="K61" s="1">
        <v>1</v>
      </c>
      <c r="L61" s="1">
        <v>3</v>
      </c>
      <c r="M61" s="1">
        <v>2</v>
      </c>
      <c r="N61" s="1">
        <v>1</v>
      </c>
      <c r="O61" s="1">
        <v>0</v>
      </c>
      <c r="P61" s="1">
        <v>0</v>
      </c>
      <c r="Q61" s="1">
        <v>0.2</v>
      </c>
      <c r="R61" s="1">
        <v>0.8</v>
      </c>
      <c r="S61" s="1"/>
      <c r="T61" s="1"/>
      <c r="U61" s="1"/>
      <c r="V61" s="1"/>
      <c r="W61" s="1"/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5</v>
      </c>
      <c r="AF61" s="1">
        <v>1</v>
      </c>
      <c r="AG61" s="1">
        <v>4</v>
      </c>
    </row>
    <row r="62" spans="1:33">
      <c r="A62" s="1" t="s">
        <v>103</v>
      </c>
      <c r="B62" s="16">
        <v>45858</v>
      </c>
      <c r="C62" s="1" t="s">
        <v>240</v>
      </c>
      <c r="D62" s="1">
        <v>0.4</v>
      </c>
      <c r="E62" s="1">
        <v>5</v>
      </c>
      <c r="F62" s="1">
        <v>5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2</v>
      </c>
      <c r="Q62" s="1">
        <v>0.4</v>
      </c>
      <c r="R62" s="1">
        <v>0.4</v>
      </c>
      <c r="S62" s="1"/>
      <c r="T62" s="1"/>
      <c r="U62" s="1"/>
      <c r="V62" s="1"/>
      <c r="W62" s="1"/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3</v>
      </c>
      <c r="AG62" s="1">
        <v>4</v>
      </c>
    </row>
    <row r="63" spans="1:33">
      <c r="A63" s="1" t="s">
        <v>108</v>
      </c>
      <c r="B63" s="16">
        <v>45858</v>
      </c>
      <c r="C63" s="1" t="s">
        <v>240</v>
      </c>
      <c r="D63" s="1">
        <v>0.5</v>
      </c>
      <c r="E63" s="1">
        <v>4</v>
      </c>
      <c r="F63" s="1">
        <v>4</v>
      </c>
      <c r="G63" s="1">
        <v>2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1</v>
      </c>
      <c r="Q63" s="1">
        <v>0.5</v>
      </c>
      <c r="R63" s="1">
        <v>0.5</v>
      </c>
      <c r="S63" s="1"/>
      <c r="T63" s="1"/>
      <c r="U63" s="1"/>
      <c r="V63" s="1"/>
      <c r="W63" s="1"/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5</v>
      </c>
      <c r="AF63" s="1">
        <v>0</v>
      </c>
      <c r="AG63" s="1">
        <v>2</v>
      </c>
    </row>
    <row r="64" spans="1:33">
      <c r="A64" s="1" t="s">
        <v>91</v>
      </c>
      <c r="B64" s="16">
        <v>45858</v>
      </c>
      <c r="C64" s="1" t="s">
        <v>240</v>
      </c>
      <c r="D64" s="1">
        <v>0</v>
      </c>
      <c r="E64" s="1">
        <v>4</v>
      </c>
      <c r="F64" s="1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 s="1">
        <v>0</v>
      </c>
      <c r="S64" s="1"/>
      <c r="T64" s="1"/>
      <c r="U64" s="1"/>
      <c r="V64" s="1"/>
      <c r="W64" s="1"/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2</v>
      </c>
      <c r="AF64" s="1">
        <v>0</v>
      </c>
      <c r="AG64" s="1">
        <v>4</v>
      </c>
    </row>
    <row r="65" spans="1:33">
      <c r="A65" s="1" t="s">
        <v>95</v>
      </c>
      <c r="B65" s="16">
        <v>45858</v>
      </c>
      <c r="C65" s="1" t="s">
        <v>240</v>
      </c>
      <c r="D65" s="1">
        <v>0</v>
      </c>
      <c r="E65" s="1">
        <v>4</v>
      </c>
      <c r="F65" s="1">
        <v>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/>
      <c r="T65" s="1"/>
      <c r="U65" s="1"/>
      <c r="V65" s="1"/>
      <c r="W65" s="1"/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2</v>
      </c>
      <c r="AF65" s="1">
        <v>0</v>
      </c>
      <c r="AG65" s="1">
        <v>4</v>
      </c>
    </row>
    <row r="66" spans="1:33">
      <c r="A66" s="1" t="s">
        <v>125</v>
      </c>
      <c r="B66" s="16">
        <v>45858</v>
      </c>
      <c r="C66" s="1" t="s">
        <v>240</v>
      </c>
      <c r="D66" s="1">
        <v>0.25</v>
      </c>
      <c r="E66" s="1">
        <v>4</v>
      </c>
      <c r="F66" s="1">
        <v>4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0</v>
      </c>
      <c r="P66" s="1">
        <v>1</v>
      </c>
      <c r="Q66" s="1">
        <v>0.25</v>
      </c>
      <c r="R66" s="1">
        <v>0.25</v>
      </c>
      <c r="S66" s="1"/>
      <c r="T66" s="1"/>
      <c r="U66" s="1"/>
      <c r="V66" s="1"/>
      <c r="W66" s="1"/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2</v>
      </c>
      <c r="AF66" s="1">
        <v>1</v>
      </c>
      <c r="AG66" s="1">
        <v>3</v>
      </c>
    </row>
    <row r="67" spans="1:33">
      <c r="A67" s="1" t="s">
        <v>100</v>
      </c>
      <c r="B67" s="16">
        <v>45858</v>
      </c>
      <c r="C67" s="1" t="s">
        <v>240</v>
      </c>
      <c r="D67" s="1">
        <v>0</v>
      </c>
      <c r="E67" s="1">
        <v>4</v>
      </c>
      <c r="F67" s="1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/>
      <c r="U67" s="1"/>
      <c r="V67" s="1"/>
      <c r="W67" s="1"/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3</v>
      </c>
      <c r="AG67" s="1">
        <v>4</v>
      </c>
    </row>
    <row r="68" spans="1:33">
      <c r="A68" s="1" t="s">
        <v>105</v>
      </c>
      <c r="B68" s="16">
        <v>45858</v>
      </c>
      <c r="C68" s="1" t="s">
        <v>240</v>
      </c>
      <c r="D68" s="1">
        <v>0.5</v>
      </c>
      <c r="E68" s="1">
        <v>4</v>
      </c>
      <c r="F68" s="1">
        <v>4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0</v>
      </c>
      <c r="P68" s="1">
        <v>0</v>
      </c>
      <c r="Q68" s="1">
        <v>0.5</v>
      </c>
      <c r="R68" s="1">
        <v>0.5</v>
      </c>
      <c r="S68" s="1"/>
      <c r="T68" s="1"/>
      <c r="U68" s="1"/>
      <c r="V68" s="1"/>
      <c r="W68" s="1"/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10</v>
      </c>
      <c r="AF68" s="1">
        <v>0</v>
      </c>
      <c r="AG68" s="1">
        <v>2</v>
      </c>
    </row>
    <row r="69" spans="1:33">
      <c r="A69" s="1" t="s">
        <v>133</v>
      </c>
      <c r="B69" s="16">
        <v>45858</v>
      </c>
      <c r="C69" s="1" t="s">
        <v>240</v>
      </c>
      <c r="D69" s="1">
        <v>0.75</v>
      </c>
      <c r="E69" s="1">
        <v>4</v>
      </c>
      <c r="F69" s="1">
        <v>4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0.75</v>
      </c>
      <c r="R69" s="1">
        <v>0.75</v>
      </c>
      <c r="S69" s="1"/>
      <c r="T69" s="1"/>
      <c r="U69" s="1"/>
      <c r="V69" s="1"/>
      <c r="W69" s="1"/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</row>
    <row r="70" spans="1:33">
      <c r="A70" s="1" t="s">
        <v>83</v>
      </c>
      <c r="B70" s="1" t="s">
        <v>243</v>
      </c>
      <c r="C70" s="1" t="s">
        <v>240</v>
      </c>
      <c r="D70" s="1">
        <v>0.6</v>
      </c>
      <c r="E70" s="1">
        <v>5</v>
      </c>
      <c r="F70" s="1">
        <v>5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4</v>
      </c>
      <c r="O70" s="1">
        <v>0</v>
      </c>
      <c r="P70" s="1">
        <v>1</v>
      </c>
      <c r="Q70" s="1">
        <v>0.6</v>
      </c>
      <c r="R70" s="1">
        <v>0.8</v>
      </c>
      <c r="S70" s="1"/>
      <c r="T70" s="1"/>
      <c r="U70" s="1"/>
      <c r="V70" s="1"/>
      <c r="W70" s="1"/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3</v>
      </c>
      <c r="AG70" s="1">
        <v>2</v>
      </c>
    </row>
    <row r="71" spans="1:33">
      <c r="A71" s="1" t="s">
        <v>112</v>
      </c>
      <c r="B71" s="16">
        <v>45858</v>
      </c>
      <c r="C71" s="1" t="s">
        <v>240</v>
      </c>
      <c r="D71" s="1">
        <v>0.8</v>
      </c>
      <c r="E71" s="1">
        <v>5</v>
      </c>
      <c r="F71" s="1">
        <v>5</v>
      </c>
      <c r="G71" s="1">
        <v>4</v>
      </c>
      <c r="H71" s="1">
        <v>1</v>
      </c>
      <c r="I71" s="1">
        <v>2</v>
      </c>
      <c r="J71" s="1">
        <v>0</v>
      </c>
      <c r="K71" s="1">
        <v>1</v>
      </c>
      <c r="L71" s="1">
        <v>4</v>
      </c>
      <c r="M71" s="1">
        <v>1</v>
      </c>
      <c r="N71" s="1">
        <v>0</v>
      </c>
      <c r="O71" s="1">
        <v>0</v>
      </c>
      <c r="P71" s="1">
        <v>0</v>
      </c>
      <c r="Q71" s="1">
        <v>0.8</v>
      </c>
      <c r="R71" s="1">
        <v>1.8</v>
      </c>
      <c r="S71" s="1"/>
      <c r="T71" s="1"/>
      <c r="U71" s="1"/>
      <c r="V71" s="1"/>
      <c r="W71" s="1"/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</row>
    <row r="72" spans="1:33">
      <c r="A72" s="1" t="s">
        <v>115</v>
      </c>
      <c r="B72" s="16">
        <v>45858</v>
      </c>
      <c r="C72" s="1" t="s">
        <v>240</v>
      </c>
      <c r="D72" s="1">
        <v>0.25</v>
      </c>
      <c r="E72" s="1">
        <v>5</v>
      </c>
      <c r="F72" s="1">
        <v>4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0</v>
      </c>
      <c r="P72" s="1">
        <v>0</v>
      </c>
      <c r="Q72" s="1">
        <v>0.4</v>
      </c>
      <c r="R72" s="1">
        <v>0.25</v>
      </c>
      <c r="S72" s="1"/>
      <c r="T72" s="1"/>
      <c r="U72" s="1"/>
      <c r="V72" s="1"/>
      <c r="W72" s="1"/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7</v>
      </c>
      <c r="AF72" s="1">
        <v>0</v>
      </c>
      <c r="AG72" s="1">
        <v>3</v>
      </c>
    </row>
    <row r="73" spans="1:33">
      <c r="A73" s="1" t="s">
        <v>104</v>
      </c>
      <c r="B73" s="16">
        <v>45858</v>
      </c>
      <c r="C73" s="1" t="s">
        <v>240</v>
      </c>
      <c r="D73" s="1">
        <v>0</v>
      </c>
      <c r="E73" s="1">
        <v>4</v>
      </c>
      <c r="F73" s="1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/>
      <c r="V73" s="1"/>
      <c r="W73" s="1"/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3</v>
      </c>
      <c r="AE73" s="1">
        <v>2</v>
      </c>
      <c r="AF73" s="1">
        <v>3</v>
      </c>
      <c r="AG73" s="1">
        <v>4</v>
      </c>
    </row>
    <row r="74" spans="1:33">
      <c r="A74" s="1" t="s">
        <v>126</v>
      </c>
      <c r="B74" s="16">
        <v>45858</v>
      </c>
      <c r="C74" s="1" t="s">
        <v>240</v>
      </c>
      <c r="D74" s="1">
        <v>0.25</v>
      </c>
      <c r="E74" s="1">
        <v>4</v>
      </c>
      <c r="F74" s="1">
        <v>4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0.25</v>
      </c>
      <c r="R74" s="1">
        <v>0.25</v>
      </c>
      <c r="S74" s="1"/>
      <c r="T74" s="1"/>
      <c r="U74" s="1"/>
      <c r="V74" s="1"/>
      <c r="W74" s="1"/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3</v>
      </c>
    </row>
    <row r="75" spans="1:33">
      <c r="A75" s="1" t="s">
        <v>121</v>
      </c>
      <c r="B75" s="16">
        <v>45858</v>
      </c>
      <c r="C75" s="1" t="s">
        <v>240</v>
      </c>
      <c r="D75" s="1">
        <v>0.33300000000000002</v>
      </c>
      <c r="E75" s="1">
        <v>4</v>
      </c>
      <c r="F75" s="1">
        <v>3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0</v>
      </c>
      <c r="P75" s="1">
        <v>0</v>
      </c>
      <c r="Q75" s="1">
        <v>0.5</v>
      </c>
      <c r="R75" s="1">
        <v>0.33300000000000002</v>
      </c>
      <c r="S75" s="1"/>
      <c r="T75" s="1"/>
      <c r="U75" s="1"/>
      <c r="V75" s="1"/>
      <c r="W75" s="1"/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3</v>
      </c>
      <c r="AG75" s="1">
        <v>2</v>
      </c>
    </row>
    <row r="76" spans="1:33">
      <c r="A76" s="1" t="s">
        <v>107</v>
      </c>
      <c r="B76" s="16">
        <v>45858</v>
      </c>
      <c r="C76" s="1" t="s">
        <v>240</v>
      </c>
      <c r="D76" s="1">
        <v>0</v>
      </c>
      <c r="E76" s="1">
        <v>4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/>
      <c r="T76" s="1"/>
      <c r="U76" s="1"/>
      <c r="V76" s="1"/>
      <c r="W76" s="1"/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12</v>
      </c>
      <c r="AF76" s="1">
        <v>1</v>
      </c>
      <c r="AG76" s="1">
        <v>4</v>
      </c>
    </row>
    <row r="77" spans="1:33">
      <c r="A77" s="1" t="s">
        <v>131</v>
      </c>
      <c r="B77" s="16">
        <v>45858</v>
      </c>
      <c r="C77" s="1" t="s">
        <v>240</v>
      </c>
      <c r="D77" s="1">
        <v>0.33300000000000002</v>
      </c>
      <c r="E77" s="1">
        <v>3</v>
      </c>
      <c r="F77" s="1">
        <v>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0.33300000000000002</v>
      </c>
      <c r="R77" s="1">
        <v>0.33300000000000002</v>
      </c>
      <c r="S77" s="1"/>
      <c r="T77" s="1"/>
      <c r="U77" s="1"/>
      <c r="V77" s="1"/>
      <c r="W77" s="1"/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1</v>
      </c>
      <c r="AG77" s="1">
        <v>2</v>
      </c>
    </row>
    <row r="78" spans="1:33">
      <c r="A78" s="1" t="s">
        <v>119</v>
      </c>
      <c r="B78" s="16">
        <v>45858</v>
      </c>
      <c r="C78" s="1" t="s">
        <v>240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2</v>
      </c>
      <c r="S78" s="1"/>
      <c r="T78" s="1"/>
      <c r="U78" s="1"/>
      <c r="V78" s="1"/>
      <c r="W78" s="1"/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</row>
    <row r="79" spans="1:33">
      <c r="A79" s="1" t="s">
        <v>96</v>
      </c>
      <c r="B79" s="16">
        <v>45858</v>
      </c>
      <c r="C79" s="1" t="s">
        <v>240</v>
      </c>
      <c r="D79" s="1">
        <v>0</v>
      </c>
      <c r="E79" s="1">
        <v>4</v>
      </c>
      <c r="F79" s="1">
        <v>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2</v>
      </c>
      <c r="Q79" s="1">
        <v>0</v>
      </c>
      <c r="R79" s="1">
        <v>0</v>
      </c>
      <c r="S79" s="1"/>
      <c r="T79" s="1"/>
      <c r="U79" s="1"/>
      <c r="V79" s="1"/>
      <c r="W79" s="1"/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4</v>
      </c>
    </row>
    <row r="80" spans="1:33">
      <c r="A80" s="1" t="s">
        <v>92</v>
      </c>
      <c r="B80" s="16">
        <v>45858</v>
      </c>
      <c r="C80" s="1" t="s">
        <v>240</v>
      </c>
      <c r="D80" s="1">
        <v>0.5</v>
      </c>
      <c r="E80" s="1">
        <v>4</v>
      </c>
      <c r="F80" s="1">
        <v>4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0.5</v>
      </c>
      <c r="R80" s="1">
        <v>0.75</v>
      </c>
      <c r="S80" s="1"/>
      <c r="T80" s="1"/>
      <c r="U80" s="1"/>
      <c r="V80" s="1"/>
      <c r="W80" s="1"/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5</v>
      </c>
      <c r="AF80" s="1">
        <v>2</v>
      </c>
      <c r="AG80" s="1">
        <v>3</v>
      </c>
    </row>
    <row r="81" spans="1:33">
      <c r="A81" s="1" t="s">
        <v>90</v>
      </c>
      <c r="B81" s="16">
        <v>45858</v>
      </c>
      <c r="C81" s="1" t="s">
        <v>240</v>
      </c>
      <c r="D81" s="1">
        <v>0.25</v>
      </c>
      <c r="E81" s="1">
        <v>4</v>
      </c>
      <c r="F81" s="1">
        <v>4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0.25</v>
      </c>
      <c r="R81" s="1">
        <v>0.5</v>
      </c>
      <c r="S81" s="1"/>
      <c r="T81" s="1"/>
      <c r="U81" s="1"/>
      <c r="V81" s="1"/>
      <c r="W81" s="1"/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1</v>
      </c>
      <c r="AF81" s="1">
        <v>0</v>
      </c>
      <c r="AG81" s="1">
        <v>3</v>
      </c>
    </row>
    <row r="82" spans="1:33">
      <c r="A82" s="1" t="s">
        <v>99</v>
      </c>
      <c r="B82" s="16">
        <v>45858</v>
      </c>
      <c r="C82" s="1" t="s">
        <v>240</v>
      </c>
      <c r="D82" s="1">
        <v>0.25</v>
      </c>
      <c r="E82" s="1">
        <v>4</v>
      </c>
      <c r="F82" s="1">
        <v>4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0.25</v>
      </c>
      <c r="R82" s="1">
        <v>0.5</v>
      </c>
      <c r="S82" s="1"/>
      <c r="T82" s="1"/>
      <c r="U82" s="1"/>
      <c r="V82" s="1"/>
      <c r="W82" s="1"/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3</v>
      </c>
    </row>
    <row r="83" spans="1:33">
      <c r="A83" s="1" t="s">
        <v>94</v>
      </c>
      <c r="B83" s="16">
        <v>45858</v>
      </c>
      <c r="C83" s="1" t="s">
        <v>240</v>
      </c>
      <c r="D83" s="1">
        <v>0.5</v>
      </c>
      <c r="E83" s="1">
        <v>4</v>
      </c>
      <c r="F83" s="1">
        <v>4</v>
      </c>
      <c r="G83" s="1">
        <v>2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0.5</v>
      </c>
      <c r="R83" s="1">
        <v>1.25</v>
      </c>
      <c r="S83" s="1"/>
      <c r="T83" s="1"/>
      <c r="U83" s="1"/>
      <c r="V83" s="1"/>
      <c r="W83" s="1"/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4</v>
      </c>
      <c r="AF83" s="1">
        <v>0</v>
      </c>
      <c r="AG83" s="1">
        <v>2</v>
      </c>
    </row>
    <row r="84" spans="1:33">
      <c r="A84" s="1" t="s">
        <v>102</v>
      </c>
      <c r="B84" s="16">
        <v>45858</v>
      </c>
      <c r="C84" s="1" t="s">
        <v>240</v>
      </c>
      <c r="D84" s="1">
        <v>0</v>
      </c>
      <c r="E84" s="1">
        <v>4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/>
      <c r="T84" s="1"/>
      <c r="U84" s="1"/>
      <c r="V84" s="1"/>
      <c r="W84" s="1"/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4</v>
      </c>
      <c r="AF84" s="1">
        <v>0</v>
      </c>
      <c r="AG84" s="1">
        <v>4</v>
      </c>
    </row>
    <row r="85" spans="1:33">
      <c r="A85" s="1" t="s">
        <v>143</v>
      </c>
      <c r="B85" s="16">
        <v>45858</v>
      </c>
      <c r="C85" s="1" t="s">
        <v>240</v>
      </c>
      <c r="D85" s="1">
        <v>0</v>
      </c>
      <c r="E85" s="1">
        <v>4</v>
      </c>
      <c r="F85" s="1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0</v>
      </c>
      <c r="R85" s="1">
        <v>0</v>
      </c>
      <c r="S85" s="1"/>
      <c r="T85" s="1"/>
      <c r="U85" s="1"/>
      <c r="V85" s="1"/>
      <c r="W85" s="1"/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4</v>
      </c>
      <c r="AF85" s="1">
        <v>0</v>
      </c>
      <c r="AG85" s="1">
        <v>4</v>
      </c>
    </row>
    <row r="86" spans="1:33">
      <c r="A86" s="1" t="s">
        <v>267</v>
      </c>
      <c r="B86" s="16">
        <v>45858</v>
      </c>
      <c r="C86" s="1" t="s">
        <v>240</v>
      </c>
      <c r="D86" s="1">
        <v>0</v>
      </c>
      <c r="E86" s="1">
        <v>4</v>
      </c>
      <c r="F86" s="1">
        <v>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/>
      <c r="T86" s="1"/>
      <c r="U86" s="1"/>
      <c r="V86" s="1"/>
      <c r="W86" s="1"/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0</v>
      </c>
      <c r="AG86" s="1">
        <v>4</v>
      </c>
    </row>
    <row r="87" spans="1:33">
      <c r="A87" s="1" t="s">
        <v>111</v>
      </c>
      <c r="B87" s="16">
        <v>45858</v>
      </c>
      <c r="C87" s="1" t="s">
        <v>240</v>
      </c>
      <c r="D87" s="1">
        <v>0.25</v>
      </c>
      <c r="E87" s="1">
        <v>4</v>
      </c>
      <c r="F87" s="1">
        <v>4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0.25</v>
      </c>
      <c r="R87" s="1">
        <v>0.25</v>
      </c>
      <c r="S87" s="1"/>
      <c r="T87" s="1"/>
      <c r="U87" s="1"/>
      <c r="V87" s="1"/>
      <c r="W87" s="1"/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3</v>
      </c>
    </row>
    <row r="88" spans="1:33">
      <c r="A88" s="1" t="s">
        <v>106</v>
      </c>
      <c r="B88" s="16">
        <v>45858</v>
      </c>
      <c r="C88" s="1" t="s">
        <v>240</v>
      </c>
      <c r="D88" s="1">
        <v>0</v>
      </c>
      <c r="E88" s="1">
        <v>3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/>
      <c r="T88" s="1"/>
      <c r="U88" s="1"/>
      <c r="V88" s="1"/>
      <c r="W88" s="1"/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5</v>
      </c>
      <c r="AF88" s="1">
        <v>3</v>
      </c>
      <c r="AG88" s="1">
        <v>3</v>
      </c>
    </row>
    <row r="89" spans="1:33">
      <c r="A89" s="1" t="s">
        <v>114</v>
      </c>
      <c r="B89" s="16">
        <v>45858</v>
      </c>
      <c r="C89" s="1" t="s">
        <v>240</v>
      </c>
      <c r="D89" s="1">
        <v>0</v>
      </c>
      <c r="E89" s="1">
        <v>4</v>
      </c>
      <c r="F89" s="1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/>
      <c r="T89" s="1"/>
      <c r="U89" s="1"/>
      <c r="V89" s="1"/>
      <c r="W89" s="1"/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5</v>
      </c>
      <c r="AF89" s="1">
        <v>0</v>
      </c>
      <c r="AG89" s="1">
        <v>4</v>
      </c>
    </row>
    <row r="90" spans="1:33">
      <c r="A90" s="1" t="s">
        <v>87</v>
      </c>
      <c r="B90" s="16">
        <v>45858</v>
      </c>
      <c r="C90" s="1" t="s">
        <v>240</v>
      </c>
      <c r="D90" s="1">
        <v>0.25</v>
      </c>
      <c r="E90" s="1">
        <v>4</v>
      </c>
      <c r="F90" s="1">
        <v>4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0.25</v>
      </c>
      <c r="R90" s="1">
        <v>0.5</v>
      </c>
      <c r="S90" s="1"/>
      <c r="T90" s="1"/>
      <c r="U90" s="1"/>
      <c r="V90" s="1"/>
      <c r="W90" s="1"/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2</v>
      </c>
      <c r="AF90" s="1">
        <v>2</v>
      </c>
      <c r="AG90" s="1">
        <v>3</v>
      </c>
    </row>
    <row r="91" spans="1:33">
      <c r="A91" s="1" t="s">
        <v>93</v>
      </c>
      <c r="B91" s="16">
        <v>45858</v>
      </c>
      <c r="C91" s="1" t="s">
        <v>240</v>
      </c>
      <c r="D91" s="1">
        <v>0.25</v>
      </c>
      <c r="E91" s="1">
        <v>4</v>
      </c>
      <c r="F91" s="1">
        <v>4</v>
      </c>
      <c r="G91" s="1">
        <v>1</v>
      </c>
      <c r="H91" s="1">
        <v>0</v>
      </c>
      <c r="I91" s="1">
        <v>0</v>
      </c>
      <c r="J91" s="1">
        <v>1</v>
      </c>
      <c r="K91" s="1">
        <v>0</v>
      </c>
      <c r="L91" s="1">
        <v>1</v>
      </c>
      <c r="M91" s="1">
        <v>1</v>
      </c>
      <c r="N91" s="1">
        <v>0</v>
      </c>
      <c r="O91" s="1">
        <v>0</v>
      </c>
      <c r="P91" s="1">
        <v>0</v>
      </c>
      <c r="Q91" s="1">
        <v>0.25</v>
      </c>
      <c r="R91" s="1">
        <v>0.75</v>
      </c>
      <c r="S91" s="1"/>
      <c r="T91" s="1"/>
      <c r="U91" s="1"/>
      <c r="V91" s="1"/>
      <c r="W91" s="1"/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4</v>
      </c>
      <c r="AF91" s="1">
        <v>0</v>
      </c>
      <c r="AG91" s="1">
        <v>3</v>
      </c>
    </row>
    <row r="92" spans="1:33">
      <c r="A92" s="1" t="s">
        <v>120</v>
      </c>
      <c r="B92" s="16">
        <v>45858</v>
      </c>
      <c r="C92" s="1" t="s">
        <v>240</v>
      </c>
      <c r="D92" s="1">
        <v>0.75</v>
      </c>
      <c r="E92" s="1">
        <v>4</v>
      </c>
      <c r="F92" s="1">
        <v>4</v>
      </c>
      <c r="G92" s="1">
        <v>3</v>
      </c>
      <c r="H92" s="1">
        <v>1</v>
      </c>
      <c r="I92" s="1">
        <v>1</v>
      </c>
      <c r="J92" s="1">
        <v>0</v>
      </c>
      <c r="K92" s="1">
        <v>1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0.75</v>
      </c>
      <c r="R92" s="1">
        <v>1.75</v>
      </c>
      <c r="S92" s="1"/>
      <c r="T92" s="1"/>
      <c r="U92" s="1"/>
      <c r="V92" s="1"/>
      <c r="W92" s="1"/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10</v>
      </c>
      <c r="AF92" s="1">
        <v>0</v>
      </c>
      <c r="AG92" s="1">
        <v>1</v>
      </c>
    </row>
    <row r="93" spans="1:33">
      <c r="A93" s="1" t="s">
        <v>97</v>
      </c>
      <c r="B93" s="16">
        <v>45858</v>
      </c>
      <c r="C93" s="1" t="s">
        <v>240</v>
      </c>
      <c r="D93" s="1">
        <v>0</v>
      </c>
      <c r="E93" s="1">
        <v>4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/>
      <c r="T93" s="1"/>
      <c r="U93" s="1"/>
      <c r="V93" s="1"/>
      <c r="W93" s="1"/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4</v>
      </c>
    </row>
    <row r="94" spans="1:33">
      <c r="A94" s="1" t="s">
        <v>98</v>
      </c>
      <c r="B94" s="16">
        <v>45858</v>
      </c>
      <c r="C94" s="1" t="s">
        <v>240</v>
      </c>
      <c r="D94" s="1">
        <v>0</v>
      </c>
      <c r="E94" s="1">
        <v>4</v>
      </c>
      <c r="F94" s="1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0</v>
      </c>
      <c r="R94" s="1">
        <v>0</v>
      </c>
      <c r="S94" s="1"/>
      <c r="T94" s="1"/>
      <c r="U94" s="1"/>
      <c r="V94" s="1"/>
      <c r="W94" s="1"/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2</v>
      </c>
      <c r="AF94" s="1">
        <v>0</v>
      </c>
      <c r="AG94" s="1">
        <v>4</v>
      </c>
    </row>
    <row r="95" spans="1:33">
      <c r="A95" s="1" t="s">
        <v>129</v>
      </c>
      <c r="B95" s="16">
        <v>45858</v>
      </c>
      <c r="C95" s="1" t="s">
        <v>240</v>
      </c>
      <c r="D95" s="1">
        <v>0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/>
      <c r="T95" s="1"/>
      <c r="U95" s="1"/>
      <c r="V95" s="1"/>
      <c r="W95" s="1"/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2</v>
      </c>
      <c r="AG95" s="1">
        <v>3</v>
      </c>
    </row>
    <row r="96" spans="1:33">
      <c r="A96" s="1" t="s">
        <v>130</v>
      </c>
      <c r="B96" s="1" t="s">
        <v>243</v>
      </c>
      <c r="C96" s="1" t="s">
        <v>240</v>
      </c>
      <c r="D96" s="1">
        <v>0</v>
      </c>
      <c r="E96" s="1">
        <v>2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0</v>
      </c>
      <c r="S96" s="1"/>
      <c r="T96" s="1"/>
      <c r="U96" s="1"/>
      <c r="V96" s="1"/>
      <c r="W96" s="1"/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3</v>
      </c>
      <c r="AE96" s="1">
        <v>2</v>
      </c>
      <c r="AF96" s="1">
        <v>0</v>
      </c>
      <c r="AG96" s="1">
        <v>2</v>
      </c>
    </row>
    <row r="97" spans="1:33">
      <c r="A97" s="20" t="s">
        <v>264</v>
      </c>
      <c r="B97" s="16">
        <v>45858</v>
      </c>
      <c r="C97" s="1" t="s">
        <v>240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</row>
    <row r="98" spans="1:33">
      <c r="A98" s="1" t="s">
        <v>123</v>
      </c>
      <c r="B98" s="16">
        <v>45858</v>
      </c>
      <c r="C98" s="1" t="s">
        <v>240</v>
      </c>
      <c r="D98" s="1">
        <v>0.33300000000000002</v>
      </c>
      <c r="E98" s="1">
        <v>3</v>
      </c>
      <c r="F98" s="1">
        <v>3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0.33300000000000002</v>
      </c>
      <c r="R98" s="1">
        <v>0.66700000000000004</v>
      </c>
      <c r="S98" s="1"/>
      <c r="T98" s="1"/>
      <c r="U98" s="1"/>
      <c r="V98" s="1"/>
      <c r="W98" s="1"/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</v>
      </c>
      <c r="AF98" s="1">
        <v>1</v>
      </c>
      <c r="AG98" s="1">
        <v>2</v>
      </c>
    </row>
    <row r="99" spans="1:33">
      <c r="A99" s="1" t="s">
        <v>110</v>
      </c>
      <c r="B99" s="16">
        <v>45861</v>
      </c>
      <c r="C99" s="1" t="s">
        <v>240</v>
      </c>
      <c r="D99" s="1">
        <v>0</v>
      </c>
      <c r="E99" s="1">
        <v>5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1</v>
      </c>
      <c r="Q99" s="1">
        <v>0</v>
      </c>
      <c r="R99" s="1">
        <v>0</v>
      </c>
      <c r="S99" s="1"/>
      <c r="T99" s="1"/>
      <c r="U99" s="1"/>
      <c r="V99" s="1"/>
      <c r="W99" s="1"/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2</v>
      </c>
      <c r="AE99" s="1">
        <v>1</v>
      </c>
      <c r="AF99" s="1">
        <v>1</v>
      </c>
      <c r="AG99" s="1">
        <v>5</v>
      </c>
    </row>
    <row r="100" spans="1:33">
      <c r="A100" s="1" t="s">
        <v>124</v>
      </c>
      <c r="B100" s="16">
        <v>45861</v>
      </c>
      <c r="C100" s="1" t="s">
        <v>240</v>
      </c>
      <c r="D100" s="1">
        <v>0.4</v>
      </c>
      <c r="E100" s="1">
        <v>5</v>
      </c>
      <c r="F100" s="1">
        <v>5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0.4</v>
      </c>
      <c r="R100" s="1">
        <v>0.6</v>
      </c>
      <c r="S100" s="1"/>
      <c r="T100" s="1"/>
      <c r="U100" s="1"/>
      <c r="V100" s="1"/>
      <c r="W100" s="1"/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7</v>
      </c>
      <c r="AF100" s="1">
        <v>0</v>
      </c>
      <c r="AG100" s="1">
        <v>3</v>
      </c>
    </row>
    <row r="101" spans="1:33">
      <c r="A101" s="1" t="s">
        <v>118</v>
      </c>
      <c r="B101" s="16">
        <v>45861</v>
      </c>
      <c r="C101" s="1" t="s">
        <v>240</v>
      </c>
      <c r="D101" s="1">
        <v>0.5</v>
      </c>
      <c r="E101" s="1">
        <v>5</v>
      </c>
      <c r="F101" s="1">
        <v>4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1</v>
      </c>
      <c r="P101" s="1">
        <v>0</v>
      </c>
      <c r="Q101" s="1">
        <v>0.6</v>
      </c>
      <c r="R101" s="1">
        <v>0.75</v>
      </c>
      <c r="S101" s="1"/>
      <c r="T101" s="1"/>
      <c r="U101" s="1"/>
      <c r="V101" s="1"/>
      <c r="W101" s="1"/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8</v>
      </c>
      <c r="AF101" s="1">
        <v>3</v>
      </c>
      <c r="AG101" s="1">
        <v>2</v>
      </c>
    </row>
    <row r="102" spans="1:33">
      <c r="A102" s="1" t="s">
        <v>116</v>
      </c>
      <c r="B102" s="16">
        <v>45861</v>
      </c>
      <c r="C102" s="1" t="s">
        <v>240</v>
      </c>
      <c r="D102" s="1">
        <v>0.4</v>
      </c>
      <c r="E102" s="1">
        <v>5</v>
      </c>
      <c r="F102" s="1">
        <v>5</v>
      </c>
      <c r="G102" s="1">
        <v>2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0</v>
      </c>
      <c r="P102" s="1">
        <v>0</v>
      </c>
      <c r="Q102" s="1">
        <v>0.4</v>
      </c>
      <c r="R102" s="1">
        <v>0.8</v>
      </c>
      <c r="S102" s="1"/>
      <c r="T102" s="1"/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4</v>
      </c>
    </row>
    <row r="103" spans="1:33">
      <c r="A103" s="1" t="s">
        <v>139</v>
      </c>
      <c r="B103" s="16">
        <v>45861</v>
      </c>
      <c r="C103" s="1" t="s">
        <v>240</v>
      </c>
      <c r="D103" s="1">
        <v>0.5</v>
      </c>
      <c r="E103" s="1">
        <v>4</v>
      </c>
      <c r="F103" s="1">
        <v>4</v>
      </c>
      <c r="G103" s="1">
        <v>2</v>
      </c>
      <c r="H103" s="1">
        <v>1</v>
      </c>
      <c r="I103" s="1">
        <v>0</v>
      </c>
      <c r="J103" s="1">
        <v>0</v>
      </c>
      <c r="K103" s="1">
        <v>1</v>
      </c>
      <c r="L103" s="1">
        <v>2</v>
      </c>
      <c r="M103" s="1">
        <v>2</v>
      </c>
      <c r="N103" s="1">
        <v>0</v>
      </c>
      <c r="O103" s="1">
        <v>0</v>
      </c>
      <c r="P103" s="1">
        <v>0</v>
      </c>
      <c r="Q103" s="1">
        <v>0.5</v>
      </c>
      <c r="R103" s="1">
        <v>1.25</v>
      </c>
      <c r="S103" s="1"/>
      <c r="T103" s="1"/>
      <c r="U103" s="1"/>
      <c r="V103" s="1"/>
      <c r="W103" s="1"/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5</v>
      </c>
      <c r="AF103" s="1">
        <v>1</v>
      </c>
      <c r="AG103" s="1">
        <v>2</v>
      </c>
    </row>
    <row r="104" spans="1:33">
      <c r="A104" s="1" t="s">
        <v>117</v>
      </c>
      <c r="B104" s="16">
        <v>45861</v>
      </c>
      <c r="C104" s="1" t="s">
        <v>240</v>
      </c>
      <c r="D104" s="1">
        <v>0.5</v>
      </c>
      <c r="E104" s="1">
        <v>4</v>
      </c>
      <c r="F104" s="1">
        <v>4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0</v>
      </c>
      <c r="P104" s="1">
        <v>0</v>
      </c>
      <c r="Q104" s="1">
        <v>0.5</v>
      </c>
      <c r="R104" s="1">
        <v>0.75</v>
      </c>
      <c r="S104" s="1"/>
      <c r="T104" s="1"/>
      <c r="U104" s="1"/>
      <c r="V104" s="1"/>
      <c r="W104" s="1"/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2</v>
      </c>
      <c r="AF104" s="1">
        <v>2</v>
      </c>
      <c r="AG104" s="1">
        <v>2</v>
      </c>
    </row>
    <row r="105" spans="1:33">
      <c r="A105" s="1" t="s">
        <v>138</v>
      </c>
      <c r="B105" s="16">
        <v>45861</v>
      </c>
      <c r="C105" s="1" t="s">
        <v>240</v>
      </c>
      <c r="D105" s="1">
        <v>0.75</v>
      </c>
      <c r="E105" s="1">
        <v>4</v>
      </c>
      <c r="F105" s="1">
        <v>4</v>
      </c>
      <c r="G105" s="1">
        <v>3</v>
      </c>
      <c r="H105" s="1">
        <v>2</v>
      </c>
      <c r="I105" s="1">
        <v>0</v>
      </c>
      <c r="J105" s="1">
        <v>0</v>
      </c>
      <c r="K105" s="1">
        <v>1</v>
      </c>
      <c r="L105" s="1">
        <v>3</v>
      </c>
      <c r="M105" s="1">
        <v>1</v>
      </c>
      <c r="N105" s="1">
        <v>0</v>
      </c>
      <c r="O105" s="1">
        <v>0</v>
      </c>
      <c r="P105" s="1">
        <v>0</v>
      </c>
      <c r="Q105" s="1">
        <v>0.75</v>
      </c>
      <c r="R105" s="1">
        <v>1.5</v>
      </c>
      <c r="S105" s="1"/>
      <c r="T105" s="1"/>
      <c r="U105" s="1"/>
      <c r="V105" s="1"/>
      <c r="W105" s="1"/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2</v>
      </c>
    </row>
    <row r="106" spans="1:33">
      <c r="A106" s="1" t="s">
        <v>128</v>
      </c>
      <c r="B106" s="16">
        <v>45861</v>
      </c>
      <c r="C106" s="1" t="s">
        <v>240</v>
      </c>
      <c r="D106" s="1">
        <v>0</v>
      </c>
      <c r="E106" s="1">
        <v>4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/>
      <c r="T106" s="1"/>
      <c r="U106" s="1"/>
      <c r="V106" s="1"/>
      <c r="W106" s="1"/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2</v>
      </c>
      <c r="AF106" s="1">
        <v>0</v>
      </c>
      <c r="AG106" s="1">
        <v>4</v>
      </c>
    </row>
    <row r="107" spans="1:33">
      <c r="A107" s="25" t="s">
        <v>270</v>
      </c>
      <c r="B107" s="16">
        <v>45861</v>
      </c>
      <c r="C107" s="1" t="s">
        <v>240</v>
      </c>
      <c r="D107" s="1">
        <v>0.5</v>
      </c>
      <c r="E107" s="1">
        <v>4</v>
      </c>
      <c r="F107" s="1">
        <v>4</v>
      </c>
      <c r="G107" s="1">
        <v>2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1</v>
      </c>
      <c r="Q107" s="1">
        <v>0.5</v>
      </c>
      <c r="R107" s="1">
        <v>1</v>
      </c>
      <c r="S107" s="1"/>
      <c r="T107" s="1"/>
      <c r="U107" s="1"/>
      <c r="V107" s="1"/>
      <c r="W107" s="1"/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2</v>
      </c>
      <c r="AF107" s="1">
        <v>0</v>
      </c>
      <c r="AG107" s="1">
        <v>2</v>
      </c>
    </row>
    <row r="108" spans="1:33">
      <c r="A108" s="1" t="s">
        <v>84</v>
      </c>
      <c r="B108" s="16">
        <v>45861</v>
      </c>
      <c r="C108" s="1" t="s">
        <v>240</v>
      </c>
      <c r="D108" s="1">
        <v>0.6</v>
      </c>
      <c r="E108" s="1">
        <v>5</v>
      </c>
      <c r="F108" s="1">
        <v>5</v>
      </c>
      <c r="G108" s="1">
        <v>3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0.6</v>
      </c>
      <c r="R108" s="1">
        <v>0.6</v>
      </c>
      <c r="S108" s="1"/>
      <c r="T108" s="1"/>
      <c r="U108" s="1"/>
      <c r="V108" s="1"/>
      <c r="W108" s="1"/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3</v>
      </c>
      <c r="AG108" s="1">
        <v>2</v>
      </c>
    </row>
    <row r="109" spans="1:33">
      <c r="A109" s="1" t="s">
        <v>88</v>
      </c>
      <c r="B109" s="16">
        <v>45861</v>
      </c>
      <c r="C109" s="1" t="s">
        <v>240</v>
      </c>
      <c r="D109" s="1">
        <v>0.4</v>
      </c>
      <c r="E109" s="1">
        <v>5</v>
      </c>
      <c r="F109" s="1">
        <v>5</v>
      </c>
      <c r="G109" s="1">
        <v>2</v>
      </c>
      <c r="H109" s="1">
        <v>0</v>
      </c>
      <c r="I109" s="1">
        <v>1</v>
      </c>
      <c r="J109" s="1">
        <v>0</v>
      </c>
      <c r="K109" s="1">
        <v>1</v>
      </c>
      <c r="L109" s="1">
        <v>3</v>
      </c>
      <c r="M109" s="1">
        <v>1</v>
      </c>
      <c r="N109" s="1">
        <v>0</v>
      </c>
      <c r="O109" s="1">
        <v>0</v>
      </c>
      <c r="P109" s="1">
        <v>0</v>
      </c>
      <c r="Q109" s="1">
        <v>0.4</v>
      </c>
      <c r="R109" s="1">
        <v>1.2</v>
      </c>
      <c r="S109" s="1"/>
      <c r="T109" s="1"/>
      <c r="U109" s="1"/>
      <c r="V109" s="1"/>
      <c r="W109" s="1"/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5</v>
      </c>
      <c r="AF109" s="1">
        <v>3</v>
      </c>
      <c r="AG109" s="1">
        <v>3</v>
      </c>
    </row>
    <row r="110" spans="1:33">
      <c r="A110" s="1" t="s">
        <v>85</v>
      </c>
      <c r="B110" s="16">
        <v>45861</v>
      </c>
      <c r="C110" s="1" t="s">
        <v>240</v>
      </c>
      <c r="D110" s="1">
        <v>0.4</v>
      </c>
      <c r="E110" s="1">
        <v>5</v>
      </c>
      <c r="F110" s="1">
        <v>5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0.4</v>
      </c>
      <c r="R110" s="1">
        <v>0.4</v>
      </c>
      <c r="S110" s="1"/>
      <c r="T110" s="1"/>
      <c r="U110" s="1"/>
      <c r="V110" s="1"/>
      <c r="W110" s="1"/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8</v>
      </c>
      <c r="AF110" s="1">
        <v>1</v>
      </c>
      <c r="AG110" s="1">
        <v>3</v>
      </c>
    </row>
    <row r="111" spans="1:33">
      <c r="A111" s="1" t="s">
        <v>86</v>
      </c>
      <c r="B111" s="1" t="s">
        <v>199</v>
      </c>
      <c r="C111" s="1" t="s">
        <v>240</v>
      </c>
      <c r="D111" s="1">
        <v>0.4</v>
      </c>
      <c r="E111" s="1">
        <v>5</v>
      </c>
      <c r="F111" s="1">
        <v>5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0.4</v>
      </c>
      <c r="R111" s="1">
        <v>0.4</v>
      </c>
      <c r="S111" s="1"/>
      <c r="T111" s="1"/>
      <c r="U111" s="1"/>
      <c r="V111" s="1"/>
      <c r="W111" s="1"/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3</v>
      </c>
      <c r="AG111" s="1">
        <v>3</v>
      </c>
    </row>
    <row r="112" spans="1:33">
      <c r="A112" s="1" t="s">
        <v>89</v>
      </c>
      <c r="B112" s="16">
        <v>45861</v>
      </c>
      <c r="C112" s="1" t="s">
        <v>240</v>
      </c>
      <c r="D112" s="1">
        <v>0.25</v>
      </c>
      <c r="E112" s="1">
        <v>5</v>
      </c>
      <c r="F112" s="1">
        <v>4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0.4</v>
      </c>
      <c r="R112" s="1">
        <v>0.25</v>
      </c>
      <c r="S112" s="1"/>
      <c r="T112" s="1"/>
      <c r="U112" s="1"/>
      <c r="V112" s="1"/>
      <c r="W112" s="1"/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 s="1">
        <v>3</v>
      </c>
      <c r="AG112" s="1">
        <v>3</v>
      </c>
    </row>
    <row r="113" spans="1:33">
      <c r="A113" s="1" t="s">
        <v>109</v>
      </c>
      <c r="B113" s="16">
        <v>45861</v>
      </c>
      <c r="C113" s="1" t="s">
        <v>240</v>
      </c>
      <c r="D113" s="1">
        <v>0</v>
      </c>
      <c r="E113" s="1">
        <v>4</v>
      </c>
      <c r="F113" s="1">
        <v>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2</v>
      </c>
      <c r="N113" s="1">
        <v>2</v>
      </c>
      <c r="O113" s="1">
        <v>0</v>
      </c>
      <c r="P113" s="1">
        <v>0</v>
      </c>
      <c r="Q113" s="1">
        <v>0.25</v>
      </c>
      <c r="R113" s="1">
        <v>0</v>
      </c>
      <c r="S113" s="1"/>
      <c r="T113" s="1"/>
      <c r="U113" s="1"/>
      <c r="V113" s="1"/>
      <c r="W113" s="1"/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3</v>
      </c>
    </row>
    <row r="114" spans="1:33">
      <c r="A114" s="1" t="s">
        <v>135</v>
      </c>
      <c r="B114" s="16">
        <v>45861</v>
      </c>
      <c r="C114" s="1" t="s">
        <v>240</v>
      </c>
      <c r="D114" s="1">
        <v>0</v>
      </c>
      <c r="E114" s="1">
        <v>4</v>
      </c>
      <c r="F114" s="1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/>
      <c r="T114" s="1"/>
      <c r="U114" s="1"/>
      <c r="V114" s="1"/>
      <c r="W114" s="1"/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>
        <v>0</v>
      </c>
      <c r="AG114" s="1">
        <v>4</v>
      </c>
    </row>
    <row r="115" spans="1:33">
      <c r="A115" s="1" t="s">
        <v>122</v>
      </c>
      <c r="B115" s="16">
        <v>45861</v>
      </c>
      <c r="C115" s="1" t="s">
        <v>240</v>
      </c>
      <c r="D115" s="1">
        <v>0</v>
      </c>
      <c r="E115" s="1">
        <v>4</v>
      </c>
      <c r="F115" s="1">
        <v>4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/>
      <c r="T115" s="1"/>
      <c r="U115" s="1"/>
      <c r="V115" s="1"/>
      <c r="W115" s="1"/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2</v>
      </c>
      <c r="AF115" s="1">
        <v>0</v>
      </c>
      <c r="AG115" s="1">
        <v>4</v>
      </c>
    </row>
    <row r="116" spans="1:33">
      <c r="A116" s="1" t="s">
        <v>101</v>
      </c>
      <c r="B116" s="16">
        <v>45861</v>
      </c>
      <c r="C116" s="1" t="s">
        <v>240</v>
      </c>
      <c r="D116" s="1">
        <v>0</v>
      </c>
      <c r="E116" s="1">
        <v>4</v>
      </c>
      <c r="F116" s="1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0</v>
      </c>
      <c r="P116" s="1">
        <v>3</v>
      </c>
      <c r="Q116" s="1">
        <v>0</v>
      </c>
      <c r="R116" s="1">
        <v>0</v>
      </c>
      <c r="S116" s="1"/>
      <c r="T116" s="1"/>
      <c r="U116" s="1"/>
      <c r="V116" s="1"/>
      <c r="W116" s="1"/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>
        <v>7</v>
      </c>
      <c r="AF116" s="1">
        <v>1</v>
      </c>
      <c r="AG116" s="1">
        <v>4</v>
      </c>
    </row>
    <row r="117" spans="1:33">
      <c r="A117" s="1" t="s">
        <v>92</v>
      </c>
      <c r="B117" s="16">
        <v>45863</v>
      </c>
      <c r="C117" s="1" t="s">
        <v>240</v>
      </c>
      <c r="D117" s="1">
        <v>0</v>
      </c>
      <c r="E117" s="1">
        <v>4</v>
      </c>
      <c r="F117" s="1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/>
      <c r="T117" s="1"/>
      <c r="U117" s="1"/>
      <c r="V117" s="1"/>
      <c r="W117" s="1"/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2</v>
      </c>
      <c r="AF117" s="1">
        <v>2</v>
      </c>
      <c r="AG117" s="1">
        <v>4</v>
      </c>
    </row>
    <row r="118" spans="1:33">
      <c r="A118" s="1" t="s">
        <v>106</v>
      </c>
      <c r="B118" s="16">
        <v>45863</v>
      </c>
      <c r="C118" s="1" t="s">
        <v>240</v>
      </c>
      <c r="D118" s="1">
        <v>0</v>
      </c>
      <c r="E118" s="1">
        <v>4</v>
      </c>
      <c r="F118" s="1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2</v>
      </c>
      <c r="Q118" s="1">
        <v>0</v>
      </c>
      <c r="R118" s="1">
        <v>0</v>
      </c>
      <c r="S118" s="1"/>
      <c r="T118" s="1"/>
      <c r="U118" s="1"/>
      <c r="V118" s="1"/>
      <c r="W118" s="1"/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2</v>
      </c>
      <c r="AE118" s="1">
        <v>3</v>
      </c>
      <c r="AF118" s="1">
        <v>1</v>
      </c>
      <c r="AG118" s="1">
        <v>4</v>
      </c>
    </row>
    <row r="119" spans="1:33">
      <c r="A119" s="1" t="s">
        <v>90</v>
      </c>
      <c r="B119" s="16">
        <v>45863</v>
      </c>
      <c r="C119" s="1" t="s">
        <v>240</v>
      </c>
      <c r="D119" s="1">
        <v>0.25</v>
      </c>
      <c r="E119" s="1">
        <v>4</v>
      </c>
      <c r="F119" s="1">
        <v>4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0.25</v>
      </c>
      <c r="R119" s="1">
        <v>0.25</v>
      </c>
      <c r="S119" s="1"/>
      <c r="T119" s="1"/>
      <c r="U119" s="1"/>
      <c r="V119" s="1"/>
      <c r="W119" s="1"/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2</v>
      </c>
      <c r="AF119" s="1">
        <v>0</v>
      </c>
      <c r="AG119" s="1">
        <v>3</v>
      </c>
    </row>
    <row r="120" spans="1:33">
      <c r="A120" s="1" t="s">
        <v>94</v>
      </c>
      <c r="B120" s="16">
        <v>45863</v>
      </c>
      <c r="C120" s="1" t="s">
        <v>240</v>
      </c>
      <c r="D120" s="1">
        <v>0</v>
      </c>
      <c r="E120" s="1">
        <v>4</v>
      </c>
      <c r="F120" s="1">
        <v>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0.25</v>
      </c>
      <c r="R120" s="1">
        <v>0</v>
      </c>
      <c r="S120" s="1"/>
      <c r="T120" s="1"/>
      <c r="U120" s="1"/>
      <c r="V120" s="1"/>
      <c r="W120" s="1"/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1</v>
      </c>
      <c r="AG120" s="1">
        <v>3</v>
      </c>
    </row>
    <row r="121" spans="1:33">
      <c r="A121" s="1" t="s">
        <v>136</v>
      </c>
      <c r="B121" s="16">
        <v>45863</v>
      </c>
      <c r="C121" s="1" t="s">
        <v>240</v>
      </c>
      <c r="D121" s="1">
        <v>0.25</v>
      </c>
      <c r="E121" s="1">
        <v>4</v>
      </c>
      <c r="F121" s="1">
        <v>4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0.25</v>
      </c>
      <c r="R121" s="1">
        <v>0.25</v>
      </c>
      <c r="S121" s="1"/>
      <c r="T121" s="1"/>
      <c r="U121" s="1"/>
      <c r="V121" s="1"/>
      <c r="W121" s="1"/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1</v>
      </c>
      <c r="AG121" s="1">
        <v>3</v>
      </c>
    </row>
    <row r="122" spans="1:33">
      <c r="A122" s="1" t="s">
        <v>99</v>
      </c>
      <c r="B122" s="16">
        <v>45863</v>
      </c>
      <c r="C122" s="1" t="s">
        <v>240</v>
      </c>
      <c r="D122" s="1">
        <v>0.33300000000000002</v>
      </c>
      <c r="E122" s="1">
        <v>3</v>
      </c>
      <c r="F122" s="1">
        <v>3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2</v>
      </c>
      <c r="Q122" s="1">
        <v>0.33300000000000002</v>
      </c>
      <c r="R122" s="1">
        <v>0.66700000000000004</v>
      </c>
      <c r="S122" s="1"/>
      <c r="T122" s="1"/>
      <c r="U122" s="1"/>
      <c r="V122" s="1"/>
      <c r="W122" s="1"/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2</v>
      </c>
    </row>
    <row r="123" spans="1:33">
      <c r="A123" s="1" t="s">
        <v>111</v>
      </c>
      <c r="B123" s="16">
        <v>45863</v>
      </c>
      <c r="C123" s="1" t="s">
        <v>240</v>
      </c>
      <c r="D123" s="1">
        <v>0.33300000000000002</v>
      </c>
      <c r="E123" s="1">
        <v>3</v>
      </c>
      <c r="F123" s="1">
        <v>3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0</v>
      </c>
      <c r="P123" s="1">
        <v>1</v>
      </c>
      <c r="Q123" s="1">
        <v>0.33300000000000002</v>
      </c>
      <c r="R123" s="1">
        <v>0.33300000000000002</v>
      </c>
      <c r="S123" s="1"/>
      <c r="T123" s="1"/>
      <c r="U123" s="1"/>
      <c r="V123" s="1"/>
      <c r="W123" s="1"/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3</v>
      </c>
      <c r="AG123" s="1">
        <v>2</v>
      </c>
    </row>
    <row r="124" spans="1:33">
      <c r="A124" s="1" t="s">
        <v>102</v>
      </c>
      <c r="B124" s="16">
        <v>45863</v>
      </c>
      <c r="C124" s="1" t="s">
        <v>240</v>
      </c>
      <c r="D124" s="1">
        <v>0.66700000000000004</v>
      </c>
      <c r="E124" s="1">
        <v>3</v>
      </c>
      <c r="F124" s="1">
        <v>3</v>
      </c>
      <c r="G124" s="1">
        <v>2</v>
      </c>
      <c r="H124" s="1">
        <v>0</v>
      </c>
      <c r="I124" s="1">
        <v>1</v>
      </c>
      <c r="J124" s="1">
        <v>0</v>
      </c>
      <c r="K124" s="1">
        <v>1</v>
      </c>
      <c r="L124" s="1">
        <v>2</v>
      </c>
      <c r="M124" s="1">
        <v>2</v>
      </c>
      <c r="N124" s="1">
        <v>0</v>
      </c>
      <c r="O124" s="1">
        <v>0</v>
      </c>
      <c r="P124" s="1">
        <v>0</v>
      </c>
      <c r="Q124" s="1">
        <v>0.66700000000000004</v>
      </c>
      <c r="R124" s="1">
        <v>2</v>
      </c>
      <c r="S124" s="1"/>
      <c r="T124" s="1"/>
      <c r="U124" s="1"/>
      <c r="V124" s="1"/>
      <c r="W124" s="1"/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7</v>
      </c>
      <c r="AF124" s="1">
        <v>0</v>
      </c>
      <c r="AG124" s="1">
        <v>1</v>
      </c>
    </row>
    <row r="125" spans="1:33">
      <c r="A125" s="1" t="s">
        <v>132</v>
      </c>
      <c r="B125" s="16">
        <v>45863</v>
      </c>
      <c r="C125" s="1" t="s">
        <v>240</v>
      </c>
      <c r="D125" s="1">
        <v>0.66700000000000004</v>
      </c>
      <c r="E125" s="1">
        <v>3</v>
      </c>
      <c r="F125" s="1">
        <v>3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0.66700000000000004</v>
      </c>
      <c r="R125" s="1">
        <v>0.66700000000000004</v>
      </c>
      <c r="S125" s="1"/>
      <c r="T125" s="1"/>
      <c r="U125" s="1"/>
      <c r="V125" s="1"/>
      <c r="W125" s="1"/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2</v>
      </c>
      <c r="AF125" s="1">
        <v>2</v>
      </c>
      <c r="AG125" s="1">
        <v>1</v>
      </c>
    </row>
    <row r="126" spans="1:33">
      <c r="A126" s="1" t="s">
        <v>82</v>
      </c>
      <c r="B126" s="16">
        <v>45863</v>
      </c>
      <c r="C126" s="1" t="s">
        <v>240</v>
      </c>
      <c r="D126" s="1">
        <v>0.4</v>
      </c>
      <c r="E126" s="1">
        <v>5</v>
      </c>
      <c r="F126" s="1">
        <v>5</v>
      </c>
      <c r="G126" s="1">
        <v>2</v>
      </c>
      <c r="H126" s="1">
        <v>0</v>
      </c>
      <c r="I126" s="1">
        <v>0</v>
      </c>
      <c r="J126" s="1">
        <v>0</v>
      </c>
      <c r="K126" s="1">
        <v>2</v>
      </c>
      <c r="L126" s="1">
        <v>6</v>
      </c>
      <c r="M126" s="1">
        <v>2</v>
      </c>
      <c r="N126" s="1">
        <v>0</v>
      </c>
      <c r="O126" s="1">
        <v>0</v>
      </c>
      <c r="P126" s="1">
        <v>0</v>
      </c>
      <c r="Q126" s="1">
        <v>0.4</v>
      </c>
      <c r="R126" s="1">
        <v>1.6</v>
      </c>
      <c r="S126" s="1"/>
      <c r="T126" s="1"/>
      <c r="U126" s="1"/>
      <c r="V126" s="1"/>
      <c r="W126" s="1"/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3</v>
      </c>
    </row>
    <row r="127" spans="1:33">
      <c r="A127" s="1" t="s">
        <v>103</v>
      </c>
      <c r="B127" s="16">
        <v>45863</v>
      </c>
      <c r="C127" s="1" t="s">
        <v>240</v>
      </c>
      <c r="D127" s="1">
        <v>0</v>
      </c>
      <c r="E127" s="1">
        <v>4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0.5</v>
      </c>
      <c r="R127" s="1">
        <v>0</v>
      </c>
      <c r="S127" s="1"/>
      <c r="T127" s="1"/>
      <c r="U127" s="1"/>
      <c r="V127" s="1"/>
      <c r="W127" s="1"/>
      <c r="X127" s="1">
        <v>0</v>
      </c>
      <c r="Y127" s="1">
        <v>2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1</v>
      </c>
      <c r="AG127" s="1">
        <v>2</v>
      </c>
    </row>
    <row r="128" spans="1:33">
      <c r="A128" s="1" t="s">
        <v>108</v>
      </c>
      <c r="B128" s="16">
        <v>45863</v>
      </c>
      <c r="C128" s="1" t="s">
        <v>240</v>
      </c>
      <c r="D128" s="1">
        <v>0.33300000000000002</v>
      </c>
      <c r="E128" s="1">
        <v>4</v>
      </c>
      <c r="F128" s="1">
        <v>3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1</v>
      </c>
      <c r="Q128" s="1">
        <v>0.5</v>
      </c>
      <c r="R128" s="1">
        <v>0.66700000000000004</v>
      </c>
      <c r="S128" s="1"/>
      <c r="T128" s="1"/>
      <c r="U128" s="1"/>
      <c r="V128" s="1"/>
      <c r="W128" s="1"/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3</v>
      </c>
      <c r="AF128" s="1">
        <v>0</v>
      </c>
      <c r="AG128" s="1">
        <v>2</v>
      </c>
    </row>
    <row r="129" spans="1:33">
      <c r="A129" s="1" t="s">
        <v>91</v>
      </c>
      <c r="B129" s="16">
        <v>45863</v>
      </c>
      <c r="C129" s="1" t="s">
        <v>240</v>
      </c>
      <c r="D129" s="1">
        <v>0.25</v>
      </c>
      <c r="E129" s="1">
        <v>4</v>
      </c>
      <c r="F129" s="1">
        <v>4</v>
      </c>
      <c r="G129" s="1">
        <v>1</v>
      </c>
      <c r="H129" s="1">
        <v>0</v>
      </c>
      <c r="I129" s="1">
        <v>0</v>
      </c>
      <c r="J129" s="1">
        <v>0</v>
      </c>
      <c r="K129" s="1">
        <v>1</v>
      </c>
      <c r="L129" s="1">
        <v>2</v>
      </c>
      <c r="M129" s="1">
        <v>2</v>
      </c>
      <c r="N129" s="1">
        <v>1</v>
      </c>
      <c r="O129" s="1">
        <v>0</v>
      </c>
      <c r="P129" s="1">
        <v>0</v>
      </c>
      <c r="Q129" s="1">
        <v>0.25</v>
      </c>
      <c r="R129" s="1">
        <v>1</v>
      </c>
      <c r="S129" s="1"/>
      <c r="T129" s="1"/>
      <c r="U129" s="1"/>
      <c r="V129" s="1"/>
      <c r="W129" s="1"/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</v>
      </c>
    </row>
    <row r="130" spans="1:33">
      <c r="A130" s="1" t="s">
        <v>95</v>
      </c>
      <c r="B130" s="16">
        <v>45863</v>
      </c>
      <c r="C130" s="1" t="s">
        <v>240</v>
      </c>
      <c r="D130" s="1">
        <v>0.33300000000000002</v>
      </c>
      <c r="E130" s="1">
        <v>4</v>
      </c>
      <c r="F130" s="1">
        <v>3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1</v>
      </c>
      <c r="P130" s="1">
        <v>1</v>
      </c>
      <c r="Q130" s="1">
        <v>0.5</v>
      </c>
      <c r="R130" s="1">
        <v>0.33300000000000002</v>
      </c>
      <c r="S130" s="1"/>
      <c r="T130" s="1"/>
      <c r="U130" s="1"/>
      <c r="V130" s="1"/>
      <c r="W130" s="1"/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4</v>
      </c>
      <c r="AF130" s="1">
        <v>1</v>
      </c>
      <c r="AG130" s="1">
        <v>2</v>
      </c>
    </row>
    <row r="131" spans="1:33">
      <c r="A131" s="1" t="s">
        <v>125</v>
      </c>
      <c r="B131" s="16">
        <v>45863</v>
      </c>
      <c r="C131" s="1" t="s">
        <v>240</v>
      </c>
      <c r="D131" s="1">
        <v>0.25</v>
      </c>
      <c r="E131" s="1">
        <v>4</v>
      </c>
      <c r="F131" s="1">
        <v>4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2</v>
      </c>
      <c r="N131" s="1">
        <v>2</v>
      </c>
      <c r="O131" s="1">
        <v>0</v>
      </c>
      <c r="P131" s="1">
        <v>0</v>
      </c>
      <c r="Q131" s="1">
        <v>0.25</v>
      </c>
      <c r="R131" s="1">
        <v>0.25</v>
      </c>
      <c r="S131" s="1"/>
      <c r="T131" s="1"/>
      <c r="U131" s="1"/>
      <c r="V131" s="1"/>
      <c r="W131" s="1"/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8</v>
      </c>
      <c r="AF131" s="1">
        <v>0</v>
      </c>
      <c r="AG131" s="1">
        <v>3</v>
      </c>
    </row>
    <row r="132" spans="1:33">
      <c r="A132" s="1" t="s">
        <v>137</v>
      </c>
      <c r="B132" s="16">
        <v>45863</v>
      </c>
      <c r="C132" s="1" t="s">
        <v>240</v>
      </c>
      <c r="D132" s="1">
        <v>0.5</v>
      </c>
      <c r="E132" s="1">
        <v>4</v>
      </c>
      <c r="F132" s="1">
        <v>4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2</v>
      </c>
      <c r="N132" s="1">
        <v>0</v>
      </c>
      <c r="O132" s="1">
        <v>0</v>
      </c>
      <c r="P132" s="1">
        <v>1</v>
      </c>
      <c r="Q132" s="1">
        <v>0.5</v>
      </c>
      <c r="R132" s="1">
        <v>0.75</v>
      </c>
      <c r="S132" s="1"/>
      <c r="T132" s="1"/>
      <c r="U132" s="1"/>
      <c r="V132" s="1"/>
      <c r="W132" s="1"/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2</v>
      </c>
    </row>
    <row r="133" spans="1:33">
      <c r="A133" s="1" t="s">
        <v>100</v>
      </c>
      <c r="B133" s="16">
        <v>45863</v>
      </c>
      <c r="C133" s="1" t="s">
        <v>240</v>
      </c>
      <c r="D133" s="1">
        <v>0.5</v>
      </c>
      <c r="E133" s="1">
        <v>4</v>
      </c>
      <c r="F133" s="1">
        <v>4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2</v>
      </c>
      <c r="N133" s="1">
        <v>1</v>
      </c>
      <c r="O133" s="1">
        <v>0</v>
      </c>
      <c r="P133" s="1">
        <v>0</v>
      </c>
      <c r="Q133" s="1">
        <v>0.5</v>
      </c>
      <c r="R133" s="1">
        <v>0.75</v>
      </c>
      <c r="S133" s="1"/>
      <c r="T133" s="1"/>
      <c r="U133" s="1"/>
      <c r="V133" s="1"/>
      <c r="W133" s="1"/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2</v>
      </c>
    </row>
    <row r="134" spans="1:33">
      <c r="A134" s="1" t="s">
        <v>105</v>
      </c>
      <c r="B134" s="16">
        <v>45863</v>
      </c>
      <c r="C134" s="1" t="s">
        <v>240</v>
      </c>
      <c r="D134" s="1">
        <v>0.75</v>
      </c>
      <c r="E134" s="1">
        <v>4</v>
      </c>
      <c r="F134" s="1">
        <v>4</v>
      </c>
      <c r="G134" s="1">
        <v>3</v>
      </c>
      <c r="H134" s="1">
        <v>2</v>
      </c>
      <c r="I134" s="1">
        <v>0</v>
      </c>
      <c r="J134" s="1">
        <v>0</v>
      </c>
      <c r="K134" s="1">
        <v>1</v>
      </c>
      <c r="L134" s="1">
        <v>2</v>
      </c>
      <c r="M134" s="1">
        <v>3</v>
      </c>
      <c r="N134" s="1">
        <v>0</v>
      </c>
      <c r="O134" s="1">
        <v>0</v>
      </c>
      <c r="P134" s="1">
        <v>0</v>
      </c>
      <c r="Q134" s="1">
        <v>0.75</v>
      </c>
      <c r="R134" s="1">
        <v>1.5</v>
      </c>
      <c r="S134" s="1"/>
      <c r="T134" s="1"/>
      <c r="U134" s="1"/>
      <c r="V134" s="1"/>
      <c r="W134" s="1"/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5</v>
      </c>
      <c r="AF134" s="1">
        <v>0</v>
      </c>
      <c r="AG134" s="1">
        <v>1</v>
      </c>
    </row>
    <row r="135" spans="1:33">
      <c r="A135" s="1" t="s">
        <v>84</v>
      </c>
      <c r="B135" s="16">
        <v>45863</v>
      </c>
      <c r="C135" s="1" t="s">
        <v>240</v>
      </c>
      <c r="D135" s="1">
        <v>0.25</v>
      </c>
      <c r="E135" s="1">
        <v>4</v>
      </c>
      <c r="F135" s="1">
        <v>4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0</v>
      </c>
      <c r="Q135" s="1">
        <v>0.25</v>
      </c>
      <c r="R135" s="1">
        <v>1</v>
      </c>
      <c r="S135" s="1"/>
      <c r="T135" s="1"/>
      <c r="U135" s="1"/>
      <c r="V135" s="1"/>
      <c r="W135" s="1"/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4</v>
      </c>
      <c r="AF135" s="1">
        <v>0</v>
      </c>
      <c r="AG135" s="1">
        <v>3</v>
      </c>
    </row>
    <row r="136" spans="1:33">
      <c r="A136" s="1" t="s">
        <v>109</v>
      </c>
      <c r="B136" s="16">
        <v>45863</v>
      </c>
      <c r="C136" s="1" t="s">
        <v>240</v>
      </c>
      <c r="D136" s="1">
        <v>0.25</v>
      </c>
      <c r="E136" s="1">
        <v>4</v>
      </c>
      <c r="F136" s="1">
        <v>4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0.25</v>
      </c>
      <c r="R136" s="1">
        <v>0.25</v>
      </c>
      <c r="S136" s="1"/>
      <c r="T136" s="1"/>
      <c r="U136" s="1"/>
      <c r="V136" s="1"/>
      <c r="W136" s="1"/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</v>
      </c>
      <c r="AF136" s="1">
        <v>2</v>
      </c>
      <c r="AG136" s="1">
        <v>3</v>
      </c>
    </row>
    <row r="137" spans="1:33">
      <c r="A137" s="1" t="s">
        <v>85</v>
      </c>
      <c r="B137" s="16">
        <v>45863</v>
      </c>
      <c r="C137" s="1" t="s">
        <v>240</v>
      </c>
      <c r="D137" s="1">
        <v>0.25</v>
      </c>
      <c r="E137" s="1">
        <v>4</v>
      </c>
      <c r="F137" s="1">
        <v>4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0.25</v>
      </c>
      <c r="R137" s="1">
        <v>0.5</v>
      </c>
      <c r="S137" s="1"/>
      <c r="T137" s="1"/>
      <c r="U137" s="1"/>
      <c r="V137" s="1"/>
      <c r="W137" s="1"/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6</v>
      </c>
      <c r="AF137" s="1">
        <v>0</v>
      </c>
      <c r="AG137" s="1">
        <v>3</v>
      </c>
    </row>
    <row r="138" spans="1:33">
      <c r="A138" s="1" t="s">
        <v>88</v>
      </c>
      <c r="B138" s="16">
        <v>45863</v>
      </c>
      <c r="C138" s="1" t="s">
        <v>240</v>
      </c>
      <c r="D138" s="1">
        <v>0.75</v>
      </c>
      <c r="E138" s="1">
        <v>4</v>
      </c>
      <c r="F138" s="1">
        <v>4</v>
      </c>
      <c r="G138" s="1">
        <v>3</v>
      </c>
      <c r="H138" s="1">
        <v>1</v>
      </c>
      <c r="I138" s="1">
        <v>1</v>
      </c>
      <c r="J138" s="1">
        <v>0</v>
      </c>
      <c r="K138" s="1">
        <v>1</v>
      </c>
      <c r="L138" s="1">
        <v>2</v>
      </c>
      <c r="M138" s="1">
        <v>1</v>
      </c>
      <c r="N138" s="1">
        <v>0</v>
      </c>
      <c r="O138" s="1">
        <v>0</v>
      </c>
      <c r="P138" s="1">
        <v>0</v>
      </c>
      <c r="Q138" s="1">
        <v>0.75</v>
      </c>
      <c r="R138" s="1">
        <v>1.75</v>
      </c>
      <c r="S138" s="1"/>
      <c r="T138" s="1"/>
      <c r="U138" s="1"/>
      <c r="V138" s="1"/>
      <c r="W138" s="1"/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1</v>
      </c>
      <c r="AG138" s="1">
        <v>1</v>
      </c>
    </row>
    <row r="139" spans="1:33">
      <c r="A139" s="1" t="s">
        <v>86</v>
      </c>
      <c r="B139" s="1" t="s">
        <v>244</v>
      </c>
      <c r="C139" s="1" t="s">
        <v>240</v>
      </c>
      <c r="D139" s="1">
        <v>0.5</v>
      </c>
      <c r="E139" s="1">
        <v>4</v>
      </c>
      <c r="F139" s="1">
        <v>4</v>
      </c>
      <c r="G139" s="1">
        <v>2</v>
      </c>
      <c r="H139" s="1">
        <v>1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0.5</v>
      </c>
      <c r="R139" s="1">
        <v>1</v>
      </c>
      <c r="S139" s="1"/>
      <c r="T139" s="1"/>
      <c r="U139" s="1"/>
      <c r="V139" s="1"/>
      <c r="W139" s="1"/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v>2</v>
      </c>
      <c r="AG139" s="1">
        <v>3</v>
      </c>
    </row>
    <row r="140" spans="1:33">
      <c r="A140" s="1" t="s">
        <v>89</v>
      </c>
      <c r="B140" s="16">
        <v>45863</v>
      </c>
      <c r="C140" s="1" t="s">
        <v>240</v>
      </c>
      <c r="D140" s="1">
        <v>0</v>
      </c>
      <c r="E140" s="1">
        <v>4</v>
      </c>
      <c r="F140" s="1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/>
      <c r="T140" s="1"/>
      <c r="U140" s="1"/>
      <c r="V140" s="1"/>
      <c r="W140" s="1"/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4</v>
      </c>
      <c r="AG140" s="1">
        <v>4</v>
      </c>
    </row>
    <row r="141" spans="1:33">
      <c r="A141" s="1" t="s">
        <v>142</v>
      </c>
      <c r="B141" s="16">
        <v>45863</v>
      </c>
      <c r="C141" s="1" t="s">
        <v>240</v>
      </c>
      <c r="D141" s="1">
        <v>0</v>
      </c>
      <c r="E141" s="1">
        <v>2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/>
      <c r="T141" s="1"/>
      <c r="U141" s="1"/>
      <c r="V141" s="1"/>
      <c r="W141" s="1"/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</v>
      </c>
    </row>
    <row r="142" spans="1:33">
      <c r="A142" s="1" t="s">
        <v>127</v>
      </c>
      <c r="B142" s="16">
        <v>45863</v>
      </c>
      <c r="C142" s="1" t="s">
        <v>240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/>
      <c r="T142" s="1"/>
      <c r="U142" s="1"/>
      <c r="V142" s="1"/>
      <c r="W142" s="1"/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2</v>
      </c>
      <c r="AF142" s="1">
        <v>0</v>
      </c>
      <c r="AG142" s="1">
        <v>2</v>
      </c>
    </row>
    <row r="143" spans="1:33">
      <c r="A143" s="1" t="s">
        <v>122</v>
      </c>
      <c r="B143" s="16">
        <v>45863</v>
      </c>
      <c r="C143" s="1" t="s">
        <v>240</v>
      </c>
      <c r="D143" s="1">
        <v>0.25</v>
      </c>
      <c r="E143" s="1">
        <v>4</v>
      </c>
      <c r="F143" s="1">
        <v>4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1</v>
      </c>
      <c r="Q143" s="1">
        <v>0.25</v>
      </c>
      <c r="R143" s="1">
        <v>0.25</v>
      </c>
      <c r="S143" s="1"/>
      <c r="T143" s="1"/>
      <c r="U143" s="1"/>
      <c r="V143" s="1"/>
      <c r="W143" s="1"/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4</v>
      </c>
      <c r="AF143" s="1">
        <v>2</v>
      </c>
      <c r="AG143" s="1">
        <v>3</v>
      </c>
    </row>
    <row r="144" spans="1:33">
      <c r="A144" s="1" t="s">
        <v>101</v>
      </c>
      <c r="B144" s="16">
        <v>45863</v>
      </c>
      <c r="C144" s="1" t="s">
        <v>240</v>
      </c>
      <c r="D144" s="1">
        <v>0</v>
      </c>
      <c r="E144" s="1">
        <v>3</v>
      </c>
      <c r="F144" s="1">
        <v>3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/>
      <c r="T144" s="1"/>
      <c r="U144" s="1"/>
      <c r="V144" s="1"/>
      <c r="W144" s="1"/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4</v>
      </c>
      <c r="AF144" s="1">
        <v>3</v>
      </c>
      <c r="AG144" s="1">
        <v>3</v>
      </c>
    </row>
    <row r="145" spans="1:33">
      <c r="A145" s="1" t="s">
        <v>264</v>
      </c>
      <c r="B145" s="16">
        <v>45863</v>
      </c>
      <c r="C145" s="1" t="s">
        <v>240</v>
      </c>
      <c r="D145" s="1">
        <v>0.25</v>
      </c>
      <c r="E145" s="1">
        <v>4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0.25</v>
      </c>
      <c r="R145" s="1">
        <v>0.5</v>
      </c>
      <c r="S145" s="1"/>
      <c r="T145" s="1"/>
      <c r="U145" s="1"/>
      <c r="V145" s="1"/>
      <c r="W145" s="1"/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6</v>
      </c>
      <c r="AF145" s="1">
        <v>0</v>
      </c>
      <c r="AG145" s="1">
        <v>3</v>
      </c>
    </row>
    <row r="146" spans="1:33">
      <c r="A146" s="1" t="s">
        <v>87</v>
      </c>
      <c r="B146" s="16">
        <v>45863</v>
      </c>
      <c r="C146" s="1" t="s">
        <v>240</v>
      </c>
      <c r="D146" s="1">
        <v>0.25</v>
      </c>
      <c r="E146" s="1">
        <v>4</v>
      </c>
      <c r="F146" s="1">
        <v>4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0.25</v>
      </c>
      <c r="R146" s="1">
        <v>0.25</v>
      </c>
      <c r="S146" s="1"/>
      <c r="T146" s="1"/>
      <c r="U146" s="1"/>
      <c r="V146" s="1"/>
      <c r="W146" s="1"/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3</v>
      </c>
      <c r="AF146" s="1">
        <v>2</v>
      </c>
      <c r="AG146" s="1">
        <v>3</v>
      </c>
    </row>
    <row r="147" spans="1:33">
      <c r="A147" s="1" t="s">
        <v>93</v>
      </c>
      <c r="B147" s="16">
        <v>45863</v>
      </c>
      <c r="C147" s="1" t="s">
        <v>240</v>
      </c>
      <c r="D147" s="1">
        <v>0.5</v>
      </c>
      <c r="E147" s="1">
        <v>4</v>
      </c>
      <c r="F147" s="1">
        <v>4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0.5</v>
      </c>
      <c r="R147" s="1">
        <v>0.75</v>
      </c>
      <c r="S147" s="1"/>
      <c r="T147" s="1"/>
      <c r="U147" s="1"/>
      <c r="V147" s="1"/>
      <c r="W147" s="1"/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6</v>
      </c>
      <c r="AF147" s="1">
        <v>1</v>
      </c>
      <c r="AG147" s="1">
        <v>2</v>
      </c>
    </row>
    <row r="148" spans="1:33">
      <c r="A148" s="1" t="s">
        <v>120</v>
      </c>
      <c r="B148" s="16">
        <v>45863</v>
      </c>
      <c r="C148" s="1" t="s">
        <v>240</v>
      </c>
      <c r="D148" s="1">
        <v>0.25</v>
      </c>
      <c r="E148" s="1">
        <v>4</v>
      </c>
      <c r="F148" s="1">
        <v>4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0.25</v>
      </c>
      <c r="R148" s="1">
        <v>0.25</v>
      </c>
      <c r="S148" s="1"/>
      <c r="T148" s="1"/>
      <c r="U148" s="1"/>
      <c r="V148" s="1"/>
      <c r="W148" s="1"/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7</v>
      </c>
      <c r="AF148" s="1">
        <v>1</v>
      </c>
      <c r="AG148" s="1">
        <v>3</v>
      </c>
    </row>
    <row r="149" spans="1:33">
      <c r="A149" s="1" t="s">
        <v>97</v>
      </c>
      <c r="B149" s="16">
        <v>45863</v>
      </c>
      <c r="C149" s="1" t="s">
        <v>240</v>
      </c>
      <c r="D149" s="1">
        <v>0</v>
      </c>
      <c r="E149" s="1">
        <v>4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0.25</v>
      </c>
      <c r="R149" s="1">
        <v>0</v>
      </c>
      <c r="S149" s="1"/>
      <c r="T149" s="1"/>
      <c r="U149" s="1"/>
      <c r="V149" s="1"/>
      <c r="W149" s="1"/>
      <c r="X149" s="1">
        <v>0</v>
      </c>
      <c r="Y149" s="1">
        <v>1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2</v>
      </c>
      <c r="AF149" s="1">
        <v>2</v>
      </c>
      <c r="AG149" s="1">
        <v>3</v>
      </c>
    </row>
    <row r="150" spans="1:33">
      <c r="A150" s="1" t="s">
        <v>98</v>
      </c>
      <c r="B150" s="16">
        <v>45863</v>
      </c>
      <c r="C150" s="1" t="s">
        <v>240</v>
      </c>
      <c r="D150" s="1">
        <v>0.33300000000000002</v>
      </c>
      <c r="E150" s="1">
        <v>4</v>
      </c>
      <c r="F150" s="1">
        <v>3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0.5</v>
      </c>
      <c r="R150" s="1">
        <v>0.33300000000000002</v>
      </c>
      <c r="S150" s="1"/>
      <c r="T150" s="1"/>
      <c r="U150" s="1"/>
      <c r="V150" s="1"/>
      <c r="W150" s="1"/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2</v>
      </c>
      <c r="AE150" s="1">
        <v>2</v>
      </c>
      <c r="AF150" s="1">
        <v>0</v>
      </c>
      <c r="AG150" s="1">
        <v>2</v>
      </c>
    </row>
    <row r="151" spans="1:33">
      <c r="A151" s="1" t="s">
        <v>123</v>
      </c>
      <c r="B151" s="16">
        <v>45863</v>
      </c>
      <c r="C151" s="1" t="s">
        <v>240</v>
      </c>
      <c r="D151" s="1">
        <v>0</v>
      </c>
      <c r="E151" s="1">
        <v>4</v>
      </c>
      <c r="F151" s="1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/>
      <c r="T151" s="1"/>
      <c r="U151" s="1"/>
      <c r="V151" s="1"/>
      <c r="W151" s="1"/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2</v>
      </c>
      <c r="AF151" s="1">
        <v>1</v>
      </c>
      <c r="AG151" s="1">
        <v>4</v>
      </c>
    </row>
    <row r="152" spans="1:33">
      <c r="A152" s="1" t="s">
        <v>129</v>
      </c>
      <c r="B152" s="16">
        <v>45863</v>
      </c>
      <c r="C152" s="1" t="s">
        <v>240</v>
      </c>
      <c r="D152" s="1">
        <v>0</v>
      </c>
      <c r="E152" s="1">
        <v>3</v>
      </c>
      <c r="F152" s="1">
        <v>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/>
      <c r="T152" s="1"/>
      <c r="U152" s="1"/>
      <c r="V152" s="1"/>
      <c r="W152" s="1"/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3</v>
      </c>
    </row>
    <row r="153" spans="1:33">
      <c r="A153" s="1" t="s">
        <v>130</v>
      </c>
      <c r="B153" s="1" t="s">
        <v>244</v>
      </c>
      <c r="C153" s="1" t="s">
        <v>240</v>
      </c>
      <c r="D153" s="1">
        <v>0</v>
      </c>
      <c r="E153" s="1">
        <v>3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0</v>
      </c>
      <c r="Q153" s="1">
        <v>0.33300000000000002</v>
      </c>
      <c r="R153" s="1">
        <v>0</v>
      </c>
      <c r="S153" s="1"/>
      <c r="T153" s="1"/>
      <c r="U153" s="1"/>
      <c r="V153" s="1"/>
      <c r="W153" s="1"/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1</v>
      </c>
      <c r="AF153" s="1">
        <v>1</v>
      </c>
      <c r="AG153" s="1">
        <v>2</v>
      </c>
    </row>
    <row r="154" spans="1:33">
      <c r="A154" s="1" t="s">
        <v>97</v>
      </c>
      <c r="B154" s="16">
        <v>45864</v>
      </c>
      <c r="C154" s="1" t="s">
        <v>240</v>
      </c>
      <c r="D154" s="1">
        <v>0.25</v>
      </c>
      <c r="E154" s="1">
        <v>4</v>
      </c>
      <c r="F154" s="1">
        <v>4</v>
      </c>
      <c r="G154" s="1">
        <v>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0</v>
      </c>
      <c r="O154" s="1">
        <v>0</v>
      </c>
      <c r="P154" s="1">
        <v>0</v>
      </c>
      <c r="Q154" s="1">
        <v>0.25</v>
      </c>
      <c r="R154" s="1">
        <v>0.75</v>
      </c>
      <c r="S154" s="1"/>
      <c r="T154" s="1"/>
      <c r="U154" s="1"/>
      <c r="V154" s="1"/>
      <c r="W154" s="1"/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1</v>
      </c>
      <c r="AG154" s="1">
        <v>3</v>
      </c>
    </row>
    <row r="155" spans="1:33">
      <c r="A155" s="1" t="s">
        <v>87</v>
      </c>
      <c r="B155" s="16">
        <v>45864</v>
      </c>
      <c r="C155" s="1" t="s">
        <v>240</v>
      </c>
      <c r="D155" s="1">
        <v>0.5</v>
      </c>
      <c r="E155" s="1">
        <v>4</v>
      </c>
      <c r="F155" s="1">
        <v>4</v>
      </c>
      <c r="G155" s="1">
        <v>2</v>
      </c>
      <c r="H155" s="1">
        <v>0</v>
      </c>
      <c r="I155" s="1">
        <v>1</v>
      </c>
      <c r="J155" s="1">
        <v>0</v>
      </c>
      <c r="K155" s="1">
        <v>1</v>
      </c>
      <c r="L155" s="1">
        <v>2</v>
      </c>
      <c r="M155" s="1">
        <v>1</v>
      </c>
      <c r="N155" s="1">
        <v>0</v>
      </c>
      <c r="O155" s="1">
        <v>0</v>
      </c>
      <c r="P155" s="1">
        <v>0</v>
      </c>
      <c r="Q155" s="1">
        <v>0.5</v>
      </c>
      <c r="R155" s="1">
        <v>1.5</v>
      </c>
      <c r="S155" s="1"/>
      <c r="T155" s="1"/>
      <c r="U155" s="1"/>
      <c r="V155" s="1"/>
      <c r="W155" s="1"/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3</v>
      </c>
      <c r="AF155" s="1">
        <v>2</v>
      </c>
      <c r="AG155" s="1">
        <v>2</v>
      </c>
    </row>
    <row r="156" spans="1:33">
      <c r="A156" s="1" t="s">
        <v>93</v>
      </c>
      <c r="B156" s="16">
        <v>45864</v>
      </c>
      <c r="C156" s="1" t="s">
        <v>240</v>
      </c>
      <c r="D156" s="1">
        <v>0.25</v>
      </c>
      <c r="E156" s="1">
        <v>4</v>
      </c>
      <c r="F156" s="1">
        <v>4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1</v>
      </c>
      <c r="Q156" s="1">
        <v>0.25</v>
      </c>
      <c r="R156" s="1">
        <v>0.25</v>
      </c>
      <c r="S156" s="1"/>
      <c r="T156" s="1"/>
      <c r="U156" s="1"/>
      <c r="V156" s="1"/>
      <c r="W156" s="1"/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3</v>
      </c>
    </row>
    <row r="157" spans="1:33">
      <c r="A157" s="1" t="s">
        <v>120</v>
      </c>
      <c r="B157" s="16">
        <v>45864</v>
      </c>
      <c r="C157" s="1" t="s">
        <v>240</v>
      </c>
      <c r="D157" s="1">
        <v>0.5</v>
      </c>
      <c r="E157" s="1">
        <v>4</v>
      </c>
      <c r="F157" s="1">
        <v>4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0.5</v>
      </c>
      <c r="R157" s="1">
        <v>0.75</v>
      </c>
      <c r="S157" s="1"/>
      <c r="T157" s="1"/>
      <c r="U157" s="1"/>
      <c r="V157" s="1"/>
      <c r="W157" s="1"/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11</v>
      </c>
      <c r="AF157" s="1">
        <v>0</v>
      </c>
      <c r="AG157" s="1">
        <v>2</v>
      </c>
    </row>
    <row r="158" spans="1:33">
      <c r="A158" s="20" t="s">
        <v>113</v>
      </c>
      <c r="B158" s="16">
        <v>45864</v>
      </c>
      <c r="C158" s="1" t="s">
        <v>240</v>
      </c>
      <c r="D158" s="1">
        <v>0.5</v>
      </c>
      <c r="E158" s="1">
        <v>4</v>
      </c>
      <c r="F158" s="1">
        <v>4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0.5</v>
      </c>
      <c r="R158" s="1">
        <v>0.5</v>
      </c>
      <c r="S158" s="1"/>
      <c r="T158" s="1"/>
      <c r="U158" s="1"/>
      <c r="V158" s="1"/>
      <c r="W158" s="1"/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2</v>
      </c>
      <c r="AG158" s="1">
        <v>2</v>
      </c>
    </row>
    <row r="159" spans="1:33">
      <c r="A159" s="1" t="s">
        <v>114</v>
      </c>
      <c r="B159" s="16">
        <v>45864</v>
      </c>
      <c r="C159" s="1" t="s">
        <v>240</v>
      </c>
      <c r="D159" s="1">
        <v>0</v>
      </c>
      <c r="E159" s="1">
        <v>4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/>
      <c r="T159" s="1"/>
      <c r="U159" s="1"/>
      <c r="V159" s="1"/>
      <c r="W159" s="1"/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4</v>
      </c>
      <c r="AF159" s="1">
        <v>2</v>
      </c>
      <c r="AG159" s="1">
        <v>4</v>
      </c>
    </row>
    <row r="160" spans="1:33">
      <c r="A160" s="1" t="s">
        <v>98</v>
      </c>
      <c r="B160" s="16">
        <v>45864</v>
      </c>
      <c r="C160" s="1" t="s">
        <v>240</v>
      </c>
      <c r="D160" s="1">
        <v>0</v>
      </c>
      <c r="E160" s="1">
        <v>4</v>
      </c>
      <c r="F160" s="1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/>
      <c r="T160" s="1"/>
      <c r="U160" s="1"/>
      <c r="V160" s="1"/>
      <c r="W160" s="1"/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0</v>
      </c>
      <c r="AG160" s="1">
        <v>4</v>
      </c>
    </row>
    <row r="161" spans="1:33">
      <c r="A161" s="1" t="s">
        <v>123</v>
      </c>
      <c r="B161" s="16">
        <v>45864</v>
      </c>
      <c r="C161" s="1" t="s">
        <v>240</v>
      </c>
      <c r="D161" s="1">
        <v>0.25</v>
      </c>
      <c r="E161" s="1">
        <v>4</v>
      </c>
      <c r="F161" s="1">
        <v>4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0.25</v>
      </c>
      <c r="R161" s="1">
        <v>0.25</v>
      </c>
      <c r="S161" s="1"/>
      <c r="T161" s="1"/>
      <c r="U161" s="1"/>
      <c r="V161" s="1"/>
      <c r="W161" s="1"/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2</v>
      </c>
      <c r="AE161" s="1">
        <v>2</v>
      </c>
      <c r="AF161" s="1">
        <v>2</v>
      </c>
      <c r="AG161" s="1">
        <v>3</v>
      </c>
    </row>
    <row r="162" spans="1:33">
      <c r="A162" s="1" t="s">
        <v>130</v>
      </c>
      <c r="B162" s="1" t="s">
        <v>245</v>
      </c>
      <c r="C162" s="1" t="s">
        <v>240</v>
      </c>
      <c r="D162" s="1">
        <v>0</v>
      </c>
      <c r="E162" s="1">
        <v>4</v>
      </c>
      <c r="F162" s="1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/>
      <c r="T162" s="1"/>
      <c r="U162" s="1"/>
      <c r="V162" s="1"/>
      <c r="W162" s="1"/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4</v>
      </c>
    </row>
    <row r="163" spans="1:33">
      <c r="A163" s="1" t="s">
        <v>110</v>
      </c>
      <c r="B163" s="16">
        <v>45864</v>
      </c>
      <c r="C163" s="1" t="s">
        <v>240</v>
      </c>
      <c r="D163" s="1">
        <v>0</v>
      </c>
      <c r="E163" s="1">
        <v>4</v>
      </c>
      <c r="F163" s="1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/>
      <c r="T163" s="1"/>
      <c r="U163" s="1"/>
      <c r="V163" s="1"/>
      <c r="W163" s="1"/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2</v>
      </c>
      <c r="AF163" s="1">
        <v>0</v>
      </c>
      <c r="AG163" s="1">
        <v>4</v>
      </c>
    </row>
    <row r="164" spans="1:33">
      <c r="A164" s="1" t="s">
        <v>124</v>
      </c>
      <c r="B164" s="16">
        <v>45864</v>
      </c>
      <c r="C164" s="1" t="s">
        <v>240</v>
      </c>
      <c r="D164" s="1">
        <v>0</v>
      </c>
      <c r="E164" s="1">
        <v>4</v>
      </c>
      <c r="F164" s="1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/>
      <c r="T164" s="1"/>
      <c r="U164" s="1"/>
      <c r="V164" s="1"/>
      <c r="W164" s="1"/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19</v>
      </c>
      <c r="AF164" s="1">
        <v>0</v>
      </c>
      <c r="AG164" s="1">
        <v>4</v>
      </c>
    </row>
    <row r="165" spans="1:33">
      <c r="A165" s="1" t="s">
        <v>117</v>
      </c>
      <c r="B165" s="16">
        <v>45864</v>
      </c>
      <c r="C165" s="1" t="s">
        <v>240</v>
      </c>
      <c r="D165" s="1">
        <v>0</v>
      </c>
      <c r="E165" s="1">
        <v>4</v>
      </c>
      <c r="F165" s="1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</v>
      </c>
      <c r="Q165" s="1">
        <v>0</v>
      </c>
      <c r="R165" s="1">
        <v>0</v>
      </c>
      <c r="S165" s="1"/>
      <c r="T165" s="1"/>
      <c r="U165" s="1"/>
      <c r="V165" s="1"/>
      <c r="W165" s="1"/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4</v>
      </c>
    </row>
    <row r="166" spans="1:33">
      <c r="A166" s="1" t="s">
        <v>116</v>
      </c>
      <c r="B166" s="16">
        <v>45864</v>
      </c>
      <c r="C166" s="1" t="s">
        <v>240</v>
      </c>
      <c r="D166" s="1">
        <v>0.25</v>
      </c>
      <c r="E166" s="1">
        <v>4</v>
      </c>
      <c r="F166" s="1">
        <v>4</v>
      </c>
      <c r="G166" s="1">
        <v>1</v>
      </c>
      <c r="H166" s="1">
        <v>0</v>
      </c>
      <c r="I166" s="1">
        <v>0</v>
      </c>
      <c r="J166" s="1">
        <v>0</v>
      </c>
      <c r="K166" s="1">
        <v>1</v>
      </c>
      <c r="L166" s="1">
        <v>1</v>
      </c>
      <c r="M166" s="1">
        <v>1</v>
      </c>
      <c r="N166" s="1">
        <v>0</v>
      </c>
      <c r="O166" s="1">
        <v>0</v>
      </c>
      <c r="P166" s="1">
        <v>2</v>
      </c>
      <c r="Q166" s="1">
        <v>0.25</v>
      </c>
      <c r="R166" s="1">
        <v>1</v>
      </c>
      <c r="S166" s="1"/>
      <c r="T166" s="1"/>
      <c r="U166" s="1"/>
      <c r="V166" s="1"/>
      <c r="W166" s="1"/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3</v>
      </c>
      <c r="AF166" s="1">
        <v>6</v>
      </c>
      <c r="AG166" s="1">
        <v>3</v>
      </c>
    </row>
    <row r="167" spans="1:33">
      <c r="A167" s="1" t="s">
        <v>141</v>
      </c>
      <c r="B167" s="16">
        <v>45864</v>
      </c>
      <c r="C167" s="1" t="s">
        <v>240</v>
      </c>
      <c r="D167" s="1">
        <v>0</v>
      </c>
      <c r="E167" s="1">
        <v>4</v>
      </c>
      <c r="F167" s="1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/>
      <c r="T167" s="1"/>
      <c r="U167" s="1"/>
      <c r="V167" s="1"/>
      <c r="W167" s="1"/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1</v>
      </c>
      <c r="AF167" s="1">
        <v>2</v>
      </c>
      <c r="AG167" s="1">
        <v>4</v>
      </c>
    </row>
    <row r="168" spans="1:33">
      <c r="A168" s="1" t="s">
        <v>118</v>
      </c>
      <c r="B168" s="16">
        <v>45864</v>
      </c>
      <c r="C168" s="1" t="s">
        <v>240</v>
      </c>
      <c r="D168" s="1">
        <v>0.33300000000000002</v>
      </c>
      <c r="E168" s="1">
        <v>3</v>
      </c>
      <c r="F168" s="1">
        <v>3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0.33300000000000002</v>
      </c>
      <c r="R168" s="1">
        <v>0.33300000000000002</v>
      </c>
      <c r="S168" s="1"/>
      <c r="T168" s="1"/>
      <c r="U168" s="1"/>
      <c r="V168" s="1"/>
      <c r="W168" s="1"/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8</v>
      </c>
      <c r="AG168" s="1">
        <v>2</v>
      </c>
    </row>
    <row r="169" spans="1:33">
      <c r="A169" s="1" t="s">
        <v>144</v>
      </c>
      <c r="B169" s="16">
        <v>45864</v>
      </c>
      <c r="C169" s="1" t="s">
        <v>240</v>
      </c>
      <c r="D169" s="1">
        <v>0</v>
      </c>
      <c r="E169" s="1">
        <v>3</v>
      </c>
      <c r="F169" s="1">
        <v>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0</v>
      </c>
      <c r="Q169" s="1">
        <v>0</v>
      </c>
      <c r="R169" s="1">
        <v>0</v>
      </c>
      <c r="S169" s="1"/>
      <c r="T169" s="1"/>
      <c r="U169" s="1"/>
      <c r="V169" s="1"/>
      <c r="W169" s="1"/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0</v>
      </c>
      <c r="AG169" s="1">
        <v>3</v>
      </c>
    </row>
    <row r="170" spans="1:33">
      <c r="A170" s="1" t="s">
        <v>128</v>
      </c>
      <c r="B170" s="16">
        <v>45864</v>
      </c>
      <c r="C170" s="1" t="s">
        <v>240</v>
      </c>
      <c r="D170" s="1">
        <v>0</v>
      </c>
      <c r="E170" s="1">
        <v>3</v>
      </c>
      <c r="F170" s="1">
        <v>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/>
      <c r="T170" s="1"/>
      <c r="U170" s="1"/>
      <c r="V170" s="1"/>
      <c r="W170" s="1"/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</v>
      </c>
      <c r="AG170" s="1">
        <v>3</v>
      </c>
    </row>
    <row r="171" spans="1:33">
      <c r="A171" s="1" t="s">
        <v>140</v>
      </c>
      <c r="B171" s="16">
        <v>45864</v>
      </c>
      <c r="C171" s="1" t="s">
        <v>240</v>
      </c>
      <c r="D171" s="1">
        <v>0.33300000000000002</v>
      </c>
      <c r="E171" s="1">
        <v>3</v>
      </c>
      <c r="F171" s="1">
        <v>3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0.33300000000000002</v>
      </c>
      <c r="R171" s="1">
        <v>0.33300000000000002</v>
      </c>
      <c r="S171" s="1"/>
      <c r="T171" s="1"/>
      <c r="U171" s="1"/>
      <c r="V171" s="1"/>
      <c r="W171" s="1"/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</v>
      </c>
      <c r="AG171" s="1">
        <v>2</v>
      </c>
    </row>
    <row r="172" spans="1:33">
      <c r="A172" s="1" t="s">
        <v>92</v>
      </c>
      <c r="B172" s="16">
        <v>45864</v>
      </c>
      <c r="C172" s="1" t="s">
        <v>240</v>
      </c>
      <c r="D172" s="1">
        <v>0.5</v>
      </c>
      <c r="E172" s="1">
        <v>4</v>
      </c>
      <c r="F172" s="1">
        <v>4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0.5</v>
      </c>
      <c r="R172" s="1">
        <v>0.75</v>
      </c>
      <c r="S172" s="1"/>
      <c r="T172" s="1"/>
      <c r="U172" s="1"/>
      <c r="V172" s="1"/>
      <c r="W172" s="1"/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6</v>
      </c>
      <c r="AF172" s="1">
        <v>2</v>
      </c>
      <c r="AG172" s="1">
        <v>2</v>
      </c>
    </row>
    <row r="173" spans="1:33">
      <c r="A173" s="1" t="s">
        <v>106</v>
      </c>
      <c r="B173" s="16">
        <v>45864</v>
      </c>
      <c r="C173" s="1" t="s">
        <v>240</v>
      </c>
      <c r="D173" s="1">
        <v>1</v>
      </c>
      <c r="E173" s="1">
        <v>4</v>
      </c>
      <c r="F173" s="1">
        <v>4</v>
      </c>
      <c r="G173" s="1">
        <v>4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2</v>
      </c>
      <c r="N173" s="1">
        <v>1</v>
      </c>
      <c r="O173" s="1">
        <v>0</v>
      </c>
      <c r="P173" s="1">
        <v>0</v>
      </c>
      <c r="Q173" s="1">
        <v>1</v>
      </c>
      <c r="R173" s="1">
        <v>2.5</v>
      </c>
      <c r="S173" s="1"/>
      <c r="T173" s="1"/>
      <c r="U173" s="1"/>
      <c r="V173" s="1"/>
      <c r="W173" s="1"/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5</v>
      </c>
      <c r="AF173" s="1">
        <v>2</v>
      </c>
      <c r="AG173" s="1">
        <v>0</v>
      </c>
    </row>
    <row r="174" spans="1:33">
      <c r="A174" s="1" t="s">
        <v>90</v>
      </c>
      <c r="B174" s="16">
        <v>45864</v>
      </c>
      <c r="C174" s="1" t="s">
        <v>240</v>
      </c>
      <c r="D174" s="1">
        <v>0</v>
      </c>
      <c r="E174" s="1">
        <v>4</v>
      </c>
      <c r="F174" s="1">
        <v>4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/>
      <c r="T174" s="1"/>
      <c r="U174" s="1"/>
      <c r="V174" s="1"/>
      <c r="W174" s="1"/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2</v>
      </c>
      <c r="AF174" s="1">
        <v>0</v>
      </c>
      <c r="AG174" s="1">
        <v>4</v>
      </c>
    </row>
    <row r="175" spans="1:33">
      <c r="A175" s="1" t="s">
        <v>102</v>
      </c>
      <c r="B175" s="16">
        <v>45864</v>
      </c>
      <c r="C175" s="1" t="s">
        <v>240</v>
      </c>
      <c r="D175" s="1">
        <v>0</v>
      </c>
      <c r="E175" s="1">
        <v>4</v>
      </c>
      <c r="F175" s="1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/>
      <c r="T175" s="1"/>
      <c r="U175" s="1"/>
      <c r="V175" s="1"/>
      <c r="W175" s="1"/>
      <c r="X175" s="1">
        <v>0</v>
      </c>
      <c r="Y175" s="1">
        <v>0</v>
      </c>
      <c r="Z175" s="1">
        <v>0</v>
      </c>
      <c r="AA175" s="1">
        <v>0</v>
      </c>
      <c r="AB175" s="1">
        <v>1</v>
      </c>
      <c r="AC175" s="1">
        <v>0</v>
      </c>
      <c r="AD175" s="1">
        <v>0</v>
      </c>
      <c r="AE175" s="1">
        <v>0</v>
      </c>
      <c r="AF175" s="1">
        <v>0</v>
      </c>
      <c r="AG175" s="1">
        <v>5</v>
      </c>
    </row>
    <row r="176" spans="1:33">
      <c r="A176" s="19" t="s">
        <v>94</v>
      </c>
      <c r="B176" s="16">
        <v>45864</v>
      </c>
      <c r="C176" s="1" t="s">
        <v>240</v>
      </c>
      <c r="D176" s="1">
        <v>0</v>
      </c>
      <c r="E176" s="1">
        <v>4</v>
      </c>
      <c r="F176" s="1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/>
      <c r="T176" s="1"/>
      <c r="U176" s="1"/>
      <c r="V176" s="1"/>
      <c r="W176" s="1"/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5</v>
      </c>
      <c r="AF176" s="1">
        <v>0</v>
      </c>
      <c r="AG176" s="1">
        <v>4</v>
      </c>
    </row>
    <row r="177" spans="1:33">
      <c r="A177" s="1" t="s">
        <v>99</v>
      </c>
      <c r="B177" s="16">
        <v>45864</v>
      </c>
      <c r="C177" s="1" t="s">
        <v>240</v>
      </c>
      <c r="D177" s="1">
        <v>0</v>
      </c>
      <c r="E177" s="1">
        <v>4</v>
      </c>
      <c r="F177" s="1">
        <v>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/>
      <c r="T177" s="1"/>
      <c r="U177" s="1"/>
      <c r="V177" s="1"/>
      <c r="W177" s="1"/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4</v>
      </c>
    </row>
    <row r="178" spans="1:33">
      <c r="A178" s="19" t="s">
        <v>132</v>
      </c>
      <c r="B178" s="16">
        <v>45864</v>
      </c>
      <c r="C178" s="1" t="s">
        <v>240</v>
      </c>
      <c r="D178" s="1">
        <v>0.33300000000000002</v>
      </c>
      <c r="E178" s="1">
        <v>3</v>
      </c>
      <c r="F178" s="1">
        <v>3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0.33300000000000002</v>
      </c>
      <c r="R178" s="1">
        <v>0.33300000000000002</v>
      </c>
      <c r="S178" s="1"/>
      <c r="T178" s="1"/>
      <c r="U178" s="1"/>
      <c r="V178" s="1"/>
      <c r="W178" s="1"/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5</v>
      </c>
      <c r="AF178" s="1">
        <v>0</v>
      </c>
      <c r="AG178" s="1">
        <v>2</v>
      </c>
    </row>
    <row r="179" spans="1:33">
      <c r="A179" s="1" t="s">
        <v>136</v>
      </c>
      <c r="B179" s="16">
        <v>45864</v>
      </c>
      <c r="C179" s="1" t="s">
        <v>240</v>
      </c>
      <c r="D179" s="1">
        <v>0</v>
      </c>
      <c r="E179" s="1">
        <v>3</v>
      </c>
      <c r="F179" s="1">
        <v>3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/>
      <c r="T179" s="1"/>
      <c r="U179" s="1"/>
      <c r="V179" s="1"/>
      <c r="W179" s="1"/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1</v>
      </c>
      <c r="AG179" s="1">
        <v>3</v>
      </c>
    </row>
    <row r="180" spans="1:33">
      <c r="A180" s="1" t="s">
        <v>111</v>
      </c>
      <c r="B180" s="16">
        <v>45864</v>
      </c>
      <c r="C180" s="1" t="s">
        <v>240</v>
      </c>
      <c r="D180" s="1">
        <v>0.33300000000000002</v>
      </c>
      <c r="E180" s="1">
        <v>3</v>
      </c>
      <c r="F180" s="1">
        <v>3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0.33300000000000002</v>
      </c>
      <c r="R180" s="1">
        <v>1</v>
      </c>
      <c r="S180" s="1"/>
      <c r="T180" s="1"/>
      <c r="U180" s="1"/>
      <c r="V180" s="1"/>
      <c r="W180" s="1"/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2</v>
      </c>
      <c r="AG180" s="1">
        <v>2</v>
      </c>
    </row>
    <row r="181" spans="1:33">
      <c r="A181" s="1" t="s">
        <v>83</v>
      </c>
      <c r="B181" s="1" t="s">
        <v>245</v>
      </c>
      <c r="C181" s="1" t="s">
        <v>240</v>
      </c>
      <c r="D181" s="1">
        <v>0</v>
      </c>
      <c r="E181" s="1">
        <v>4</v>
      </c>
      <c r="F181" s="1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/>
      <c r="T181" s="1"/>
      <c r="U181" s="1"/>
      <c r="V181" s="1"/>
      <c r="W181" s="1"/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4</v>
      </c>
    </row>
    <row r="182" spans="1:33">
      <c r="A182" s="1" t="s">
        <v>119</v>
      </c>
      <c r="B182" s="16">
        <v>45864</v>
      </c>
      <c r="C182" s="1" t="s">
        <v>240</v>
      </c>
      <c r="D182" s="1">
        <v>0.5</v>
      </c>
      <c r="E182" s="1">
        <v>4</v>
      </c>
      <c r="F182" s="1">
        <v>4</v>
      </c>
      <c r="G182" s="1">
        <v>2</v>
      </c>
      <c r="H182" s="1">
        <v>1</v>
      </c>
      <c r="I182" s="1">
        <v>0</v>
      </c>
      <c r="J182" s="1">
        <v>0</v>
      </c>
      <c r="K182" s="1">
        <v>1</v>
      </c>
      <c r="L182" s="1">
        <v>1</v>
      </c>
      <c r="M182" s="1">
        <v>1</v>
      </c>
      <c r="N182" s="1">
        <v>0</v>
      </c>
      <c r="O182" s="1">
        <v>0</v>
      </c>
      <c r="P182" s="1">
        <v>0</v>
      </c>
      <c r="Q182" s="1">
        <v>0.5</v>
      </c>
      <c r="R182" s="1">
        <v>1.25</v>
      </c>
      <c r="S182" s="1"/>
      <c r="T182" s="1"/>
      <c r="U182" s="1"/>
      <c r="V182" s="1"/>
      <c r="W182" s="1"/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2</v>
      </c>
      <c r="AF182" s="1">
        <v>4</v>
      </c>
      <c r="AG182" s="1">
        <v>2</v>
      </c>
    </row>
    <row r="183" spans="1:33">
      <c r="A183" s="1" t="s">
        <v>115</v>
      </c>
      <c r="B183" s="16">
        <v>45864</v>
      </c>
      <c r="C183" s="1" t="s">
        <v>240</v>
      </c>
      <c r="D183" s="1">
        <v>0.25</v>
      </c>
      <c r="E183" s="1">
        <v>4</v>
      </c>
      <c r="F183" s="1">
        <v>4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2</v>
      </c>
      <c r="Q183" s="1">
        <v>0.25</v>
      </c>
      <c r="R183" s="1">
        <v>0.25</v>
      </c>
      <c r="S183" s="1"/>
      <c r="T183" s="1"/>
      <c r="U183" s="1"/>
      <c r="V183" s="1"/>
      <c r="W183" s="1"/>
      <c r="X183" s="1">
        <v>0</v>
      </c>
      <c r="Y183" s="1">
        <v>0</v>
      </c>
      <c r="Z183" s="1">
        <v>0</v>
      </c>
      <c r="AA183" s="1">
        <v>0</v>
      </c>
      <c r="AB183" s="1">
        <v>1</v>
      </c>
      <c r="AC183" s="1">
        <v>0</v>
      </c>
      <c r="AD183" s="1">
        <v>0</v>
      </c>
      <c r="AE183" s="1">
        <v>0</v>
      </c>
      <c r="AF183" s="1">
        <v>1</v>
      </c>
      <c r="AG183" s="1">
        <v>4</v>
      </c>
    </row>
    <row r="184" spans="1:33">
      <c r="A184" s="1" t="s">
        <v>104</v>
      </c>
      <c r="B184" s="16">
        <v>45864</v>
      </c>
      <c r="C184" s="1" t="s">
        <v>240</v>
      </c>
      <c r="D184" s="1">
        <v>0.33300000000000002</v>
      </c>
      <c r="E184" s="1">
        <v>4</v>
      </c>
      <c r="F184" s="1">
        <v>3</v>
      </c>
      <c r="G184" s="1">
        <v>1</v>
      </c>
      <c r="H184" s="1">
        <v>0</v>
      </c>
      <c r="I184" s="1">
        <v>0</v>
      </c>
      <c r="J184" s="1">
        <v>0</v>
      </c>
      <c r="K184" s="1">
        <v>1</v>
      </c>
      <c r="L184" s="1">
        <v>1</v>
      </c>
      <c r="M184" s="1">
        <v>1</v>
      </c>
      <c r="N184" s="1">
        <v>0</v>
      </c>
      <c r="O184" s="1">
        <v>0</v>
      </c>
      <c r="P184" s="1">
        <v>0</v>
      </c>
      <c r="Q184" s="1">
        <v>0.5</v>
      </c>
      <c r="R184" s="1">
        <v>1.333</v>
      </c>
      <c r="S184" s="1"/>
      <c r="T184" s="1"/>
      <c r="U184" s="1"/>
      <c r="V184" s="1"/>
      <c r="W184" s="1"/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5</v>
      </c>
      <c r="AF184" s="1">
        <v>3</v>
      </c>
      <c r="AG184" s="1">
        <v>2</v>
      </c>
    </row>
    <row r="185" spans="1:33">
      <c r="A185" s="1" t="s">
        <v>121</v>
      </c>
      <c r="B185" s="16">
        <v>45864</v>
      </c>
      <c r="C185" s="1" t="s">
        <v>240</v>
      </c>
      <c r="D185" s="1">
        <v>0.33300000000000002</v>
      </c>
      <c r="E185" s="1">
        <v>3</v>
      </c>
      <c r="F185" s="1">
        <v>3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0</v>
      </c>
      <c r="P185" s="1">
        <v>0</v>
      </c>
      <c r="Q185" s="1">
        <v>0.33300000000000002</v>
      </c>
      <c r="R185" s="1">
        <v>0.33300000000000002</v>
      </c>
      <c r="S185" s="1"/>
      <c r="T185" s="1"/>
      <c r="U185" s="1"/>
      <c r="V185" s="1"/>
      <c r="W185" s="1"/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1</v>
      </c>
      <c r="AF185" s="1">
        <v>2</v>
      </c>
      <c r="AG185" s="1">
        <v>2</v>
      </c>
    </row>
    <row r="186" spans="1:33">
      <c r="A186" s="1" t="s">
        <v>96</v>
      </c>
      <c r="B186" s="16">
        <v>45864</v>
      </c>
      <c r="C186" s="1" t="s">
        <v>240</v>
      </c>
      <c r="D186" s="1">
        <v>0</v>
      </c>
      <c r="E186" s="1">
        <v>3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</v>
      </c>
      <c r="Q186" s="1">
        <v>0</v>
      </c>
      <c r="R186" s="1">
        <v>0</v>
      </c>
      <c r="S186" s="1"/>
      <c r="T186" s="1"/>
      <c r="U186" s="1"/>
      <c r="V186" s="1"/>
      <c r="W186" s="1"/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3</v>
      </c>
    </row>
    <row r="187" spans="1:33">
      <c r="A187" s="1" t="s">
        <v>107</v>
      </c>
      <c r="B187" s="16">
        <v>45864</v>
      </c>
      <c r="C187" s="1" t="s">
        <v>240</v>
      </c>
      <c r="D187" s="1">
        <v>0.33300000000000002</v>
      </c>
      <c r="E187" s="1">
        <v>3</v>
      </c>
      <c r="F187" s="1">
        <v>3</v>
      </c>
      <c r="G187" s="1">
        <v>1</v>
      </c>
      <c r="H187" s="1">
        <v>0</v>
      </c>
      <c r="I187" s="1">
        <v>0</v>
      </c>
      <c r="J187" s="1">
        <v>0</v>
      </c>
      <c r="K187" s="1">
        <v>1</v>
      </c>
      <c r="L187" s="1">
        <v>2</v>
      </c>
      <c r="M187" s="1">
        <v>1</v>
      </c>
      <c r="N187" s="1">
        <v>0</v>
      </c>
      <c r="O187" s="1">
        <v>0</v>
      </c>
      <c r="P187" s="1">
        <v>0</v>
      </c>
      <c r="Q187" s="1">
        <v>0.33300000000000002</v>
      </c>
      <c r="R187" s="1">
        <v>1.333</v>
      </c>
      <c r="S187" s="1"/>
      <c r="T187" s="1"/>
      <c r="U187" s="1"/>
      <c r="V187" s="1"/>
      <c r="W187" s="1"/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16</v>
      </c>
      <c r="AF187" s="1">
        <v>0</v>
      </c>
      <c r="AG187" s="1">
        <v>2</v>
      </c>
    </row>
    <row r="188" spans="1:33">
      <c r="A188" s="1" t="s">
        <v>131</v>
      </c>
      <c r="B188" s="16">
        <v>45864</v>
      </c>
      <c r="C188" s="1" t="s">
        <v>240</v>
      </c>
      <c r="D188" s="1">
        <v>0</v>
      </c>
      <c r="E188" s="1">
        <v>3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/>
      <c r="T188" s="1"/>
      <c r="U188" s="1"/>
      <c r="V188" s="1"/>
      <c r="W188" s="1"/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3</v>
      </c>
    </row>
    <row r="189" spans="1:33">
      <c r="A189" s="1" t="s">
        <v>126</v>
      </c>
      <c r="B189" s="16">
        <v>45864</v>
      </c>
      <c r="C189" s="1" t="s">
        <v>240</v>
      </c>
      <c r="D189" s="1">
        <v>0.66700000000000004</v>
      </c>
      <c r="E189" s="1">
        <v>3</v>
      </c>
      <c r="F189" s="1">
        <v>3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0.66700000000000004</v>
      </c>
      <c r="R189" s="1">
        <v>1.333</v>
      </c>
      <c r="S189" s="1"/>
      <c r="T189" s="1"/>
      <c r="U189" s="1"/>
      <c r="V189" s="1"/>
      <c r="W189" s="1"/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2</v>
      </c>
      <c r="AF189" s="1">
        <v>4</v>
      </c>
      <c r="AG189" s="1">
        <v>1</v>
      </c>
    </row>
    <row r="190" spans="1:33">
      <c r="A190" s="1" t="s">
        <v>110</v>
      </c>
      <c r="B190" s="16">
        <v>45865</v>
      </c>
      <c r="C190" s="1" t="s">
        <v>240</v>
      </c>
      <c r="D190" s="1">
        <v>0</v>
      </c>
      <c r="E190" s="1">
        <v>2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1</v>
      </c>
      <c r="Q190" s="1">
        <v>0</v>
      </c>
      <c r="R190" s="1">
        <v>0</v>
      </c>
      <c r="S190" s="1"/>
      <c r="T190" s="1"/>
      <c r="U190" s="1"/>
      <c r="V190" s="1"/>
      <c r="W190" s="1"/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2</v>
      </c>
    </row>
    <row r="191" spans="1:33">
      <c r="A191" s="1" t="s">
        <v>141</v>
      </c>
      <c r="B191" s="16">
        <v>45865</v>
      </c>
      <c r="C191" s="1" t="s">
        <v>240</v>
      </c>
      <c r="D191" s="1">
        <v>0</v>
      </c>
      <c r="E191" s="1">
        <v>2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/>
      <c r="T191" s="1"/>
      <c r="U191" s="1"/>
      <c r="V191" s="1"/>
      <c r="W191" s="1"/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0</v>
      </c>
      <c r="AG191" s="1">
        <v>2</v>
      </c>
    </row>
    <row r="192" spans="1:33">
      <c r="A192" s="1" t="s">
        <v>117</v>
      </c>
      <c r="B192" s="16">
        <v>45865</v>
      </c>
      <c r="C192" s="1" t="s">
        <v>240</v>
      </c>
      <c r="D192" s="1">
        <v>0</v>
      </c>
      <c r="E192" s="1">
        <v>2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/>
      <c r="T192" s="1"/>
      <c r="U192" s="1"/>
      <c r="V192" s="1"/>
      <c r="W192" s="1"/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2</v>
      </c>
      <c r="AG192" s="1">
        <v>2</v>
      </c>
    </row>
    <row r="193" spans="1:33">
      <c r="A193" s="1" t="s">
        <v>116</v>
      </c>
      <c r="B193" s="16">
        <v>45865</v>
      </c>
      <c r="C193" s="1" t="s">
        <v>240</v>
      </c>
      <c r="D193" s="1">
        <v>0</v>
      </c>
      <c r="E193" s="1">
        <v>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/>
      <c r="T193" s="1"/>
      <c r="U193" s="1"/>
      <c r="V193" s="1"/>
      <c r="W193" s="1"/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3</v>
      </c>
      <c r="AF193" s="1">
        <v>1</v>
      </c>
      <c r="AG193" s="1">
        <v>0</v>
      </c>
    </row>
    <row r="194" spans="1:33">
      <c r="A194" s="1" t="s">
        <v>118</v>
      </c>
      <c r="B194" s="16">
        <v>45865</v>
      </c>
      <c r="C194" s="1" t="s">
        <v>240</v>
      </c>
      <c r="D194" s="1">
        <v>0.5</v>
      </c>
      <c r="E194" s="1">
        <v>2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0.5</v>
      </c>
      <c r="R194" s="1">
        <v>0.5</v>
      </c>
      <c r="S194" s="1"/>
      <c r="T194" s="1"/>
      <c r="U194" s="1"/>
      <c r="V194" s="1"/>
      <c r="W194" s="1"/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1</v>
      </c>
    </row>
    <row r="195" spans="1:33">
      <c r="A195" s="1" t="s">
        <v>124</v>
      </c>
      <c r="B195" s="16">
        <v>45865</v>
      </c>
      <c r="C195" s="1" t="s">
        <v>240</v>
      </c>
      <c r="D195" s="1">
        <v>0.5</v>
      </c>
      <c r="E195" s="1">
        <v>2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0.5</v>
      </c>
      <c r="R195" s="1">
        <v>0.5</v>
      </c>
      <c r="S195" s="1"/>
      <c r="T195" s="1"/>
      <c r="U195" s="1"/>
      <c r="V195" s="1"/>
      <c r="W195" s="1"/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2</v>
      </c>
      <c r="AG195" s="1">
        <v>1</v>
      </c>
    </row>
    <row r="196" spans="1:33">
      <c r="A196" s="1" t="s">
        <v>271</v>
      </c>
      <c r="B196" s="16">
        <v>45865</v>
      </c>
      <c r="C196" s="1" t="s">
        <v>240</v>
      </c>
      <c r="D196" s="1">
        <v>0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/>
      <c r="T196" s="1"/>
      <c r="U196" s="1"/>
      <c r="V196" s="1"/>
      <c r="W196" s="1"/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2</v>
      </c>
    </row>
    <row r="197" spans="1:33">
      <c r="A197" s="1" t="s">
        <v>140</v>
      </c>
      <c r="B197" s="16">
        <v>45865</v>
      </c>
      <c r="C197" s="1" t="s">
        <v>240</v>
      </c>
      <c r="D197" s="1">
        <v>0.5</v>
      </c>
      <c r="E197" s="1">
        <v>2</v>
      </c>
      <c r="F197" s="1">
        <v>2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0.5</v>
      </c>
      <c r="R197" s="1">
        <v>0.5</v>
      </c>
      <c r="S197" s="1"/>
      <c r="T197" s="1"/>
      <c r="U197" s="1"/>
      <c r="V197" s="1"/>
      <c r="W197" s="1"/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1</v>
      </c>
      <c r="AG197" s="1">
        <v>1</v>
      </c>
    </row>
    <row r="198" spans="1:33">
      <c r="A198" s="1" t="s">
        <v>274</v>
      </c>
      <c r="B198" s="16">
        <v>45865</v>
      </c>
      <c r="C198" s="1" t="s">
        <v>240</v>
      </c>
      <c r="D198" s="1">
        <v>0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/>
      <c r="T198" s="1"/>
      <c r="U198" s="1"/>
      <c r="V198" s="1"/>
      <c r="W198" s="1"/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6</v>
      </c>
      <c r="AF198" s="1">
        <v>1</v>
      </c>
      <c r="AG198" s="1">
        <v>2</v>
      </c>
    </row>
    <row r="199" spans="1:33">
      <c r="A199" s="1" t="s">
        <v>108</v>
      </c>
      <c r="B199" s="16">
        <v>45865</v>
      </c>
      <c r="C199" s="1" t="s">
        <v>240</v>
      </c>
      <c r="D199" s="1">
        <v>0.5</v>
      </c>
      <c r="E199" s="1">
        <v>4</v>
      </c>
      <c r="F199" s="1">
        <v>2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s="1">
        <v>1</v>
      </c>
      <c r="O199" s="1">
        <v>0</v>
      </c>
      <c r="P199" s="1">
        <v>1</v>
      </c>
      <c r="Q199" s="1">
        <v>0.75</v>
      </c>
      <c r="R199" s="1">
        <v>0.5</v>
      </c>
      <c r="S199" s="1"/>
      <c r="T199" s="1"/>
      <c r="U199" s="1"/>
      <c r="V199" s="1"/>
      <c r="W199" s="1"/>
      <c r="X199" s="1">
        <v>0</v>
      </c>
      <c r="Y199" s="1">
        <v>2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1</v>
      </c>
      <c r="AG199" s="1">
        <v>1</v>
      </c>
    </row>
    <row r="200" spans="1:33">
      <c r="A200" s="1" t="s">
        <v>103</v>
      </c>
      <c r="B200" s="16">
        <v>45865</v>
      </c>
      <c r="C200" s="1" t="s">
        <v>240</v>
      </c>
      <c r="D200" s="1">
        <v>0.5</v>
      </c>
      <c r="E200" s="1">
        <v>4</v>
      </c>
      <c r="F200" s="1">
        <v>4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1</v>
      </c>
      <c r="O200" s="1">
        <v>0</v>
      </c>
      <c r="P200" s="1">
        <v>1</v>
      </c>
      <c r="Q200" s="1">
        <v>0.5</v>
      </c>
      <c r="R200" s="1">
        <v>0.5</v>
      </c>
      <c r="S200" s="1"/>
      <c r="T200" s="1"/>
      <c r="U200" s="1"/>
      <c r="V200" s="1"/>
      <c r="W200" s="1"/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2</v>
      </c>
      <c r="AF200" s="1">
        <v>0</v>
      </c>
      <c r="AG200" s="1">
        <v>2</v>
      </c>
    </row>
    <row r="201" spans="1:33">
      <c r="A201" s="1" t="s">
        <v>82</v>
      </c>
      <c r="B201" s="16">
        <v>45865</v>
      </c>
      <c r="C201" s="1" t="s">
        <v>240</v>
      </c>
      <c r="D201" s="1">
        <v>0.75</v>
      </c>
      <c r="E201" s="1">
        <v>4</v>
      </c>
      <c r="F201" s="1">
        <v>4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5</v>
      </c>
      <c r="M201" s="1">
        <v>1</v>
      </c>
      <c r="N201" s="1">
        <v>1</v>
      </c>
      <c r="O201" s="1">
        <v>0</v>
      </c>
      <c r="P201" s="1">
        <v>0</v>
      </c>
      <c r="Q201" s="1">
        <v>0.75</v>
      </c>
      <c r="R201" s="1">
        <v>1</v>
      </c>
      <c r="S201" s="1"/>
      <c r="T201" s="1"/>
      <c r="U201" s="1"/>
      <c r="V201" s="1"/>
      <c r="W201" s="1"/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2</v>
      </c>
      <c r="AF201" s="1">
        <v>1</v>
      </c>
      <c r="AG201" s="1">
        <v>1</v>
      </c>
    </row>
    <row r="202" spans="1:33">
      <c r="A202" s="1" t="s">
        <v>91</v>
      </c>
      <c r="B202" s="16">
        <v>45865</v>
      </c>
      <c r="C202" s="1" t="s">
        <v>240</v>
      </c>
      <c r="D202" s="1">
        <v>0.5</v>
      </c>
      <c r="E202" s="1">
        <v>4</v>
      </c>
      <c r="F202" s="1">
        <v>4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2</v>
      </c>
      <c r="M202" s="1">
        <v>2</v>
      </c>
      <c r="N202" s="1">
        <v>2</v>
      </c>
      <c r="O202" s="1">
        <v>0</v>
      </c>
      <c r="P202" s="1">
        <v>0</v>
      </c>
      <c r="Q202" s="1">
        <v>0.5</v>
      </c>
      <c r="R202" s="1">
        <v>0.5</v>
      </c>
      <c r="S202" s="1"/>
      <c r="T202" s="1"/>
      <c r="U202" s="1"/>
      <c r="V202" s="1"/>
      <c r="W202" s="1"/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2</v>
      </c>
    </row>
    <row r="203" spans="1:33">
      <c r="A203" s="1" t="s">
        <v>95</v>
      </c>
      <c r="B203" s="16">
        <v>45865</v>
      </c>
      <c r="C203" s="1" t="s">
        <v>240</v>
      </c>
      <c r="D203" s="1">
        <v>0.5</v>
      </c>
      <c r="E203" s="1">
        <v>4</v>
      </c>
      <c r="F203" s="1">
        <v>4</v>
      </c>
      <c r="G203" s="1">
        <v>2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0.5</v>
      </c>
      <c r="R203" s="1">
        <v>0.5</v>
      </c>
      <c r="S203" s="1"/>
      <c r="T203" s="1"/>
      <c r="U203" s="1"/>
      <c r="V203" s="1"/>
      <c r="W203" s="1"/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1</v>
      </c>
      <c r="AG203" s="1">
        <v>2</v>
      </c>
    </row>
    <row r="204" spans="1:33">
      <c r="A204" s="1" t="s">
        <v>105</v>
      </c>
      <c r="B204" s="16">
        <v>45865</v>
      </c>
      <c r="C204" s="1" t="s">
        <v>240</v>
      </c>
      <c r="D204" s="1">
        <v>0.33300000000000002</v>
      </c>
      <c r="E204" s="1">
        <v>3</v>
      </c>
      <c r="F204" s="1">
        <v>3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0.33300000000000002</v>
      </c>
      <c r="R204" s="1">
        <v>0.66700000000000004</v>
      </c>
      <c r="S204" s="1"/>
      <c r="T204" s="1"/>
      <c r="U204" s="1"/>
      <c r="V204" s="1"/>
      <c r="W204" s="1"/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8</v>
      </c>
      <c r="AF204" s="1">
        <v>1</v>
      </c>
      <c r="AG204" s="1">
        <v>2</v>
      </c>
    </row>
    <row r="205" spans="1:33">
      <c r="A205" s="1" t="s">
        <v>137</v>
      </c>
      <c r="B205" s="16">
        <v>45865</v>
      </c>
      <c r="C205" s="1" t="s">
        <v>240</v>
      </c>
      <c r="D205" s="1">
        <v>0.66700000000000004</v>
      </c>
      <c r="E205" s="1">
        <v>3</v>
      </c>
      <c r="F205" s="1">
        <v>3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0.66700000000000004</v>
      </c>
      <c r="R205" s="1">
        <v>1</v>
      </c>
      <c r="S205" s="1"/>
      <c r="T205" s="1"/>
      <c r="U205" s="1"/>
      <c r="V205" s="1"/>
      <c r="W205" s="1"/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1</v>
      </c>
      <c r="AG205" s="1">
        <v>1</v>
      </c>
    </row>
    <row r="206" spans="1:33">
      <c r="A206" s="1" t="s">
        <v>100</v>
      </c>
      <c r="B206" s="16">
        <v>45865</v>
      </c>
      <c r="C206" s="1" t="s">
        <v>240</v>
      </c>
      <c r="D206" s="1">
        <v>1</v>
      </c>
      <c r="E206" s="1">
        <v>3</v>
      </c>
      <c r="F206" s="1">
        <v>3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2</v>
      </c>
      <c r="O206" s="1">
        <v>0</v>
      </c>
      <c r="P206" s="1">
        <v>0</v>
      </c>
      <c r="Q206" s="1">
        <v>1</v>
      </c>
      <c r="R206" s="1">
        <v>1</v>
      </c>
      <c r="S206" s="1"/>
      <c r="T206" s="1"/>
      <c r="U206" s="1"/>
      <c r="V206" s="1"/>
      <c r="W206" s="1"/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4</v>
      </c>
      <c r="AG206" s="1">
        <v>0</v>
      </c>
    </row>
    <row r="207" spans="1:33">
      <c r="A207" s="1" t="s">
        <v>83</v>
      </c>
      <c r="B207" s="1" t="s">
        <v>200</v>
      </c>
      <c r="C207" s="1" t="s">
        <v>240</v>
      </c>
      <c r="D207" s="1">
        <v>0.25</v>
      </c>
      <c r="E207" s="1">
        <v>4</v>
      </c>
      <c r="F207" s="1">
        <v>4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0.25</v>
      </c>
      <c r="R207" s="1">
        <v>0.25</v>
      </c>
      <c r="S207" s="1"/>
      <c r="T207" s="1"/>
      <c r="U207" s="1"/>
      <c r="V207" s="1"/>
      <c r="W207" s="1"/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2</v>
      </c>
      <c r="AF207" s="1">
        <v>0</v>
      </c>
      <c r="AG207" s="1">
        <v>3</v>
      </c>
    </row>
    <row r="208" spans="1:33">
      <c r="A208" s="1" t="s">
        <v>96</v>
      </c>
      <c r="B208" s="16">
        <v>45865</v>
      </c>
      <c r="C208" s="1" t="s">
        <v>240</v>
      </c>
      <c r="D208" s="1">
        <v>0</v>
      </c>
      <c r="E208" s="1">
        <v>4</v>
      </c>
      <c r="F208" s="1">
        <v>4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</v>
      </c>
      <c r="Q208" s="1">
        <v>0</v>
      </c>
      <c r="R208" s="1">
        <v>0</v>
      </c>
      <c r="S208" s="1"/>
      <c r="T208" s="1"/>
      <c r="U208" s="1"/>
      <c r="V208" s="1"/>
      <c r="W208" s="1"/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2</v>
      </c>
      <c r="AE208" s="1">
        <v>0</v>
      </c>
      <c r="AF208" s="1">
        <v>0</v>
      </c>
      <c r="AG208" s="1">
        <v>4</v>
      </c>
    </row>
    <row r="209" spans="1:33">
      <c r="A209" s="1" t="s">
        <v>115</v>
      </c>
      <c r="B209" s="16">
        <v>45865</v>
      </c>
      <c r="C209" s="1" t="s">
        <v>240</v>
      </c>
      <c r="D209" s="1">
        <v>0</v>
      </c>
      <c r="E209" s="1">
        <v>1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/>
      <c r="T209" s="1"/>
      <c r="U209" s="1"/>
      <c r="V209" s="1"/>
      <c r="W209" s="1"/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0</v>
      </c>
      <c r="AF209" s="1">
        <v>0</v>
      </c>
      <c r="AG209" s="1">
        <v>1</v>
      </c>
    </row>
    <row r="210" spans="1:33">
      <c r="A210" s="1" t="s">
        <v>119</v>
      </c>
      <c r="B210" s="16">
        <v>45865</v>
      </c>
      <c r="C210" s="1" t="s">
        <v>240</v>
      </c>
      <c r="D210" s="1">
        <v>0</v>
      </c>
      <c r="E210" s="1">
        <v>3</v>
      </c>
      <c r="F210" s="1">
        <v>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/>
      <c r="T210" s="1"/>
      <c r="U210" s="1"/>
      <c r="V210" s="1"/>
      <c r="W210" s="1"/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2</v>
      </c>
      <c r="AF210" s="1">
        <v>1</v>
      </c>
      <c r="AG210" s="1">
        <v>3</v>
      </c>
    </row>
    <row r="211" spans="1:33">
      <c r="A211" s="1" t="s">
        <v>112</v>
      </c>
      <c r="B211" s="16">
        <v>45865</v>
      </c>
      <c r="C211" s="1" t="s">
        <v>240</v>
      </c>
      <c r="D211" s="1">
        <v>0.75</v>
      </c>
      <c r="E211" s="1">
        <v>4</v>
      </c>
      <c r="F211" s="1">
        <v>4</v>
      </c>
      <c r="G211" s="1">
        <v>3</v>
      </c>
      <c r="H211" s="1">
        <v>1</v>
      </c>
      <c r="I211" s="1">
        <v>0</v>
      </c>
      <c r="J211" s="1">
        <v>0</v>
      </c>
      <c r="K211" s="1">
        <v>2</v>
      </c>
      <c r="L211" s="1">
        <v>3</v>
      </c>
      <c r="M211" s="1">
        <v>2</v>
      </c>
      <c r="N211" s="1">
        <v>1</v>
      </c>
      <c r="O211" s="1">
        <v>0</v>
      </c>
      <c r="P211" s="1">
        <v>1</v>
      </c>
      <c r="Q211" s="1">
        <v>0.75</v>
      </c>
      <c r="R211" s="1">
        <v>2.25</v>
      </c>
      <c r="S211" s="1"/>
      <c r="T211" s="1"/>
      <c r="U211" s="1"/>
      <c r="V211" s="1"/>
      <c r="W211" s="1"/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2</v>
      </c>
      <c r="AF211" s="1">
        <v>0</v>
      </c>
      <c r="AG211" s="1">
        <v>1</v>
      </c>
    </row>
    <row r="212" spans="1:33">
      <c r="A212" s="1" t="s">
        <v>104</v>
      </c>
      <c r="B212" s="16">
        <v>45865</v>
      </c>
      <c r="C212" s="1" t="s">
        <v>240</v>
      </c>
      <c r="D212" s="1">
        <v>0.25</v>
      </c>
      <c r="E212" s="1">
        <v>4</v>
      </c>
      <c r="F212" s="1">
        <v>4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0.25</v>
      </c>
      <c r="R212" s="1">
        <v>0.25</v>
      </c>
      <c r="S212" s="1"/>
      <c r="T212" s="1"/>
      <c r="U212" s="1"/>
      <c r="V212" s="1"/>
      <c r="W212" s="1"/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9</v>
      </c>
      <c r="AF212" s="1">
        <v>1</v>
      </c>
      <c r="AG212" s="1">
        <v>3</v>
      </c>
    </row>
    <row r="213" spans="1:33">
      <c r="A213" s="1" t="s">
        <v>121</v>
      </c>
      <c r="B213" s="16">
        <v>45865</v>
      </c>
      <c r="C213" s="1" t="s">
        <v>240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/>
      <c r="T213" s="1"/>
      <c r="U213" s="1"/>
      <c r="V213" s="1"/>
      <c r="W213" s="1"/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4</v>
      </c>
      <c r="AF213" s="1">
        <v>0</v>
      </c>
      <c r="AG213" s="1">
        <v>1</v>
      </c>
    </row>
    <row r="214" spans="1:33">
      <c r="A214" s="1" t="s">
        <v>131</v>
      </c>
      <c r="B214" s="16">
        <v>45865</v>
      </c>
      <c r="C214" s="1" t="s">
        <v>240</v>
      </c>
      <c r="D214" s="1">
        <v>0.33300000000000002</v>
      </c>
      <c r="E214" s="1">
        <v>3</v>
      </c>
      <c r="F214" s="1">
        <v>3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0.33300000000000002</v>
      </c>
      <c r="R214" s="1">
        <v>0.33300000000000002</v>
      </c>
      <c r="S214" s="1"/>
      <c r="T214" s="1"/>
      <c r="U214" s="1"/>
      <c r="V214" s="1"/>
      <c r="W214" s="1"/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5</v>
      </c>
      <c r="AF214" s="1">
        <v>0</v>
      </c>
      <c r="AG214" s="1">
        <v>2</v>
      </c>
    </row>
    <row r="215" spans="1:33">
      <c r="A215" s="1" t="s">
        <v>134</v>
      </c>
      <c r="B215" s="16">
        <v>45865</v>
      </c>
      <c r="C215" s="1" t="s">
        <v>240</v>
      </c>
      <c r="D215" s="1">
        <v>0</v>
      </c>
      <c r="E215" s="1">
        <v>4</v>
      </c>
      <c r="F215" s="1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/>
      <c r="T215" s="1"/>
      <c r="U215" s="1"/>
      <c r="V215" s="1"/>
      <c r="W215" s="1"/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5</v>
      </c>
    </row>
    <row r="216" spans="1:33">
      <c r="A216" s="1" t="s">
        <v>107</v>
      </c>
      <c r="B216" s="16">
        <v>45865</v>
      </c>
      <c r="C216" s="1" t="s">
        <v>240</v>
      </c>
      <c r="D216" s="1">
        <v>0</v>
      </c>
      <c r="E216" s="1">
        <v>3</v>
      </c>
      <c r="F216" s="1">
        <v>3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/>
      <c r="T216" s="1"/>
      <c r="U216" s="1"/>
      <c r="V216" s="1"/>
      <c r="W216" s="1"/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3</v>
      </c>
    </row>
    <row r="217" spans="1:33">
      <c r="A217" s="1" t="s">
        <v>126</v>
      </c>
      <c r="B217" s="16">
        <v>45865</v>
      </c>
      <c r="C217" s="1" t="s">
        <v>240</v>
      </c>
      <c r="D217" s="1">
        <v>0.33300000000000002</v>
      </c>
      <c r="E217" s="1">
        <v>3</v>
      </c>
      <c r="F217" s="1">
        <v>3</v>
      </c>
      <c r="G217" s="1">
        <v>1</v>
      </c>
      <c r="H217" s="1">
        <v>0</v>
      </c>
      <c r="I217" s="1">
        <v>0</v>
      </c>
      <c r="J217" s="1">
        <v>0</v>
      </c>
      <c r="K217" s="1">
        <v>1</v>
      </c>
      <c r="L217" s="1">
        <v>1</v>
      </c>
      <c r="M217" s="1">
        <v>1</v>
      </c>
      <c r="N217" s="1">
        <v>0</v>
      </c>
      <c r="O217" s="1">
        <v>0</v>
      </c>
      <c r="P217" s="1">
        <v>1</v>
      </c>
      <c r="Q217" s="1">
        <v>0.33300000000000002</v>
      </c>
      <c r="R217" s="1">
        <v>1.333</v>
      </c>
      <c r="S217" s="1"/>
      <c r="T217" s="1"/>
      <c r="U217" s="1"/>
      <c r="V217" s="1"/>
      <c r="W217" s="1"/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2</v>
      </c>
      <c r="AG217" s="1">
        <v>2</v>
      </c>
    </row>
    <row r="218" spans="1:33">
      <c r="A218" s="1" t="s">
        <v>84</v>
      </c>
      <c r="B218" s="16">
        <v>45865</v>
      </c>
      <c r="C218" s="1" t="s">
        <v>240</v>
      </c>
      <c r="D218" s="1">
        <v>0</v>
      </c>
      <c r="E218" s="1">
        <v>5</v>
      </c>
      <c r="F218" s="1">
        <v>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/>
      <c r="T218" s="1"/>
      <c r="U218" s="1"/>
      <c r="V218" s="1"/>
      <c r="W218" s="1"/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2</v>
      </c>
      <c r="AG218" s="1">
        <v>5</v>
      </c>
    </row>
    <row r="219" spans="1:33">
      <c r="A219" s="1" t="s">
        <v>109</v>
      </c>
      <c r="B219" s="16">
        <v>45865</v>
      </c>
      <c r="C219" s="1" t="s">
        <v>240</v>
      </c>
      <c r="D219" s="1">
        <v>0</v>
      </c>
      <c r="E219" s="1">
        <v>5</v>
      </c>
      <c r="F219" s="1">
        <v>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>
        <v>0</v>
      </c>
      <c r="R219" s="1">
        <v>0</v>
      </c>
      <c r="S219" s="1"/>
      <c r="T219" s="1"/>
      <c r="U219" s="1"/>
      <c r="V219" s="1"/>
      <c r="W219" s="1"/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5</v>
      </c>
    </row>
    <row r="220" spans="1:33">
      <c r="A220" s="1" t="s">
        <v>85</v>
      </c>
      <c r="B220" s="16">
        <v>45865</v>
      </c>
      <c r="C220" s="1" t="s">
        <v>240</v>
      </c>
      <c r="D220" s="1">
        <v>0.25</v>
      </c>
      <c r="E220" s="1">
        <v>4</v>
      </c>
      <c r="F220" s="1">
        <v>4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0</v>
      </c>
      <c r="P220" s="1">
        <v>1</v>
      </c>
      <c r="Q220" s="1">
        <v>0.25</v>
      </c>
      <c r="R220" s="1">
        <v>0.5</v>
      </c>
      <c r="S220" s="1"/>
      <c r="T220" s="1"/>
      <c r="U220" s="1"/>
      <c r="V220" s="1"/>
      <c r="W220" s="1"/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2</v>
      </c>
      <c r="AF220" s="1">
        <v>3</v>
      </c>
      <c r="AG220" s="1">
        <v>3</v>
      </c>
    </row>
    <row r="221" spans="1:33">
      <c r="A221" s="1" t="s">
        <v>88</v>
      </c>
      <c r="B221" s="16">
        <v>45865</v>
      </c>
      <c r="C221" s="1" t="s">
        <v>240</v>
      </c>
      <c r="D221" s="1">
        <v>1</v>
      </c>
      <c r="E221" s="1">
        <v>4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1</v>
      </c>
      <c r="L221" s="1">
        <v>2</v>
      </c>
      <c r="M221" s="1">
        <v>2</v>
      </c>
      <c r="N221" s="1">
        <v>0</v>
      </c>
      <c r="O221" s="1">
        <v>1</v>
      </c>
      <c r="P221" s="1">
        <v>0</v>
      </c>
      <c r="Q221" s="1">
        <v>1</v>
      </c>
      <c r="R221" s="1">
        <v>3</v>
      </c>
      <c r="S221" s="1"/>
      <c r="T221" s="1"/>
      <c r="U221" s="1"/>
      <c r="V221" s="1"/>
      <c r="W221" s="1"/>
      <c r="X221" s="1">
        <v>1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6</v>
      </c>
      <c r="AF221" s="1">
        <v>2</v>
      </c>
      <c r="AG221" s="1">
        <v>0</v>
      </c>
    </row>
    <row r="222" spans="1:33">
      <c r="A222" s="1" t="s">
        <v>86</v>
      </c>
      <c r="B222" s="1" t="s">
        <v>200</v>
      </c>
      <c r="C222" s="1" t="s">
        <v>240</v>
      </c>
      <c r="D222" s="1">
        <v>0.5</v>
      </c>
      <c r="E222" s="1">
        <v>4</v>
      </c>
      <c r="F222" s="1">
        <v>4</v>
      </c>
      <c r="G222" s="1">
        <v>2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0.5</v>
      </c>
      <c r="R222" s="1">
        <v>0.5</v>
      </c>
      <c r="S222" s="1"/>
      <c r="T222" s="1"/>
      <c r="U222" s="1"/>
      <c r="V222" s="1"/>
      <c r="W222" s="1"/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</v>
      </c>
      <c r="AG222" s="1">
        <v>2</v>
      </c>
    </row>
    <row r="223" spans="1:33">
      <c r="A223" s="1" t="s">
        <v>89</v>
      </c>
      <c r="B223" s="16">
        <v>45865</v>
      </c>
      <c r="C223" s="1" t="s">
        <v>240</v>
      </c>
      <c r="D223" s="1">
        <v>0.25</v>
      </c>
      <c r="E223" s="1">
        <v>4</v>
      </c>
      <c r="F223" s="1">
        <v>4</v>
      </c>
      <c r="G223" s="1">
        <v>1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1</v>
      </c>
      <c r="Q223" s="1">
        <v>0.25</v>
      </c>
      <c r="R223" s="1">
        <v>0.25</v>
      </c>
      <c r="S223" s="1"/>
      <c r="T223" s="1"/>
      <c r="U223" s="1"/>
      <c r="V223" s="1"/>
      <c r="W223" s="1"/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3</v>
      </c>
    </row>
    <row r="224" spans="1:33">
      <c r="A224" s="1" t="s">
        <v>127</v>
      </c>
      <c r="B224" s="16">
        <v>45865</v>
      </c>
      <c r="C224" s="1" t="s">
        <v>240</v>
      </c>
      <c r="D224" s="1">
        <v>0</v>
      </c>
      <c r="E224" s="1">
        <v>4</v>
      </c>
      <c r="F224" s="1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2</v>
      </c>
      <c r="Q224" s="1">
        <v>0</v>
      </c>
      <c r="R224" s="1">
        <v>0</v>
      </c>
      <c r="S224" s="1"/>
      <c r="T224" s="1"/>
      <c r="U224" s="1"/>
      <c r="V224" s="1"/>
      <c r="W224" s="1"/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12</v>
      </c>
      <c r="AF224" s="1">
        <v>0</v>
      </c>
      <c r="AG224" s="1">
        <v>4</v>
      </c>
    </row>
    <row r="225" spans="1:33">
      <c r="A225" s="1" t="s">
        <v>135</v>
      </c>
      <c r="B225" s="16">
        <v>45865</v>
      </c>
      <c r="C225" s="1" t="s">
        <v>240</v>
      </c>
      <c r="D225" s="1">
        <v>0</v>
      </c>
      <c r="E225" s="1">
        <v>4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</v>
      </c>
      <c r="P225" s="1">
        <v>1</v>
      </c>
      <c r="Q225" s="1">
        <v>0.5</v>
      </c>
      <c r="R225" s="1">
        <v>0</v>
      </c>
      <c r="S225" s="1"/>
      <c r="T225" s="1"/>
      <c r="U225" s="1"/>
      <c r="V225" s="1"/>
      <c r="W225" s="1"/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1</v>
      </c>
      <c r="AF225" s="1">
        <v>0</v>
      </c>
      <c r="AG225" s="1">
        <v>2</v>
      </c>
    </row>
    <row r="226" spans="1:33">
      <c r="A226" s="1" t="s">
        <v>101</v>
      </c>
      <c r="B226" s="16">
        <v>45865</v>
      </c>
      <c r="C226" s="1" t="s">
        <v>240</v>
      </c>
      <c r="D226" s="1">
        <v>0.25</v>
      </c>
      <c r="E226" s="1">
        <v>4</v>
      </c>
      <c r="F226" s="1">
        <v>4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0</v>
      </c>
      <c r="P226" s="1">
        <v>1</v>
      </c>
      <c r="Q226" s="1">
        <v>0.25</v>
      </c>
      <c r="R226" s="1">
        <v>0.5</v>
      </c>
      <c r="S226" s="1"/>
      <c r="T226" s="1"/>
      <c r="U226" s="1"/>
      <c r="V226" s="1"/>
      <c r="W226" s="1"/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3</v>
      </c>
      <c r="AF226" s="1">
        <v>2</v>
      </c>
      <c r="AG226" s="1">
        <v>3</v>
      </c>
    </row>
    <row r="227" spans="1:33">
      <c r="A227" s="1" t="s">
        <v>83</v>
      </c>
      <c r="B227" s="1" t="s">
        <v>246</v>
      </c>
      <c r="C227" s="1" t="s">
        <v>240</v>
      </c>
      <c r="D227" s="1">
        <v>0</v>
      </c>
      <c r="E227" s="1">
        <v>5</v>
      </c>
      <c r="F227" s="1">
        <v>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3</v>
      </c>
      <c r="Q227" s="1">
        <v>0</v>
      </c>
      <c r="R227" s="1">
        <v>0</v>
      </c>
      <c r="S227" s="1"/>
      <c r="T227" s="1"/>
      <c r="U227" s="1"/>
      <c r="V227" s="1"/>
      <c r="W227" s="1"/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5</v>
      </c>
    </row>
    <row r="228" spans="1:33">
      <c r="A228" s="1" t="s">
        <v>119</v>
      </c>
      <c r="B228" s="16">
        <v>45877</v>
      </c>
      <c r="C228" s="1" t="s">
        <v>240</v>
      </c>
      <c r="D228" s="1">
        <v>0.2</v>
      </c>
      <c r="E228" s="1">
        <v>5</v>
      </c>
      <c r="F228" s="1">
        <v>5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0.2</v>
      </c>
      <c r="R228" s="1">
        <v>0.4</v>
      </c>
      <c r="S228" s="1"/>
      <c r="T228" s="1"/>
      <c r="U228" s="1"/>
      <c r="V228" s="1"/>
      <c r="W228" s="1"/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</v>
      </c>
    </row>
    <row r="229" spans="1:33">
      <c r="A229" s="1" t="s">
        <v>115</v>
      </c>
      <c r="B229" s="16">
        <v>45877</v>
      </c>
      <c r="C229" s="1" t="s">
        <v>240</v>
      </c>
      <c r="D229" s="1">
        <v>0</v>
      </c>
      <c r="E229" s="1">
        <v>4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1</v>
      </c>
      <c r="Q229" s="1">
        <v>0.33300000000000002</v>
      </c>
      <c r="R229" s="1">
        <v>0</v>
      </c>
      <c r="S229" s="1"/>
      <c r="T229" s="1"/>
      <c r="U229" s="1"/>
      <c r="V229" s="1"/>
      <c r="W229" s="1"/>
      <c r="X229" s="1">
        <v>0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4</v>
      </c>
      <c r="AF229" s="1">
        <v>0</v>
      </c>
      <c r="AG229" s="1">
        <v>3</v>
      </c>
    </row>
    <row r="230" spans="1:33">
      <c r="A230" s="1" t="s">
        <v>112</v>
      </c>
      <c r="B230" s="16">
        <v>45877</v>
      </c>
      <c r="C230" s="1" t="s">
        <v>240</v>
      </c>
      <c r="D230" s="1">
        <v>0.25</v>
      </c>
      <c r="E230" s="1">
        <v>4</v>
      </c>
      <c r="F230" s="1">
        <v>4</v>
      </c>
      <c r="G230" s="1">
        <v>1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  <c r="M230" s="1">
        <v>1</v>
      </c>
      <c r="N230" s="1">
        <v>0</v>
      </c>
      <c r="O230" s="1">
        <v>0</v>
      </c>
      <c r="P230" s="1">
        <v>1</v>
      </c>
      <c r="Q230" s="1">
        <v>0.25</v>
      </c>
      <c r="R230" s="1">
        <v>1</v>
      </c>
      <c r="S230" s="1"/>
      <c r="T230" s="1"/>
      <c r="U230" s="1"/>
      <c r="V230" s="1"/>
      <c r="W230" s="1"/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2</v>
      </c>
      <c r="AF230" s="1">
        <v>0</v>
      </c>
      <c r="AG230" s="1">
        <v>3</v>
      </c>
    </row>
    <row r="231" spans="1:33">
      <c r="A231" s="1" t="s">
        <v>104</v>
      </c>
      <c r="B231" s="16">
        <v>45877</v>
      </c>
      <c r="C231" s="1" t="s">
        <v>240</v>
      </c>
      <c r="D231" s="1">
        <v>0.33300000000000002</v>
      </c>
      <c r="E231" s="1">
        <v>4</v>
      </c>
      <c r="F231" s="1">
        <v>3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0.5</v>
      </c>
      <c r="R231" s="1">
        <v>0.66700000000000004</v>
      </c>
      <c r="S231" s="1"/>
      <c r="T231" s="1"/>
      <c r="U231" s="1"/>
      <c r="V231" s="1"/>
      <c r="W231" s="1"/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</v>
      </c>
    </row>
    <row r="232" spans="1:33">
      <c r="A232" s="1" t="s">
        <v>121</v>
      </c>
      <c r="B232" s="16">
        <v>45877</v>
      </c>
      <c r="C232" s="1" t="s">
        <v>240</v>
      </c>
      <c r="D232" s="1">
        <v>0</v>
      </c>
      <c r="E232" s="1">
        <v>4</v>
      </c>
      <c r="F232" s="1">
        <v>4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/>
      <c r="T232" s="1"/>
      <c r="U232" s="1"/>
      <c r="V232" s="1"/>
      <c r="W232" s="1"/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4</v>
      </c>
    </row>
    <row r="233" spans="1:33">
      <c r="A233" s="1" t="s">
        <v>134</v>
      </c>
      <c r="B233" s="16">
        <v>45877</v>
      </c>
      <c r="C233" s="1" t="s">
        <v>240</v>
      </c>
      <c r="D233" s="1">
        <v>0.66700000000000004</v>
      </c>
      <c r="E233" s="1">
        <v>4</v>
      </c>
      <c r="F233" s="1">
        <v>3</v>
      </c>
      <c r="G233" s="1">
        <v>2</v>
      </c>
      <c r="H233" s="1">
        <v>0</v>
      </c>
      <c r="I233" s="1">
        <v>1</v>
      </c>
      <c r="J233" s="1">
        <v>0</v>
      </c>
      <c r="K233" s="1">
        <v>1</v>
      </c>
      <c r="L233" s="1">
        <v>4</v>
      </c>
      <c r="M233" s="1">
        <v>1</v>
      </c>
      <c r="N233" s="1">
        <v>1</v>
      </c>
      <c r="O233" s="1">
        <v>0</v>
      </c>
      <c r="P233" s="1">
        <v>0</v>
      </c>
      <c r="Q233" s="1">
        <v>0.75</v>
      </c>
      <c r="R233" s="1">
        <v>2</v>
      </c>
      <c r="S233" s="1"/>
      <c r="T233" s="1"/>
      <c r="U233" s="1"/>
      <c r="V233" s="1"/>
      <c r="W233" s="1"/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5</v>
      </c>
      <c r="AF233" s="1">
        <v>0</v>
      </c>
      <c r="AG233" s="1">
        <v>1</v>
      </c>
    </row>
    <row r="234" spans="1:33">
      <c r="A234" s="1" t="s">
        <v>107</v>
      </c>
      <c r="B234" s="16">
        <v>45877</v>
      </c>
      <c r="C234" s="1" t="s">
        <v>240</v>
      </c>
      <c r="D234" s="1">
        <v>0</v>
      </c>
      <c r="E234" s="1">
        <v>4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/>
      <c r="T234" s="1"/>
      <c r="U234" s="1"/>
      <c r="V234" s="1"/>
      <c r="W234" s="1"/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9</v>
      </c>
      <c r="AF234" s="1">
        <v>0</v>
      </c>
      <c r="AG234" s="1">
        <v>4</v>
      </c>
    </row>
    <row r="235" spans="1:33">
      <c r="A235" s="1" t="s">
        <v>268</v>
      </c>
      <c r="B235" s="16">
        <v>45877</v>
      </c>
      <c r="C235" s="1" t="s">
        <v>240</v>
      </c>
      <c r="D235" s="1">
        <v>0.5</v>
      </c>
      <c r="E235" s="1">
        <v>2</v>
      </c>
      <c r="F235" s="1">
        <v>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0.5</v>
      </c>
      <c r="R235" s="1">
        <v>1</v>
      </c>
      <c r="S235" s="1"/>
      <c r="T235" s="1"/>
      <c r="U235" s="1"/>
      <c r="V235" s="1"/>
      <c r="W235" s="1"/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2</v>
      </c>
      <c r="AF235" s="1">
        <v>2</v>
      </c>
      <c r="AG235" s="1">
        <v>1</v>
      </c>
    </row>
    <row r="236" spans="1:33">
      <c r="A236" s="1" t="s">
        <v>126</v>
      </c>
      <c r="B236" s="16">
        <v>45877</v>
      </c>
      <c r="C236" s="1" t="s">
        <v>240</v>
      </c>
      <c r="D236" s="1">
        <v>0</v>
      </c>
      <c r="E236" s="1">
        <v>2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/>
      <c r="T236" s="1"/>
      <c r="U236" s="1"/>
      <c r="V236" s="1"/>
      <c r="W236" s="1"/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5</v>
      </c>
      <c r="AF236" s="1">
        <v>5</v>
      </c>
      <c r="AG236" s="1">
        <v>2</v>
      </c>
    </row>
    <row r="237" spans="1:33">
      <c r="A237" s="1" t="s">
        <v>108</v>
      </c>
      <c r="B237" s="16">
        <v>45877</v>
      </c>
      <c r="C237" s="1" t="s">
        <v>240</v>
      </c>
      <c r="D237" s="1">
        <v>0.25</v>
      </c>
      <c r="E237" s="1">
        <v>4</v>
      </c>
      <c r="F237" s="1">
        <v>4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0.25</v>
      </c>
      <c r="R237" s="1">
        <v>0.25</v>
      </c>
      <c r="S237" s="1"/>
      <c r="T237" s="1"/>
      <c r="U237" s="1"/>
      <c r="V237" s="1"/>
      <c r="W237" s="1"/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2</v>
      </c>
      <c r="AF237" s="1">
        <v>2</v>
      </c>
      <c r="AG237" s="1">
        <v>3</v>
      </c>
    </row>
    <row r="238" spans="1:33">
      <c r="A238" s="1" t="s">
        <v>100</v>
      </c>
      <c r="B238" s="16">
        <v>45877</v>
      </c>
      <c r="C238" s="1" t="s">
        <v>240</v>
      </c>
      <c r="D238" s="1">
        <v>0.5</v>
      </c>
      <c r="E238" s="1">
        <v>4</v>
      </c>
      <c r="F238" s="1">
        <v>4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0</v>
      </c>
      <c r="P238" s="1">
        <v>1</v>
      </c>
      <c r="Q238" s="1">
        <v>0.5</v>
      </c>
      <c r="R238" s="1">
        <v>0.75</v>
      </c>
      <c r="S238" s="1"/>
      <c r="T238" s="1"/>
      <c r="U238" s="1"/>
      <c r="V238" s="1"/>
      <c r="W238" s="1"/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2</v>
      </c>
      <c r="AG238" s="1">
        <v>2</v>
      </c>
    </row>
    <row r="239" spans="1:33">
      <c r="A239" s="1" t="s">
        <v>103</v>
      </c>
      <c r="B239" s="16">
        <v>45877</v>
      </c>
      <c r="C239" s="1" t="s">
        <v>240</v>
      </c>
      <c r="D239" s="1">
        <v>0</v>
      </c>
      <c r="E239" s="1">
        <v>4</v>
      </c>
      <c r="F239" s="1">
        <v>3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0</v>
      </c>
      <c r="P239" s="1">
        <v>0</v>
      </c>
      <c r="Q239" s="1">
        <v>0.25</v>
      </c>
      <c r="R239" s="1">
        <v>0</v>
      </c>
      <c r="S239" s="1"/>
      <c r="T239" s="1"/>
      <c r="U239" s="1"/>
      <c r="V239" s="1"/>
      <c r="W239" s="1"/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4</v>
      </c>
      <c r="AF239" s="1">
        <v>1</v>
      </c>
      <c r="AG239" s="1">
        <v>3</v>
      </c>
    </row>
    <row r="240" spans="1:33">
      <c r="A240" s="1" t="s">
        <v>91</v>
      </c>
      <c r="B240" s="16">
        <v>45877</v>
      </c>
      <c r="C240" s="1" t="s">
        <v>240</v>
      </c>
      <c r="D240" s="1">
        <v>0.25</v>
      </c>
      <c r="E240" s="1">
        <v>4</v>
      </c>
      <c r="F240" s="1">
        <v>4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0.25</v>
      </c>
      <c r="R240" s="1">
        <v>0.75</v>
      </c>
      <c r="S240" s="1"/>
      <c r="T240" s="1"/>
      <c r="U240" s="1"/>
      <c r="V240" s="1"/>
      <c r="W240" s="1"/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3</v>
      </c>
    </row>
    <row r="241" spans="1:33">
      <c r="A241" s="1" t="s">
        <v>82</v>
      </c>
      <c r="B241" s="16">
        <v>45877</v>
      </c>
      <c r="C241" s="1" t="s">
        <v>240</v>
      </c>
      <c r="D241" s="1">
        <v>0.25</v>
      </c>
      <c r="E241" s="1">
        <v>4</v>
      </c>
      <c r="F241" s="1">
        <v>4</v>
      </c>
      <c r="G241" s="1">
        <v>1</v>
      </c>
      <c r="H241" s="1">
        <v>0</v>
      </c>
      <c r="I241" s="1">
        <v>0</v>
      </c>
      <c r="J241" s="1">
        <v>0</v>
      </c>
      <c r="K241" s="1">
        <v>1</v>
      </c>
      <c r="L241" s="1">
        <v>2</v>
      </c>
      <c r="M241" s="1">
        <v>1</v>
      </c>
      <c r="N241" s="1">
        <v>0</v>
      </c>
      <c r="O241" s="1">
        <v>0</v>
      </c>
      <c r="P241" s="1">
        <v>1</v>
      </c>
      <c r="Q241" s="1">
        <v>0.25</v>
      </c>
      <c r="R241" s="1">
        <v>1</v>
      </c>
      <c r="S241" s="1"/>
      <c r="T241" s="1"/>
      <c r="U241" s="1"/>
      <c r="V241" s="1"/>
      <c r="W241" s="1"/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5</v>
      </c>
      <c r="AF241" s="1">
        <v>2</v>
      </c>
      <c r="AG241" s="1">
        <v>3</v>
      </c>
    </row>
    <row r="242" spans="1:33">
      <c r="A242" s="1" t="s">
        <v>105</v>
      </c>
      <c r="B242" s="16">
        <v>45877</v>
      </c>
      <c r="C242" s="1" t="s">
        <v>240</v>
      </c>
      <c r="D242" s="1">
        <v>0.25</v>
      </c>
      <c r="E242" s="1">
        <v>4</v>
      </c>
      <c r="F242" s="1">
        <v>4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0.25</v>
      </c>
      <c r="R242" s="1">
        <v>0.25</v>
      </c>
      <c r="S242" s="1"/>
      <c r="T242" s="1"/>
      <c r="U242" s="1"/>
      <c r="V242" s="1"/>
      <c r="W242" s="1"/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9</v>
      </c>
      <c r="AF242" s="1">
        <v>0</v>
      </c>
      <c r="AG242" s="1">
        <v>3</v>
      </c>
    </row>
    <row r="243" spans="1:33">
      <c r="A243" s="1" t="s">
        <v>125</v>
      </c>
      <c r="B243" s="16">
        <v>45877</v>
      </c>
      <c r="C243" s="1" t="s">
        <v>240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/>
      <c r="T243" s="1"/>
      <c r="U243" s="1"/>
      <c r="V243" s="1"/>
      <c r="W243" s="1"/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2</v>
      </c>
      <c r="AF243" s="1">
        <v>0</v>
      </c>
      <c r="AG243" s="1">
        <v>3</v>
      </c>
    </row>
    <row r="244" spans="1:33">
      <c r="A244" s="1" t="s">
        <v>137</v>
      </c>
      <c r="B244" s="16">
        <v>45877</v>
      </c>
      <c r="C244" s="1" t="s">
        <v>240</v>
      </c>
      <c r="D244" s="1">
        <v>0.33300000000000002</v>
      </c>
      <c r="E244" s="1">
        <v>3</v>
      </c>
      <c r="F244" s="1">
        <v>3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0.33300000000000002</v>
      </c>
      <c r="R244" s="1">
        <v>0.66700000000000004</v>
      </c>
      <c r="S244" s="1"/>
      <c r="T244" s="1"/>
      <c r="U244" s="1"/>
      <c r="V244" s="1"/>
      <c r="W244" s="1"/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2</v>
      </c>
      <c r="AF244" s="1">
        <v>1</v>
      </c>
      <c r="AG244" s="1">
        <v>2</v>
      </c>
    </row>
    <row r="245" spans="1:33">
      <c r="A245" s="1" t="s">
        <v>95</v>
      </c>
      <c r="B245" s="16">
        <v>45877</v>
      </c>
      <c r="C245" s="1" t="s">
        <v>240</v>
      </c>
      <c r="D245" s="1">
        <v>0</v>
      </c>
      <c r="E245" s="1">
        <v>2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/>
      <c r="T245" s="1"/>
      <c r="U245" s="1"/>
      <c r="V245" s="1"/>
      <c r="W245" s="1"/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0</v>
      </c>
      <c r="AG245" s="1">
        <v>2</v>
      </c>
    </row>
    <row r="246" spans="1:33">
      <c r="A246" s="1" t="s">
        <v>133</v>
      </c>
      <c r="B246" s="16">
        <v>45877</v>
      </c>
      <c r="C246" s="1" t="s">
        <v>240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/>
      <c r="T246" s="1"/>
      <c r="U246" s="1"/>
      <c r="V246" s="1"/>
      <c r="W246" s="1"/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1</v>
      </c>
    </row>
    <row r="247" spans="1:33">
      <c r="A247" s="1" t="s">
        <v>92</v>
      </c>
      <c r="B247" s="16">
        <v>45877</v>
      </c>
      <c r="C247" s="1" t="s">
        <v>240</v>
      </c>
      <c r="D247" s="1">
        <v>0.2</v>
      </c>
      <c r="E247" s="1">
        <v>5</v>
      </c>
      <c r="F247" s="1">
        <v>5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0</v>
      </c>
      <c r="P247" s="1">
        <v>0</v>
      </c>
      <c r="Q247" s="1">
        <v>0.2</v>
      </c>
      <c r="R247" s="1">
        <v>0.4</v>
      </c>
      <c r="S247" s="1"/>
      <c r="T247" s="1"/>
      <c r="U247" s="1"/>
      <c r="V247" s="1"/>
      <c r="W247" s="1"/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2</v>
      </c>
      <c r="AF247" s="1">
        <v>4</v>
      </c>
      <c r="AG247" s="1">
        <v>4</v>
      </c>
    </row>
    <row r="248" spans="1:33">
      <c r="A248" s="1" t="s">
        <v>106</v>
      </c>
      <c r="B248" s="16">
        <v>45877</v>
      </c>
      <c r="C248" s="1" t="s">
        <v>240</v>
      </c>
      <c r="D248" s="1">
        <v>0</v>
      </c>
      <c r="E248" s="1">
        <v>5</v>
      </c>
      <c r="F248" s="1">
        <v>5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/>
      <c r="T248" s="1"/>
      <c r="U248" s="1"/>
      <c r="V248" s="1"/>
      <c r="W248" s="1"/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6</v>
      </c>
      <c r="AF248" s="1">
        <v>4</v>
      </c>
      <c r="AG248" s="1">
        <v>5</v>
      </c>
    </row>
    <row r="249" spans="1:33">
      <c r="A249" s="1" t="s">
        <v>90</v>
      </c>
      <c r="B249" s="16">
        <v>45877</v>
      </c>
      <c r="C249" s="1" t="s">
        <v>240</v>
      </c>
      <c r="D249" s="1">
        <v>0.25</v>
      </c>
      <c r="E249" s="1">
        <v>4</v>
      </c>
      <c r="F249" s="1">
        <v>4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0.25</v>
      </c>
      <c r="R249" s="1">
        <v>0.5</v>
      </c>
      <c r="S249" s="1"/>
      <c r="T249" s="1"/>
      <c r="U249" s="1"/>
      <c r="V249" s="1"/>
      <c r="W249" s="1"/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0</v>
      </c>
      <c r="AG249" s="1">
        <v>3</v>
      </c>
    </row>
    <row r="250" spans="1:33">
      <c r="A250" s="1" t="s">
        <v>102</v>
      </c>
      <c r="B250" s="16">
        <v>45877</v>
      </c>
      <c r="C250" s="1" t="s">
        <v>240</v>
      </c>
      <c r="D250" s="1">
        <v>0.25</v>
      </c>
      <c r="E250" s="1">
        <v>4</v>
      </c>
      <c r="F250" s="1">
        <v>4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0.25</v>
      </c>
      <c r="R250" s="1">
        <v>0.25</v>
      </c>
      <c r="S250" s="1"/>
      <c r="T250" s="1"/>
      <c r="U250" s="1"/>
      <c r="V250" s="1"/>
      <c r="W250" s="1"/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3</v>
      </c>
    </row>
    <row r="251" spans="1:33">
      <c r="A251" s="1" t="s">
        <v>143</v>
      </c>
      <c r="B251" s="16">
        <v>45877</v>
      </c>
      <c r="C251" s="1" t="s">
        <v>241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 t="s">
        <v>94</v>
      </c>
      <c r="B252" s="16">
        <v>45877</v>
      </c>
      <c r="C252" s="1" t="s">
        <v>240</v>
      </c>
      <c r="D252" s="1">
        <v>0.33300000000000002</v>
      </c>
      <c r="E252" s="1">
        <v>4</v>
      </c>
      <c r="F252" s="1">
        <v>3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0.5</v>
      </c>
      <c r="R252" s="1">
        <v>0.33300000000000002</v>
      </c>
      <c r="S252" s="1"/>
      <c r="T252" s="1"/>
      <c r="U252" s="1"/>
      <c r="V252" s="1"/>
      <c r="W252" s="1"/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2</v>
      </c>
      <c r="AF252" s="1">
        <v>2</v>
      </c>
      <c r="AG252" s="1">
        <v>2</v>
      </c>
    </row>
    <row r="253" spans="1:33">
      <c r="A253" s="1" t="s">
        <v>99</v>
      </c>
      <c r="B253" s="16">
        <v>45877</v>
      </c>
      <c r="C253" s="1" t="s">
        <v>240</v>
      </c>
      <c r="D253" s="1">
        <v>0</v>
      </c>
      <c r="E253" s="1">
        <v>4</v>
      </c>
      <c r="F253" s="1">
        <v>4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/>
      <c r="T253" s="1"/>
      <c r="U253" s="1"/>
      <c r="V253" s="1"/>
      <c r="W253" s="1"/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4</v>
      </c>
    </row>
    <row r="254" spans="1:33">
      <c r="A254" s="1" t="s">
        <v>132</v>
      </c>
      <c r="B254" s="16">
        <v>45877</v>
      </c>
      <c r="C254" s="1" t="s">
        <v>240</v>
      </c>
      <c r="D254" s="1">
        <v>0.25</v>
      </c>
      <c r="E254" s="1">
        <v>4</v>
      </c>
      <c r="F254" s="1">
        <v>4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0.25</v>
      </c>
      <c r="R254" s="1">
        <v>0.25</v>
      </c>
      <c r="S254" s="1"/>
      <c r="T254" s="1"/>
      <c r="U254" s="1"/>
      <c r="V254" s="1"/>
      <c r="W254" s="1"/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13</v>
      </c>
      <c r="AF254" s="1">
        <v>0</v>
      </c>
      <c r="AG254" s="1">
        <v>3</v>
      </c>
    </row>
    <row r="255" spans="1:33">
      <c r="A255" s="1" t="s">
        <v>136</v>
      </c>
      <c r="B255" s="16">
        <v>45877</v>
      </c>
      <c r="C255" s="1" t="s">
        <v>240</v>
      </c>
      <c r="D255" s="1">
        <v>0.25</v>
      </c>
      <c r="E255" s="1">
        <v>4</v>
      </c>
      <c r="F255" s="1">
        <v>4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0</v>
      </c>
      <c r="P255" s="1">
        <v>0</v>
      </c>
      <c r="Q255" s="1">
        <v>0.25</v>
      </c>
      <c r="R255" s="1">
        <v>0.25</v>
      </c>
      <c r="S255" s="1"/>
      <c r="T255" s="1"/>
      <c r="U255" s="1"/>
      <c r="V255" s="1"/>
      <c r="W255" s="1"/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3</v>
      </c>
    </row>
    <row r="256" spans="1:33">
      <c r="A256" s="1" t="s">
        <v>111</v>
      </c>
      <c r="B256" s="16">
        <v>45877</v>
      </c>
      <c r="C256" s="1" t="s">
        <v>240</v>
      </c>
      <c r="D256" s="1">
        <v>0.5</v>
      </c>
      <c r="E256" s="1">
        <v>4</v>
      </c>
      <c r="F256" s="1">
        <v>4</v>
      </c>
      <c r="G256" s="1">
        <v>2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0</v>
      </c>
      <c r="P256" s="1">
        <v>0</v>
      </c>
      <c r="Q256" s="1">
        <v>0.5</v>
      </c>
      <c r="R256" s="1">
        <v>0.75</v>
      </c>
      <c r="S256" s="1"/>
      <c r="T256" s="1"/>
      <c r="U256" s="1"/>
      <c r="V256" s="1"/>
      <c r="W256" s="1"/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3</v>
      </c>
      <c r="AF256" s="1">
        <v>1</v>
      </c>
      <c r="AG256" s="1">
        <v>2</v>
      </c>
    </row>
    <row r="257" spans="1:33">
      <c r="A257" s="1" t="s">
        <v>110</v>
      </c>
      <c r="B257" s="16">
        <v>45877</v>
      </c>
      <c r="C257" s="1" t="s">
        <v>240</v>
      </c>
      <c r="D257" s="1">
        <v>0.4</v>
      </c>
      <c r="E257" s="1">
        <v>6</v>
      </c>
      <c r="F257" s="1">
        <v>5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0</v>
      </c>
      <c r="P257" s="1">
        <v>0</v>
      </c>
      <c r="Q257" s="1">
        <v>0.5</v>
      </c>
      <c r="R257" s="1">
        <v>0.4</v>
      </c>
      <c r="S257" s="1"/>
      <c r="T257" s="1"/>
      <c r="U257" s="1"/>
      <c r="V257" s="1"/>
      <c r="W257" s="1"/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2</v>
      </c>
      <c r="AF257" s="1">
        <v>0</v>
      </c>
      <c r="AG257" s="1">
        <v>4</v>
      </c>
    </row>
    <row r="258" spans="1:33">
      <c r="A258" s="1" t="s">
        <v>118</v>
      </c>
      <c r="B258" s="16">
        <v>45877</v>
      </c>
      <c r="C258" s="1" t="s">
        <v>240</v>
      </c>
      <c r="D258" s="1">
        <v>0.5</v>
      </c>
      <c r="E258" s="1">
        <v>6</v>
      </c>
      <c r="F258" s="1">
        <v>6</v>
      </c>
      <c r="G258" s="1">
        <v>3</v>
      </c>
      <c r="H258" s="1">
        <v>2</v>
      </c>
      <c r="I258" s="1">
        <v>0</v>
      </c>
      <c r="J258" s="1">
        <v>0</v>
      </c>
      <c r="K258" s="1">
        <v>1</v>
      </c>
      <c r="L258" s="1">
        <v>2</v>
      </c>
      <c r="M258" s="1">
        <v>2</v>
      </c>
      <c r="N258" s="1">
        <v>0</v>
      </c>
      <c r="O258" s="1">
        <v>0</v>
      </c>
      <c r="P258" s="1">
        <v>1</v>
      </c>
      <c r="Q258" s="1">
        <v>0.5</v>
      </c>
      <c r="R258" s="1">
        <v>1</v>
      </c>
      <c r="S258" s="1"/>
      <c r="T258" s="1"/>
      <c r="U258" s="1"/>
      <c r="V258" s="1"/>
      <c r="W258" s="1"/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3</v>
      </c>
      <c r="AG258" s="1">
        <v>3</v>
      </c>
    </row>
    <row r="259" spans="1:33">
      <c r="A259" s="1" t="s">
        <v>138</v>
      </c>
      <c r="B259" s="16">
        <v>45877</v>
      </c>
      <c r="C259" s="1" t="s">
        <v>240</v>
      </c>
      <c r="D259" s="1">
        <v>0.2</v>
      </c>
      <c r="E259" s="1">
        <v>5</v>
      </c>
      <c r="F259" s="1">
        <v>5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0.2</v>
      </c>
      <c r="R259" s="1">
        <v>0.4</v>
      </c>
      <c r="S259" s="1"/>
      <c r="T259" s="1"/>
      <c r="U259" s="1"/>
      <c r="V259" s="1"/>
      <c r="W259" s="1"/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11</v>
      </c>
      <c r="AF259" s="1">
        <v>1</v>
      </c>
      <c r="AG259" s="1">
        <v>4</v>
      </c>
    </row>
    <row r="260" spans="1:33">
      <c r="A260" s="1" t="s">
        <v>116</v>
      </c>
      <c r="B260" s="16">
        <v>45877</v>
      </c>
      <c r="C260" s="1" t="s">
        <v>240</v>
      </c>
      <c r="D260" s="1">
        <v>0</v>
      </c>
      <c r="E260" s="1">
        <v>5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/>
      <c r="T260" s="1"/>
      <c r="U260" s="1"/>
      <c r="V260" s="1"/>
      <c r="W260" s="1"/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5</v>
      </c>
      <c r="AF260" s="1">
        <v>4</v>
      </c>
      <c r="AG260" s="1">
        <v>5</v>
      </c>
    </row>
    <row r="261" spans="1:33">
      <c r="A261" s="1" t="s">
        <v>140</v>
      </c>
      <c r="B261" s="16">
        <v>45877</v>
      </c>
      <c r="C261" s="1" t="s">
        <v>240</v>
      </c>
      <c r="D261" s="1">
        <v>0.4</v>
      </c>
      <c r="E261" s="1">
        <v>5</v>
      </c>
      <c r="F261" s="1">
        <v>5</v>
      </c>
      <c r="G261" s="1">
        <v>2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0</v>
      </c>
      <c r="Q261" s="1">
        <v>0.4</v>
      </c>
      <c r="R261" s="1">
        <v>0.4</v>
      </c>
      <c r="S261" s="1"/>
      <c r="T261" s="1"/>
      <c r="U261" s="1"/>
      <c r="V261" s="1"/>
      <c r="W261" s="1"/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3</v>
      </c>
    </row>
    <row r="262" spans="1:33">
      <c r="A262" s="1" t="s">
        <v>124</v>
      </c>
      <c r="B262" s="16">
        <v>45877</v>
      </c>
      <c r="C262" s="1" t="s">
        <v>240</v>
      </c>
      <c r="D262" s="1">
        <v>0</v>
      </c>
      <c r="E262" s="1">
        <v>5</v>
      </c>
      <c r="F262" s="1">
        <v>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/>
      <c r="T262" s="1"/>
      <c r="U262" s="1"/>
      <c r="V262" s="1"/>
      <c r="W262" s="1"/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5</v>
      </c>
      <c r="AF262" s="1">
        <v>1</v>
      </c>
      <c r="AG262" s="1">
        <v>5</v>
      </c>
    </row>
    <row r="263" spans="1:33">
      <c r="A263" s="1" t="s">
        <v>265</v>
      </c>
      <c r="B263" s="16">
        <v>45877</v>
      </c>
      <c r="C263" s="1" t="s">
        <v>240</v>
      </c>
      <c r="D263" s="1">
        <v>0.6</v>
      </c>
      <c r="E263" s="1">
        <v>5</v>
      </c>
      <c r="F263" s="1">
        <v>5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0</v>
      </c>
      <c r="P263" s="1">
        <v>0</v>
      </c>
      <c r="Q263" s="1">
        <v>0.6</v>
      </c>
      <c r="R263" s="1">
        <v>0.6</v>
      </c>
      <c r="S263" s="1"/>
      <c r="T263" s="1"/>
      <c r="U263" s="1"/>
      <c r="V263" s="1"/>
      <c r="W263" s="1"/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2</v>
      </c>
      <c r="AG263" s="1">
        <v>2</v>
      </c>
    </row>
    <row r="264" spans="1:33">
      <c r="A264" s="1" t="s">
        <v>117</v>
      </c>
      <c r="B264" s="16">
        <v>45877</v>
      </c>
      <c r="C264" s="1" t="s">
        <v>240</v>
      </c>
      <c r="D264" s="1">
        <v>0.5</v>
      </c>
      <c r="E264" s="1">
        <v>5</v>
      </c>
      <c r="F264" s="1">
        <v>4</v>
      </c>
      <c r="G264" s="1">
        <v>2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0.5</v>
      </c>
      <c r="R264" s="1">
        <v>0.5</v>
      </c>
      <c r="S264" s="1"/>
      <c r="T264" s="1"/>
      <c r="U264" s="1"/>
      <c r="V264" s="1"/>
      <c r="W264" s="1"/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2</v>
      </c>
      <c r="AF264" s="1">
        <v>3</v>
      </c>
      <c r="AG264" s="1">
        <v>3</v>
      </c>
    </row>
    <row r="265" spans="1:33">
      <c r="A265" s="1" t="s">
        <v>108</v>
      </c>
      <c r="B265" s="16">
        <v>45878</v>
      </c>
      <c r="C265" s="1" t="s">
        <v>240</v>
      </c>
      <c r="D265" s="1">
        <v>0.25</v>
      </c>
      <c r="E265" s="1">
        <v>4</v>
      </c>
      <c r="F265" s="1">
        <v>4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0</v>
      </c>
      <c r="P265" s="1">
        <v>2</v>
      </c>
      <c r="Q265" s="1">
        <v>0.25</v>
      </c>
      <c r="R265" s="1">
        <v>0.5</v>
      </c>
      <c r="S265" s="1"/>
      <c r="T265" s="1"/>
      <c r="U265" s="1"/>
      <c r="V265" s="1"/>
      <c r="W265" s="1"/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3</v>
      </c>
      <c r="AF265" s="1">
        <v>2</v>
      </c>
      <c r="AG265" s="1">
        <v>3</v>
      </c>
    </row>
    <row r="266" spans="1:33">
      <c r="A266" s="1" t="s">
        <v>103</v>
      </c>
      <c r="B266" s="16">
        <v>45878</v>
      </c>
      <c r="C266" s="1" t="s">
        <v>240</v>
      </c>
      <c r="D266" s="1">
        <v>0.5</v>
      </c>
      <c r="E266" s="1">
        <v>4</v>
      </c>
      <c r="F266" s="1">
        <v>4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0.5</v>
      </c>
      <c r="R266" s="1">
        <v>0.75</v>
      </c>
      <c r="S266" s="1"/>
      <c r="T266" s="1"/>
      <c r="U266" s="1"/>
      <c r="V266" s="1"/>
      <c r="W266" s="1"/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4</v>
      </c>
      <c r="AF266" s="1">
        <v>0</v>
      </c>
      <c r="AG266" s="1">
        <v>2</v>
      </c>
    </row>
    <row r="267" spans="1:33">
      <c r="A267" s="1" t="s">
        <v>82</v>
      </c>
      <c r="B267" s="16">
        <v>45878</v>
      </c>
      <c r="C267" s="1" t="s">
        <v>240</v>
      </c>
      <c r="D267" s="1">
        <v>0.25</v>
      </c>
      <c r="E267" s="1">
        <v>4</v>
      </c>
      <c r="F267" s="1">
        <v>4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</v>
      </c>
      <c r="Q267" s="1">
        <v>0.25</v>
      </c>
      <c r="R267" s="1">
        <v>0.25</v>
      </c>
      <c r="S267" s="1"/>
      <c r="T267" s="1"/>
      <c r="U267" s="1"/>
      <c r="V267" s="1"/>
      <c r="W267" s="1"/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2</v>
      </c>
      <c r="AF267" s="1">
        <v>0</v>
      </c>
      <c r="AG267" s="1">
        <v>3</v>
      </c>
    </row>
    <row r="268" spans="1:33">
      <c r="A268" s="1" t="s">
        <v>91</v>
      </c>
      <c r="B268" s="16">
        <v>45878</v>
      </c>
      <c r="C268" s="1" t="s">
        <v>240</v>
      </c>
      <c r="D268" s="1">
        <v>0.25</v>
      </c>
      <c r="E268" s="1">
        <v>4</v>
      </c>
      <c r="F268" s="1">
        <v>4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1</v>
      </c>
      <c r="Q268" s="1">
        <v>0.25</v>
      </c>
      <c r="R268" s="1">
        <v>0.25</v>
      </c>
      <c r="S268" s="1"/>
      <c r="T268" s="1"/>
      <c r="U268" s="1"/>
      <c r="V268" s="1"/>
      <c r="W268" s="1"/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2</v>
      </c>
      <c r="AF268" s="1">
        <v>1</v>
      </c>
      <c r="AG268" s="1">
        <v>4</v>
      </c>
    </row>
    <row r="269" spans="1:33">
      <c r="A269" s="1" t="s">
        <v>105</v>
      </c>
      <c r="B269" s="16">
        <v>45878</v>
      </c>
      <c r="C269" s="1" t="s">
        <v>240</v>
      </c>
      <c r="D269" s="1">
        <v>0</v>
      </c>
      <c r="E269" s="1">
        <v>4</v>
      </c>
      <c r="F269" s="1">
        <v>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/>
      <c r="T269" s="1"/>
      <c r="U269" s="1"/>
      <c r="V269" s="1"/>
      <c r="W269" s="1"/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4</v>
      </c>
      <c r="AF269" s="1">
        <v>1</v>
      </c>
      <c r="AG269" s="1">
        <v>4</v>
      </c>
    </row>
    <row r="270" spans="1:33">
      <c r="A270" s="1" t="s">
        <v>133</v>
      </c>
      <c r="B270" s="16">
        <v>45878</v>
      </c>
      <c r="C270" s="1" t="s">
        <v>240</v>
      </c>
      <c r="D270" s="1">
        <v>0</v>
      </c>
      <c r="E270" s="1">
        <v>2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/>
      <c r="T270" s="1"/>
      <c r="U270" s="1"/>
      <c r="V270" s="1"/>
      <c r="W270" s="1"/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2</v>
      </c>
    </row>
    <row r="271" spans="1:33">
      <c r="A271" s="1" t="s">
        <v>95</v>
      </c>
      <c r="B271" s="16">
        <v>45878</v>
      </c>
      <c r="C271" s="1" t="s">
        <v>240</v>
      </c>
      <c r="D271" s="1">
        <v>0</v>
      </c>
      <c r="E271" s="1">
        <v>2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0</v>
      </c>
      <c r="S271" s="1"/>
      <c r="T271" s="1"/>
      <c r="U271" s="1"/>
      <c r="V271" s="1"/>
      <c r="W271" s="1"/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2</v>
      </c>
    </row>
    <row r="272" spans="1:33">
      <c r="A272" s="1" t="s">
        <v>100</v>
      </c>
      <c r="B272" s="16">
        <v>45878</v>
      </c>
      <c r="C272" s="1" t="s">
        <v>240</v>
      </c>
      <c r="D272" s="1">
        <v>0</v>
      </c>
      <c r="E272" s="1">
        <v>3</v>
      </c>
      <c r="F272" s="1">
        <v>3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/>
      <c r="T272" s="1"/>
      <c r="U272" s="1"/>
      <c r="V272" s="1"/>
      <c r="W272" s="1"/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3</v>
      </c>
    </row>
    <row r="273" spans="1:33">
      <c r="A273" s="1" t="s">
        <v>125</v>
      </c>
      <c r="B273" s="16">
        <v>45878</v>
      </c>
      <c r="C273" s="1" t="s">
        <v>240</v>
      </c>
      <c r="D273" s="1">
        <v>0.33300000000000002</v>
      </c>
      <c r="E273" s="1">
        <v>3</v>
      </c>
      <c r="F273" s="1">
        <v>3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0.33300000000000002</v>
      </c>
      <c r="R273" s="1">
        <v>0.33300000000000002</v>
      </c>
      <c r="S273" s="1"/>
      <c r="T273" s="1"/>
      <c r="U273" s="1"/>
      <c r="V273" s="1"/>
      <c r="W273" s="1"/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1</v>
      </c>
      <c r="AD273" s="1">
        <v>1</v>
      </c>
      <c r="AE273" s="1">
        <v>6</v>
      </c>
      <c r="AF273" s="1">
        <v>1</v>
      </c>
      <c r="AG273" s="1">
        <v>3</v>
      </c>
    </row>
    <row r="274" spans="1:33">
      <c r="A274" s="1" t="s">
        <v>137</v>
      </c>
      <c r="B274" s="16">
        <v>45878</v>
      </c>
      <c r="C274" s="1" t="s">
        <v>240</v>
      </c>
      <c r="D274" s="1">
        <v>0</v>
      </c>
      <c r="E274" s="1">
        <v>2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/>
      <c r="T274" s="1"/>
      <c r="U274" s="1"/>
      <c r="V274" s="1"/>
      <c r="W274" s="1"/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3</v>
      </c>
      <c r="AF274" s="1">
        <v>0</v>
      </c>
      <c r="AG274" s="1">
        <v>2</v>
      </c>
    </row>
    <row r="275" spans="1:33">
      <c r="A275" s="1" t="s">
        <v>84</v>
      </c>
      <c r="B275" s="16">
        <v>45878</v>
      </c>
      <c r="C275" s="1" t="s">
        <v>240</v>
      </c>
      <c r="D275" s="1">
        <v>0.5</v>
      </c>
      <c r="E275" s="1">
        <v>4</v>
      </c>
      <c r="F275" s="1">
        <v>4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1</v>
      </c>
      <c r="N275" s="1">
        <v>1</v>
      </c>
      <c r="O275" s="1">
        <v>0</v>
      </c>
      <c r="P275" s="1">
        <v>0</v>
      </c>
      <c r="Q275" s="1">
        <v>0.5</v>
      </c>
      <c r="R275" s="1">
        <v>0.75</v>
      </c>
      <c r="S275" s="1"/>
      <c r="T275" s="1"/>
      <c r="U275" s="1"/>
      <c r="V275" s="1"/>
      <c r="W275" s="1"/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2</v>
      </c>
      <c r="AF275" s="1">
        <v>0</v>
      </c>
      <c r="AG275" s="1">
        <v>2</v>
      </c>
    </row>
    <row r="276" spans="1:33">
      <c r="A276" s="1" t="s">
        <v>88</v>
      </c>
      <c r="B276" s="16">
        <v>45878</v>
      </c>
      <c r="C276" s="1" t="s">
        <v>240</v>
      </c>
      <c r="D276" s="1">
        <v>0</v>
      </c>
      <c r="E276" s="1">
        <v>4</v>
      </c>
      <c r="F276" s="1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/>
      <c r="T276" s="1"/>
      <c r="U276" s="1"/>
      <c r="V276" s="1"/>
      <c r="W276" s="1"/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6</v>
      </c>
      <c r="AF276" s="1">
        <v>1</v>
      </c>
      <c r="AG276" s="1">
        <v>4</v>
      </c>
    </row>
    <row r="277" spans="1:33">
      <c r="A277" s="1" t="s">
        <v>85</v>
      </c>
      <c r="B277" s="16">
        <v>45878</v>
      </c>
      <c r="C277" s="1" t="s">
        <v>240</v>
      </c>
      <c r="D277" s="1">
        <v>0.25</v>
      </c>
      <c r="E277" s="1">
        <v>4</v>
      </c>
      <c r="F277" s="1">
        <v>4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2</v>
      </c>
      <c r="Q277" s="1">
        <v>0.25</v>
      </c>
      <c r="R277" s="1">
        <v>0.25</v>
      </c>
      <c r="S277" s="1"/>
      <c r="T277" s="1"/>
      <c r="U277" s="1"/>
      <c r="V277" s="1"/>
      <c r="W277" s="1"/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10</v>
      </c>
      <c r="AF277" s="1">
        <v>1</v>
      </c>
      <c r="AG277" s="1">
        <v>3</v>
      </c>
    </row>
    <row r="278" spans="1:33">
      <c r="A278" s="1" t="s">
        <v>86</v>
      </c>
      <c r="B278" s="1" t="s">
        <v>247</v>
      </c>
      <c r="C278" s="1" t="s">
        <v>240</v>
      </c>
      <c r="D278" s="1">
        <v>1</v>
      </c>
      <c r="E278" s="1">
        <v>4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0</v>
      </c>
      <c r="P278" s="1">
        <v>0</v>
      </c>
      <c r="Q278" s="1">
        <v>1</v>
      </c>
      <c r="R278" s="1">
        <v>1</v>
      </c>
      <c r="S278" s="1"/>
      <c r="T278" s="1"/>
      <c r="U278" s="1"/>
      <c r="V278" s="1"/>
      <c r="W278" s="1"/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3</v>
      </c>
      <c r="AG278" s="1">
        <v>0</v>
      </c>
    </row>
    <row r="279" spans="1:33">
      <c r="A279" s="1" t="s">
        <v>89</v>
      </c>
      <c r="B279" s="16">
        <v>45878</v>
      </c>
      <c r="C279" s="1" t="s">
        <v>240</v>
      </c>
      <c r="D279" s="1">
        <v>0</v>
      </c>
      <c r="E279" s="1">
        <v>4</v>
      </c>
      <c r="F279" s="1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2</v>
      </c>
      <c r="Q279" s="1">
        <v>0</v>
      </c>
      <c r="R279" s="1">
        <v>0</v>
      </c>
      <c r="S279" s="1"/>
      <c r="T279" s="1"/>
      <c r="U279" s="1"/>
      <c r="V279" s="1"/>
      <c r="W279" s="1"/>
      <c r="X279" s="1">
        <v>0</v>
      </c>
      <c r="Y279" s="1">
        <v>0</v>
      </c>
      <c r="Z279" s="1">
        <v>0</v>
      </c>
      <c r="AA279" s="1">
        <v>0</v>
      </c>
      <c r="AB279" s="1">
        <v>1</v>
      </c>
      <c r="AC279" s="1">
        <v>0</v>
      </c>
      <c r="AD279" s="1">
        <v>0</v>
      </c>
      <c r="AE279" s="1">
        <v>0</v>
      </c>
      <c r="AF279" s="1">
        <v>2</v>
      </c>
      <c r="AG279" s="1">
        <v>5</v>
      </c>
    </row>
    <row r="280" spans="1:33">
      <c r="A280" s="1" t="s">
        <v>127</v>
      </c>
      <c r="B280" s="16">
        <v>45878</v>
      </c>
      <c r="C280" s="1" t="s">
        <v>240</v>
      </c>
      <c r="D280" s="1">
        <v>0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1</v>
      </c>
      <c r="Q280" s="1">
        <v>0.33300000000000002</v>
      </c>
      <c r="R280" s="1">
        <v>0</v>
      </c>
      <c r="S280" s="1"/>
      <c r="T280" s="1"/>
      <c r="U280" s="1"/>
      <c r="V280" s="1"/>
      <c r="W280" s="1"/>
      <c r="X280" s="1">
        <v>0</v>
      </c>
      <c r="Y280" s="1">
        <v>1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2</v>
      </c>
    </row>
    <row r="281" spans="1:33">
      <c r="A281" s="1" t="s">
        <v>109</v>
      </c>
      <c r="B281" s="16">
        <v>45878</v>
      </c>
      <c r="C281" s="1" t="s">
        <v>240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/>
      <c r="T281" s="1"/>
      <c r="U281" s="1"/>
      <c r="V281" s="1"/>
      <c r="W281" s="1"/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</row>
    <row r="282" spans="1:33">
      <c r="A282" s="1" t="s">
        <v>142</v>
      </c>
      <c r="B282" s="16">
        <v>45878</v>
      </c>
      <c r="C282" s="1" t="s">
        <v>240</v>
      </c>
      <c r="D282" s="1">
        <v>0</v>
      </c>
      <c r="E282" s="1">
        <v>2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/>
      <c r="T282" s="1"/>
      <c r="U282" s="1"/>
      <c r="V282" s="1"/>
      <c r="W282" s="1"/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2</v>
      </c>
    </row>
    <row r="283" spans="1:33">
      <c r="A283" s="1" t="s">
        <v>135</v>
      </c>
      <c r="B283" s="16">
        <v>45878</v>
      </c>
      <c r="C283" s="1" t="s">
        <v>240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0.5</v>
      </c>
      <c r="R283" s="1">
        <v>0</v>
      </c>
      <c r="S283" s="1"/>
      <c r="T283" s="1"/>
      <c r="U283" s="1"/>
      <c r="V283" s="1"/>
      <c r="W283" s="1"/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</row>
    <row r="284" spans="1:33">
      <c r="A284" s="1" t="s">
        <v>122</v>
      </c>
      <c r="B284" s="16">
        <v>45878</v>
      </c>
      <c r="C284" s="1" t="s">
        <v>240</v>
      </c>
      <c r="D284" s="1">
        <v>0</v>
      </c>
      <c r="E284" s="1">
        <v>3</v>
      </c>
      <c r="F284" s="1">
        <v>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/>
      <c r="T284" s="1"/>
      <c r="U284" s="1"/>
      <c r="V284" s="1"/>
      <c r="W284" s="1"/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1</v>
      </c>
      <c r="AE284" s="1">
        <v>4</v>
      </c>
      <c r="AF284" s="1">
        <v>0</v>
      </c>
      <c r="AG284" s="1">
        <v>3</v>
      </c>
    </row>
    <row r="285" spans="1:33">
      <c r="A285" s="1" t="s">
        <v>101</v>
      </c>
      <c r="B285" s="16">
        <v>45878</v>
      </c>
      <c r="C285" s="1" t="s">
        <v>240</v>
      </c>
      <c r="D285" s="1">
        <v>0.33300000000000002</v>
      </c>
      <c r="E285" s="1">
        <v>3</v>
      </c>
      <c r="F285" s="1">
        <v>3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0</v>
      </c>
      <c r="P285" s="1">
        <v>1</v>
      </c>
      <c r="Q285" s="1">
        <v>0.33300000000000002</v>
      </c>
      <c r="R285" s="1">
        <v>0.33300000000000002</v>
      </c>
      <c r="S285" s="1"/>
      <c r="T285" s="1"/>
      <c r="U285" s="1"/>
      <c r="V285" s="1"/>
      <c r="W285" s="1"/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5</v>
      </c>
      <c r="AF285" s="1">
        <v>2</v>
      </c>
      <c r="AG285" s="1">
        <v>2</v>
      </c>
    </row>
    <row r="286" spans="1:33">
      <c r="A286" s="1" t="s">
        <v>130</v>
      </c>
      <c r="B286" s="1" t="s">
        <v>248</v>
      </c>
      <c r="C286" s="1" t="s">
        <v>240</v>
      </c>
      <c r="D286" s="1">
        <v>0.66700000000000004</v>
      </c>
      <c r="E286" s="1">
        <v>3</v>
      </c>
      <c r="F286" s="1">
        <v>3</v>
      </c>
      <c r="G286" s="1">
        <v>2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1</v>
      </c>
      <c r="Q286" s="1">
        <v>0.66700000000000004</v>
      </c>
      <c r="R286" s="1">
        <v>0.66700000000000004</v>
      </c>
      <c r="S286" s="1"/>
      <c r="T286" s="1"/>
      <c r="U286" s="1"/>
      <c r="V286" s="1"/>
      <c r="W286" s="1"/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1</v>
      </c>
    </row>
    <row r="287" spans="1:33">
      <c r="A287" s="1" t="s">
        <v>129</v>
      </c>
      <c r="B287" s="16">
        <v>45879</v>
      </c>
      <c r="C287" s="1" t="s">
        <v>240</v>
      </c>
      <c r="D287" s="1">
        <v>0</v>
      </c>
      <c r="E287" s="1">
        <v>3</v>
      </c>
      <c r="F287" s="1">
        <v>3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/>
      <c r="T287" s="1"/>
      <c r="U287" s="1"/>
      <c r="V287" s="1"/>
      <c r="W287" s="1"/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3</v>
      </c>
    </row>
    <row r="288" spans="1:33">
      <c r="A288" s="1" t="s">
        <v>93</v>
      </c>
      <c r="B288" s="16">
        <v>45879</v>
      </c>
      <c r="C288" s="1" t="s">
        <v>240</v>
      </c>
      <c r="D288" s="1">
        <v>0</v>
      </c>
      <c r="E288" s="1">
        <v>3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/>
      <c r="T288" s="1"/>
      <c r="U288" s="1"/>
      <c r="V288" s="1"/>
      <c r="W288" s="1"/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5</v>
      </c>
      <c r="AF288" s="1">
        <v>2</v>
      </c>
      <c r="AG288" s="1">
        <v>3</v>
      </c>
    </row>
    <row r="289" spans="1:33">
      <c r="A289" s="1" t="s">
        <v>120</v>
      </c>
      <c r="B289" s="16">
        <v>45879</v>
      </c>
      <c r="C289" s="1" t="s">
        <v>240</v>
      </c>
      <c r="D289" s="1">
        <v>0.33300000000000002</v>
      </c>
      <c r="E289" s="1">
        <v>3</v>
      </c>
      <c r="F289" s="1">
        <v>3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0.33300000000000002</v>
      </c>
      <c r="R289" s="1">
        <v>0.33300000000000002</v>
      </c>
      <c r="S289" s="1"/>
      <c r="T289" s="1"/>
      <c r="U289" s="1"/>
      <c r="V289" s="1"/>
      <c r="W289" s="1"/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2</v>
      </c>
    </row>
    <row r="290" spans="1:33">
      <c r="A290" s="1" t="s">
        <v>98</v>
      </c>
      <c r="B290" s="16">
        <v>45879</v>
      </c>
      <c r="C290" s="1" t="s">
        <v>240</v>
      </c>
      <c r="D290" s="1">
        <v>0</v>
      </c>
      <c r="E290" s="1">
        <v>3</v>
      </c>
      <c r="F290" s="1">
        <v>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0</v>
      </c>
      <c r="S290" s="1"/>
      <c r="T290" s="1"/>
      <c r="U290" s="1"/>
      <c r="V290" s="1"/>
      <c r="W290" s="1"/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3</v>
      </c>
    </row>
    <row r="291" spans="1:33">
      <c r="A291" s="1" t="s">
        <v>145</v>
      </c>
      <c r="B291" s="16">
        <v>45879</v>
      </c>
      <c r="C291" s="1" t="s">
        <v>240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/>
      <c r="T291" s="1"/>
      <c r="U291" s="1"/>
      <c r="V291" s="1"/>
      <c r="W291" s="1"/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2</v>
      </c>
      <c r="AF291" s="1">
        <v>0</v>
      </c>
      <c r="AG291" s="1">
        <v>0</v>
      </c>
    </row>
    <row r="292" spans="1:33">
      <c r="A292" s="1" t="s">
        <v>114</v>
      </c>
      <c r="B292" s="16">
        <v>45879</v>
      </c>
      <c r="C292" s="1" t="s">
        <v>240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/>
      <c r="T292" s="1"/>
      <c r="U292" s="1"/>
      <c r="V292" s="1"/>
      <c r="W292" s="1"/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2</v>
      </c>
      <c r="AF292" s="1">
        <v>1</v>
      </c>
      <c r="AG292" s="1">
        <v>2</v>
      </c>
    </row>
    <row r="293" spans="1:33">
      <c r="A293" s="1" t="s">
        <v>123</v>
      </c>
      <c r="B293" s="16">
        <v>45879</v>
      </c>
      <c r="C293" s="1" t="s">
        <v>240</v>
      </c>
      <c r="D293" s="1">
        <v>0.5</v>
      </c>
      <c r="E293" s="1">
        <v>2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0.5</v>
      </c>
      <c r="R293" s="1">
        <v>1</v>
      </c>
      <c r="S293" s="1"/>
      <c r="T293" s="1"/>
      <c r="U293" s="1"/>
      <c r="V293" s="1"/>
      <c r="W293" s="1"/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</row>
    <row r="294" spans="1:33">
      <c r="A294" s="1" t="s">
        <v>87</v>
      </c>
      <c r="B294" s="16">
        <v>45879</v>
      </c>
      <c r="C294" s="1" t="s">
        <v>240</v>
      </c>
      <c r="D294" s="1">
        <v>0.5</v>
      </c>
      <c r="E294" s="1">
        <v>2</v>
      </c>
      <c r="F294" s="1">
        <v>2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0.5</v>
      </c>
      <c r="R294" s="1">
        <v>0.5</v>
      </c>
      <c r="S294" s="1"/>
      <c r="T294" s="1"/>
      <c r="U294" s="1"/>
      <c r="V294" s="1"/>
      <c r="W294" s="1"/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5</v>
      </c>
      <c r="AF294" s="1">
        <v>1</v>
      </c>
      <c r="AG294" s="1">
        <v>1</v>
      </c>
    </row>
    <row r="295" spans="1:33">
      <c r="A295" s="21" t="s">
        <v>113</v>
      </c>
      <c r="B295" s="16">
        <v>45879</v>
      </c>
      <c r="C295" s="1" t="s">
        <v>240</v>
      </c>
      <c r="D295" s="1">
        <v>0</v>
      </c>
      <c r="E295" s="1">
        <v>2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/>
      <c r="T295" s="1"/>
      <c r="U295" s="1"/>
      <c r="V295" s="1"/>
      <c r="W295" s="1"/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2</v>
      </c>
    </row>
    <row r="296" spans="1:33">
      <c r="A296" s="1" t="s">
        <v>92</v>
      </c>
      <c r="B296" s="16">
        <v>45879</v>
      </c>
      <c r="C296" s="1" t="s">
        <v>240</v>
      </c>
      <c r="D296" s="1">
        <v>0.75</v>
      </c>
      <c r="E296" s="1">
        <v>4</v>
      </c>
      <c r="F296" s="1">
        <v>4</v>
      </c>
      <c r="G296" s="1">
        <v>3</v>
      </c>
      <c r="H296" s="1">
        <v>2</v>
      </c>
      <c r="I296" s="1">
        <v>0</v>
      </c>
      <c r="J296" s="1">
        <v>0</v>
      </c>
      <c r="K296" s="1">
        <v>1</v>
      </c>
      <c r="L296" s="1">
        <v>1</v>
      </c>
      <c r="M296" s="1">
        <v>2</v>
      </c>
      <c r="N296" s="1">
        <v>0</v>
      </c>
      <c r="O296" s="1">
        <v>0</v>
      </c>
      <c r="P296" s="1">
        <v>0</v>
      </c>
      <c r="Q296" s="1">
        <v>0.75</v>
      </c>
      <c r="R296" s="1">
        <v>1.5</v>
      </c>
      <c r="S296" s="1"/>
      <c r="T296" s="1"/>
      <c r="U296" s="1"/>
      <c r="V296" s="1"/>
      <c r="W296" s="1"/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2</v>
      </c>
      <c r="AF296" s="1">
        <v>2</v>
      </c>
      <c r="AG296" s="1">
        <v>1</v>
      </c>
    </row>
    <row r="297" spans="1:33">
      <c r="A297" s="1" t="s">
        <v>99</v>
      </c>
      <c r="B297" s="16">
        <v>45879</v>
      </c>
      <c r="C297" s="1" t="s">
        <v>240</v>
      </c>
      <c r="D297" s="1">
        <v>0</v>
      </c>
      <c r="E297" s="1">
        <v>4</v>
      </c>
      <c r="F297" s="1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1</v>
      </c>
      <c r="O297" s="1">
        <v>0</v>
      </c>
      <c r="P297" s="1">
        <v>1</v>
      </c>
      <c r="Q297" s="1">
        <v>0</v>
      </c>
      <c r="R297" s="1">
        <v>0</v>
      </c>
      <c r="S297" s="1"/>
      <c r="T297" s="1"/>
      <c r="U297" s="1"/>
      <c r="V297" s="1"/>
      <c r="W297" s="1"/>
      <c r="X297" s="1">
        <v>0</v>
      </c>
      <c r="Y297" s="1">
        <v>0</v>
      </c>
      <c r="Z297" s="1">
        <v>0</v>
      </c>
      <c r="AA297" s="1">
        <v>0</v>
      </c>
      <c r="AB297" s="1">
        <v>1</v>
      </c>
      <c r="AC297" s="1">
        <v>0</v>
      </c>
      <c r="AD297" s="1">
        <v>0</v>
      </c>
      <c r="AE297" s="1">
        <v>1</v>
      </c>
      <c r="AF297" s="1">
        <v>0</v>
      </c>
      <c r="AG297" s="1">
        <v>5</v>
      </c>
    </row>
    <row r="298" spans="1:33">
      <c r="A298" s="1" t="s">
        <v>132</v>
      </c>
      <c r="B298" s="16">
        <v>45879</v>
      </c>
      <c r="C298" s="1" t="s">
        <v>240</v>
      </c>
      <c r="D298" s="1">
        <v>0.25</v>
      </c>
      <c r="E298" s="1">
        <v>4</v>
      </c>
      <c r="F298" s="1">
        <v>4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0.25</v>
      </c>
      <c r="R298" s="1">
        <v>0.25</v>
      </c>
      <c r="S298" s="1"/>
      <c r="T298" s="1"/>
      <c r="U298" s="1"/>
      <c r="V298" s="1"/>
      <c r="W298" s="1"/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1</v>
      </c>
      <c r="AD298" s="1">
        <v>0</v>
      </c>
      <c r="AE298" s="1">
        <v>7</v>
      </c>
      <c r="AF298" s="1">
        <v>0</v>
      </c>
      <c r="AG298" s="1">
        <v>4</v>
      </c>
    </row>
    <row r="299" spans="1:33">
      <c r="A299" s="1" t="s">
        <v>90</v>
      </c>
      <c r="B299" s="16">
        <v>45879</v>
      </c>
      <c r="C299" s="1" t="s">
        <v>240</v>
      </c>
      <c r="D299" s="1">
        <v>0.5</v>
      </c>
      <c r="E299" s="1">
        <v>4</v>
      </c>
      <c r="F299" s="1">
        <v>4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2</v>
      </c>
      <c r="N299" s="1">
        <v>1</v>
      </c>
      <c r="O299" s="1">
        <v>0</v>
      </c>
      <c r="P299" s="1">
        <v>1</v>
      </c>
      <c r="Q299" s="1">
        <v>0.5</v>
      </c>
      <c r="R299" s="1">
        <v>0.75</v>
      </c>
      <c r="S299" s="1"/>
      <c r="T299" s="1"/>
      <c r="U299" s="1"/>
      <c r="V299" s="1"/>
      <c r="W299" s="1"/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2</v>
      </c>
    </row>
    <row r="300" spans="1:33">
      <c r="A300" s="1" t="s">
        <v>106</v>
      </c>
      <c r="B300" s="16">
        <v>45879</v>
      </c>
      <c r="C300" s="1" t="s">
        <v>240</v>
      </c>
      <c r="D300" s="1">
        <v>0.5</v>
      </c>
      <c r="E300" s="1">
        <v>4</v>
      </c>
      <c r="F300" s="1">
        <v>4</v>
      </c>
      <c r="G300" s="1">
        <v>2</v>
      </c>
      <c r="H300" s="1">
        <v>1</v>
      </c>
      <c r="I300" s="1">
        <v>0</v>
      </c>
      <c r="J300" s="1">
        <v>1</v>
      </c>
      <c r="K300" s="1">
        <v>0</v>
      </c>
      <c r="L300" s="1">
        <v>1</v>
      </c>
      <c r="M300" s="1">
        <v>2</v>
      </c>
      <c r="N300" s="1">
        <v>0</v>
      </c>
      <c r="O300" s="1">
        <v>0</v>
      </c>
      <c r="P300" s="1">
        <v>1</v>
      </c>
      <c r="Q300" s="1">
        <v>0.5</v>
      </c>
      <c r="R300" s="1">
        <v>1</v>
      </c>
      <c r="S300" s="1"/>
      <c r="T300" s="1"/>
      <c r="U300" s="1"/>
      <c r="V300" s="1"/>
      <c r="W300" s="1"/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4</v>
      </c>
      <c r="AF300" s="1">
        <v>3</v>
      </c>
      <c r="AG300" s="1">
        <v>2</v>
      </c>
    </row>
    <row r="301" spans="1:33">
      <c r="A301" s="1" t="s">
        <v>94</v>
      </c>
      <c r="B301" s="16">
        <v>45879</v>
      </c>
      <c r="C301" s="1" t="s">
        <v>240</v>
      </c>
      <c r="D301" s="1">
        <v>0.5</v>
      </c>
      <c r="E301" s="1">
        <v>4</v>
      </c>
      <c r="F301" s="1">
        <v>4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4</v>
      </c>
      <c r="M301" s="1">
        <v>0</v>
      </c>
      <c r="N301" s="1">
        <v>0</v>
      </c>
      <c r="O301" s="1">
        <v>0</v>
      </c>
      <c r="P301" s="1">
        <v>0</v>
      </c>
      <c r="Q301" s="1">
        <v>0.5</v>
      </c>
      <c r="R301" s="1">
        <v>0.75</v>
      </c>
      <c r="S301" s="1"/>
      <c r="T301" s="1"/>
      <c r="U301" s="1"/>
      <c r="V301" s="1"/>
      <c r="W301" s="1"/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2</v>
      </c>
      <c r="AF301" s="1">
        <v>2</v>
      </c>
      <c r="AG301" s="1">
        <v>3</v>
      </c>
    </row>
    <row r="302" spans="1:33">
      <c r="A302" s="1" t="s">
        <v>111</v>
      </c>
      <c r="B302" s="16">
        <v>45879</v>
      </c>
      <c r="C302" s="1" t="s">
        <v>240</v>
      </c>
      <c r="D302" s="1">
        <v>0.75</v>
      </c>
      <c r="E302" s="1">
        <v>4</v>
      </c>
      <c r="F302" s="1">
        <v>4</v>
      </c>
      <c r="G302" s="1">
        <v>3</v>
      </c>
      <c r="H302" s="1">
        <v>3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0</v>
      </c>
      <c r="P302" s="1">
        <v>0</v>
      </c>
      <c r="Q302" s="1">
        <v>0.75</v>
      </c>
      <c r="R302" s="1">
        <v>0.75</v>
      </c>
      <c r="S302" s="1"/>
      <c r="T302" s="1"/>
      <c r="U302" s="1"/>
      <c r="V302" s="1"/>
      <c r="W302" s="1"/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1</v>
      </c>
      <c r="AF302" s="1">
        <v>2</v>
      </c>
      <c r="AG302" s="1">
        <v>1</v>
      </c>
    </row>
    <row r="303" spans="1:33">
      <c r="A303" s="1" t="s">
        <v>143</v>
      </c>
      <c r="B303" s="16">
        <v>45879</v>
      </c>
      <c r="C303" s="1" t="s">
        <v>240</v>
      </c>
      <c r="D303" s="1">
        <v>0.25</v>
      </c>
      <c r="E303" s="1">
        <v>4</v>
      </c>
      <c r="F303" s="1">
        <v>4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0</v>
      </c>
      <c r="P303" s="1">
        <v>0</v>
      </c>
      <c r="Q303" s="1">
        <v>0.25</v>
      </c>
      <c r="R303" s="1">
        <v>0.5</v>
      </c>
      <c r="S303" s="1"/>
      <c r="T303" s="1"/>
      <c r="U303" s="1"/>
      <c r="V303" s="1"/>
      <c r="W303" s="1"/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3</v>
      </c>
    </row>
    <row r="304" spans="1:33">
      <c r="A304" s="1" t="s">
        <v>136</v>
      </c>
      <c r="B304" s="16">
        <v>45879</v>
      </c>
      <c r="C304" s="1" t="s">
        <v>240</v>
      </c>
      <c r="D304" s="1">
        <v>0.66700000000000004</v>
      </c>
      <c r="E304" s="1">
        <v>3</v>
      </c>
      <c r="F304" s="1">
        <v>3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0</v>
      </c>
      <c r="P304" s="1">
        <v>0</v>
      </c>
      <c r="Q304" s="1">
        <v>0.66700000000000004</v>
      </c>
      <c r="R304" s="1">
        <v>0.66700000000000004</v>
      </c>
      <c r="S304" s="1"/>
      <c r="T304" s="1"/>
      <c r="U304" s="1"/>
      <c r="V304" s="1"/>
      <c r="W304" s="1"/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</row>
    <row r="305" spans="1:33">
      <c r="A305" s="1" t="s">
        <v>86</v>
      </c>
      <c r="B305" s="1" t="s">
        <v>248</v>
      </c>
      <c r="C305" s="1" t="s">
        <v>240</v>
      </c>
      <c r="D305" s="1">
        <v>0</v>
      </c>
      <c r="E305" s="1">
        <v>4</v>
      </c>
      <c r="F305" s="1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>
        <v>0</v>
      </c>
      <c r="R305" s="1">
        <v>0</v>
      </c>
      <c r="S305" s="1"/>
      <c r="T305" s="1"/>
      <c r="U305" s="1"/>
      <c r="V305" s="1"/>
      <c r="W305" s="1"/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1</v>
      </c>
      <c r="AF305" s="1">
        <v>1</v>
      </c>
      <c r="AG305" s="1">
        <v>4</v>
      </c>
    </row>
    <row r="306" spans="1:33">
      <c r="A306" s="1" t="s">
        <v>85</v>
      </c>
      <c r="B306" s="16">
        <v>45879</v>
      </c>
      <c r="C306" s="1" t="s">
        <v>240</v>
      </c>
      <c r="D306" s="1">
        <v>0.25</v>
      </c>
      <c r="E306" s="1">
        <v>4</v>
      </c>
      <c r="F306" s="1">
        <v>4</v>
      </c>
      <c r="G306" s="1">
        <v>1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0.25</v>
      </c>
      <c r="R306" s="1">
        <v>1</v>
      </c>
      <c r="S306" s="1"/>
      <c r="T306" s="1"/>
      <c r="U306" s="1"/>
      <c r="V306" s="1"/>
      <c r="W306" s="1"/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13</v>
      </c>
      <c r="AF306" s="1">
        <v>0</v>
      </c>
      <c r="AG306" s="1">
        <v>3</v>
      </c>
    </row>
    <row r="307" spans="1:33">
      <c r="A307" s="1" t="s">
        <v>84</v>
      </c>
      <c r="B307" s="16">
        <v>45879</v>
      </c>
      <c r="C307" s="1" t="s">
        <v>240</v>
      </c>
      <c r="D307" s="1">
        <v>0</v>
      </c>
      <c r="E307" s="1">
        <v>4</v>
      </c>
      <c r="F307" s="1">
        <v>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/>
      <c r="T307" s="1"/>
      <c r="U307" s="1"/>
      <c r="V307" s="1"/>
      <c r="W307" s="1"/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2</v>
      </c>
      <c r="AG307" s="1">
        <v>4</v>
      </c>
    </row>
    <row r="308" spans="1:33">
      <c r="A308" s="1" t="s">
        <v>88</v>
      </c>
      <c r="B308" s="16">
        <v>45879</v>
      </c>
      <c r="C308" s="1" t="s">
        <v>240</v>
      </c>
      <c r="D308" s="1">
        <v>1</v>
      </c>
      <c r="E308" s="1">
        <v>4</v>
      </c>
      <c r="F308" s="1">
        <v>4</v>
      </c>
      <c r="G308" s="1">
        <v>4</v>
      </c>
      <c r="H308" s="1">
        <v>1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1.75</v>
      </c>
      <c r="S308" s="1"/>
      <c r="T308" s="1"/>
      <c r="U308" s="1"/>
      <c r="V308" s="1"/>
      <c r="W308" s="1"/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4</v>
      </c>
      <c r="AF308" s="1">
        <v>2</v>
      </c>
      <c r="AG308" s="1">
        <v>0</v>
      </c>
    </row>
    <row r="309" spans="1:33">
      <c r="A309" s="1" t="s">
        <v>89</v>
      </c>
      <c r="B309" s="16">
        <v>45879</v>
      </c>
      <c r="C309" s="1" t="s">
        <v>240</v>
      </c>
      <c r="D309" s="1">
        <v>0.25</v>
      </c>
      <c r="E309" s="1">
        <v>4</v>
      </c>
      <c r="F309" s="1">
        <v>4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0.25</v>
      </c>
      <c r="R309" s="1">
        <v>0.5</v>
      </c>
      <c r="S309" s="1"/>
      <c r="T309" s="1"/>
      <c r="U309" s="1"/>
      <c r="V309" s="1"/>
      <c r="W309" s="1"/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1</v>
      </c>
      <c r="AF309" s="1">
        <v>3</v>
      </c>
      <c r="AG309" s="1">
        <v>3</v>
      </c>
    </row>
    <row r="310" spans="1:33">
      <c r="A310" s="1" t="s">
        <v>135</v>
      </c>
      <c r="B310" s="16">
        <v>45879</v>
      </c>
      <c r="C310" s="1" t="s">
        <v>240</v>
      </c>
      <c r="D310" s="1">
        <v>0</v>
      </c>
      <c r="E310" s="1">
        <v>2</v>
      </c>
      <c r="F310" s="1">
        <v>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/>
      <c r="T310" s="1"/>
      <c r="U310" s="1"/>
      <c r="V310" s="1"/>
      <c r="W310" s="1"/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2</v>
      </c>
      <c r="AF310" s="1">
        <v>1</v>
      </c>
      <c r="AG310" s="1">
        <v>2</v>
      </c>
    </row>
    <row r="311" spans="1:33">
      <c r="A311" s="1" t="s">
        <v>142</v>
      </c>
      <c r="B311" s="16">
        <v>45879</v>
      </c>
      <c r="C311" s="1" t="s">
        <v>240</v>
      </c>
      <c r="D311" s="1">
        <v>0</v>
      </c>
      <c r="E311" s="1">
        <v>2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/>
      <c r="T311" s="1"/>
      <c r="U311" s="1"/>
      <c r="V311" s="1"/>
      <c r="W311" s="1"/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2</v>
      </c>
    </row>
    <row r="312" spans="1:33">
      <c r="A312" s="1" t="s">
        <v>127</v>
      </c>
      <c r="B312" s="16">
        <v>45879</v>
      </c>
      <c r="C312" s="1" t="s">
        <v>240</v>
      </c>
      <c r="D312" s="1">
        <v>0</v>
      </c>
      <c r="E312" s="1">
        <v>4</v>
      </c>
      <c r="F312" s="1">
        <v>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2</v>
      </c>
      <c r="O312" s="1">
        <v>1</v>
      </c>
      <c r="P312" s="1">
        <v>1</v>
      </c>
      <c r="Q312" s="1">
        <v>0.25</v>
      </c>
      <c r="R312" s="1">
        <v>0</v>
      </c>
      <c r="S312" s="1"/>
      <c r="T312" s="1"/>
      <c r="U312" s="1"/>
      <c r="V312" s="1"/>
      <c r="W312" s="1"/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3</v>
      </c>
    </row>
    <row r="313" spans="1:33">
      <c r="A313" s="1" t="s">
        <v>122</v>
      </c>
      <c r="B313" s="16">
        <v>45879</v>
      </c>
      <c r="C313" s="1" t="s">
        <v>240</v>
      </c>
      <c r="D313" s="1">
        <v>0.33300000000000002</v>
      </c>
      <c r="E313" s="1">
        <v>3</v>
      </c>
      <c r="F313" s="1">
        <v>3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0.33300000000000002</v>
      </c>
      <c r="R313" s="1">
        <v>0.33300000000000002</v>
      </c>
      <c r="S313" s="1"/>
      <c r="T313" s="1"/>
      <c r="U313" s="1"/>
      <c r="V313" s="1"/>
      <c r="W313" s="1"/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4</v>
      </c>
      <c r="AF313" s="1">
        <v>2</v>
      </c>
      <c r="AG313" s="1">
        <v>2</v>
      </c>
    </row>
    <row r="314" spans="1:33">
      <c r="A314" s="1" t="s">
        <v>101</v>
      </c>
      <c r="B314" s="16">
        <v>45879</v>
      </c>
      <c r="C314" s="1" t="s">
        <v>240</v>
      </c>
      <c r="D314" s="1">
        <v>0.66700000000000004</v>
      </c>
      <c r="E314" s="1">
        <v>3</v>
      </c>
      <c r="F314" s="1">
        <v>3</v>
      </c>
      <c r="G314" s="1">
        <v>2</v>
      </c>
      <c r="H314" s="1">
        <v>0</v>
      </c>
      <c r="I314" s="1">
        <v>1</v>
      </c>
      <c r="J314" s="1">
        <v>0</v>
      </c>
      <c r="K314" s="1">
        <v>1</v>
      </c>
      <c r="L314" s="1">
        <v>3</v>
      </c>
      <c r="M314" s="1">
        <v>1</v>
      </c>
      <c r="N314" s="1">
        <v>1</v>
      </c>
      <c r="O314" s="1">
        <v>0</v>
      </c>
      <c r="P314" s="1">
        <v>1</v>
      </c>
      <c r="Q314" s="1">
        <v>0.66700000000000004</v>
      </c>
      <c r="R314" s="1">
        <v>2</v>
      </c>
      <c r="S314" s="1"/>
      <c r="T314" s="1"/>
      <c r="U314" s="1"/>
      <c r="V314" s="1"/>
      <c r="W314" s="1"/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2</v>
      </c>
      <c r="AF314" s="1">
        <v>4</v>
      </c>
      <c r="AG314" s="1">
        <v>1</v>
      </c>
    </row>
    <row r="315" spans="1:33">
      <c r="A315" s="1" t="s">
        <v>118</v>
      </c>
      <c r="B315" s="16">
        <v>45879</v>
      </c>
      <c r="C315" s="1" t="s">
        <v>240</v>
      </c>
      <c r="D315" s="1">
        <v>0.25</v>
      </c>
      <c r="E315" s="1">
        <v>4</v>
      </c>
      <c r="F315" s="1">
        <v>4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0.25</v>
      </c>
      <c r="R315" s="1">
        <v>0.5</v>
      </c>
      <c r="S315" s="1"/>
      <c r="T315" s="1"/>
      <c r="U315" s="1"/>
      <c r="V315" s="1"/>
      <c r="W315" s="1"/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3</v>
      </c>
      <c r="AF315" s="1">
        <v>1</v>
      </c>
      <c r="AG315" s="1">
        <v>3</v>
      </c>
    </row>
    <row r="316" spans="1:33">
      <c r="A316" s="1" t="s">
        <v>110</v>
      </c>
      <c r="B316" s="16">
        <v>45879</v>
      </c>
      <c r="C316" s="1" t="s">
        <v>240</v>
      </c>
      <c r="D316" s="1">
        <v>0.5</v>
      </c>
      <c r="E316" s="1">
        <v>4</v>
      </c>
      <c r="F316" s="1">
        <v>2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</v>
      </c>
      <c r="P316" s="1">
        <v>0</v>
      </c>
      <c r="Q316" s="1">
        <v>0.75</v>
      </c>
      <c r="R316" s="1">
        <v>0.5</v>
      </c>
      <c r="S316" s="1"/>
      <c r="T316" s="1"/>
      <c r="U316" s="1"/>
      <c r="V316" s="1"/>
      <c r="W316" s="1"/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</row>
    <row r="317" spans="1:33">
      <c r="A317" s="1" t="s">
        <v>117</v>
      </c>
      <c r="B317" s="16">
        <v>45879</v>
      </c>
      <c r="C317" s="1" t="s">
        <v>240</v>
      </c>
      <c r="D317" s="1">
        <v>0.33300000000000002</v>
      </c>
      <c r="E317" s="1">
        <v>4</v>
      </c>
      <c r="F317" s="1">
        <v>3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0.33300000000000002</v>
      </c>
      <c r="R317" s="1">
        <v>0.33300000000000002</v>
      </c>
      <c r="S317" s="1"/>
      <c r="T317" s="1"/>
      <c r="U317" s="1"/>
      <c r="V317" s="1"/>
      <c r="W317" s="1"/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6</v>
      </c>
      <c r="AF317" s="1">
        <v>1</v>
      </c>
      <c r="AG317" s="1">
        <v>3</v>
      </c>
    </row>
    <row r="318" spans="1:33">
      <c r="A318" s="1" t="s">
        <v>116</v>
      </c>
      <c r="B318" s="16">
        <v>45879</v>
      </c>
      <c r="C318" s="1" t="s">
        <v>240</v>
      </c>
      <c r="D318" s="1">
        <v>0.33300000000000002</v>
      </c>
      <c r="E318" s="1">
        <v>4</v>
      </c>
      <c r="F318" s="1">
        <v>3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>
        <v>0.5</v>
      </c>
      <c r="R318" s="1">
        <v>0.66700000000000004</v>
      </c>
      <c r="S318" s="1"/>
      <c r="T318" s="1"/>
      <c r="U318" s="1"/>
      <c r="V318" s="1"/>
      <c r="W318" s="1"/>
      <c r="X318" s="1">
        <v>0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2</v>
      </c>
      <c r="AF318" s="1">
        <v>4</v>
      </c>
      <c r="AG318" s="1">
        <v>2</v>
      </c>
    </row>
    <row r="319" spans="1:33">
      <c r="A319" s="1" t="s">
        <v>138</v>
      </c>
      <c r="B319" s="16">
        <v>45879</v>
      </c>
      <c r="C319" s="1" t="s">
        <v>240</v>
      </c>
      <c r="D319" s="1">
        <v>0.25</v>
      </c>
      <c r="E319" s="1">
        <v>4</v>
      </c>
      <c r="F319" s="1">
        <v>4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0.25</v>
      </c>
      <c r="R319" s="1">
        <v>0.25</v>
      </c>
      <c r="S319" s="1"/>
      <c r="T319" s="1"/>
      <c r="U319" s="1"/>
      <c r="V319" s="1"/>
      <c r="W319" s="1"/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12</v>
      </c>
      <c r="AF319" s="1">
        <v>3</v>
      </c>
      <c r="AG319" s="1">
        <v>3</v>
      </c>
    </row>
    <row r="320" spans="1:33">
      <c r="A320" s="1" t="s">
        <v>124</v>
      </c>
      <c r="B320" s="16">
        <v>45879</v>
      </c>
      <c r="C320" s="1" t="s">
        <v>240</v>
      </c>
      <c r="D320" s="1">
        <v>0.33300000000000002</v>
      </c>
      <c r="E320" s="1">
        <v>4</v>
      </c>
      <c r="F320" s="1">
        <v>3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0.5</v>
      </c>
      <c r="R320" s="1">
        <v>0.33300000000000002</v>
      </c>
      <c r="S320" s="1"/>
      <c r="T320" s="1"/>
      <c r="U320" s="1"/>
      <c r="V320" s="1"/>
      <c r="W320" s="1"/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4</v>
      </c>
      <c r="AG320" s="1">
        <v>2</v>
      </c>
    </row>
    <row r="321" spans="1:33">
      <c r="A321" s="1" t="s">
        <v>140</v>
      </c>
      <c r="B321" s="16">
        <v>45879</v>
      </c>
      <c r="C321" s="1" t="s">
        <v>240</v>
      </c>
      <c r="D321" s="1">
        <v>0.33300000000000002</v>
      </c>
      <c r="E321" s="1">
        <v>4</v>
      </c>
      <c r="F321" s="1">
        <v>3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0</v>
      </c>
      <c r="P321" s="1">
        <v>0</v>
      </c>
      <c r="Q321" s="1">
        <v>0.33300000000000002</v>
      </c>
      <c r="R321" s="1">
        <v>0.66700000000000004</v>
      </c>
      <c r="S321" s="1"/>
      <c r="T321" s="1"/>
      <c r="U321" s="1"/>
      <c r="V321" s="1"/>
      <c r="W321" s="1"/>
      <c r="X321" s="1">
        <v>0</v>
      </c>
      <c r="Y321" s="1">
        <v>0</v>
      </c>
      <c r="Z321" s="1">
        <v>1</v>
      </c>
      <c r="AA321" s="1">
        <v>0</v>
      </c>
      <c r="AB321" s="1">
        <v>0</v>
      </c>
      <c r="AC321" s="1">
        <v>0</v>
      </c>
      <c r="AD321" s="1">
        <v>0</v>
      </c>
      <c r="AE321" s="1">
        <v>2</v>
      </c>
      <c r="AF321" s="1">
        <v>0</v>
      </c>
      <c r="AG321" s="1">
        <v>3</v>
      </c>
    </row>
    <row r="322" spans="1:33">
      <c r="A322" s="1" t="s">
        <v>128</v>
      </c>
      <c r="B322" s="16">
        <v>45879</v>
      </c>
      <c r="C322" s="1" t="s">
        <v>240</v>
      </c>
      <c r="D322" s="1">
        <v>0.25</v>
      </c>
      <c r="E322" s="1">
        <v>4</v>
      </c>
      <c r="F322" s="1">
        <v>4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0.25</v>
      </c>
      <c r="R322" s="1">
        <v>0.5</v>
      </c>
      <c r="S322" s="1"/>
      <c r="T322" s="1"/>
      <c r="U322" s="1"/>
      <c r="V322" s="1"/>
      <c r="W322" s="1"/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3</v>
      </c>
    </row>
    <row r="323" spans="1:33">
      <c r="A323" s="1" t="s">
        <v>274</v>
      </c>
      <c r="B323" s="16">
        <v>45879</v>
      </c>
      <c r="C323" s="1" t="s">
        <v>240</v>
      </c>
      <c r="D323" s="1">
        <v>0</v>
      </c>
      <c r="E323" s="1">
        <v>4</v>
      </c>
      <c r="F323" s="1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>
        <v>0</v>
      </c>
      <c r="R323" s="1">
        <v>0</v>
      </c>
      <c r="S323" s="1"/>
      <c r="T323" s="1"/>
      <c r="U323" s="1"/>
      <c r="V323" s="1"/>
      <c r="W323" s="1"/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0</v>
      </c>
      <c r="AG323" s="1">
        <v>4</v>
      </c>
    </row>
    <row r="324" spans="1:33">
      <c r="A324" s="1" t="s">
        <v>130</v>
      </c>
      <c r="B324" s="1" t="s">
        <v>249</v>
      </c>
      <c r="C324" s="1" t="s">
        <v>240</v>
      </c>
      <c r="D324" s="1">
        <v>0.2</v>
      </c>
      <c r="E324" s="1">
        <v>5</v>
      </c>
      <c r="F324" s="1">
        <v>5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0.2</v>
      </c>
      <c r="R324" s="1">
        <v>0.2</v>
      </c>
      <c r="S324" s="1"/>
      <c r="T324" s="1"/>
      <c r="U324" s="1"/>
      <c r="V324" s="1"/>
      <c r="W324" s="1"/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  <c r="AG324" s="1">
        <v>5</v>
      </c>
    </row>
    <row r="325" spans="1:33">
      <c r="A325" s="1" t="s">
        <v>87</v>
      </c>
      <c r="B325" s="16">
        <v>45882</v>
      </c>
      <c r="C325" s="1" t="s">
        <v>240</v>
      </c>
      <c r="D325" s="1">
        <v>0.2</v>
      </c>
      <c r="E325" s="1">
        <v>5</v>
      </c>
      <c r="F325" s="1">
        <v>5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1</v>
      </c>
      <c r="Q325" s="1">
        <v>0.2</v>
      </c>
      <c r="R325" s="1">
        <v>0.4</v>
      </c>
      <c r="S325" s="1"/>
      <c r="T325" s="1"/>
      <c r="U325" s="1"/>
      <c r="V325" s="1"/>
      <c r="W325" s="1"/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3</v>
      </c>
      <c r="AF325" s="1">
        <v>2</v>
      </c>
      <c r="AG325" s="1">
        <v>4</v>
      </c>
    </row>
    <row r="326" spans="1:33">
      <c r="A326" s="1" t="s">
        <v>120</v>
      </c>
      <c r="B326" s="16">
        <v>45882</v>
      </c>
      <c r="C326" s="1" t="s">
        <v>240</v>
      </c>
      <c r="D326" s="1">
        <v>0.6</v>
      </c>
      <c r="E326" s="1">
        <v>5</v>
      </c>
      <c r="F326" s="1">
        <v>5</v>
      </c>
      <c r="G326" s="1">
        <v>3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2</v>
      </c>
      <c r="N326" s="1">
        <v>0</v>
      </c>
      <c r="O326" s="1">
        <v>0</v>
      </c>
      <c r="P326" s="1">
        <v>0</v>
      </c>
      <c r="Q326" s="1">
        <v>0.6</v>
      </c>
      <c r="R326" s="1">
        <v>0.8</v>
      </c>
      <c r="S326" s="1"/>
      <c r="T326" s="1"/>
      <c r="U326" s="1"/>
      <c r="V326" s="1"/>
      <c r="W326" s="1"/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8</v>
      </c>
      <c r="AF326" s="1">
        <v>0</v>
      </c>
      <c r="AG326" s="1">
        <v>2</v>
      </c>
    </row>
    <row r="327" spans="1:33">
      <c r="A327" s="1" t="s">
        <v>93</v>
      </c>
      <c r="B327" s="16">
        <v>45882</v>
      </c>
      <c r="C327" s="1" t="s">
        <v>240</v>
      </c>
      <c r="D327" s="1">
        <v>0.6</v>
      </c>
      <c r="E327" s="1">
        <v>5</v>
      </c>
      <c r="F327" s="1">
        <v>5</v>
      </c>
      <c r="G327" s="1">
        <v>3</v>
      </c>
      <c r="H327" s="1">
        <v>1</v>
      </c>
      <c r="I327" s="1">
        <v>2</v>
      </c>
      <c r="J327" s="1">
        <v>0</v>
      </c>
      <c r="K327" s="1">
        <v>0</v>
      </c>
      <c r="L327" s="1">
        <v>1</v>
      </c>
      <c r="M327" s="1">
        <v>2</v>
      </c>
      <c r="N327" s="1">
        <v>0</v>
      </c>
      <c r="O327" s="1">
        <v>0</v>
      </c>
      <c r="P327" s="1">
        <v>0</v>
      </c>
      <c r="Q327" s="1">
        <v>0.6</v>
      </c>
      <c r="R327" s="1">
        <v>1</v>
      </c>
      <c r="S327" s="1"/>
      <c r="T327" s="1"/>
      <c r="U327" s="1"/>
      <c r="V327" s="1"/>
      <c r="W327" s="1"/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2</v>
      </c>
      <c r="AG327" s="1">
        <v>2</v>
      </c>
    </row>
    <row r="328" spans="1:33">
      <c r="A328" s="20" t="s">
        <v>113</v>
      </c>
      <c r="B328" s="16">
        <v>45882</v>
      </c>
      <c r="C328" s="1" t="s">
        <v>240</v>
      </c>
      <c r="D328" s="1">
        <v>0.2</v>
      </c>
      <c r="E328" s="1">
        <v>5</v>
      </c>
      <c r="F328" s="1">
        <v>5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0</v>
      </c>
      <c r="P328" s="1">
        <v>0</v>
      </c>
      <c r="Q328" s="1">
        <v>0.2</v>
      </c>
      <c r="R328" s="1">
        <v>0.4</v>
      </c>
      <c r="S328" s="1"/>
      <c r="T328" s="1"/>
      <c r="U328" s="1"/>
      <c r="V328" s="1"/>
      <c r="W328" s="1"/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4</v>
      </c>
    </row>
    <row r="329" spans="1:33">
      <c r="A329" s="1" t="s">
        <v>97</v>
      </c>
      <c r="B329" s="16">
        <v>45882</v>
      </c>
      <c r="C329" s="1" t="s">
        <v>240</v>
      </c>
      <c r="D329" s="1">
        <v>0.25</v>
      </c>
      <c r="E329" s="1">
        <v>5</v>
      </c>
      <c r="F329" s="1">
        <v>4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0.4</v>
      </c>
      <c r="R329" s="1">
        <v>0.25</v>
      </c>
      <c r="S329" s="1"/>
      <c r="T329" s="1"/>
      <c r="U329" s="1"/>
      <c r="V329" s="1"/>
      <c r="W329" s="1"/>
      <c r="X329" s="1">
        <v>0</v>
      </c>
      <c r="Y329" s="1">
        <v>1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2</v>
      </c>
      <c r="AF329" s="1">
        <v>1</v>
      </c>
      <c r="AG329" s="1">
        <v>3</v>
      </c>
    </row>
    <row r="330" spans="1:33">
      <c r="A330" s="1" t="s">
        <v>114</v>
      </c>
      <c r="B330" s="16">
        <v>45882</v>
      </c>
      <c r="C330" s="1" t="s">
        <v>240</v>
      </c>
      <c r="D330" s="1">
        <v>0.8</v>
      </c>
      <c r="E330" s="1">
        <v>5</v>
      </c>
      <c r="F330" s="1">
        <v>5</v>
      </c>
      <c r="G330" s="1">
        <v>4</v>
      </c>
      <c r="H330" s="1">
        <v>3</v>
      </c>
      <c r="I330" s="1">
        <v>0</v>
      </c>
      <c r="J330" s="1">
        <v>0</v>
      </c>
      <c r="K330" s="1">
        <v>1</v>
      </c>
      <c r="L330" s="1">
        <v>4</v>
      </c>
      <c r="M330" s="1">
        <v>1</v>
      </c>
      <c r="N330" s="1">
        <v>0</v>
      </c>
      <c r="O330" s="1">
        <v>0</v>
      </c>
      <c r="P330" s="1">
        <v>0</v>
      </c>
      <c r="Q330" s="1">
        <v>0.8</v>
      </c>
      <c r="R330" s="1">
        <v>1.4</v>
      </c>
      <c r="S330" s="1"/>
      <c r="T330" s="1"/>
      <c r="U330" s="1"/>
      <c r="V330" s="1"/>
      <c r="W330" s="1"/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4</v>
      </c>
      <c r="AF330" s="1">
        <v>0</v>
      </c>
      <c r="AG330" s="1">
        <v>1</v>
      </c>
    </row>
    <row r="331" spans="1:33">
      <c r="A331" s="1" t="s">
        <v>98</v>
      </c>
      <c r="B331" s="16">
        <v>45882</v>
      </c>
      <c r="C331" s="1" t="s">
        <v>240</v>
      </c>
      <c r="D331" s="1">
        <v>0</v>
      </c>
      <c r="E331" s="1">
        <v>4</v>
      </c>
      <c r="F331" s="1">
        <v>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/>
      <c r="T331" s="1"/>
      <c r="U331" s="1"/>
      <c r="V331" s="1"/>
      <c r="W331" s="1"/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4</v>
      </c>
      <c r="AF331" s="1">
        <v>0</v>
      </c>
      <c r="AG331" s="1">
        <v>4</v>
      </c>
    </row>
    <row r="332" spans="1:33">
      <c r="A332" s="1" t="s">
        <v>129</v>
      </c>
      <c r="B332" s="16">
        <v>45882</v>
      </c>
      <c r="C332" s="1" t="s">
        <v>240</v>
      </c>
      <c r="D332" s="1">
        <v>0.25</v>
      </c>
      <c r="E332" s="1">
        <v>4</v>
      </c>
      <c r="F332" s="1">
        <v>4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1</v>
      </c>
      <c r="Q332" s="1">
        <v>0.25</v>
      </c>
      <c r="R332" s="1">
        <v>0.5</v>
      </c>
      <c r="S332" s="1"/>
      <c r="T332" s="1"/>
      <c r="U332" s="1"/>
      <c r="V332" s="1"/>
      <c r="W332" s="1"/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2</v>
      </c>
      <c r="AF332" s="1">
        <v>3</v>
      </c>
      <c r="AG332" s="1">
        <v>3</v>
      </c>
    </row>
    <row r="333" spans="1:33">
      <c r="A333" s="1" t="s">
        <v>83</v>
      </c>
      <c r="B333" s="1" t="s">
        <v>249</v>
      </c>
      <c r="C333" s="1" t="s">
        <v>240</v>
      </c>
      <c r="D333" s="1">
        <v>0.4</v>
      </c>
      <c r="E333" s="1">
        <v>5</v>
      </c>
      <c r="F333" s="1">
        <v>5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0.4</v>
      </c>
      <c r="R333" s="1">
        <v>0.6</v>
      </c>
      <c r="S333" s="1"/>
      <c r="T333" s="1"/>
      <c r="U333" s="1"/>
      <c r="V333" s="1"/>
      <c r="W333" s="1"/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1</v>
      </c>
      <c r="AD333" s="1">
        <v>0</v>
      </c>
      <c r="AE333" s="1">
        <v>3</v>
      </c>
      <c r="AF333" s="1">
        <v>2</v>
      </c>
      <c r="AG333" s="1">
        <v>4</v>
      </c>
    </row>
    <row r="334" spans="1:33">
      <c r="A334" s="1" t="s">
        <v>119</v>
      </c>
      <c r="B334" s="16">
        <v>45882</v>
      </c>
      <c r="C334" s="1" t="s">
        <v>240</v>
      </c>
      <c r="D334" s="1">
        <v>0</v>
      </c>
      <c r="E334" s="1">
        <v>5</v>
      </c>
      <c r="F334" s="1">
        <v>5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0</v>
      </c>
      <c r="S334" s="1"/>
      <c r="T334" s="1"/>
      <c r="U334" s="1"/>
      <c r="V334" s="1"/>
      <c r="W334" s="1"/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1</v>
      </c>
      <c r="AG334" s="1">
        <v>5</v>
      </c>
    </row>
    <row r="335" spans="1:33">
      <c r="A335" s="1" t="s">
        <v>112</v>
      </c>
      <c r="B335" s="16">
        <v>45882</v>
      </c>
      <c r="C335" s="1" t="s">
        <v>240</v>
      </c>
      <c r="D335" s="1">
        <v>0</v>
      </c>
      <c r="E335" s="1">
        <v>5</v>
      </c>
      <c r="F335" s="1">
        <v>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2</v>
      </c>
      <c r="Q335" s="1">
        <v>0</v>
      </c>
      <c r="R335" s="1">
        <v>0</v>
      </c>
      <c r="S335" s="1"/>
      <c r="T335" s="1"/>
      <c r="U335" s="1"/>
      <c r="V335" s="1"/>
      <c r="W335" s="1"/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2</v>
      </c>
      <c r="AF335" s="1">
        <v>0</v>
      </c>
      <c r="AG335" s="1">
        <v>5</v>
      </c>
    </row>
    <row r="336" spans="1:33">
      <c r="A336" s="1" t="s">
        <v>115</v>
      </c>
      <c r="B336" s="16">
        <v>45882</v>
      </c>
      <c r="C336" s="1" t="s">
        <v>240</v>
      </c>
      <c r="D336" s="1">
        <v>0.5</v>
      </c>
      <c r="E336" s="1">
        <v>2</v>
      </c>
      <c r="F336" s="1">
        <v>2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1</v>
      </c>
      <c r="N336" s="1">
        <v>1</v>
      </c>
      <c r="O336" s="1">
        <v>0</v>
      </c>
      <c r="P336" s="1">
        <v>0</v>
      </c>
      <c r="Q336" s="1">
        <v>0.5</v>
      </c>
      <c r="R336" s="1">
        <v>1.5</v>
      </c>
      <c r="S336" s="1"/>
      <c r="T336" s="1"/>
      <c r="U336" s="1"/>
      <c r="V336" s="1"/>
      <c r="W336" s="1"/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2</v>
      </c>
      <c r="AG336" s="1">
        <v>1</v>
      </c>
    </row>
    <row r="337" spans="1:33">
      <c r="A337" s="1" t="s">
        <v>126</v>
      </c>
      <c r="B337" s="16">
        <v>45882</v>
      </c>
      <c r="C337" s="1" t="s">
        <v>240</v>
      </c>
      <c r="D337" s="1">
        <v>0.66700000000000004</v>
      </c>
      <c r="E337" s="1">
        <v>3</v>
      </c>
      <c r="F337" s="1">
        <v>3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2</v>
      </c>
      <c r="N337" s="1">
        <v>0</v>
      </c>
      <c r="O337" s="1">
        <v>0</v>
      </c>
      <c r="P337" s="1">
        <v>1</v>
      </c>
      <c r="Q337" s="1">
        <v>0.66700000000000004</v>
      </c>
      <c r="R337" s="1">
        <v>1</v>
      </c>
      <c r="S337" s="1"/>
      <c r="T337" s="1"/>
      <c r="U337" s="1"/>
      <c r="V337" s="1"/>
      <c r="W337" s="1"/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1</v>
      </c>
      <c r="AG337" s="1">
        <v>1</v>
      </c>
    </row>
    <row r="338" spans="1:33">
      <c r="A338" s="1" t="s">
        <v>104</v>
      </c>
      <c r="B338" s="16">
        <v>45882</v>
      </c>
      <c r="C338" s="1" t="s">
        <v>240</v>
      </c>
      <c r="D338" s="1">
        <v>1</v>
      </c>
      <c r="E338" s="1">
        <v>4</v>
      </c>
      <c r="F338" s="1">
        <v>4</v>
      </c>
      <c r="G338" s="1">
        <v>4</v>
      </c>
      <c r="H338" s="1">
        <v>1</v>
      </c>
      <c r="I338" s="1">
        <v>1</v>
      </c>
      <c r="J338" s="1">
        <v>1</v>
      </c>
      <c r="K338" s="1">
        <v>1</v>
      </c>
      <c r="L338" s="1">
        <v>2</v>
      </c>
      <c r="M338" s="1">
        <v>3</v>
      </c>
      <c r="N338" s="1">
        <v>0</v>
      </c>
      <c r="O338" s="1">
        <v>0</v>
      </c>
      <c r="P338" s="1">
        <v>0</v>
      </c>
      <c r="Q338" s="1">
        <v>1</v>
      </c>
      <c r="R338" s="1">
        <v>2.5</v>
      </c>
      <c r="S338" s="1"/>
      <c r="T338" s="1"/>
      <c r="U338" s="1"/>
      <c r="V338" s="1"/>
      <c r="W338" s="1"/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4</v>
      </c>
      <c r="AF338" s="1">
        <v>1</v>
      </c>
      <c r="AG338" s="1">
        <v>0</v>
      </c>
    </row>
    <row r="339" spans="1:33">
      <c r="A339" s="1" t="s">
        <v>121</v>
      </c>
      <c r="B339" s="16">
        <v>45882</v>
      </c>
      <c r="C339" s="1" t="s">
        <v>240</v>
      </c>
      <c r="D339" s="1">
        <v>0</v>
      </c>
      <c r="E339" s="1">
        <v>4</v>
      </c>
      <c r="F339" s="1">
        <v>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0.25</v>
      </c>
      <c r="R339" s="1">
        <v>0</v>
      </c>
      <c r="S339" s="1"/>
      <c r="T339" s="1"/>
      <c r="U339" s="1"/>
      <c r="V339" s="1"/>
      <c r="W339" s="1"/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1</v>
      </c>
      <c r="AG339" s="1">
        <v>3</v>
      </c>
    </row>
    <row r="340" spans="1:33">
      <c r="A340" s="1" t="s">
        <v>107</v>
      </c>
      <c r="B340" s="16">
        <v>45882</v>
      </c>
      <c r="C340" s="1" t="s">
        <v>240</v>
      </c>
      <c r="D340" s="1">
        <v>0.25</v>
      </c>
      <c r="E340" s="1">
        <v>4</v>
      </c>
      <c r="F340" s="1">
        <v>4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2</v>
      </c>
      <c r="M340" s="1">
        <v>1</v>
      </c>
      <c r="N340" s="1">
        <v>0</v>
      </c>
      <c r="O340" s="1">
        <v>0</v>
      </c>
      <c r="P340" s="1">
        <v>0</v>
      </c>
      <c r="Q340" s="1">
        <v>0.25</v>
      </c>
      <c r="R340" s="1">
        <v>0.25</v>
      </c>
      <c r="S340" s="1"/>
      <c r="T340" s="1"/>
      <c r="U340" s="1"/>
      <c r="V340" s="1"/>
      <c r="W340" s="1"/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15</v>
      </c>
      <c r="AF340" s="1">
        <v>0</v>
      </c>
      <c r="AG340" s="1">
        <v>3</v>
      </c>
    </row>
    <row r="341" spans="1:33">
      <c r="A341" s="1" t="s">
        <v>134</v>
      </c>
      <c r="B341" s="16">
        <v>45882</v>
      </c>
      <c r="C341" s="1" t="s">
        <v>240</v>
      </c>
      <c r="D341" s="1">
        <v>0.5</v>
      </c>
      <c r="E341" s="1">
        <v>4</v>
      </c>
      <c r="F341" s="1">
        <v>4</v>
      </c>
      <c r="G341" s="1">
        <v>2</v>
      </c>
      <c r="H341" s="1">
        <v>0</v>
      </c>
      <c r="I341" s="1">
        <v>1</v>
      </c>
      <c r="J341" s="1">
        <v>1</v>
      </c>
      <c r="K341" s="1">
        <v>0</v>
      </c>
      <c r="L341" s="1">
        <v>1</v>
      </c>
      <c r="M341" s="1">
        <v>1</v>
      </c>
      <c r="N341" s="1">
        <v>0</v>
      </c>
      <c r="O341" s="1">
        <v>0</v>
      </c>
      <c r="P341" s="1">
        <v>0</v>
      </c>
      <c r="Q341" s="1">
        <v>0.5</v>
      </c>
      <c r="R341" s="1">
        <v>1.25</v>
      </c>
      <c r="S341" s="1"/>
      <c r="T341" s="1"/>
      <c r="U341" s="1"/>
      <c r="V341" s="1"/>
      <c r="W341" s="1"/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2</v>
      </c>
      <c r="AF341" s="1">
        <v>2</v>
      </c>
      <c r="AG341" s="1">
        <v>2</v>
      </c>
    </row>
    <row r="342" spans="1:33">
      <c r="A342" s="1" t="s">
        <v>96</v>
      </c>
      <c r="B342" s="16">
        <v>45882</v>
      </c>
      <c r="C342" s="1" t="s">
        <v>240</v>
      </c>
      <c r="D342" s="1">
        <v>0.25</v>
      </c>
      <c r="E342" s="1">
        <v>4</v>
      </c>
      <c r="F342" s="1">
        <v>4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1</v>
      </c>
      <c r="N342" s="1">
        <v>1</v>
      </c>
      <c r="O342" s="1">
        <v>0</v>
      </c>
      <c r="P342" s="1">
        <v>1</v>
      </c>
      <c r="Q342" s="1">
        <v>0.25</v>
      </c>
      <c r="R342" s="1">
        <v>0.5</v>
      </c>
      <c r="S342" s="1"/>
      <c r="T342" s="1"/>
      <c r="U342" s="1"/>
      <c r="V342" s="1"/>
      <c r="W342" s="1"/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0</v>
      </c>
      <c r="AF342" s="1">
        <v>0</v>
      </c>
      <c r="AG342" s="1">
        <v>3</v>
      </c>
    </row>
    <row r="343" spans="1:33">
      <c r="A343" s="1" t="s">
        <v>130</v>
      </c>
      <c r="B343" s="1" t="s">
        <v>250</v>
      </c>
      <c r="C343" s="1" t="s">
        <v>240</v>
      </c>
      <c r="D343" s="1">
        <v>0</v>
      </c>
      <c r="E343" s="1">
        <v>4</v>
      </c>
      <c r="F343" s="1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/>
      <c r="T343" s="1"/>
      <c r="U343" s="1"/>
      <c r="V343" s="1"/>
      <c r="W343" s="1"/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4</v>
      </c>
    </row>
    <row r="344" spans="1:33">
      <c r="A344" s="1" t="s">
        <v>87</v>
      </c>
      <c r="B344" s="16">
        <v>45884</v>
      </c>
      <c r="C344" s="1" t="s">
        <v>240</v>
      </c>
      <c r="D344" s="1">
        <v>0.25</v>
      </c>
      <c r="E344" s="1">
        <v>4</v>
      </c>
      <c r="F344" s="1">
        <v>4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0.25</v>
      </c>
      <c r="R344" s="1">
        <v>0.25</v>
      </c>
      <c r="S344" s="1"/>
      <c r="T344" s="1"/>
      <c r="U344" s="1"/>
      <c r="V344" s="1"/>
      <c r="W344" s="1"/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7</v>
      </c>
      <c r="AF344" s="1">
        <v>0</v>
      </c>
      <c r="AG344" s="1">
        <v>3</v>
      </c>
    </row>
    <row r="345" spans="1:33">
      <c r="A345" s="1" t="s">
        <v>120</v>
      </c>
      <c r="B345" s="16">
        <v>45884</v>
      </c>
      <c r="C345" s="1" t="s">
        <v>240</v>
      </c>
      <c r="D345" s="1">
        <v>0.25</v>
      </c>
      <c r="E345" s="1">
        <v>4</v>
      </c>
      <c r="F345" s="1">
        <v>4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0.25</v>
      </c>
      <c r="R345" s="1">
        <v>0.5</v>
      </c>
      <c r="S345" s="1"/>
      <c r="T345" s="1"/>
      <c r="U345" s="1"/>
      <c r="V345" s="1"/>
      <c r="W345" s="1"/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2</v>
      </c>
      <c r="AF345" s="1">
        <v>0</v>
      </c>
      <c r="AG345" s="1">
        <v>3</v>
      </c>
    </row>
    <row r="346" spans="1:33">
      <c r="A346" s="1" t="s">
        <v>114</v>
      </c>
      <c r="B346" s="16">
        <v>45884</v>
      </c>
      <c r="C346" s="1" t="s">
        <v>240</v>
      </c>
      <c r="D346" s="1">
        <v>0</v>
      </c>
      <c r="E346" s="1">
        <v>4</v>
      </c>
      <c r="F346" s="1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0</v>
      </c>
      <c r="R346" s="1">
        <v>0</v>
      </c>
      <c r="S346" s="1"/>
      <c r="T346" s="1"/>
      <c r="U346" s="1"/>
      <c r="V346" s="1"/>
      <c r="W346" s="1"/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6</v>
      </c>
      <c r="AF346" s="1">
        <v>1</v>
      </c>
      <c r="AG346" s="1">
        <v>4</v>
      </c>
    </row>
    <row r="347" spans="1:33">
      <c r="A347" s="21" t="s">
        <v>113</v>
      </c>
      <c r="B347" s="16">
        <v>45884</v>
      </c>
      <c r="C347" s="1" t="s">
        <v>240</v>
      </c>
      <c r="D347" s="1">
        <v>0.33300000000000002</v>
      </c>
      <c r="E347" s="1">
        <v>4</v>
      </c>
      <c r="F347" s="1">
        <v>3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0.5</v>
      </c>
      <c r="R347" s="1">
        <v>0.66700000000000004</v>
      </c>
      <c r="S347" s="1"/>
      <c r="T347" s="1"/>
      <c r="U347" s="1"/>
      <c r="V347" s="1"/>
      <c r="W347" s="1"/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3</v>
      </c>
      <c r="AF347" s="1">
        <v>0</v>
      </c>
      <c r="AG347" s="1">
        <v>2</v>
      </c>
    </row>
    <row r="348" spans="1:33">
      <c r="A348" s="1" t="s">
        <v>272</v>
      </c>
      <c r="B348" s="16">
        <v>45884</v>
      </c>
      <c r="C348" s="1" t="s">
        <v>240</v>
      </c>
      <c r="D348" s="1">
        <v>0.25</v>
      </c>
      <c r="E348" s="1">
        <v>4</v>
      </c>
      <c r="F348" s="1">
        <v>4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0.25</v>
      </c>
      <c r="R348" s="1">
        <v>0.25</v>
      </c>
      <c r="S348" s="1"/>
      <c r="T348" s="1"/>
      <c r="U348" s="1"/>
      <c r="V348" s="1"/>
      <c r="W348" s="1"/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2</v>
      </c>
      <c r="AF348" s="1">
        <v>1</v>
      </c>
      <c r="AG348" s="1">
        <v>3</v>
      </c>
    </row>
    <row r="349" spans="1:33">
      <c r="A349" s="1" t="s">
        <v>97</v>
      </c>
      <c r="B349" s="16">
        <v>45884</v>
      </c>
      <c r="C349" s="1" t="s">
        <v>240</v>
      </c>
      <c r="D349" s="1">
        <v>0.25</v>
      </c>
      <c r="E349" s="1">
        <v>4</v>
      </c>
      <c r="F349" s="1">
        <v>4</v>
      </c>
      <c r="G349" s="1">
        <v>1</v>
      </c>
      <c r="H349" s="1">
        <v>0</v>
      </c>
      <c r="I349" s="1">
        <v>0</v>
      </c>
      <c r="J349" s="1">
        <v>0</v>
      </c>
      <c r="K349" s="1">
        <v>1</v>
      </c>
      <c r="L349" s="1">
        <v>1</v>
      </c>
      <c r="M349" s="1">
        <v>1</v>
      </c>
      <c r="N349" s="1">
        <v>0</v>
      </c>
      <c r="O349" s="1">
        <v>0</v>
      </c>
      <c r="P349" s="1">
        <v>0</v>
      </c>
      <c r="Q349" s="1">
        <v>0.25</v>
      </c>
      <c r="R349" s="1">
        <v>1</v>
      </c>
      <c r="S349" s="1"/>
      <c r="T349" s="1"/>
      <c r="U349" s="1"/>
      <c r="V349" s="1"/>
      <c r="W349" s="1"/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3</v>
      </c>
    </row>
    <row r="350" spans="1:33">
      <c r="A350" s="1" t="s">
        <v>98</v>
      </c>
      <c r="B350" s="16">
        <v>45884</v>
      </c>
      <c r="C350" s="1" t="s">
        <v>240</v>
      </c>
      <c r="D350" s="1">
        <v>0.33300000000000002</v>
      </c>
      <c r="E350" s="1">
        <v>3</v>
      </c>
      <c r="F350" s="1">
        <v>3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">
        <v>2</v>
      </c>
      <c r="Q350" s="1">
        <v>0.33300000000000002</v>
      </c>
      <c r="R350" s="1">
        <v>0.33300000000000002</v>
      </c>
      <c r="S350" s="1"/>
      <c r="T350" s="1"/>
      <c r="U350" s="1"/>
      <c r="V350" s="1"/>
      <c r="W350" s="1"/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2</v>
      </c>
    </row>
    <row r="351" spans="1:33">
      <c r="A351" s="1" t="s">
        <v>145</v>
      </c>
      <c r="B351" s="16">
        <v>45884</v>
      </c>
      <c r="C351" s="1" t="s">
        <v>240</v>
      </c>
      <c r="D351" s="1">
        <v>0</v>
      </c>
      <c r="E351" s="1">
        <v>3</v>
      </c>
      <c r="F351" s="1">
        <v>3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/>
      <c r="T351" s="1"/>
      <c r="U351" s="1"/>
      <c r="V351" s="1"/>
      <c r="W351" s="1"/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3</v>
      </c>
    </row>
    <row r="352" spans="1:33">
      <c r="A352" s="1" t="s">
        <v>84</v>
      </c>
      <c r="B352" s="16">
        <v>45884</v>
      </c>
      <c r="C352" s="1" t="s">
        <v>240</v>
      </c>
      <c r="D352" s="1">
        <v>0.25</v>
      </c>
      <c r="E352" s="1">
        <v>4</v>
      </c>
      <c r="F352" s="1">
        <v>4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0.25</v>
      </c>
      <c r="R352" s="1">
        <v>0.25</v>
      </c>
      <c r="S352" s="1"/>
      <c r="T352" s="1"/>
      <c r="U352" s="1"/>
      <c r="V352" s="1"/>
      <c r="W352" s="1"/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3</v>
      </c>
    </row>
    <row r="353" spans="1:33">
      <c r="A353" s="1" t="s">
        <v>101</v>
      </c>
      <c r="B353" s="16">
        <v>45884</v>
      </c>
      <c r="C353" s="1" t="s">
        <v>240</v>
      </c>
      <c r="D353" s="1">
        <v>0.5</v>
      </c>
      <c r="E353" s="1">
        <v>4</v>
      </c>
      <c r="F353" s="1">
        <v>4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0</v>
      </c>
      <c r="P353" s="1">
        <v>2</v>
      </c>
      <c r="Q353" s="1">
        <v>0.5</v>
      </c>
      <c r="R353" s="1">
        <v>0.75</v>
      </c>
      <c r="S353" s="1"/>
      <c r="T353" s="1"/>
      <c r="U353" s="1"/>
      <c r="V353" s="1"/>
      <c r="W353" s="1"/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2</v>
      </c>
    </row>
    <row r="354" spans="1:33">
      <c r="A354" s="1" t="s">
        <v>85</v>
      </c>
      <c r="B354" s="16">
        <v>45884</v>
      </c>
      <c r="C354" s="1" t="s">
        <v>240</v>
      </c>
      <c r="D354" s="1">
        <v>0.25</v>
      </c>
      <c r="E354" s="1">
        <v>4</v>
      </c>
      <c r="F354" s="1">
        <v>4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0.25</v>
      </c>
      <c r="R354" s="1">
        <v>0.25</v>
      </c>
      <c r="S354" s="1"/>
      <c r="T354" s="1"/>
      <c r="U354" s="1"/>
      <c r="V354" s="1"/>
      <c r="W354" s="1"/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9</v>
      </c>
      <c r="AF354" s="1">
        <v>0</v>
      </c>
      <c r="AG354" s="1">
        <v>3</v>
      </c>
    </row>
    <row r="355" spans="1:33">
      <c r="A355" s="1" t="s">
        <v>88</v>
      </c>
      <c r="B355" s="16">
        <v>45884</v>
      </c>
      <c r="C355" s="1" t="s">
        <v>240</v>
      </c>
      <c r="D355" s="1">
        <v>0.5</v>
      </c>
      <c r="E355" s="1">
        <v>4</v>
      </c>
      <c r="F355" s="1">
        <v>4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2</v>
      </c>
      <c r="N355" s="1">
        <v>1</v>
      </c>
      <c r="O355" s="1">
        <v>0</v>
      </c>
      <c r="P355" s="1">
        <v>1</v>
      </c>
      <c r="Q355" s="1">
        <v>0.5</v>
      </c>
      <c r="R355" s="1">
        <v>0.5</v>
      </c>
      <c r="S355" s="1"/>
      <c r="T355" s="1"/>
      <c r="U355" s="1"/>
      <c r="V355" s="1"/>
      <c r="W355" s="1"/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5</v>
      </c>
      <c r="AF355" s="1">
        <v>2</v>
      </c>
      <c r="AG355" s="1">
        <v>2</v>
      </c>
    </row>
    <row r="356" spans="1:33">
      <c r="A356" s="1" t="s">
        <v>86</v>
      </c>
      <c r="B356" s="1" t="s">
        <v>250</v>
      </c>
      <c r="C356" s="1" t="s">
        <v>240</v>
      </c>
      <c r="D356" s="1">
        <v>0.5</v>
      </c>
      <c r="E356" s="1">
        <v>4</v>
      </c>
      <c r="F356" s="1">
        <v>4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3</v>
      </c>
      <c r="M356" s="1">
        <v>0</v>
      </c>
      <c r="N356" s="1">
        <v>1</v>
      </c>
      <c r="O356" s="1">
        <v>0</v>
      </c>
      <c r="P356" s="1">
        <v>1</v>
      </c>
      <c r="Q356" s="1">
        <v>0.5</v>
      </c>
      <c r="R356" s="1">
        <v>0.75</v>
      </c>
      <c r="S356" s="1"/>
      <c r="T356" s="1"/>
      <c r="U356" s="1"/>
      <c r="V356" s="1"/>
      <c r="W356" s="1"/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</v>
      </c>
      <c r="AF356" s="1">
        <v>1</v>
      </c>
      <c r="AG356" s="1">
        <v>2</v>
      </c>
    </row>
    <row r="357" spans="1:33">
      <c r="A357" s="1" t="s">
        <v>89</v>
      </c>
      <c r="B357" s="16">
        <v>45884</v>
      </c>
      <c r="C357" s="1" t="s">
        <v>240</v>
      </c>
      <c r="D357" s="1">
        <v>0</v>
      </c>
      <c r="E357" s="1">
        <v>4</v>
      </c>
      <c r="F357" s="1">
        <v>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/>
      <c r="T357" s="1"/>
      <c r="U357" s="1"/>
      <c r="V357" s="1"/>
      <c r="W357" s="1"/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3</v>
      </c>
      <c r="AF357" s="1">
        <v>4</v>
      </c>
      <c r="AG357" s="1">
        <v>4</v>
      </c>
    </row>
    <row r="358" spans="1:33">
      <c r="A358" s="1" t="s">
        <v>122</v>
      </c>
      <c r="B358" s="16">
        <v>45884</v>
      </c>
      <c r="C358" s="1" t="s">
        <v>240</v>
      </c>
      <c r="D358" s="1">
        <v>0</v>
      </c>
      <c r="E358" s="1">
        <v>4</v>
      </c>
      <c r="F358" s="1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/>
      <c r="T358" s="1"/>
      <c r="U358" s="1"/>
      <c r="V358" s="1"/>
      <c r="W358" s="1"/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5</v>
      </c>
      <c r="AF358" s="1">
        <v>1</v>
      </c>
      <c r="AG358" s="1">
        <v>4</v>
      </c>
    </row>
    <row r="359" spans="1:33">
      <c r="A359" s="1" t="s">
        <v>142</v>
      </c>
      <c r="B359" s="16">
        <v>45884</v>
      </c>
      <c r="C359" s="1" t="s">
        <v>240</v>
      </c>
      <c r="D359" s="1">
        <v>0.75</v>
      </c>
      <c r="E359" s="1">
        <v>4</v>
      </c>
      <c r="F359" s="1">
        <v>4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0</v>
      </c>
      <c r="P359" s="1">
        <v>0</v>
      </c>
      <c r="Q359" s="1">
        <v>0.75</v>
      </c>
      <c r="R359" s="1">
        <v>1</v>
      </c>
      <c r="S359" s="1"/>
      <c r="T359" s="1"/>
      <c r="U359" s="1"/>
      <c r="V359" s="1"/>
      <c r="W359" s="1"/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2</v>
      </c>
      <c r="AF359" s="1">
        <v>0</v>
      </c>
      <c r="AG359" s="1">
        <v>1</v>
      </c>
    </row>
    <row r="360" spans="1:33">
      <c r="A360" s="1" t="s">
        <v>109</v>
      </c>
      <c r="B360" s="16">
        <v>45884</v>
      </c>
      <c r="C360" s="1" t="s">
        <v>240</v>
      </c>
      <c r="D360" s="1">
        <v>0.25</v>
      </c>
      <c r="E360" s="1">
        <v>4</v>
      </c>
      <c r="F360" s="1">
        <v>4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0</v>
      </c>
      <c r="P360" s="1">
        <v>0</v>
      </c>
      <c r="Q360" s="1">
        <v>0.25</v>
      </c>
      <c r="R360" s="1">
        <v>0.5</v>
      </c>
      <c r="S360" s="1"/>
      <c r="T360" s="1"/>
      <c r="U360" s="1"/>
      <c r="V360" s="1"/>
      <c r="W360" s="1"/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3</v>
      </c>
    </row>
    <row r="361" spans="1:33">
      <c r="A361" s="1" t="s">
        <v>103</v>
      </c>
      <c r="B361" s="16">
        <v>45884</v>
      </c>
      <c r="C361" s="1" t="s">
        <v>240</v>
      </c>
      <c r="D361" s="1">
        <v>0</v>
      </c>
      <c r="E361" s="1">
        <v>3</v>
      </c>
      <c r="F361" s="1">
        <v>3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/>
      <c r="T361" s="1"/>
      <c r="U361" s="1"/>
      <c r="V361" s="1"/>
      <c r="W361" s="1"/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/>
      <c r="AE361" s="1"/>
      <c r="AF361" s="1"/>
      <c r="AG361" s="1">
        <v>3</v>
      </c>
    </row>
    <row r="362" spans="1:33">
      <c r="A362" s="1" t="s">
        <v>108</v>
      </c>
      <c r="B362" s="16">
        <v>45884</v>
      </c>
      <c r="C362" s="1" t="s">
        <v>240</v>
      </c>
      <c r="D362" s="1">
        <v>0</v>
      </c>
      <c r="E362" s="1">
        <v>3</v>
      </c>
      <c r="F362" s="1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0.33300000000000002</v>
      </c>
      <c r="R362" s="1">
        <v>0</v>
      </c>
      <c r="S362" s="1"/>
      <c r="T362" s="1"/>
      <c r="U362" s="1"/>
      <c r="V362" s="1"/>
      <c r="W362" s="1"/>
      <c r="X362" s="1">
        <v>0</v>
      </c>
      <c r="Y362" s="1">
        <v>1</v>
      </c>
      <c r="Z362" s="1">
        <v>0</v>
      </c>
      <c r="AA362" s="1">
        <v>0</v>
      </c>
      <c r="AB362" s="1">
        <v>0</v>
      </c>
      <c r="AC362" s="1">
        <v>0</v>
      </c>
      <c r="AD362" s="1"/>
      <c r="AE362" s="1"/>
      <c r="AF362" s="1"/>
      <c r="AG362" s="1">
        <v>2</v>
      </c>
    </row>
    <row r="363" spans="1:33">
      <c r="A363" s="1" t="s">
        <v>82</v>
      </c>
      <c r="B363" s="16">
        <v>45884</v>
      </c>
      <c r="C363" s="1" t="s">
        <v>240</v>
      </c>
      <c r="D363" s="1">
        <v>0</v>
      </c>
      <c r="E363" s="1">
        <v>3</v>
      </c>
      <c r="F363" s="1">
        <v>3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0</v>
      </c>
      <c r="R363" s="1">
        <v>0</v>
      </c>
      <c r="S363" s="1"/>
      <c r="T363" s="1"/>
      <c r="U363" s="1"/>
      <c r="V363" s="1"/>
      <c r="W363" s="1"/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/>
      <c r="AE363" s="1"/>
      <c r="AF363" s="1"/>
      <c r="AG363" s="1">
        <v>3</v>
      </c>
    </row>
    <row r="364" spans="1:33">
      <c r="A364" s="1" t="s">
        <v>91</v>
      </c>
      <c r="B364" s="16">
        <v>45884</v>
      </c>
      <c r="C364" s="1" t="s">
        <v>240</v>
      </c>
      <c r="D364" s="1">
        <v>0</v>
      </c>
      <c r="E364" s="1">
        <v>3</v>
      </c>
      <c r="F364" s="1">
        <v>3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0</v>
      </c>
      <c r="R364" s="1">
        <v>0</v>
      </c>
      <c r="S364" s="1"/>
      <c r="T364" s="1"/>
      <c r="U364" s="1"/>
      <c r="V364" s="1"/>
      <c r="W364" s="1"/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/>
      <c r="AE364" s="1"/>
      <c r="AF364" s="1"/>
      <c r="AG364" s="1">
        <v>3</v>
      </c>
    </row>
    <row r="365" spans="1:33">
      <c r="A365" s="1" t="s">
        <v>100</v>
      </c>
      <c r="B365" s="16">
        <v>45884</v>
      </c>
      <c r="C365" s="1" t="s">
        <v>240</v>
      </c>
      <c r="D365" s="1">
        <v>0.33300000000000002</v>
      </c>
      <c r="E365" s="1">
        <v>3</v>
      </c>
      <c r="F365" s="1">
        <v>3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2</v>
      </c>
      <c r="O365" s="1">
        <v>0</v>
      </c>
      <c r="P365" s="1">
        <v>0</v>
      </c>
      <c r="Q365" s="1">
        <v>0.33300000000000002</v>
      </c>
      <c r="R365" s="1">
        <v>0.33300000000000002</v>
      </c>
      <c r="S365" s="1"/>
      <c r="T365" s="1"/>
      <c r="U365" s="1"/>
      <c r="V365" s="1"/>
      <c r="W365" s="1"/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/>
      <c r="AE365" s="1"/>
      <c r="AF365" s="1"/>
      <c r="AG365" s="1">
        <v>2</v>
      </c>
    </row>
    <row r="366" spans="1:33">
      <c r="A366" s="1" t="s">
        <v>105</v>
      </c>
      <c r="B366" s="16">
        <v>45884</v>
      </c>
      <c r="C366" s="1" t="s">
        <v>240</v>
      </c>
      <c r="D366" s="1">
        <v>0</v>
      </c>
      <c r="E366" s="1">
        <v>3</v>
      </c>
      <c r="F366" s="1">
        <v>3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2</v>
      </c>
      <c r="Q366" s="1">
        <v>0</v>
      </c>
      <c r="R366" s="1">
        <v>0</v>
      </c>
      <c r="S366" s="1"/>
      <c r="T366" s="1"/>
      <c r="U366" s="1"/>
      <c r="V366" s="1"/>
      <c r="W366" s="1"/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/>
      <c r="AE366" s="1"/>
      <c r="AF366" s="1"/>
      <c r="AG366" s="1">
        <v>3</v>
      </c>
    </row>
    <row r="367" spans="1:33">
      <c r="A367" s="1" t="s">
        <v>137</v>
      </c>
      <c r="B367" s="16">
        <v>45884</v>
      </c>
      <c r="C367" s="1" t="s">
        <v>240</v>
      </c>
      <c r="D367" s="1">
        <v>0</v>
      </c>
      <c r="E367" s="1">
        <v>3</v>
      </c>
      <c r="F367" s="1">
        <v>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/>
      <c r="T367" s="1"/>
      <c r="U367" s="1"/>
      <c r="V367" s="1"/>
      <c r="W367" s="1"/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/>
      <c r="AE367" s="1"/>
      <c r="AF367" s="1"/>
      <c r="AG367" s="1">
        <v>3</v>
      </c>
    </row>
    <row r="368" spans="1:33">
      <c r="A368" s="1" t="s">
        <v>95</v>
      </c>
      <c r="B368" s="16">
        <v>45884</v>
      </c>
      <c r="C368" s="1" t="s">
        <v>240</v>
      </c>
      <c r="D368" s="1">
        <v>0</v>
      </c>
      <c r="E368" s="1">
        <v>2</v>
      </c>
      <c r="F368" s="1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/>
      <c r="T368" s="1"/>
      <c r="U368" s="1"/>
      <c r="V368" s="1"/>
      <c r="W368" s="1"/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/>
      <c r="AE368" s="1"/>
      <c r="AF368" s="1"/>
      <c r="AG368" s="1">
        <v>2</v>
      </c>
    </row>
    <row r="369" spans="1:33">
      <c r="A369" s="1" t="s">
        <v>133</v>
      </c>
      <c r="B369" s="16">
        <v>45884</v>
      </c>
      <c r="C369" s="1" t="s">
        <v>240</v>
      </c>
      <c r="D369" s="1">
        <v>0</v>
      </c>
      <c r="E369" s="1">
        <v>2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1</v>
      </c>
      <c r="Q369" s="1">
        <v>0</v>
      </c>
      <c r="R369" s="1">
        <v>0</v>
      </c>
      <c r="S369" s="1"/>
      <c r="T369" s="1"/>
      <c r="U369" s="1"/>
      <c r="V369" s="1"/>
      <c r="W369" s="1"/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/>
      <c r="AE369" s="1"/>
      <c r="AF369" s="1"/>
      <c r="AG369" s="1">
        <v>2</v>
      </c>
    </row>
    <row r="370" spans="1:33">
      <c r="A370" s="1" t="s">
        <v>125</v>
      </c>
      <c r="B370" s="16">
        <v>45884</v>
      </c>
      <c r="C370" s="1" t="s">
        <v>241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 t="s">
        <v>92</v>
      </c>
      <c r="B371" s="16">
        <v>45884</v>
      </c>
      <c r="C371" s="1" t="s">
        <v>240</v>
      </c>
      <c r="D371" s="1">
        <v>0.25</v>
      </c>
      <c r="E371" s="1">
        <v>4</v>
      </c>
      <c r="F371" s="1">
        <v>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1</v>
      </c>
      <c r="Q371" s="1">
        <v>0.25</v>
      </c>
      <c r="R371" s="1">
        <v>0.25</v>
      </c>
      <c r="S371" s="1"/>
      <c r="T371" s="1"/>
      <c r="U371" s="1"/>
      <c r="V371" s="1"/>
      <c r="W371" s="1"/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/>
      <c r="AE371" s="1"/>
      <c r="AF371" s="1"/>
      <c r="AG371" s="1">
        <v>3</v>
      </c>
    </row>
    <row r="372" spans="1:33">
      <c r="A372" s="1" t="s">
        <v>99</v>
      </c>
      <c r="B372" s="16">
        <v>45884</v>
      </c>
      <c r="C372" s="1" t="s">
        <v>240</v>
      </c>
      <c r="D372" s="1">
        <v>0.25</v>
      </c>
      <c r="E372" s="1">
        <v>4</v>
      </c>
      <c r="F372" s="1">
        <v>4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0.25</v>
      </c>
      <c r="R372" s="1">
        <v>0.25</v>
      </c>
      <c r="S372" s="1"/>
      <c r="T372" s="1"/>
      <c r="U372" s="1"/>
      <c r="V372" s="1"/>
      <c r="W372" s="1"/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/>
      <c r="AE372" s="1"/>
      <c r="AF372" s="1"/>
      <c r="AG372" s="1">
        <v>3</v>
      </c>
    </row>
    <row r="373" spans="1:33">
      <c r="A373" s="1" t="s">
        <v>132</v>
      </c>
      <c r="B373" s="16">
        <v>45884</v>
      </c>
      <c r="C373" s="1" t="s">
        <v>240</v>
      </c>
      <c r="D373" s="1">
        <v>0.5</v>
      </c>
      <c r="E373" s="1">
        <v>4</v>
      </c>
      <c r="F373" s="1">
        <v>4</v>
      </c>
      <c r="G373" s="1">
        <v>2</v>
      </c>
      <c r="H373" s="1">
        <v>0</v>
      </c>
      <c r="I373" s="1">
        <v>1</v>
      </c>
      <c r="J373" s="1">
        <v>0</v>
      </c>
      <c r="K373" s="1">
        <v>1</v>
      </c>
      <c r="L373" s="1">
        <v>2</v>
      </c>
      <c r="M373" s="1">
        <v>2</v>
      </c>
      <c r="N373" s="1">
        <v>0</v>
      </c>
      <c r="O373" s="1">
        <v>0</v>
      </c>
      <c r="P373" s="1">
        <v>0</v>
      </c>
      <c r="Q373" s="1">
        <v>0.5</v>
      </c>
      <c r="R373" s="1">
        <v>1.5</v>
      </c>
      <c r="S373" s="1"/>
      <c r="T373" s="1"/>
      <c r="U373" s="1"/>
      <c r="V373" s="1"/>
      <c r="W373" s="1"/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/>
      <c r="AE373" s="1"/>
      <c r="AF373" s="1"/>
      <c r="AG373" s="1">
        <v>2</v>
      </c>
    </row>
    <row r="374" spans="1:33">
      <c r="A374" s="1" t="s">
        <v>90</v>
      </c>
      <c r="B374" s="16">
        <v>45884</v>
      </c>
      <c r="C374" s="1" t="s">
        <v>240</v>
      </c>
      <c r="D374" s="1">
        <v>0.66700000000000004</v>
      </c>
      <c r="E374" s="1">
        <v>3</v>
      </c>
      <c r="F374" s="1">
        <v>3</v>
      </c>
      <c r="G374" s="1">
        <v>2</v>
      </c>
      <c r="H374" s="1">
        <v>1</v>
      </c>
      <c r="I374" s="1">
        <v>0</v>
      </c>
      <c r="J374" s="1">
        <v>1</v>
      </c>
      <c r="K374" s="1">
        <v>0</v>
      </c>
      <c r="L374" s="1">
        <v>1</v>
      </c>
      <c r="M374" s="1">
        <v>2</v>
      </c>
      <c r="N374" s="1">
        <v>1</v>
      </c>
      <c r="O374" s="1">
        <v>0</v>
      </c>
      <c r="P374" s="1">
        <v>0</v>
      </c>
      <c r="Q374" s="1">
        <v>0.66700000000000004</v>
      </c>
      <c r="R374" s="1">
        <v>1.333</v>
      </c>
      <c r="S374" s="1"/>
      <c r="T374" s="1"/>
      <c r="U374" s="1"/>
      <c r="V374" s="1"/>
      <c r="W374" s="1"/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/>
      <c r="AE374" s="1"/>
      <c r="AF374" s="1"/>
      <c r="AG374" s="1">
        <v>1</v>
      </c>
    </row>
    <row r="375" spans="1:33">
      <c r="A375" s="1" t="s">
        <v>106</v>
      </c>
      <c r="B375" s="16">
        <v>45884</v>
      </c>
      <c r="C375" s="1" t="s">
        <v>240</v>
      </c>
      <c r="D375" s="1">
        <v>1</v>
      </c>
      <c r="E375" s="1">
        <v>3</v>
      </c>
      <c r="F375" s="1">
        <v>3</v>
      </c>
      <c r="G375" s="1">
        <v>3</v>
      </c>
      <c r="H375" s="1">
        <v>3</v>
      </c>
      <c r="I375" s="1">
        <v>0</v>
      </c>
      <c r="J375" s="1">
        <v>0</v>
      </c>
      <c r="K375" s="1">
        <v>0</v>
      </c>
      <c r="L375" s="1">
        <v>2</v>
      </c>
      <c r="M375" s="1">
        <v>1</v>
      </c>
      <c r="N375" s="1">
        <v>0</v>
      </c>
      <c r="O375" s="1">
        <v>0</v>
      </c>
      <c r="P375" s="1">
        <v>0</v>
      </c>
      <c r="Q375" s="1">
        <v>1</v>
      </c>
      <c r="R375" s="1">
        <v>1</v>
      </c>
      <c r="S375" s="1"/>
      <c r="T375" s="1"/>
      <c r="U375" s="1"/>
      <c r="V375" s="1"/>
      <c r="W375" s="1"/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/>
      <c r="AE375" s="1"/>
      <c r="AF375" s="1"/>
      <c r="AG375" s="1">
        <v>0</v>
      </c>
    </row>
    <row r="376" spans="1:33">
      <c r="A376" s="1" t="s">
        <v>94</v>
      </c>
      <c r="B376" s="16">
        <v>45884</v>
      </c>
      <c r="C376" s="1" t="s">
        <v>240</v>
      </c>
      <c r="D376" s="1">
        <v>0</v>
      </c>
      <c r="E376" s="1">
        <v>3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/>
      <c r="T376" s="1"/>
      <c r="U376" s="1"/>
      <c r="V376" s="1"/>
      <c r="W376" s="1"/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/>
      <c r="AE376" s="1"/>
      <c r="AF376" s="1"/>
      <c r="AG376" s="1">
        <v>3</v>
      </c>
    </row>
    <row r="377" spans="1:33">
      <c r="A377" s="1" t="s">
        <v>111</v>
      </c>
      <c r="B377" s="16">
        <v>45884</v>
      </c>
      <c r="C377" s="1" t="s">
        <v>240</v>
      </c>
      <c r="D377" s="1">
        <v>0</v>
      </c>
      <c r="E377" s="1">
        <v>3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/>
      <c r="T377" s="1"/>
      <c r="U377" s="1"/>
      <c r="V377" s="1"/>
      <c r="W377" s="1"/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/>
      <c r="AE377" s="1"/>
      <c r="AF377" s="1"/>
      <c r="AG377" s="1">
        <v>3</v>
      </c>
    </row>
    <row r="378" spans="1:33">
      <c r="A378" s="1" t="s">
        <v>143</v>
      </c>
      <c r="B378" s="16">
        <v>45884</v>
      </c>
      <c r="C378" s="1" t="s">
        <v>240</v>
      </c>
      <c r="D378" s="1">
        <v>0.66700000000000004</v>
      </c>
      <c r="E378" s="1">
        <v>3</v>
      </c>
      <c r="F378" s="1">
        <v>3</v>
      </c>
      <c r="G378" s="1">
        <v>2</v>
      </c>
      <c r="H378" s="1">
        <v>1</v>
      </c>
      <c r="I378" s="1">
        <v>0</v>
      </c>
      <c r="J378" s="1">
        <v>0</v>
      </c>
      <c r="K378" s="1">
        <v>1</v>
      </c>
      <c r="L378" s="1">
        <v>2</v>
      </c>
      <c r="M378" s="1">
        <v>1</v>
      </c>
      <c r="N378" s="1">
        <v>0</v>
      </c>
      <c r="O378" s="1">
        <v>0</v>
      </c>
      <c r="P378" s="1">
        <v>0</v>
      </c>
      <c r="Q378" s="1">
        <v>0.66700000000000004</v>
      </c>
      <c r="R378" s="1">
        <v>1.667</v>
      </c>
      <c r="S378" s="1"/>
      <c r="T378" s="1"/>
      <c r="U378" s="1"/>
      <c r="V378" s="1"/>
      <c r="W378" s="1"/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/>
      <c r="AE378" s="1"/>
      <c r="AF378" s="1"/>
      <c r="AG378" s="1">
        <v>1</v>
      </c>
    </row>
    <row r="379" spans="1:33">
      <c r="A379" s="1" t="s">
        <v>136</v>
      </c>
      <c r="B379" s="16">
        <v>45884</v>
      </c>
      <c r="C379" s="1" t="s">
        <v>240</v>
      </c>
      <c r="D379" s="1">
        <v>0.66700000000000004</v>
      </c>
      <c r="E379" s="1">
        <v>3</v>
      </c>
      <c r="F379" s="1">
        <v>3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0.66700000000000004</v>
      </c>
      <c r="R379" s="1">
        <v>0.66700000000000004</v>
      </c>
      <c r="S379" s="1"/>
      <c r="T379" s="1"/>
      <c r="U379" s="1"/>
      <c r="V379" s="1"/>
      <c r="W379" s="1"/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/>
      <c r="AE379" s="1"/>
      <c r="AF379" s="1"/>
      <c r="AG379" s="1">
        <v>1</v>
      </c>
    </row>
    <row r="380" spans="1:33">
      <c r="A380" s="1" t="s">
        <v>83</v>
      </c>
      <c r="B380" s="1" t="s">
        <v>251</v>
      </c>
      <c r="C380" s="1" t="s">
        <v>240</v>
      </c>
      <c r="D380" s="1">
        <v>1</v>
      </c>
      <c r="E380" s="1">
        <v>5</v>
      </c>
      <c r="F380" s="1">
        <v>5</v>
      </c>
      <c r="G380" s="1">
        <v>5</v>
      </c>
      <c r="H380" s="1">
        <v>3</v>
      </c>
      <c r="I380" s="1">
        <v>1</v>
      </c>
      <c r="J380" s="1">
        <v>0</v>
      </c>
      <c r="K380" s="1">
        <v>1</v>
      </c>
      <c r="L380" s="1">
        <v>3</v>
      </c>
      <c r="M380" s="1">
        <v>1</v>
      </c>
      <c r="N380" s="1">
        <v>0</v>
      </c>
      <c r="O380" s="1">
        <v>0</v>
      </c>
      <c r="P380" s="1">
        <v>0</v>
      </c>
      <c r="Q380" s="1">
        <v>1</v>
      </c>
      <c r="R380" s="1">
        <v>1.8</v>
      </c>
      <c r="S380" s="1"/>
      <c r="T380" s="1"/>
      <c r="U380" s="1"/>
      <c r="V380" s="1"/>
      <c r="W380" s="1"/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1</v>
      </c>
      <c r="AD380" s="1">
        <v>1</v>
      </c>
      <c r="AE380" s="1">
        <v>1</v>
      </c>
      <c r="AF380" s="1">
        <v>0</v>
      </c>
      <c r="AG380" s="1">
        <v>1</v>
      </c>
    </row>
    <row r="381" spans="1:33">
      <c r="A381" s="1" t="s">
        <v>119</v>
      </c>
      <c r="B381" s="16">
        <v>45885</v>
      </c>
      <c r="C381" s="1" t="s">
        <v>240</v>
      </c>
      <c r="D381" s="1">
        <v>0.2</v>
      </c>
      <c r="E381" s="1">
        <v>5</v>
      </c>
      <c r="F381" s="1">
        <v>5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0</v>
      </c>
      <c r="P381" s="1">
        <v>0</v>
      </c>
      <c r="Q381" s="1">
        <v>0.2</v>
      </c>
      <c r="R381" s="1">
        <v>0.2</v>
      </c>
      <c r="S381" s="1"/>
      <c r="T381" s="1"/>
      <c r="U381" s="1"/>
      <c r="V381" s="1"/>
      <c r="W381" s="1"/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2</v>
      </c>
      <c r="AF381" s="1">
        <v>0</v>
      </c>
      <c r="AG381" s="1">
        <v>4</v>
      </c>
    </row>
    <row r="382" spans="1:33">
      <c r="A382" s="1" t="s">
        <v>104</v>
      </c>
      <c r="B382" s="16">
        <v>45885</v>
      </c>
      <c r="C382" s="1" t="s">
        <v>240</v>
      </c>
      <c r="D382" s="1">
        <v>0.4</v>
      </c>
      <c r="E382" s="1">
        <v>5</v>
      </c>
      <c r="F382" s="1">
        <v>5</v>
      </c>
      <c r="G382" s="1">
        <v>2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0.4</v>
      </c>
      <c r="R382" s="1">
        <v>0.8</v>
      </c>
      <c r="S382" s="1"/>
      <c r="T382" s="1"/>
      <c r="U382" s="1"/>
      <c r="V382" s="1"/>
      <c r="W382" s="1"/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1</v>
      </c>
      <c r="AE382" s="1">
        <v>0</v>
      </c>
      <c r="AF382" s="1">
        <v>0</v>
      </c>
      <c r="AG382" s="1">
        <v>3</v>
      </c>
    </row>
    <row r="383" spans="1:33">
      <c r="A383" s="1" t="s">
        <v>126</v>
      </c>
      <c r="B383" s="16">
        <v>45885</v>
      </c>
      <c r="C383" s="1" t="s">
        <v>240</v>
      </c>
      <c r="D383" s="1">
        <v>0.4</v>
      </c>
      <c r="E383" s="1">
        <v>5</v>
      </c>
      <c r="F383" s="1">
        <v>5</v>
      </c>
      <c r="G383" s="1">
        <v>2</v>
      </c>
      <c r="H383" s="1">
        <v>1</v>
      </c>
      <c r="I383" s="1">
        <v>0</v>
      </c>
      <c r="J383" s="1">
        <v>1</v>
      </c>
      <c r="K383" s="1">
        <v>0</v>
      </c>
      <c r="L383" s="1">
        <v>2</v>
      </c>
      <c r="M383" s="1">
        <v>1</v>
      </c>
      <c r="N383" s="1">
        <v>0</v>
      </c>
      <c r="O383" s="1">
        <v>0</v>
      </c>
      <c r="P383" s="1">
        <v>2</v>
      </c>
      <c r="Q383" s="1">
        <v>0.4</v>
      </c>
      <c r="R383" s="1">
        <v>0.8</v>
      </c>
      <c r="S383" s="1"/>
      <c r="T383" s="1"/>
      <c r="U383" s="1"/>
      <c r="V383" s="1"/>
      <c r="W383" s="1"/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8</v>
      </c>
      <c r="AF383" s="1">
        <v>4</v>
      </c>
      <c r="AG383" s="1">
        <v>3</v>
      </c>
    </row>
    <row r="384" spans="1:33">
      <c r="A384" s="1" t="s">
        <v>115</v>
      </c>
      <c r="B384" s="16">
        <v>45885</v>
      </c>
      <c r="C384" s="1" t="s">
        <v>240</v>
      </c>
      <c r="D384" s="1">
        <v>0.4</v>
      </c>
      <c r="E384" s="1">
        <v>5</v>
      </c>
      <c r="F384" s="1">
        <v>5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1</v>
      </c>
      <c r="Q384" s="1">
        <v>0.4</v>
      </c>
      <c r="R384" s="1">
        <v>0.6</v>
      </c>
      <c r="S384" s="1"/>
      <c r="T384" s="1"/>
      <c r="U384" s="1"/>
      <c r="V384" s="1"/>
      <c r="W384" s="1"/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1</v>
      </c>
      <c r="AF384" s="1">
        <v>1</v>
      </c>
      <c r="AG384" s="1">
        <v>3</v>
      </c>
    </row>
    <row r="385" spans="1:33">
      <c r="A385" s="1" t="s">
        <v>121</v>
      </c>
      <c r="B385" s="16">
        <v>45885</v>
      </c>
      <c r="C385" s="1" t="s">
        <v>240</v>
      </c>
      <c r="D385" s="1">
        <v>0.5</v>
      </c>
      <c r="E385" s="1">
        <v>5</v>
      </c>
      <c r="F385" s="1">
        <v>4</v>
      </c>
      <c r="G385" s="1">
        <v>2</v>
      </c>
      <c r="H385" s="1">
        <v>1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0.4</v>
      </c>
      <c r="R385" s="1">
        <v>0.75</v>
      </c>
      <c r="S385" s="1"/>
      <c r="T385" s="1"/>
      <c r="U385" s="1"/>
      <c r="V385" s="1"/>
      <c r="W385" s="1"/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1</v>
      </c>
      <c r="AF385" s="1">
        <v>1</v>
      </c>
      <c r="AG385" s="1">
        <v>3</v>
      </c>
    </row>
    <row r="386" spans="1:33">
      <c r="A386" s="1" t="s">
        <v>107</v>
      </c>
      <c r="B386" s="16">
        <v>45885</v>
      </c>
      <c r="C386" s="1" t="s">
        <v>240</v>
      </c>
      <c r="D386" s="1">
        <v>0.25</v>
      </c>
      <c r="E386" s="1">
        <v>4</v>
      </c>
      <c r="F386" s="1">
        <v>4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2</v>
      </c>
      <c r="Q386" s="1">
        <v>0.25</v>
      </c>
      <c r="R386" s="1">
        <v>0.25</v>
      </c>
      <c r="S386" s="1"/>
      <c r="T386" s="1"/>
      <c r="U386" s="1"/>
      <c r="V386" s="1"/>
      <c r="W386" s="1"/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11</v>
      </c>
      <c r="AF386" s="1">
        <v>0</v>
      </c>
      <c r="AG386" s="1">
        <v>3</v>
      </c>
    </row>
    <row r="387" spans="1:33">
      <c r="A387" s="1" t="s">
        <v>134</v>
      </c>
      <c r="B387" s="16">
        <v>45885</v>
      </c>
      <c r="C387" s="1" t="s">
        <v>240</v>
      </c>
      <c r="D387" s="1">
        <v>0.5</v>
      </c>
      <c r="E387" s="1">
        <v>4</v>
      </c>
      <c r="F387" s="1">
        <v>4</v>
      </c>
      <c r="G387" s="1">
        <v>2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0</v>
      </c>
      <c r="P387" s="1">
        <v>0</v>
      </c>
      <c r="Q387" s="1">
        <v>0.5</v>
      </c>
      <c r="R387" s="1">
        <v>0.5</v>
      </c>
      <c r="S387" s="1"/>
      <c r="T387" s="1"/>
      <c r="U387" s="1"/>
      <c r="V387" s="1"/>
      <c r="W387" s="1"/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2</v>
      </c>
      <c r="AF387" s="1">
        <v>1</v>
      </c>
      <c r="AG387" s="1">
        <v>2</v>
      </c>
    </row>
    <row r="388" spans="1:33">
      <c r="A388" s="1" t="s">
        <v>96</v>
      </c>
      <c r="B388" s="16">
        <v>45885</v>
      </c>
      <c r="C388" s="1" t="s">
        <v>240</v>
      </c>
      <c r="D388" s="1">
        <v>0</v>
      </c>
      <c r="E388" s="1">
        <v>4</v>
      </c>
      <c r="F388" s="1">
        <v>4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/>
      <c r="T388" s="1"/>
      <c r="U388" s="1"/>
      <c r="V388" s="1"/>
      <c r="W388" s="1"/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4</v>
      </c>
    </row>
    <row r="389" spans="1:33">
      <c r="A389" s="1" t="s">
        <v>92</v>
      </c>
      <c r="B389" s="16">
        <v>45885</v>
      </c>
      <c r="C389" s="1" t="s">
        <v>240</v>
      </c>
      <c r="D389" s="1">
        <v>0</v>
      </c>
      <c r="E389" s="1">
        <v>4</v>
      </c>
      <c r="F389" s="1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/>
      <c r="T389" s="1"/>
      <c r="U389" s="1"/>
      <c r="V389" s="1"/>
      <c r="W389" s="1"/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5</v>
      </c>
      <c r="AF389" s="1">
        <v>2</v>
      </c>
      <c r="AG389" s="1">
        <v>4</v>
      </c>
    </row>
    <row r="390" spans="1:33">
      <c r="A390" s="1" t="s">
        <v>99</v>
      </c>
      <c r="B390" s="16">
        <v>45885</v>
      </c>
      <c r="C390" s="1" t="s">
        <v>240</v>
      </c>
      <c r="D390" s="1">
        <v>0.25</v>
      </c>
      <c r="E390" s="1">
        <v>4</v>
      </c>
      <c r="F390" s="1">
        <v>4</v>
      </c>
      <c r="G390" s="1">
        <v>1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0.25</v>
      </c>
      <c r="R390" s="1">
        <v>0.75</v>
      </c>
      <c r="S390" s="1"/>
      <c r="T390" s="1"/>
      <c r="U390" s="1"/>
      <c r="V390" s="1"/>
      <c r="W390" s="1"/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</v>
      </c>
      <c r="AG390" s="1">
        <v>3</v>
      </c>
    </row>
    <row r="391" spans="1:33">
      <c r="A391" s="1" t="s">
        <v>132</v>
      </c>
      <c r="B391" s="16">
        <v>45885</v>
      </c>
      <c r="C391" s="1" t="s">
        <v>240</v>
      </c>
      <c r="D391" s="1">
        <v>0.25</v>
      </c>
      <c r="E391" s="1">
        <v>4</v>
      </c>
      <c r="F391" s="1">
        <v>4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0</v>
      </c>
      <c r="P391" s="1">
        <v>1</v>
      </c>
      <c r="Q391" s="1">
        <v>0.25</v>
      </c>
      <c r="R391" s="1">
        <v>0.25</v>
      </c>
      <c r="S391" s="1"/>
      <c r="T391" s="1"/>
      <c r="U391" s="1"/>
      <c r="V391" s="1"/>
      <c r="W391" s="1"/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5</v>
      </c>
      <c r="AF391" s="1">
        <v>1</v>
      </c>
      <c r="AG391" s="1">
        <v>3</v>
      </c>
    </row>
    <row r="392" spans="1:33">
      <c r="A392" s="1" t="s">
        <v>90</v>
      </c>
      <c r="B392" s="16">
        <v>45885</v>
      </c>
      <c r="C392" s="1" t="s">
        <v>240</v>
      </c>
      <c r="D392" s="1">
        <v>0</v>
      </c>
      <c r="E392" s="1">
        <v>4</v>
      </c>
      <c r="F392" s="1">
        <v>4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/>
      <c r="T392" s="1"/>
      <c r="U392" s="1"/>
      <c r="V392" s="1"/>
      <c r="W392" s="1"/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2</v>
      </c>
      <c r="AF392" s="1">
        <v>0</v>
      </c>
      <c r="AG392" s="1">
        <v>4</v>
      </c>
    </row>
    <row r="393" spans="1:33">
      <c r="A393" s="1" t="s">
        <v>106</v>
      </c>
      <c r="B393" s="16">
        <v>45885</v>
      </c>
      <c r="C393" s="1" t="s">
        <v>240</v>
      </c>
      <c r="D393" s="1">
        <v>0.5</v>
      </c>
      <c r="E393" s="1">
        <v>4</v>
      </c>
      <c r="F393" s="1">
        <v>4</v>
      </c>
      <c r="G393" s="1">
        <v>2</v>
      </c>
      <c r="H393" s="1">
        <v>0</v>
      </c>
      <c r="I393" s="1">
        <v>2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0.5</v>
      </c>
      <c r="R393" s="1">
        <v>1</v>
      </c>
      <c r="S393" s="1"/>
      <c r="T393" s="1"/>
      <c r="U393" s="1"/>
      <c r="V393" s="1"/>
      <c r="W393" s="1"/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5</v>
      </c>
      <c r="AF393" s="1">
        <v>2</v>
      </c>
      <c r="AG393" s="1">
        <v>2</v>
      </c>
    </row>
    <row r="394" spans="1:33">
      <c r="A394" s="1" t="s">
        <v>94</v>
      </c>
      <c r="B394" s="16">
        <v>45885</v>
      </c>
      <c r="C394" s="1" t="s">
        <v>240</v>
      </c>
      <c r="D394" s="1">
        <v>0</v>
      </c>
      <c r="E394" s="1">
        <v>3</v>
      </c>
      <c r="F394" s="1">
        <v>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/>
      <c r="T394" s="1"/>
      <c r="U394" s="1"/>
      <c r="V394" s="1"/>
      <c r="W394" s="1"/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7</v>
      </c>
      <c r="AF394" s="1">
        <v>0</v>
      </c>
      <c r="AG394" s="1">
        <v>3</v>
      </c>
    </row>
    <row r="395" spans="1:33">
      <c r="A395" s="1" t="s">
        <v>111</v>
      </c>
      <c r="B395" s="16">
        <v>45885</v>
      </c>
      <c r="C395" s="1" t="s">
        <v>240</v>
      </c>
      <c r="D395" s="1">
        <v>0</v>
      </c>
      <c r="E395" s="1">
        <v>3</v>
      </c>
      <c r="F395" s="1">
        <v>3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1</v>
      </c>
      <c r="Q395" s="1">
        <v>0</v>
      </c>
      <c r="R395" s="1">
        <v>0</v>
      </c>
      <c r="S395" s="1"/>
      <c r="T395" s="1"/>
      <c r="U395" s="1"/>
      <c r="V395" s="1"/>
      <c r="W395" s="1"/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1</v>
      </c>
      <c r="AG395" s="1">
        <v>3</v>
      </c>
    </row>
    <row r="396" spans="1:33">
      <c r="A396" s="1" t="s">
        <v>143</v>
      </c>
      <c r="B396" s="16">
        <v>45885</v>
      </c>
      <c r="C396" s="1" t="s">
        <v>240</v>
      </c>
      <c r="D396" s="1">
        <v>0.33300000000000002</v>
      </c>
      <c r="E396" s="1">
        <v>3</v>
      </c>
      <c r="F396" s="1">
        <v>3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0</v>
      </c>
      <c r="P396" s="1">
        <v>0</v>
      </c>
      <c r="Q396" s="1">
        <v>0.33300000000000002</v>
      </c>
      <c r="R396" s="1">
        <v>0.33300000000000002</v>
      </c>
      <c r="S396" s="1"/>
      <c r="T396" s="1"/>
      <c r="U396" s="1"/>
      <c r="V396" s="1"/>
      <c r="W396" s="1"/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2</v>
      </c>
    </row>
    <row r="397" spans="1:33">
      <c r="A397" s="1" t="s">
        <v>136</v>
      </c>
      <c r="B397" s="16">
        <v>45885</v>
      </c>
      <c r="C397" s="1" t="s">
        <v>240</v>
      </c>
      <c r="D397" s="1">
        <v>0</v>
      </c>
      <c r="E397" s="1">
        <v>3</v>
      </c>
      <c r="F397" s="1">
        <v>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/>
      <c r="T397" s="1"/>
      <c r="U397" s="1"/>
      <c r="V397" s="1"/>
      <c r="W397" s="1"/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1</v>
      </c>
      <c r="AF397" s="1">
        <v>0</v>
      </c>
      <c r="AG397" s="1">
        <v>3</v>
      </c>
    </row>
    <row r="398" spans="1:33">
      <c r="A398" s="1" t="s">
        <v>102</v>
      </c>
      <c r="B398" s="16">
        <v>45885</v>
      </c>
      <c r="C398" s="1" t="s">
        <v>241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>
        <v>1</v>
      </c>
      <c r="AF398" s="1">
        <v>1</v>
      </c>
      <c r="AG398" s="1"/>
    </row>
    <row r="399" spans="1:33">
      <c r="A399" s="1" t="s">
        <v>140</v>
      </c>
      <c r="B399" s="16">
        <v>45885</v>
      </c>
      <c r="C399" s="1" t="s">
        <v>240</v>
      </c>
      <c r="D399" s="1">
        <v>0.2</v>
      </c>
      <c r="E399" s="1">
        <v>5</v>
      </c>
      <c r="F399" s="1">
        <v>5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1</v>
      </c>
      <c r="Q399" s="1">
        <v>0.2</v>
      </c>
      <c r="R399" s="1">
        <v>0.2</v>
      </c>
      <c r="S399" s="1"/>
      <c r="T399" s="1"/>
      <c r="U399" s="1"/>
      <c r="V399" s="1"/>
      <c r="W399" s="1"/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</v>
      </c>
      <c r="AE399" s="1">
        <v>0</v>
      </c>
      <c r="AF399" s="1">
        <v>0</v>
      </c>
      <c r="AG399" s="1">
        <v>4</v>
      </c>
    </row>
    <row r="400" spans="1:33">
      <c r="A400" s="1" t="s">
        <v>124</v>
      </c>
      <c r="B400" s="16">
        <v>45885</v>
      </c>
      <c r="C400" s="1" t="s">
        <v>240</v>
      </c>
      <c r="D400" s="1">
        <v>0.25</v>
      </c>
      <c r="E400" s="1">
        <v>5</v>
      </c>
      <c r="F400" s="1">
        <v>4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1</v>
      </c>
      <c r="P400" s="1">
        <v>0</v>
      </c>
      <c r="Q400" s="1">
        <v>0.4</v>
      </c>
      <c r="R400" s="1">
        <v>0.5</v>
      </c>
      <c r="S400" s="1"/>
      <c r="T400" s="1"/>
      <c r="U400" s="1"/>
      <c r="V400" s="1"/>
      <c r="W400" s="1"/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10</v>
      </c>
      <c r="AF400" s="1">
        <v>1</v>
      </c>
      <c r="AG400" s="1">
        <v>3</v>
      </c>
    </row>
    <row r="401" spans="1:33">
      <c r="A401" s="1" t="s">
        <v>116</v>
      </c>
      <c r="B401" s="16">
        <v>45885</v>
      </c>
      <c r="C401" s="1" t="s">
        <v>240</v>
      </c>
      <c r="D401" s="1">
        <v>0.4</v>
      </c>
      <c r="E401" s="1">
        <v>5</v>
      </c>
      <c r="F401" s="1">
        <v>5</v>
      </c>
      <c r="G401" s="1">
        <v>2</v>
      </c>
      <c r="H401" s="1">
        <v>0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0.4</v>
      </c>
      <c r="R401" s="1">
        <v>0.8</v>
      </c>
      <c r="S401" s="1"/>
      <c r="T401" s="1"/>
      <c r="U401" s="1"/>
      <c r="V401" s="1"/>
      <c r="W401" s="1"/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2</v>
      </c>
      <c r="AF401" s="1">
        <v>3</v>
      </c>
      <c r="AG401" s="1">
        <v>3</v>
      </c>
    </row>
    <row r="402" spans="1:33">
      <c r="A402" s="1" t="s">
        <v>118</v>
      </c>
      <c r="B402" s="16">
        <v>45885</v>
      </c>
      <c r="C402" s="1" t="s">
        <v>240</v>
      </c>
      <c r="D402" s="1">
        <v>0.25</v>
      </c>
      <c r="E402" s="1">
        <v>5</v>
      </c>
      <c r="F402" s="1">
        <v>4</v>
      </c>
      <c r="G402" s="1">
        <v>1</v>
      </c>
      <c r="H402" s="1">
        <v>0</v>
      </c>
      <c r="I402" s="1">
        <v>1</v>
      </c>
      <c r="J402" s="1">
        <v>0</v>
      </c>
      <c r="K402" s="1">
        <v>0</v>
      </c>
      <c r="L402" s="1">
        <v>1</v>
      </c>
      <c r="M402" s="1">
        <v>2</v>
      </c>
      <c r="N402" s="1">
        <v>0</v>
      </c>
      <c r="O402" s="1">
        <v>1</v>
      </c>
      <c r="P402" s="1">
        <v>0</v>
      </c>
      <c r="Q402" s="1">
        <v>0.4</v>
      </c>
      <c r="R402" s="1">
        <v>0.5</v>
      </c>
      <c r="S402" s="1"/>
      <c r="T402" s="1"/>
      <c r="U402" s="1"/>
      <c r="V402" s="1"/>
      <c r="W402" s="1"/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4</v>
      </c>
      <c r="AG402" s="1">
        <v>3</v>
      </c>
    </row>
    <row r="403" spans="1:33">
      <c r="A403" s="1" t="s">
        <v>110</v>
      </c>
      <c r="B403" s="16">
        <v>45885</v>
      </c>
      <c r="C403" s="1" t="s">
        <v>240</v>
      </c>
      <c r="D403" s="1">
        <v>0.25</v>
      </c>
      <c r="E403" s="1">
        <v>5</v>
      </c>
      <c r="F403" s="1">
        <v>4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2</v>
      </c>
      <c r="N403" s="1">
        <v>1</v>
      </c>
      <c r="O403" s="1">
        <v>0</v>
      </c>
      <c r="P403" s="1">
        <v>0</v>
      </c>
      <c r="Q403" s="1">
        <v>0.4</v>
      </c>
      <c r="R403" s="1">
        <v>0.25</v>
      </c>
      <c r="S403" s="1"/>
      <c r="T403" s="1"/>
      <c r="U403" s="1"/>
      <c r="V403" s="1"/>
      <c r="W403" s="1"/>
      <c r="X403" s="1">
        <v>0</v>
      </c>
      <c r="Y403" s="1">
        <v>1</v>
      </c>
      <c r="Z403" s="1">
        <v>0</v>
      </c>
      <c r="AA403" s="1">
        <v>0</v>
      </c>
      <c r="AB403" s="1">
        <v>0</v>
      </c>
      <c r="AC403" s="1">
        <v>0</v>
      </c>
      <c r="AD403" s="1">
        <v>2</v>
      </c>
      <c r="AE403" s="1">
        <v>1</v>
      </c>
      <c r="AF403" s="1">
        <v>0</v>
      </c>
      <c r="AG403" s="1">
        <v>3</v>
      </c>
    </row>
    <row r="404" spans="1:33">
      <c r="A404" s="1" t="s">
        <v>138</v>
      </c>
      <c r="B404" s="16">
        <v>45885</v>
      </c>
      <c r="C404" s="1" t="s">
        <v>240</v>
      </c>
      <c r="D404" s="1">
        <v>0.4</v>
      </c>
      <c r="E404" s="1">
        <v>5</v>
      </c>
      <c r="F404" s="1">
        <v>5</v>
      </c>
      <c r="G404" s="1">
        <v>2</v>
      </c>
      <c r="H404" s="1">
        <v>0</v>
      </c>
      <c r="I404" s="1">
        <v>1</v>
      </c>
      <c r="J404" s="1">
        <v>0</v>
      </c>
      <c r="K404" s="1">
        <v>1</v>
      </c>
      <c r="L404" s="1">
        <v>4</v>
      </c>
      <c r="M404" s="1">
        <v>1</v>
      </c>
      <c r="N404" s="1">
        <v>0</v>
      </c>
      <c r="O404" s="1">
        <v>0</v>
      </c>
      <c r="P404" s="1">
        <v>1</v>
      </c>
      <c r="Q404" s="1">
        <v>0.4</v>
      </c>
      <c r="R404" s="1">
        <v>1.2</v>
      </c>
      <c r="S404" s="1"/>
      <c r="T404" s="1"/>
      <c r="U404" s="1"/>
      <c r="V404" s="1"/>
      <c r="W404" s="1"/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2</v>
      </c>
      <c r="AF404" s="1">
        <v>0</v>
      </c>
      <c r="AG404" s="1">
        <v>3</v>
      </c>
    </row>
    <row r="405" spans="1:33">
      <c r="A405" s="1" t="s">
        <v>265</v>
      </c>
      <c r="B405" s="16">
        <v>45885</v>
      </c>
      <c r="C405" s="1" t="s">
        <v>240</v>
      </c>
      <c r="D405" s="1">
        <v>0.2</v>
      </c>
      <c r="E405" s="1">
        <v>5</v>
      </c>
      <c r="F405" s="1">
        <v>5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0</v>
      </c>
      <c r="P405" s="1">
        <v>1</v>
      </c>
      <c r="Q405" s="1">
        <v>0.2</v>
      </c>
      <c r="R405" s="1">
        <v>0.2</v>
      </c>
      <c r="S405" s="1"/>
      <c r="T405" s="1"/>
      <c r="U405" s="1"/>
      <c r="V405" s="1"/>
      <c r="W405" s="1"/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4</v>
      </c>
    </row>
    <row r="406" spans="1:33">
      <c r="A406" s="1" t="s">
        <v>139</v>
      </c>
      <c r="B406" s="16">
        <v>45885</v>
      </c>
      <c r="C406" s="1" t="s">
        <v>240</v>
      </c>
      <c r="D406" s="1">
        <v>0.5</v>
      </c>
      <c r="E406" s="1">
        <v>4</v>
      </c>
      <c r="F406" s="1">
        <v>4</v>
      </c>
      <c r="G406" s="1">
        <v>2</v>
      </c>
      <c r="H406" s="1">
        <v>1</v>
      </c>
      <c r="I406" s="1">
        <v>1</v>
      </c>
      <c r="J406" s="1">
        <v>0</v>
      </c>
      <c r="K406" s="1">
        <v>0</v>
      </c>
      <c r="L406" s="1">
        <v>2</v>
      </c>
      <c r="M406" s="1">
        <v>2</v>
      </c>
      <c r="N406" s="1">
        <v>0</v>
      </c>
      <c r="O406" s="1">
        <v>0</v>
      </c>
      <c r="P406" s="1">
        <v>0</v>
      </c>
      <c r="Q406" s="1">
        <v>0.5</v>
      </c>
      <c r="R406" s="1">
        <v>0.75</v>
      </c>
      <c r="S406" s="1"/>
      <c r="T406" s="1"/>
      <c r="U406" s="1"/>
      <c r="V406" s="1"/>
      <c r="W406" s="1"/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5</v>
      </c>
      <c r="AF406" s="1">
        <v>0</v>
      </c>
      <c r="AG406" s="1">
        <v>2</v>
      </c>
    </row>
    <row r="407" spans="1:33">
      <c r="A407" s="1" t="s">
        <v>117</v>
      </c>
      <c r="B407" s="16">
        <v>45885</v>
      </c>
      <c r="C407" s="1" t="s">
        <v>240</v>
      </c>
      <c r="D407" s="1">
        <v>0.66700000000000004</v>
      </c>
      <c r="E407" s="1">
        <v>3</v>
      </c>
      <c r="F407" s="1">
        <v>3</v>
      </c>
      <c r="G407" s="1">
        <v>2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1</v>
      </c>
      <c r="N407" s="1">
        <v>1</v>
      </c>
      <c r="O407" s="1">
        <v>0</v>
      </c>
      <c r="P407" s="1">
        <v>0</v>
      </c>
      <c r="Q407" s="1">
        <v>0.66700000000000004</v>
      </c>
      <c r="R407" s="1">
        <v>1</v>
      </c>
      <c r="S407" s="1"/>
      <c r="T407" s="1"/>
      <c r="U407" s="1"/>
      <c r="V407" s="1"/>
      <c r="W407" s="1"/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1</v>
      </c>
      <c r="AF407" s="1">
        <v>1</v>
      </c>
      <c r="AG407" s="1">
        <v>1</v>
      </c>
    </row>
    <row r="408" spans="1:33">
      <c r="A408" s="1" t="s">
        <v>87</v>
      </c>
      <c r="B408" s="16">
        <v>45885</v>
      </c>
      <c r="C408" s="1" t="s">
        <v>240</v>
      </c>
      <c r="D408" s="1">
        <v>0</v>
      </c>
      <c r="E408" s="1">
        <v>5</v>
      </c>
      <c r="F408" s="1">
        <v>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/>
      <c r="T408" s="1"/>
      <c r="U408" s="1"/>
      <c r="V408" s="1"/>
      <c r="W408" s="1"/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1</v>
      </c>
      <c r="AF408" s="1">
        <v>3</v>
      </c>
      <c r="AG408" s="1">
        <v>5</v>
      </c>
    </row>
    <row r="409" spans="1:33">
      <c r="A409" s="1" t="s">
        <v>120</v>
      </c>
      <c r="B409" s="16">
        <v>45885</v>
      </c>
      <c r="C409" s="1" t="s">
        <v>240</v>
      </c>
      <c r="D409" s="1">
        <v>0.2</v>
      </c>
      <c r="E409" s="1">
        <v>5</v>
      </c>
      <c r="F409" s="1">
        <v>5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2</v>
      </c>
      <c r="N409" s="1">
        <v>0</v>
      </c>
      <c r="O409" s="1">
        <v>0</v>
      </c>
      <c r="P409" s="1">
        <v>1</v>
      </c>
      <c r="Q409" s="1">
        <v>0.2</v>
      </c>
      <c r="R409" s="1">
        <v>0.2</v>
      </c>
      <c r="S409" s="1"/>
      <c r="T409" s="1"/>
      <c r="U409" s="1"/>
      <c r="V409" s="1"/>
      <c r="W409" s="1"/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4</v>
      </c>
    </row>
    <row r="410" spans="1:33">
      <c r="A410" s="1" t="s">
        <v>114</v>
      </c>
      <c r="B410" s="16">
        <v>45885</v>
      </c>
      <c r="C410" s="1" t="s">
        <v>240</v>
      </c>
      <c r="D410" s="1">
        <v>0.6</v>
      </c>
      <c r="E410" s="1">
        <v>5</v>
      </c>
      <c r="F410" s="1">
        <v>5</v>
      </c>
      <c r="G410" s="1">
        <v>3</v>
      </c>
      <c r="H410" s="1">
        <v>1</v>
      </c>
      <c r="I410" s="1">
        <v>2</v>
      </c>
      <c r="J410" s="1">
        <v>0</v>
      </c>
      <c r="K410" s="1">
        <v>0</v>
      </c>
      <c r="L410" s="1">
        <v>2</v>
      </c>
      <c r="M410" s="1">
        <v>2</v>
      </c>
      <c r="N410" s="1">
        <v>0</v>
      </c>
      <c r="O410" s="1">
        <v>0</v>
      </c>
      <c r="P410" s="1">
        <v>0</v>
      </c>
      <c r="Q410" s="1">
        <v>0.6</v>
      </c>
      <c r="R410" s="1">
        <v>1</v>
      </c>
      <c r="S410" s="1"/>
      <c r="T410" s="1"/>
      <c r="U410" s="1"/>
      <c r="V410" s="1"/>
      <c r="W410" s="1"/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3</v>
      </c>
      <c r="AF410" s="1">
        <v>1</v>
      </c>
      <c r="AG410" s="1">
        <v>2</v>
      </c>
    </row>
    <row r="411" spans="1:33">
      <c r="A411" s="21" t="s">
        <v>113</v>
      </c>
      <c r="B411" s="16">
        <v>45885</v>
      </c>
      <c r="C411" s="1" t="s">
        <v>240</v>
      </c>
      <c r="D411" s="1">
        <v>0.66700000000000004</v>
      </c>
      <c r="E411" s="1">
        <v>5</v>
      </c>
      <c r="F411" s="1">
        <v>3</v>
      </c>
      <c r="G411" s="1">
        <v>2</v>
      </c>
      <c r="H411" s="1">
        <v>1</v>
      </c>
      <c r="I411" s="1">
        <v>1</v>
      </c>
      <c r="J411" s="1">
        <v>0</v>
      </c>
      <c r="K411" s="1">
        <v>0</v>
      </c>
      <c r="L411" s="1">
        <v>2</v>
      </c>
      <c r="M411" s="1">
        <v>3</v>
      </c>
      <c r="N411" s="1">
        <v>1</v>
      </c>
      <c r="O411" s="1">
        <v>2</v>
      </c>
      <c r="P411" s="1">
        <v>1</v>
      </c>
      <c r="Q411" s="1">
        <v>0.8</v>
      </c>
      <c r="R411" s="1">
        <v>1</v>
      </c>
      <c r="S411" s="1"/>
      <c r="T411" s="1"/>
      <c r="U411" s="1"/>
      <c r="V411" s="1"/>
      <c r="W411" s="1"/>
      <c r="X411" s="1">
        <v>2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</v>
      </c>
      <c r="AF411" s="1">
        <v>1</v>
      </c>
      <c r="AG411" s="1">
        <v>1</v>
      </c>
    </row>
    <row r="412" spans="1:33">
      <c r="A412" s="1" t="s">
        <v>272</v>
      </c>
      <c r="B412" s="16">
        <v>45885</v>
      </c>
      <c r="C412" s="1" t="s">
        <v>240</v>
      </c>
      <c r="D412" s="1">
        <v>0.4</v>
      </c>
      <c r="E412" s="1">
        <v>5</v>
      </c>
      <c r="F412" s="1">
        <v>5</v>
      </c>
      <c r="G412" s="1">
        <v>2</v>
      </c>
      <c r="H412" s="1">
        <v>1</v>
      </c>
      <c r="I412" s="1">
        <v>0</v>
      </c>
      <c r="J412" s="1">
        <v>0</v>
      </c>
      <c r="K412" s="1">
        <v>1</v>
      </c>
      <c r="L412" s="1">
        <v>1</v>
      </c>
      <c r="M412" s="1">
        <v>1</v>
      </c>
      <c r="N412" s="1">
        <v>2</v>
      </c>
      <c r="O412" s="1">
        <v>0</v>
      </c>
      <c r="P412" s="1">
        <v>0</v>
      </c>
      <c r="Q412" s="1">
        <v>0.4</v>
      </c>
      <c r="R412" s="1">
        <v>1</v>
      </c>
      <c r="S412" s="1"/>
      <c r="T412" s="1"/>
      <c r="U412" s="1"/>
      <c r="V412" s="1"/>
      <c r="W412" s="1"/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1">
        <v>1</v>
      </c>
      <c r="AF412" s="1">
        <v>0</v>
      </c>
      <c r="AG412" s="1">
        <v>3</v>
      </c>
    </row>
    <row r="413" spans="1:33">
      <c r="A413" s="1" t="s">
        <v>97</v>
      </c>
      <c r="B413" s="16">
        <v>45885</v>
      </c>
      <c r="C413" s="1" t="s">
        <v>240</v>
      </c>
      <c r="D413" s="1">
        <v>0.5</v>
      </c>
      <c r="E413" s="1">
        <v>5</v>
      </c>
      <c r="F413" s="1">
        <v>4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0.6</v>
      </c>
      <c r="R413" s="1">
        <v>0.75</v>
      </c>
      <c r="S413" s="1"/>
      <c r="T413" s="1"/>
      <c r="U413" s="1"/>
      <c r="V413" s="1"/>
      <c r="W413" s="1"/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</v>
      </c>
      <c r="AF413" s="1">
        <v>5</v>
      </c>
      <c r="AG413" s="1">
        <v>2</v>
      </c>
    </row>
    <row r="414" spans="1:33">
      <c r="A414" s="1" t="s">
        <v>98</v>
      </c>
      <c r="B414" s="16">
        <v>45885</v>
      </c>
      <c r="C414" s="1" t="s">
        <v>240</v>
      </c>
      <c r="D414" s="1">
        <v>0.25</v>
      </c>
      <c r="E414" s="1">
        <v>5</v>
      </c>
      <c r="F414" s="1">
        <v>4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</v>
      </c>
      <c r="P414" s="1">
        <v>0</v>
      </c>
      <c r="Q414" s="1">
        <v>0.4</v>
      </c>
      <c r="R414" s="1">
        <v>0.25</v>
      </c>
      <c r="S414" s="1"/>
      <c r="T414" s="1"/>
      <c r="U414" s="1"/>
      <c r="V414" s="1"/>
      <c r="W414" s="1"/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14</v>
      </c>
      <c r="AF414" s="1">
        <v>0</v>
      </c>
      <c r="AG414" s="1">
        <v>3</v>
      </c>
    </row>
    <row r="415" spans="1:33">
      <c r="A415" s="1" t="s">
        <v>145</v>
      </c>
      <c r="B415" s="16">
        <v>45885</v>
      </c>
      <c r="C415" s="1" t="s">
        <v>240</v>
      </c>
      <c r="D415" s="1">
        <v>0.25</v>
      </c>
      <c r="E415" s="1">
        <v>5</v>
      </c>
      <c r="F415" s="1">
        <v>4</v>
      </c>
      <c r="G415" s="1">
        <v>1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0</v>
      </c>
      <c r="O415" s="1">
        <v>0</v>
      </c>
      <c r="P415" s="1">
        <v>0</v>
      </c>
      <c r="Q415" s="1">
        <v>0.4</v>
      </c>
      <c r="R415" s="1">
        <v>0.25</v>
      </c>
      <c r="S415" s="1"/>
      <c r="T415" s="1"/>
      <c r="U415" s="1"/>
      <c r="V415" s="1"/>
      <c r="W415" s="1"/>
      <c r="X415" s="1">
        <v>0</v>
      </c>
      <c r="Y415" s="1">
        <v>1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3</v>
      </c>
    </row>
    <row r="416" spans="1:33">
      <c r="A416" s="1" t="s">
        <v>273</v>
      </c>
      <c r="B416" s="16">
        <v>45885</v>
      </c>
      <c r="C416" s="1" t="s">
        <v>240</v>
      </c>
      <c r="D416" s="1">
        <v>0</v>
      </c>
      <c r="E416" s="1">
        <v>4</v>
      </c>
      <c r="F416" s="1">
        <v>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0</v>
      </c>
      <c r="O416" s="1">
        <v>0</v>
      </c>
      <c r="P416" s="1">
        <v>2</v>
      </c>
      <c r="Q416" s="1">
        <v>0.25</v>
      </c>
      <c r="R416" s="1">
        <v>0</v>
      </c>
      <c r="S416" s="1"/>
      <c r="T416" s="1"/>
      <c r="U416" s="1"/>
      <c r="V416" s="1"/>
      <c r="W416" s="1"/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6</v>
      </c>
      <c r="AF416" s="1">
        <v>0</v>
      </c>
      <c r="AG416" s="1">
        <v>3</v>
      </c>
    </row>
    <row r="417" spans="1:33">
      <c r="A417" s="1" t="s">
        <v>84</v>
      </c>
      <c r="B417" s="16">
        <v>45886</v>
      </c>
      <c r="C417" s="1" t="s">
        <v>240</v>
      </c>
      <c r="D417" s="1">
        <v>0.33300000000000002</v>
      </c>
      <c r="E417" s="1">
        <v>6</v>
      </c>
      <c r="F417" s="1">
        <v>6</v>
      </c>
      <c r="G417" s="1">
        <v>2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2</v>
      </c>
      <c r="N417" s="1">
        <v>1</v>
      </c>
      <c r="O417" s="1">
        <v>0</v>
      </c>
      <c r="P417" s="1">
        <v>0</v>
      </c>
      <c r="Q417" s="1">
        <v>0.33300000000000002</v>
      </c>
      <c r="R417" s="1">
        <v>0.5</v>
      </c>
      <c r="S417" s="1"/>
      <c r="T417" s="1"/>
      <c r="U417" s="1"/>
      <c r="V417" s="1"/>
      <c r="W417" s="1"/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4</v>
      </c>
    </row>
    <row r="418" spans="1:33">
      <c r="A418" s="1" t="s">
        <v>88</v>
      </c>
      <c r="B418" s="16">
        <v>45886</v>
      </c>
      <c r="C418" s="1" t="s">
        <v>240</v>
      </c>
      <c r="D418" s="1">
        <v>0.75</v>
      </c>
      <c r="E418" s="1">
        <v>5</v>
      </c>
      <c r="F418" s="1">
        <v>4</v>
      </c>
      <c r="G418" s="1">
        <v>3</v>
      </c>
      <c r="H418" s="1">
        <v>2</v>
      </c>
      <c r="I418" s="1">
        <v>0</v>
      </c>
      <c r="J418" s="1">
        <v>0</v>
      </c>
      <c r="K418" s="1">
        <v>1</v>
      </c>
      <c r="L418" s="1">
        <v>2</v>
      </c>
      <c r="M418" s="1">
        <v>3</v>
      </c>
      <c r="N418" s="1">
        <v>0</v>
      </c>
      <c r="O418" s="1">
        <v>1</v>
      </c>
      <c r="P418" s="1">
        <v>0</v>
      </c>
      <c r="Q418" s="1">
        <v>0.8</v>
      </c>
      <c r="R418" s="1">
        <v>1.5</v>
      </c>
      <c r="S418" s="1"/>
      <c r="T418" s="1"/>
      <c r="U418" s="1"/>
      <c r="V418" s="1"/>
      <c r="W418" s="1"/>
      <c r="X418" s="1">
        <v>1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5</v>
      </c>
      <c r="AF418" s="1">
        <v>0</v>
      </c>
      <c r="AG418" s="1">
        <v>1</v>
      </c>
    </row>
    <row r="419" spans="1:33">
      <c r="A419" s="1" t="s">
        <v>85</v>
      </c>
      <c r="B419" s="16">
        <v>45886</v>
      </c>
      <c r="C419" s="1" t="s">
        <v>240</v>
      </c>
      <c r="D419" s="1">
        <v>0.75</v>
      </c>
      <c r="E419" s="1">
        <v>5</v>
      </c>
      <c r="F419" s="1">
        <v>4</v>
      </c>
      <c r="G419" s="1">
        <v>3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0.8</v>
      </c>
      <c r="R419" s="1">
        <v>1.25</v>
      </c>
      <c r="S419" s="1"/>
      <c r="T419" s="1"/>
      <c r="U419" s="1"/>
      <c r="V419" s="1"/>
      <c r="W419" s="1"/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6</v>
      </c>
      <c r="AF419" s="1">
        <v>0</v>
      </c>
      <c r="AG419" s="1">
        <v>1</v>
      </c>
    </row>
    <row r="420" spans="1:33">
      <c r="A420" s="1" t="s">
        <v>86</v>
      </c>
      <c r="B420" s="1" t="s">
        <v>252</v>
      </c>
      <c r="C420" s="1" t="s">
        <v>240</v>
      </c>
      <c r="D420" s="1">
        <v>0.25</v>
      </c>
      <c r="E420" s="1">
        <v>5</v>
      </c>
      <c r="F420" s="1">
        <v>4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0.4</v>
      </c>
      <c r="R420" s="1">
        <v>0.25</v>
      </c>
      <c r="S420" s="1"/>
      <c r="T420" s="1"/>
      <c r="U420" s="1"/>
      <c r="V420" s="1"/>
      <c r="W420" s="1"/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1</v>
      </c>
      <c r="AD420" s="1">
        <v>0</v>
      </c>
      <c r="AE420" s="1">
        <v>3</v>
      </c>
      <c r="AF420" s="1">
        <v>2</v>
      </c>
      <c r="AG420" s="1">
        <v>4</v>
      </c>
    </row>
    <row r="421" spans="1:33">
      <c r="A421" s="1" t="s">
        <v>89</v>
      </c>
      <c r="B421" s="16">
        <v>45886</v>
      </c>
      <c r="C421" s="1" t="s">
        <v>240</v>
      </c>
      <c r="D421" s="1">
        <v>0.4</v>
      </c>
      <c r="E421" s="1">
        <v>5</v>
      </c>
      <c r="F421" s="1">
        <v>5</v>
      </c>
      <c r="G421" s="1">
        <v>2</v>
      </c>
      <c r="H421" s="1">
        <v>1</v>
      </c>
      <c r="I421" s="1">
        <v>0</v>
      </c>
      <c r="J421" s="1">
        <v>0</v>
      </c>
      <c r="K421" s="1">
        <v>1</v>
      </c>
      <c r="L421" s="1">
        <v>2</v>
      </c>
      <c r="M421" s="1">
        <v>1</v>
      </c>
      <c r="N421" s="1">
        <v>0</v>
      </c>
      <c r="O421" s="1">
        <v>0</v>
      </c>
      <c r="P421" s="1">
        <v>1</v>
      </c>
      <c r="Q421" s="1">
        <v>0.4</v>
      </c>
      <c r="R421" s="1">
        <v>1</v>
      </c>
      <c r="S421" s="1"/>
      <c r="T421" s="1"/>
      <c r="U421" s="1"/>
      <c r="V421" s="1"/>
      <c r="W421" s="1"/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1</v>
      </c>
      <c r="AG421" s="1">
        <v>3</v>
      </c>
    </row>
    <row r="422" spans="1:33">
      <c r="A422" s="1" t="s">
        <v>142</v>
      </c>
      <c r="B422" s="16">
        <v>45886</v>
      </c>
      <c r="C422" s="1" t="s">
        <v>240</v>
      </c>
      <c r="D422" s="1">
        <v>0.2</v>
      </c>
      <c r="E422" s="1">
        <v>5</v>
      </c>
      <c r="F422" s="1">
        <v>5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0.2</v>
      </c>
      <c r="R422" s="1">
        <v>0.4</v>
      </c>
      <c r="S422" s="1"/>
      <c r="T422" s="1"/>
      <c r="U422" s="1"/>
      <c r="V422" s="1"/>
      <c r="W422" s="1"/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2</v>
      </c>
      <c r="AF422" s="1">
        <v>0</v>
      </c>
      <c r="AG422" s="1">
        <v>4</v>
      </c>
    </row>
    <row r="423" spans="1:33">
      <c r="A423" s="1" t="s">
        <v>122</v>
      </c>
      <c r="B423" s="16">
        <v>45886</v>
      </c>
      <c r="C423" s="1" t="s">
        <v>240</v>
      </c>
      <c r="D423" s="1">
        <v>0.4</v>
      </c>
      <c r="E423" s="1">
        <v>5</v>
      </c>
      <c r="F423" s="1">
        <v>5</v>
      </c>
      <c r="G423" s="1">
        <v>2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  <c r="M423" s="1">
        <v>2</v>
      </c>
      <c r="N423" s="1">
        <v>0</v>
      </c>
      <c r="O423" s="1">
        <v>0</v>
      </c>
      <c r="P423" s="1">
        <v>1</v>
      </c>
      <c r="Q423" s="1">
        <v>0.4</v>
      </c>
      <c r="R423" s="1">
        <v>1</v>
      </c>
      <c r="S423" s="1"/>
      <c r="T423" s="1"/>
      <c r="U423" s="1"/>
      <c r="V423" s="1"/>
      <c r="W423" s="1"/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4</v>
      </c>
      <c r="AF423" s="1">
        <v>0</v>
      </c>
      <c r="AG423" s="1">
        <v>3</v>
      </c>
    </row>
    <row r="424" spans="1:33">
      <c r="A424" s="1" t="s">
        <v>109</v>
      </c>
      <c r="B424" s="16">
        <v>45886</v>
      </c>
      <c r="C424" s="1" t="s">
        <v>240</v>
      </c>
      <c r="D424" s="1">
        <v>0.33300000000000002</v>
      </c>
      <c r="E424" s="1">
        <v>5</v>
      </c>
      <c r="F424" s="1">
        <v>3</v>
      </c>
      <c r="G424" s="1">
        <v>1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</v>
      </c>
      <c r="P424" s="1">
        <v>0</v>
      </c>
      <c r="Q424" s="1">
        <v>0.6</v>
      </c>
      <c r="R424" s="1">
        <v>0.66700000000000004</v>
      </c>
      <c r="S424" s="1"/>
      <c r="T424" s="1"/>
      <c r="U424" s="1"/>
      <c r="V424" s="1"/>
      <c r="W424" s="1"/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3</v>
      </c>
      <c r="AF424" s="1">
        <v>0</v>
      </c>
      <c r="AG424" s="1">
        <v>2</v>
      </c>
    </row>
    <row r="425" spans="1:33">
      <c r="A425" s="1" t="s">
        <v>101</v>
      </c>
      <c r="B425" s="16">
        <v>45886</v>
      </c>
      <c r="C425" s="1" t="s">
        <v>240</v>
      </c>
      <c r="D425" s="1">
        <v>0.2</v>
      </c>
      <c r="E425" s="1">
        <v>5</v>
      </c>
      <c r="F425" s="1">
        <v>5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2</v>
      </c>
      <c r="N425" s="1">
        <v>1</v>
      </c>
      <c r="O425" s="1">
        <v>0</v>
      </c>
      <c r="P425" s="1">
        <v>1</v>
      </c>
      <c r="Q425" s="1">
        <v>0.2</v>
      </c>
      <c r="R425" s="1">
        <v>0.2</v>
      </c>
      <c r="S425" s="1"/>
      <c r="T425" s="1"/>
      <c r="U425" s="1"/>
      <c r="V425" s="1"/>
      <c r="W425" s="1"/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3</v>
      </c>
      <c r="AF425" s="1">
        <v>1</v>
      </c>
      <c r="AG425" s="1">
        <v>4</v>
      </c>
    </row>
    <row r="426" spans="1:33">
      <c r="A426" s="1" t="s">
        <v>119</v>
      </c>
      <c r="B426" s="16">
        <v>45886</v>
      </c>
      <c r="C426" s="1" t="s">
        <v>240</v>
      </c>
      <c r="D426" s="1">
        <v>0.5</v>
      </c>
      <c r="E426" s="1">
        <v>4</v>
      </c>
      <c r="F426" s="1">
        <v>4</v>
      </c>
      <c r="G426" s="1">
        <v>2</v>
      </c>
      <c r="H426" s="1">
        <v>0</v>
      </c>
      <c r="I426" s="1">
        <v>2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>
        <v>0.5</v>
      </c>
      <c r="R426" s="1">
        <v>1</v>
      </c>
      <c r="S426" s="1"/>
      <c r="T426" s="1"/>
      <c r="U426" s="1"/>
      <c r="V426" s="1"/>
      <c r="W426" s="1"/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1</v>
      </c>
      <c r="AF426" s="1">
        <v>0</v>
      </c>
      <c r="AG426" s="1">
        <v>2</v>
      </c>
    </row>
    <row r="427" spans="1:33">
      <c r="A427" s="1" t="s">
        <v>83</v>
      </c>
      <c r="B427" s="1" t="s">
        <v>252</v>
      </c>
      <c r="C427" s="1" t="s">
        <v>240</v>
      </c>
      <c r="D427" s="1">
        <v>0.25</v>
      </c>
      <c r="E427" s="1">
        <v>4</v>
      </c>
      <c r="F427" s="1">
        <v>4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0.25</v>
      </c>
      <c r="R427" s="1">
        <v>0.25</v>
      </c>
      <c r="S427" s="1"/>
      <c r="T427" s="1"/>
      <c r="U427" s="1"/>
      <c r="V427" s="1"/>
      <c r="W427" s="1"/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</v>
      </c>
      <c r="AG427" s="1">
        <v>3</v>
      </c>
    </row>
    <row r="428" spans="1:33">
      <c r="A428" s="1" t="s">
        <v>112</v>
      </c>
      <c r="B428" s="16">
        <v>45886</v>
      </c>
      <c r="C428" s="1" t="s">
        <v>240</v>
      </c>
      <c r="D428" s="1">
        <v>0</v>
      </c>
      <c r="E428" s="1">
        <v>4</v>
      </c>
      <c r="F428" s="1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/>
      <c r="T428" s="1"/>
      <c r="U428" s="1"/>
      <c r="V428" s="1"/>
      <c r="W428" s="1"/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4</v>
      </c>
    </row>
    <row r="429" spans="1:33">
      <c r="A429" s="1" t="s">
        <v>104</v>
      </c>
      <c r="B429" s="16">
        <v>45886</v>
      </c>
      <c r="C429" s="1" t="s">
        <v>240</v>
      </c>
      <c r="D429" s="1">
        <v>0</v>
      </c>
      <c r="E429" s="1">
        <v>4</v>
      </c>
      <c r="F429" s="1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/>
      <c r="T429" s="1"/>
      <c r="U429" s="1"/>
      <c r="V429" s="1"/>
      <c r="W429" s="1"/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4</v>
      </c>
      <c r="AF429" s="1">
        <v>0</v>
      </c>
      <c r="AG429" s="1">
        <v>4</v>
      </c>
    </row>
    <row r="430" spans="1:33">
      <c r="A430" s="1" t="s">
        <v>126</v>
      </c>
      <c r="B430" s="16">
        <v>45886</v>
      </c>
      <c r="C430" s="1" t="s">
        <v>240</v>
      </c>
      <c r="D430" s="1">
        <v>0.25</v>
      </c>
      <c r="E430" s="1">
        <v>4</v>
      </c>
      <c r="F430" s="1">
        <v>4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0.25</v>
      </c>
      <c r="R430" s="1">
        <v>0.5</v>
      </c>
      <c r="S430" s="1"/>
      <c r="T430" s="1"/>
      <c r="U430" s="1"/>
      <c r="V430" s="1"/>
      <c r="W430" s="1"/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4</v>
      </c>
      <c r="AF430" s="1">
        <v>1</v>
      </c>
      <c r="AG430" s="1">
        <v>3</v>
      </c>
    </row>
    <row r="431" spans="1:33">
      <c r="A431" s="1" t="s">
        <v>115</v>
      </c>
      <c r="B431" s="16">
        <v>45886</v>
      </c>
      <c r="C431" s="1" t="s">
        <v>240</v>
      </c>
      <c r="D431" s="1">
        <v>0</v>
      </c>
      <c r="E431" s="1">
        <v>4</v>
      </c>
      <c r="F431" s="1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2</v>
      </c>
      <c r="Q431" s="1">
        <v>0</v>
      </c>
      <c r="R431" s="1">
        <v>0</v>
      </c>
      <c r="S431" s="1"/>
      <c r="T431" s="1"/>
      <c r="U431" s="1"/>
      <c r="V431" s="1"/>
      <c r="W431" s="1"/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1</v>
      </c>
      <c r="AG431" s="1">
        <v>4</v>
      </c>
    </row>
    <row r="432" spans="1:33">
      <c r="A432" s="1" t="s">
        <v>107</v>
      </c>
      <c r="B432" s="16">
        <v>45886</v>
      </c>
      <c r="C432" s="1" t="s">
        <v>240</v>
      </c>
      <c r="D432" s="1">
        <v>0.33300000000000002</v>
      </c>
      <c r="E432" s="1">
        <v>3</v>
      </c>
      <c r="F432" s="1">
        <v>3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1</v>
      </c>
      <c r="Q432" s="1">
        <v>0.33300000000000002</v>
      </c>
      <c r="R432" s="1">
        <v>0.33300000000000002</v>
      </c>
      <c r="S432" s="1"/>
      <c r="T432" s="1"/>
      <c r="U432" s="1"/>
      <c r="V432" s="1"/>
      <c r="W432" s="1"/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12</v>
      </c>
      <c r="AF432" s="1">
        <v>0</v>
      </c>
      <c r="AG432" s="1">
        <v>2</v>
      </c>
    </row>
    <row r="433" spans="1:33">
      <c r="A433" s="1" t="s">
        <v>121</v>
      </c>
      <c r="B433" s="16">
        <v>45886</v>
      </c>
      <c r="C433" s="1" t="s">
        <v>240</v>
      </c>
      <c r="D433" s="1">
        <v>0</v>
      </c>
      <c r="E433" s="1">
        <v>3</v>
      </c>
      <c r="F433" s="1">
        <v>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/>
      <c r="T433" s="1"/>
      <c r="U433" s="1"/>
      <c r="V433" s="1"/>
      <c r="W433" s="1"/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3</v>
      </c>
    </row>
    <row r="434" spans="1:33">
      <c r="A434" s="1" t="s">
        <v>96</v>
      </c>
      <c r="B434" s="16">
        <v>45886</v>
      </c>
      <c r="C434" s="1" t="s">
        <v>240</v>
      </c>
      <c r="D434" s="1">
        <v>0.33300000000000002</v>
      </c>
      <c r="E434" s="1">
        <v>3</v>
      </c>
      <c r="F434" s="1">
        <v>3</v>
      </c>
      <c r="G434" s="1">
        <v>1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1</v>
      </c>
      <c r="Q434" s="1">
        <v>0.33300000000000002</v>
      </c>
      <c r="R434" s="1">
        <v>0.66700000000000004</v>
      </c>
      <c r="S434" s="1"/>
      <c r="T434" s="1"/>
      <c r="U434" s="1"/>
      <c r="V434" s="1"/>
      <c r="W434" s="1"/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2</v>
      </c>
    </row>
    <row r="435" spans="1:33">
      <c r="A435" s="1" t="s">
        <v>134</v>
      </c>
      <c r="B435" s="16">
        <v>45886</v>
      </c>
      <c r="C435" s="1" t="s">
        <v>241</v>
      </c>
      <c r="D435" s="1">
        <v>0</v>
      </c>
      <c r="E435" s="1"/>
      <c r="F435" s="1"/>
      <c r="G435" s="1"/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>
        <v>0</v>
      </c>
      <c r="R435" s="1">
        <v>0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>
        <v>1</v>
      </c>
      <c r="AG435" s="1">
        <v>0</v>
      </c>
    </row>
    <row r="436" spans="1:33">
      <c r="A436" s="1" t="s">
        <v>269</v>
      </c>
      <c r="B436" s="16">
        <v>45886</v>
      </c>
      <c r="C436" s="1" t="s">
        <v>240</v>
      </c>
      <c r="D436" s="1">
        <v>0</v>
      </c>
      <c r="E436" s="1">
        <v>5</v>
      </c>
      <c r="F436" s="1">
        <v>5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4</v>
      </c>
      <c r="Q436" s="1">
        <v>0</v>
      </c>
      <c r="R436" s="1">
        <v>0</v>
      </c>
      <c r="S436" s="1"/>
      <c r="T436" s="1"/>
      <c r="U436" s="1"/>
      <c r="V436" s="1"/>
      <c r="W436" s="1"/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/>
      <c r="AE436" s="1"/>
      <c r="AF436" s="1"/>
      <c r="AG436" s="1">
        <v>5</v>
      </c>
    </row>
    <row r="437" spans="1:33">
      <c r="A437" s="1" t="s">
        <v>108</v>
      </c>
      <c r="B437" s="16">
        <v>45886</v>
      </c>
      <c r="C437" s="1" t="s">
        <v>240</v>
      </c>
      <c r="D437" s="1">
        <v>0.25</v>
      </c>
      <c r="E437" s="1">
        <v>4</v>
      </c>
      <c r="F437" s="1">
        <v>4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0.25</v>
      </c>
      <c r="R437" s="1">
        <v>0.25</v>
      </c>
      <c r="S437" s="1"/>
      <c r="T437" s="1"/>
      <c r="U437" s="1"/>
      <c r="V437" s="1"/>
      <c r="W437" s="1"/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/>
      <c r="AE437" s="1"/>
      <c r="AF437" s="1"/>
      <c r="AG437" s="1">
        <v>3</v>
      </c>
    </row>
    <row r="438" spans="1:33">
      <c r="A438" s="1" t="s">
        <v>105</v>
      </c>
      <c r="B438" s="16">
        <v>45886</v>
      </c>
      <c r="C438" s="1" t="s">
        <v>240</v>
      </c>
      <c r="D438" s="1">
        <v>0.25</v>
      </c>
      <c r="E438" s="1">
        <v>4</v>
      </c>
      <c r="F438" s="1">
        <v>4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0.25</v>
      </c>
      <c r="R438" s="1">
        <v>0.5</v>
      </c>
      <c r="S438" s="1"/>
      <c r="T438" s="1"/>
      <c r="U438" s="1"/>
      <c r="V438" s="1"/>
      <c r="W438" s="1"/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/>
      <c r="AE438" s="1"/>
      <c r="AF438" s="1"/>
      <c r="AG438" s="1">
        <v>3</v>
      </c>
    </row>
    <row r="439" spans="1:33">
      <c r="A439" s="1" t="s">
        <v>137</v>
      </c>
      <c r="B439" s="16">
        <v>45886</v>
      </c>
      <c r="C439" s="1" t="s">
        <v>240</v>
      </c>
      <c r="D439" s="1">
        <v>0.25</v>
      </c>
      <c r="E439" s="1">
        <v>4</v>
      </c>
      <c r="F439" s="1">
        <v>4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1</v>
      </c>
      <c r="Q439" s="1">
        <v>0.25</v>
      </c>
      <c r="R439" s="1">
        <v>0.25</v>
      </c>
      <c r="S439" s="1"/>
      <c r="T439" s="1"/>
      <c r="U439" s="1"/>
      <c r="V439" s="1"/>
      <c r="W439" s="1"/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/>
      <c r="AE439" s="1"/>
      <c r="AF439" s="1"/>
      <c r="AG439" s="1">
        <v>3</v>
      </c>
    </row>
    <row r="440" spans="1:33">
      <c r="A440" s="1" t="s">
        <v>82</v>
      </c>
      <c r="B440" s="16">
        <v>45886</v>
      </c>
      <c r="C440" s="1" t="s">
        <v>240</v>
      </c>
      <c r="D440" s="1">
        <v>0</v>
      </c>
      <c r="E440" s="1">
        <v>4</v>
      </c>
      <c r="F440" s="1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2</v>
      </c>
      <c r="Q440" s="1">
        <v>0</v>
      </c>
      <c r="R440" s="1">
        <v>0</v>
      </c>
      <c r="S440" s="1"/>
      <c r="T440" s="1"/>
      <c r="U440" s="1"/>
      <c r="V440" s="1"/>
      <c r="W440" s="1"/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/>
      <c r="AE440" s="1"/>
      <c r="AF440" s="1"/>
      <c r="AG440" s="1">
        <v>4</v>
      </c>
    </row>
    <row r="441" spans="1:33">
      <c r="A441" s="1" t="s">
        <v>91</v>
      </c>
      <c r="B441" s="16">
        <v>45886</v>
      </c>
      <c r="C441" s="1" t="s">
        <v>240</v>
      </c>
      <c r="D441" s="1">
        <v>0.25</v>
      </c>
      <c r="E441" s="1">
        <v>4</v>
      </c>
      <c r="F441" s="1">
        <v>4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1</v>
      </c>
      <c r="Q441" s="1">
        <v>0.25</v>
      </c>
      <c r="R441" s="1">
        <v>0.25</v>
      </c>
      <c r="S441" s="1"/>
      <c r="T441" s="1"/>
      <c r="U441" s="1"/>
      <c r="V441" s="1"/>
      <c r="W441" s="1"/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/>
      <c r="AE441" s="1"/>
      <c r="AF441" s="1"/>
      <c r="AG441" s="1">
        <v>3</v>
      </c>
    </row>
    <row r="442" spans="1:33">
      <c r="A442" s="1" t="s">
        <v>103</v>
      </c>
      <c r="B442" s="16">
        <v>45886</v>
      </c>
      <c r="C442" s="1" t="s">
        <v>240</v>
      </c>
      <c r="D442" s="1">
        <v>0</v>
      </c>
      <c r="E442" s="1">
        <v>4</v>
      </c>
      <c r="F442" s="1">
        <v>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1</v>
      </c>
      <c r="Q442" s="1">
        <v>0.25</v>
      </c>
      <c r="R442" s="1">
        <v>0</v>
      </c>
      <c r="S442" s="1"/>
      <c r="T442" s="1"/>
      <c r="U442" s="1"/>
      <c r="V442" s="1"/>
      <c r="W442" s="1"/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/>
      <c r="AE442" s="1"/>
      <c r="AF442" s="1"/>
      <c r="AG442" s="1">
        <v>3</v>
      </c>
    </row>
    <row r="443" spans="1:33">
      <c r="A443" s="1" t="s">
        <v>95</v>
      </c>
      <c r="B443" s="16">
        <v>45886</v>
      </c>
      <c r="C443" s="1" t="s">
        <v>240</v>
      </c>
      <c r="D443" s="1">
        <v>0.25</v>
      </c>
      <c r="E443" s="1">
        <v>4</v>
      </c>
      <c r="F443" s="1">
        <v>4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0</v>
      </c>
      <c r="P443" s="1">
        <v>1</v>
      </c>
      <c r="Q443" s="1">
        <v>0.25</v>
      </c>
      <c r="R443" s="1">
        <v>0.5</v>
      </c>
      <c r="S443" s="1"/>
      <c r="T443" s="1"/>
      <c r="U443" s="1"/>
      <c r="V443" s="1"/>
      <c r="W443" s="1"/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/>
      <c r="AE443" s="1"/>
      <c r="AF443" s="1"/>
      <c r="AG443" s="1">
        <v>3</v>
      </c>
    </row>
    <row r="444" spans="1:33">
      <c r="A444" s="1" t="s">
        <v>140</v>
      </c>
      <c r="B444" s="16">
        <v>45886</v>
      </c>
      <c r="C444" s="1" t="s">
        <v>240</v>
      </c>
      <c r="D444" s="1">
        <v>0.5</v>
      </c>
      <c r="E444" s="1">
        <v>5</v>
      </c>
      <c r="F444" s="1">
        <v>4</v>
      </c>
      <c r="G444" s="1">
        <v>2</v>
      </c>
      <c r="H444" s="1">
        <v>2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0</v>
      </c>
      <c r="P444" s="1">
        <v>0</v>
      </c>
      <c r="Q444" s="1">
        <v>0.6</v>
      </c>
      <c r="R444" s="1">
        <v>0.5</v>
      </c>
      <c r="S444" s="1"/>
      <c r="T444" s="1"/>
      <c r="U444" s="1"/>
      <c r="V444" s="1"/>
      <c r="W444" s="1"/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/>
      <c r="AE444" s="1"/>
      <c r="AF444" s="1"/>
      <c r="AG444" s="1">
        <v>2</v>
      </c>
    </row>
    <row r="445" spans="1:33">
      <c r="A445" s="1" t="s">
        <v>118</v>
      </c>
      <c r="B445" s="16">
        <v>45886</v>
      </c>
      <c r="C445" s="1" t="s">
        <v>240</v>
      </c>
      <c r="D445" s="1">
        <v>0.25</v>
      </c>
      <c r="E445" s="1">
        <v>4</v>
      </c>
      <c r="F445" s="1">
        <v>4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0.25</v>
      </c>
      <c r="R445" s="1">
        <v>0.5</v>
      </c>
      <c r="S445" s="1"/>
      <c r="T445" s="1"/>
      <c r="U445" s="1"/>
      <c r="V445" s="1"/>
      <c r="W445" s="1"/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/>
      <c r="AE445" s="1"/>
      <c r="AF445" s="1"/>
      <c r="AG445" s="1">
        <v>3</v>
      </c>
    </row>
    <row r="446" spans="1:33">
      <c r="A446" s="1" t="s">
        <v>116</v>
      </c>
      <c r="B446" s="16">
        <v>45886</v>
      </c>
      <c r="C446" s="1" t="s">
        <v>240</v>
      </c>
      <c r="D446" s="1">
        <v>0.5</v>
      </c>
      <c r="E446" s="1">
        <v>4</v>
      </c>
      <c r="F446" s="1">
        <v>4</v>
      </c>
      <c r="G446" s="1">
        <v>2</v>
      </c>
      <c r="H446" s="1">
        <v>0</v>
      </c>
      <c r="I446" s="1">
        <v>0</v>
      </c>
      <c r="J446" s="1">
        <v>0</v>
      </c>
      <c r="K446" s="1">
        <v>2</v>
      </c>
      <c r="L446" s="1">
        <v>4</v>
      </c>
      <c r="M446" s="1">
        <v>2</v>
      </c>
      <c r="N446" s="1">
        <v>0</v>
      </c>
      <c r="O446" s="1">
        <v>0</v>
      </c>
      <c r="P446" s="1">
        <v>0</v>
      </c>
      <c r="Q446" s="1">
        <v>0.5</v>
      </c>
      <c r="R446" s="1">
        <v>2</v>
      </c>
      <c r="S446" s="1"/>
      <c r="T446" s="1"/>
      <c r="U446" s="1"/>
      <c r="V446" s="1"/>
      <c r="W446" s="1"/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/>
      <c r="AE446" s="1"/>
      <c r="AF446" s="1"/>
      <c r="AG446" s="1">
        <v>2</v>
      </c>
    </row>
    <row r="447" spans="1:33">
      <c r="A447" s="1" t="s">
        <v>138</v>
      </c>
      <c r="B447" s="16">
        <v>45886</v>
      </c>
      <c r="C447" s="1" t="s">
        <v>240</v>
      </c>
      <c r="D447" s="1">
        <v>0</v>
      </c>
      <c r="E447" s="1">
        <v>4</v>
      </c>
      <c r="F447" s="1">
        <v>4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/>
      <c r="T447" s="1"/>
      <c r="U447" s="1"/>
      <c r="V447" s="1"/>
      <c r="W447" s="1"/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/>
      <c r="AE447" s="1"/>
      <c r="AF447" s="1"/>
      <c r="AG447" s="1">
        <v>4</v>
      </c>
    </row>
    <row r="448" spans="1:33">
      <c r="A448" s="1" t="s">
        <v>110</v>
      </c>
      <c r="B448" s="16">
        <v>45886</v>
      </c>
      <c r="C448" s="1" t="s">
        <v>240</v>
      </c>
      <c r="D448" s="1">
        <v>0.25</v>
      </c>
      <c r="E448" s="1">
        <v>4</v>
      </c>
      <c r="F448" s="1">
        <v>4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>
        <v>2</v>
      </c>
      <c r="Q448" s="1">
        <v>0.25</v>
      </c>
      <c r="R448" s="1">
        <v>0.25</v>
      </c>
      <c r="S448" s="1"/>
      <c r="T448" s="1"/>
      <c r="U448" s="1"/>
      <c r="V448" s="1"/>
      <c r="W448" s="1"/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1</v>
      </c>
      <c r="AD448" s="1"/>
      <c r="AE448" s="1"/>
      <c r="AF448" s="1"/>
      <c r="AG448" s="1">
        <v>4</v>
      </c>
    </row>
    <row r="449" spans="1:33">
      <c r="A449" s="1" t="s">
        <v>139</v>
      </c>
      <c r="B449" s="16">
        <v>45886</v>
      </c>
      <c r="C449" s="1" t="s">
        <v>240</v>
      </c>
      <c r="D449" s="1">
        <v>0</v>
      </c>
      <c r="E449" s="1">
        <v>4</v>
      </c>
      <c r="F449" s="1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/>
      <c r="T449" s="1"/>
      <c r="U449" s="1"/>
      <c r="V449" s="1"/>
      <c r="W449" s="1"/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/>
      <c r="AE449" s="1"/>
      <c r="AF449" s="1"/>
      <c r="AG449" s="1">
        <v>4</v>
      </c>
    </row>
    <row r="450" spans="1:33">
      <c r="A450" s="1" t="s">
        <v>124</v>
      </c>
      <c r="B450" s="16">
        <v>45886</v>
      </c>
      <c r="C450" s="1" t="s">
        <v>240</v>
      </c>
      <c r="D450" s="1">
        <v>0.66700000000000004</v>
      </c>
      <c r="E450" s="1">
        <v>4</v>
      </c>
      <c r="F450" s="1">
        <v>3</v>
      </c>
      <c r="G450" s="1">
        <v>2</v>
      </c>
      <c r="H450" s="1">
        <v>1</v>
      </c>
      <c r="I450" s="1">
        <v>0</v>
      </c>
      <c r="J450" s="1">
        <v>0</v>
      </c>
      <c r="K450" s="1">
        <v>1</v>
      </c>
      <c r="L450" s="1">
        <v>1</v>
      </c>
      <c r="M450" s="1">
        <v>2</v>
      </c>
      <c r="N450" s="1">
        <v>0</v>
      </c>
      <c r="O450" s="1">
        <v>0</v>
      </c>
      <c r="P450" s="1">
        <v>0</v>
      </c>
      <c r="Q450" s="1">
        <v>0.75</v>
      </c>
      <c r="R450" s="1">
        <v>1.667</v>
      </c>
      <c r="S450" s="1"/>
      <c r="T450" s="1"/>
      <c r="U450" s="1"/>
      <c r="V450" s="1"/>
      <c r="W450" s="1"/>
      <c r="X450" s="1">
        <v>0</v>
      </c>
      <c r="Y450" s="1">
        <v>1</v>
      </c>
      <c r="Z450" s="1">
        <v>0</v>
      </c>
      <c r="AA450" s="1">
        <v>0</v>
      </c>
      <c r="AB450" s="1">
        <v>0</v>
      </c>
      <c r="AC450" s="1">
        <v>1</v>
      </c>
      <c r="AD450" s="1"/>
      <c r="AE450" s="1"/>
      <c r="AF450" s="1"/>
      <c r="AG450" s="1">
        <v>2</v>
      </c>
    </row>
    <row r="451" spans="1:33">
      <c r="A451" s="1" t="s">
        <v>117</v>
      </c>
      <c r="B451" s="16">
        <v>45886</v>
      </c>
      <c r="C451" s="1" t="s">
        <v>240</v>
      </c>
      <c r="D451" s="1">
        <v>0.5</v>
      </c>
      <c r="E451" s="1">
        <v>4</v>
      </c>
      <c r="F451" s="1">
        <v>4</v>
      </c>
      <c r="G451" s="1">
        <v>2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2</v>
      </c>
      <c r="O451" s="1">
        <v>0</v>
      </c>
      <c r="P451" s="1">
        <v>0</v>
      </c>
      <c r="Q451" s="1">
        <v>0.5</v>
      </c>
      <c r="R451" s="1">
        <v>0.5</v>
      </c>
      <c r="S451" s="1"/>
      <c r="T451" s="1"/>
      <c r="U451" s="1"/>
      <c r="V451" s="1"/>
      <c r="W451" s="1"/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/>
      <c r="AE451" s="1"/>
      <c r="AF451" s="1"/>
      <c r="AG451" s="1">
        <v>2</v>
      </c>
    </row>
    <row r="452" spans="1:33">
      <c r="A452" s="1" t="s">
        <v>253</v>
      </c>
      <c r="B452" s="16">
        <v>45886</v>
      </c>
      <c r="C452" s="1" t="s">
        <v>240</v>
      </c>
      <c r="D452" s="1">
        <v>0.66700000000000004</v>
      </c>
      <c r="E452" s="1">
        <v>4</v>
      </c>
      <c r="F452" s="1">
        <v>3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0</v>
      </c>
      <c r="P452" s="1">
        <v>0</v>
      </c>
      <c r="Q452" s="1">
        <v>0.75</v>
      </c>
      <c r="R452" s="1">
        <v>1.333</v>
      </c>
      <c r="S452" s="1"/>
      <c r="T452" s="1"/>
      <c r="U452" s="1"/>
      <c r="V452" s="1"/>
      <c r="W452" s="1"/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/>
      <c r="AE452" s="1"/>
      <c r="AF452" s="1"/>
      <c r="AG452" s="1">
        <v>1</v>
      </c>
    </row>
    <row r="453" spans="1:33">
      <c r="A453" s="1" t="s">
        <v>140</v>
      </c>
      <c r="B453" s="28">
        <v>45891</v>
      </c>
      <c r="C453" s="1" t="s">
        <v>240</v>
      </c>
      <c r="D453" s="1">
        <v>0</v>
      </c>
      <c r="E453" s="1">
        <v>4</v>
      </c>
      <c r="F453" s="1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/>
      <c r="T453" s="1"/>
      <c r="U453" s="1"/>
      <c r="V453" s="1"/>
      <c r="W453" s="1"/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1</v>
      </c>
      <c r="AG453" s="1">
        <v>4</v>
      </c>
    </row>
    <row r="454" spans="1:33">
      <c r="A454" s="1" t="s">
        <v>118</v>
      </c>
      <c r="B454" s="28">
        <v>45891</v>
      </c>
      <c r="C454" s="1" t="s">
        <v>240</v>
      </c>
      <c r="D454" s="1">
        <v>0.25</v>
      </c>
      <c r="E454" s="1">
        <v>4</v>
      </c>
      <c r="F454" s="1">
        <v>4</v>
      </c>
      <c r="G454" s="1">
        <v>1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0.25</v>
      </c>
      <c r="R454" s="1">
        <v>0.25</v>
      </c>
      <c r="S454" s="1"/>
      <c r="T454" s="1"/>
      <c r="U454" s="1"/>
      <c r="V454" s="1"/>
      <c r="W454" s="1"/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5</v>
      </c>
      <c r="AF454" s="1">
        <v>5</v>
      </c>
      <c r="AG454" s="1">
        <v>3</v>
      </c>
    </row>
    <row r="455" spans="1:33">
      <c r="A455" s="1" t="s">
        <v>116</v>
      </c>
      <c r="B455" s="28">
        <v>45891</v>
      </c>
      <c r="C455" s="1" t="s">
        <v>240</v>
      </c>
      <c r="D455" s="1">
        <v>0.5</v>
      </c>
      <c r="E455" s="1">
        <v>4</v>
      </c>
      <c r="F455" s="1">
        <v>4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0.5</v>
      </c>
      <c r="R455" s="1">
        <v>0.5</v>
      </c>
      <c r="S455" s="1"/>
      <c r="T455" s="1"/>
      <c r="U455" s="1"/>
      <c r="V455" s="1"/>
      <c r="W455" s="1"/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4</v>
      </c>
      <c r="AF455" s="1">
        <v>2</v>
      </c>
      <c r="AG455" s="1">
        <v>2</v>
      </c>
    </row>
    <row r="456" spans="1:33">
      <c r="A456" s="1" t="s">
        <v>117</v>
      </c>
      <c r="B456" s="28">
        <v>45891</v>
      </c>
      <c r="C456" s="1" t="s">
        <v>240</v>
      </c>
      <c r="D456" s="1">
        <v>0</v>
      </c>
      <c r="E456" s="1">
        <v>4</v>
      </c>
      <c r="F456" s="1">
        <v>3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/>
      <c r="T456" s="1"/>
      <c r="U456" s="1"/>
      <c r="V456" s="1"/>
      <c r="W456" s="1"/>
      <c r="X456" s="1">
        <v>0</v>
      </c>
      <c r="Y456" s="1">
        <v>0</v>
      </c>
      <c r="Z456" s="1">
        <v>1</v>
      </c>
      <c r="AA456" s="1">
        <v>0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5</v>
      </c>
    </row>
    <row r="457" spans="1:33">
      <c r="A457" s="1" t="s">
        <v>138</v>
      </c>
      <c r="B457" s="28">
        <v>45891</v>
      </c>
      <c r="C457" s="1" t="s">
        <v>240</v>
      </c>
      <c r="D457" s="1">
        <v>0.25</v>
      </c>
      <c r="E457" s="1">
        <v>4</v>
      </c>
      <c r="F457" s="1">
        <v>4</v>
      </c>
      <c r="G457" s="1">
        <v>1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0.25</v>
      </c>
      <c r="R457" s="1">
        <v>0.25</v>
      </c>
      <c r="S457" s="1"/>
      <c r="T457" s="1"/>
      <c r="U457" s="1"/>
      <c r="V457" s="1"/>
      <c r="W457" s="1"/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10</v>
      </c>
      <c r="AF457" s="1">
        <v>0</v>
      </c>
      <c r="AG457" s="1">
        <v>3</v>
      </c>
    </row>
    <row r="458" spans="1:33">
      <c r="A458" s="1" t="s">
        <v>139</v>
      </c>
      <c r="B458" s="28">
        <v>45891</v>
      </c>
      <c r="C458" s="1" t="s">
        <v>240</v>
      </c>
      <c r="D458" s="1">
        <v>0.25</v>
      </c>
      <c r="E458" s="1">
        <v>4</v>
      </c>
      <c r="F458" s="1">
        <v>4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1</v>
      </c>
      <c r="Q458" s="1">
        <v>0.25</v>
      </c>
      <c r="R458" s="1">
        <v>0.25</v>
      </c>
      <c r="S458" s="1"/>
      <c r="T458" s="1"/>
      <c r="U458" s="1"/>
      <c r="V458" s="1"/>
      <c r="W458" s="1"/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2</v>
      </c>
      <c r="AF458" s="1">
        <v>0</v>
      </c>
      <c r="AG458" s="1">
        <v>3</v>
      </c>
    </row>
    <row r="459" spans="1:33">
      <c r="A459" s="1" t="s">
        <v>110</v>
      </c>
      <c r="B459" s="28">
        <v>45891</v>
      </c>
      <c r="C459" s="1" t="s">
        <v>240</v>
      </c>
      <c r="D459" s="1">
        <v>0</v>
      </c>
      <c r="E459" s="1">
        <v>4</v>
      </c>
      <c r="F459" s="1">
        <v>4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/>
      <c r="T459" s="1"/>
      <c r="U459" s="1"/>
      <c r="V459" s="1"/>
      <c r="W459" s="1"/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4</v>
      </c>
    </row>
    <row r="460" spans="1:33">
      <c r="A460" s="1" t="s">
        <v>253</v>
      </c>
      <c r="B460" s="28">
        <v>45891</v>
      </c>
      <c r="C460" s="1" t="s">
        <v>240</v>
      </c>
      <c r="D460" s="1">
        <v>0.25</v>
      </c>
      <c r="E460" s="1">
        <v>4</v>
      </c>
      <c r="F460" s="1">
        <v>4</v>
      </c>
      <c r="G460" s="1">
        <v>1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0.25</v>
      </c>
      <c r="R460" s="1">
        <v>0.25</v>
      </c>
      <c r="S460" s="1"/>
      <c r="T460" s="1"/>
      <c r="U460" s="1"/>
      <c r="V460" s="1"/>
      <c r="W460" s="1"/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4</v>
      </c>
      <c r="AE460" s="1">
        <v>1</v>
      </c>
      <c r="AF460" s="1">
        <v>0</v>
      </c>
      <c r="AG460" s="1">
        <v>3</v>
      </c>
    </row>
    <row r="461" spans="1:33">
      <c r="A461" s="1" t="s">
        <v>83</v>
      </c>
      <c r="B461" s="1" t="s">
        <v>281</v>
      </c>
      <c r="C461" s="1" t="s">
        <v>240</v>
      </c>
      <c r="D461" s="1">
        <v>0</v>
      </c>
      <c r="E461" s="1">
        <v>4</v>
      </c>
      <c r="F461" s="1">
        <v>3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1</v>
      </c>
      <c r="Q461" s="1">
        <v>0.25</v>
      </c>
      <c r="R461" s="1">
        <v>0</v>
      </c>
      <c r="S461" s="1"/>
      <c r="T461" s="1"/>
      <c r="U461" s="1"/>
      <c r="V461" s="1"/>
      <c r="W461" s="1"/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3</v>
      </c>
    </row>
    <row r="462" spans="1:33">
      <c r="A462" s="1" t="s">
        <v>126</v>
      </c>
      <c r="B462" s="28">
        <v>45891</v>
      </c>
      <c r="C462" s="1" t="s">
        <v>240</v>
      </c>
      <c r="D462" s="1">
        <v>0.25</v>
      </c>
      <c r="E462" s="1">
        <v>4</v>
      </c>
      <c r="F462" s="1">
        <v>4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1</v>
      </c>
      <c r="Q462" s="1">
        <v>0.25</v>
      </c>
      <c r="R462" s="1">
        <v>0.25</v>
      </c>
      <c r="S462" s="1"/>
      <c r="T462" s="1"/>
      <c r="U462" s="1"/>
      <c r="V462" s="1"/>
      <c r="W462" s="1"/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1</v>
      </c>
      <c r="AF462" s="1">
        <v>6</v>
      </c>
      <c r="AG462" s="1">
        <v>3</v>
      </c>
    </row>
    <row r="463" spans="1:33">
      <c r="A463" s="1" t="s">
        <v>115</v>
      </c>
      <c r="B463" s="28">
        <v>45891</v>
      </c>
      <c r="C463" s="1" t="s">
        <v>240</v>
      </c>
      <c r="D463" s="1">
        <v>0</v>
      </c>
      <c r="E463" s="1">
        <v>4</v>
      </c>
      <c r="F463" s="1">
        <v>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1</v>
      </c>
      <c r="Q463" s="1">
        <v>0.25</v>
      </c>
      <c r="R463" s="1">
        <v>0</v>
      </c>
      <c r="S463" s="1"/>
      <c r="T463" s="1"/>
      <c r="U463" s="1"/>
      <c r="V463" s="1"/>
      <c r="W463" s="1"/>
      <c r="X463" s="1">
        <v>0</v>
      </c>
      <c r="Y463" s="1">
        <v>1</v>
      </c>
      <c r="Z463" s="1">
        <v>0</v>
      </c>
      <c r="AA463" s="1">
        <v>0</v>
      </c>
      <c r="AB463" s="1">
        <v>0</v>
      </c>
      <c r="AC463" s="1">
        <v>1</v>
      </c>
      <c r="AD463" s="1">
        <v>0</v>
      </c>
      <c r="AE463" s="1">
        <v>0</v>
      </c>
      <c r="AF463" s="1">
        <v>1</v>
      </c>
      <c r="AG463" s="1">
        <v>4</v>
      </c>
    </row>
    <row r="464" spans="1:33">
      <c r="A464" s="1" t="s">
        <v>104</v>
      </c>
      <c r="B464" s="28">
        <v>45891</v>
      </c>
      <c r="C464" s="1" t="s">
        <v>240</v>
      </c>
      <c r="D464" s="1">
        <v>0.25</v>
      </c>
      <c r="E464" s="1">
        <v>4</v>
      </c>
      <c r="F464" s="1">
        <v>4</v>
      </c>
      <c r="G464" s="1">
        <v>1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  <c r="M464" s="1">
        <v>1</v>
      </c>
      <c r="N464" s="1">
        <v>0</v>
      </c>
      <c r="O464" s="1">
        <v>0</v>
      </c>
      <c r="P464" s="1">
        <v>0</v>
      </c>
      <c r="Q464" s="1">
        <v>0.25</v>
      </c>
      <c r="R464" s="1">
        <v>0.5</v>
      </c>
      <c r="S464" s="1"/>
      <c r="T464" s="1"/>
      <c r="U464" s="1"/>
      <c r="V464" s="1"/>
      <c r="W464" s="1"/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1</v>
      </c>
      <c r="AG464" s="1">
        <v>3</v>
      </c>
    </row>
    <row r="465" spans="1:33">
      <c r="A465" s="1" t="s">
        <v>112</v>
      </c>
      <c r="B465" s="28">
        <v>45891</v>
      </c>
      <c r="C465" s="1" t="s">
        <v>240</v>
      </c>
      <c r="D465" s="1">
        <v>0.33300000000000002</v>
      </c>
      <c r="E465" s="1">
        <v>3</v>
      </c>
      <c r="F465" s="1">
        <v>3</v>
      </c>
      <c r="G465" s="1">
        <v>1</v>
      </c>
      <c r="H465" s="1">
        <v>0</v>
      </c>
      <c r="I465" s="1">
        <v>0</v>
      </c>
      <c r="J465" s="1">
        <v>0</v>
      </c>
      <c r="K465" s="1">
        <v>1</v>
      </c>
      <c r="L465" s="1">
        <v>2</v>
      </c>
      <c r="M465" s="1">
        <v>1</v>
      </c>
      <c r="N465" s="1">
        <v>0</v>
      </c>
      <c r="O465" s="1">
        <v>0</v>
      </c>
      <c r="P465" s="1">
        <v>1</v>
      </c>
      <c r="Q465" s="1">
        <v>0.33300000000000002</v>
      </c>
      <c r="R465" s="1">
        <v>1.333</v>
      </c>
      <c r="S465" s="1"/>
      <c r="T465" s="1"/>
      <c r="U465" s="1"/>
      <c r="V465" s="1"/>
      <c r="W465" s="1"/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2</v>
      </c>
      <c r="AF465" s="1">
        <v>0</v>
      </c>
      <c r="AG465" s="1">
        <v>2</v>
      </c>
    </row>
    <row r="466" spans="1:33">
      <c r="A466" s="1" t="s">
        <v>119</v>
      </c>
      <c r="B466" s="28">
        <v>45891</v>
      </c>
      <c r="C466" s="1" t="s">
        <v>240</v>
      </c>
      <c r="D466" s="1">
        <v>0</v>
      </c>
      <c r="E466" s="1">
        <v>3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/>
      <c r="T466" s="1"/>
      <c r="U466" s="1"/>
      <c r="V466" s="1"/>
      <c r="W466" s="1"/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1</v>
      </c>
      <c r="AF466" s="1">
        <v>2</v>
      </c>
      <c r="AG466" s="1">
        <v>3</v>
      </c>
    </row>
    <row r="467" spans="1:33">
      <c r="A467" s="1" t="s">
        <v>121</v>
      </c>
      <c r="B467" s="28">
        <v>45891</v>
      </c>
      <c r="C467" s="1" t="s">
        <v>240</v>
      </c>
      <c r="D467" s="1">
        <v>0</v>
      </c>
      <c r="E467" s="1">
        <v>3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2</v>
      </c>
      <c r="Q467" s="1">
        <v>0</v>
      </c>
      <c r="R467" s="1">
        <v>0</v>
      </c>
      <c r="S467" s="1"/>
      <c r="T467" s="1"/>
      <c r="U467" s="1"/>
      <c r="V467" s="1"/>
      <c r="W467" s="1"/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9</v>
      </c>
      <c r="AF467" s="1">
        <v>2</v>
      </c>
      <c r="AG467" s="1">
        <v>3</v>
      </c>
    </row>
    <row r="468" spans="1:33">
      <c r="A468" s="1" t="s">
        <v>107</v>
      </c>
      <c r="B468" s="28">
        <v>45891</v>
      </c>
      <c r="C468" s="1" t="s">
        <v>240</v>
      </c>
      <c r="D468" s="1">
        <v>0</v>
      </c>
      <c r="E468" s="1">
        <v>2</v>
      </c>
      <c r="F468" s="1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/>
      <c r="T468" s="1"/>
      <c r="U468" s="1"/>
      <c r="V468" s="1"/>
      <c r="W468" s="1"/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8</v>
      </c>
      <c r="AF468" s="1">
        <v>0</v>
      </c>
      <c r="AG468" s="1">
        <v>2</v>
      </c>
    </row>
    <row r="469" spans="1:33">
      <c r="A469" s="1" t="s">
        <v>131</v>
      </c>
      <c r="B469" s="28">
        <v>45891</v>
      </c>
      <c r="C469" s="1" t="s">
        <v>240</v>
      </c>
      <c r="D469" s="1">
        <v>0</v>
      </c>
      <c r="E469" s="1">
        <v>1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/>
      <c r="T469" s="1"/>
      <c r="U469" s="1"/>
      <c r="V469" s="1"/>
      <c r="W469" s="1"/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5</v>
      </c>
      <c r="AF469" s="1">
        <v>0</v>
      </c>
      <c r="AG469" s="1">
        <v>1</v>
      </c>
    </row>
    <row r="470" spans="1:33">
      <c r="A470" s="1" t="s">
        <v>96</v>
      </c>
      <c r="B470" s="28">
        <v>45891</v>
      </c>
      <c r="C470" s="1" t="s">
        <v>240</v>
      </c>
      <c r="D470" s="1">
        <v>0</v>
      </c>
      <c r="E470" s="1">
        <v>3</v>
      </c>
      <c r="F470" s="1">
        <v>3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/>
      <c r="T470" s="1"/>
      <c r="U470" s="1"/>
      <c r="V470" s="1"/>
      <c r="W470" s="1"/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3</v>
      </c>
    </row>
    <row r="471" spans="1:33">
      <c r="A471" s="1" t="s">
        <v>103</v>
      </c>
      <c r="B471" s="28">
        <v>45891</v>
      </c>
      <c r="C471" s="1" t="s">
        <v>240</v>
      </c>
      <c r="D471" s="1">
        <v>0</v>
      </c>
      <c r="E471" s="1">
        <v>4</v>
      </c>
      <c r="F471" s="1">
        <v>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1</v>
      </c>
      <c r="Q471" s="1">
        <v>0.5</v>
      </c>
      <c r="R471" s="1">
        <v>0</v>
      </c>
      <c r="S471" s="1"/>
      <c r="T471" s="1"/>
      <c r="U471" s="1"/>
      <c r="V471" s="1"/>
      <c r="W471" s="1"/>
      <c r="X471" s="1">
        <v>0</v>
      </c>
      <c r="Y471" s="1">
        <v>2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3</v>
      </c>
      <c r="AG471" s="1">
        <v>2</v>
      </c>
    </row>
    <row r="472" spans="1:33">
      <c r="A472" s="1" t="s">
        <v>82</v>
      </c>
      <c r="B472" s="28">
        <v>45891</v>
      </c>
      <c r="C472" s="1" t="s">
        <v>240</v>
      </c>
      <c r="D472" s="1">
        <v>0.33300000000000002</v>
      </c>
      <c r="E472" s="1">
        <v>4</v>
      </c>
      <c r="F472" s="1">
        <v>3</v>
      </c>
      <c r="G472" s="1">
        <v>1</v>
      </c>
      <c r="H472" s="1">
        <v>0</v>
      </c>
      <c r="I472" s="1">
        <v>0</v>
      </c>
      <c r="J472" s="1">
        <v>1</v>
      </c>
      <c r="K472" s="1">
        <v>0</v>
      </c>
      <c r="L472" s="1">
        <v>1</v>
      </c>
      <c r="M472" s="1">
        <v>0</v>
      </c>
      <c r="N472" s="1">
        <v>0</v>
      </c>
      <c r="O472" s="1">
        <v>0</v>
      </c>
      <c r="P472" s="1">
        <v>1</v>
      </c>
      <c r="Q472" s="1">
        <v>0.25</v>
      </c>
      <c r="R472" s="1">
        <v>1</v>
      </c>
      <c r="S472" s="1"/>
      <c r="T472" s="1"/>
      <c r="U472" s="1"/>
      <c r="V472" s="1"/>
      <c r="W472" s="1"/>
      <c r="X472" s="1">
        <v>0</v>
      </c>
      <c r="Y472" s="1">
        <v>0</v>
      </c>
      <c r="Z472" s="1">
        <v>0</v>
      </c>
      <c r="AA472" s="1">
        <v>1</v>
      </c>
      <c r="AB472" s="1">
        <v>0</v>
      </c>
      <c r="AC472" s="1">
        <v>0</v>
      </c>
      <c r="AD472" s="1">
        <v>2</v>
      </c>
      <c r="AE472" s="1">
        <v>7</v>
      </c>
      <c r="AF472" s="1">
        <v>1</v>
      </c>
      <c r="AG472" s="1">
        <v>3</v>
      </c>
    </row>
    <row r="473" spans="1:33">
      <c r="A473" s="1" t="s">
        <v>91</v>
      </c>
      <c r="B473" s="28">
        <v>45891</v>
      </c>
      <c r="C473" s="1" t="s">
        <v>240</v>
      </c>
      <c r="D473" s="1">
        <v>0.25</v>
      </c>
      <c r="E473" s="1">
        <v>4</v>
      </c>
      <c r="F473" s="1">
        <v>4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0.25</v>
      </c>
      <c r="R473" s="1">
        <v>0.25</v>
      </c>
      <c r="S473" s="1"/>
      <c r="T473" s="1"/>
      <c r="U473" s="1"/>
      <c r="V473" s="1"/>
      <c r="W473" s="1"/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3</v>
      </c>
      <c r="AF473" s="1">
        <v>0</v>
      </c>
      <c r="AG473" s="1">
        <v>3</v>
      </c>
    </row>
    <row r="474" spans="1:33">
      <c r="A474" s="1" t="s">
        <v>108</v>
      </c>
      <c r="B474" s="28">
        <v>45891</v>
      </c>
      <c r="C474" s="1" t="s">
        <v>240</v>
      </c>
      <c r="D474" s="1">
        <v>0.25</v>
      </c>
      <c r="E474" s="1">
        <v>4</v>
      </c>
      <c r="F474" s="1">
        <v>4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2</v>
      </c>
      <c r="Q474" s="1">
        <v>0.25</v>
      </c>
      <c r="R474" s="1">
        <v>0.5</v>
      </c>
      <c r="S474" s="1"/>
      <c r="T474" s="1"/>
      <c r="U474" s="1"/>
      <c r="V474" s="1"/>
      <c r="W474" s="1"/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1</v>
      </c>
      <c r="AF474" s="1">
        <v>2</v>
      </c>
      <c r="AG474" s="1">
        <v>3</v>
      </c>
    </row>
    <row r="475" spans="1:33">
      <c r="A475" s="1" t="s">
        <v>100</v>
      </c>
      <c r="B475" s="28">
        <v>45891</v>
      </c>
      <c r="C475" s="1" t="s">
        <v>240</v>
      </c>
      <c r="D475" s="1">
        <v>0</v>
      </c>
      <c r="E475" s="1">
        <v>4</v>
      </c>
      <c r="F475" s="1">
        <v>4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/>
      <c r="T475" s="1"/>
      <c r="U475" s="1"/>
      <c r="V475" s="1"/>
      <c r="W475" s="1"/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8</v>
      </c>
      <c r="AF475" s="1">
        <v>2</v>
      </c>
      <c r="AG475" s="1">
        <v>4</v>
      </c>
    </row>
    <row r="476" spans="1:33">
      <c r="A476" s="1" t="s">
        <v>137</v>
      </c>
      <c r="B476" s="28">
        <v>45891</v>
      </c>
      <c r="C476" s="1" t="s">
        <v>240</v>
      </c>
      <c r="D476" s="1">
        <v>0</v>
      </c>
      <c r="E476" s="1">
        <v>4</v>
      </c>
      <c r="F476" s="1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/>
      <c r="T476" s="1"/>
      <c r="U476" s="1"/>
      <c r="V476" s="1"/>
      <c r="W476" s="1"/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2</v>
      </c>
      <c r="AF476" s="1">
        <v>1</v>
      </c>
      <c r="AG476" s="1">
        <v>4</v>
      </c>
    </row>
    <row r="477" spans="1:33">
      <c r="A477" s="1" t="s">
        <v>95</v>
      </c>
      <c r="B477" s="28">
        <v>45891</v>
      </c>
      <c r="C477" s="1" t="s">
        <v>240</v>
      </c>
      <c r="D477" s="1">
        <v>0.5</v>
      </c>
      <c r="E477" s="1">
        <v>4</v>
      </c>
      <c r="F477" s="1">
        <v>4</v>
      </c>
      <c r="G477" s="1">
        <v>2</v>
      </c>
      <c r="H477" s="1">
        <v>0</v>
      </c>
      <c r="I477" s="1">
        <v>1</v>
      </c>
      <c r="J477" s="1">
        <v>0</v>
      </c>
      <c r="K477" s="1">
        <v>1</v>
      </c>
      <c r="L477" s="1">
        <v>1</v>
      </c>
      <c r="M477" s="1">
        <v>2</v>
      </c>
      <c r="N477" s="1">
        <v>1</v>
      </c>
      <c r="O477" s="1">
        <v>0</v>
      </c>
      <c r="P477" s="1">
        <v>0</v>
      </c>
      <c r="Q477" s="1">
        <v>0.5</v>
      </c>
      <c r="R477" s="1">
        <v>1.5</v>
      </c>
      <c r="S477" s="1"/>
      <c r="T477" s="1"/>
      <c r="U477" s="1"/>
      <c r="V477" s="1"/>
      <c r="W477" s="1"/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3</v>
      </c>
      <c r="AF477" s="1">
        <v>0</v>
      </c>
      <c r="AG477" s="1">
        <v>2</v>
      </c>
    </row>
    <row r="478" spans="1:33">
      <c r="A478" s="1" t="s">
        <v>105</v>
      </c>
      <c r="B478" s="28">
        <v>45891</v>
      </c>
      <c r="C478" s="1" t="s">
        <v>240</v>
      </c>
      <c r="D478" s="1">
        <v>0.33300000000000002</v>
      </c>
      <c r="E478" s="1">
        <v>3</v>
      </c>
      <c r="F478" s="1">
        <v>3</v>
      </c>
      <c r="G478" s="1">
        <v>1</v>
      </c>
      <c r="H478" s="1">
        <v>0</v>
      </c>
      <c r="I478" s="1">
        <v>0</v>
      </c>
      <c r="J478" s="1">
        <v>1</v>
      </c>
      <c r="K478" s="1">
        <v>0</v>
      </c>
      <c r="L478" s="1">
        <v>1</v>
      </c>
      <c r="M478" s="1">
        <v>1</v>
      </c>
      <c r="N478" s="1">
        <v>0</v>
      </c>
      <c r="O478" s="1">
        <v>0</v>
      </c>
      <c r="P478" s="1">
        <v>1</v>
      </c>
      <c r="Q478" s="1">
        <v>0.33300000000000002</v>
      </c>
      <c r="R478" s="1">
        <v>1</v>
      </c>
      <c r="S478" s="1"/>
      <c r="T478" s="1"/>
      <c r="U478" s="1"/>
      <c r="V478" s="1"/>
      <c r="W478" s="1"/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2</v>
      </c>
    </row>
    <row r="479" spans="1:33">
      <c r="A479" s="1" t="s">
        <v>125</v>
      </c>
      <c r="B479" s="28">
        <v>45891</v>
      </c>
      <c r="C479" s="1" t="s">
        <v>240</v>
      </c>
      <c r="D479" s="1">
        <v>0</v>
      </c>
      <c r="E479" s="1">
        <v>3</v>
      </c>
      <c r="F479" s="1">
        <v>3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1</v>
      </c>
      <c r="Q479" s="1">
        <v>0</v>
      </c>
      <c r="R479" s="1">
        <v>0</v>
      </c>
      <c r="S479" s="1"/>
      <c r="T479" s="1"/>
      <c r="U479" s="1"/>
      <c r="V479" s="1"/>
      <c r="W479" s="1"/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3</v>
      </c>
    </row>
    <row r="480" spans="1:33">
      <c r="A480" s="1" t="s">
        <v>87</v>
      </c>
      <c r="B480" s="28">
        <v>45891</v>
      </c>
      <c r="C480" s="1" t="s">
        <v>240</v>
      </c>
      <c r="D480" s="1">
        <v>0.33300000000000002</v>
      </c>
      <c r="E480" s="1">
        <v>4</v>
      </c>
      <c r="F480" s="1">
        <v>3</v>
      </c>
      <c r="G480" s="1">
        <v>1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0.33300000000000002</v>
      </c>
      <c r="R480" s="1">
        <v>0.33300000000000002</v>
      </c>
      <c r="S480" s="1"/>
      <c r="T480" s="1"/>
      <c r="U480" s="1"/>
      <c r="V480" s="1"/>
      <c r="W480" s="1"/>
      <c r="X480" s="1">
        <v>0</v>
      </c>
      <c r="Y480" s="1">
        <v>0</v>
      </c>
      <c r="Z480" s="1">
        <v>1</v>
      </c>
      <c r="AA480" s="1">
        <v>0</v>
      </c>
      <c r="AB480" s="1">
        <v>0</v>
      </c>
      <c r="AC480" s="1">
        <v>0</v>
      </c>
      <c r="AD480" s="1">
        <v>0</v>
      </c>
      <c r="AE480" s="1">
        <v>7</v>
      </c>
      <c r="AF480" s="1">
        <v>1</v>
      </c>
      <c r="AG480" s="1">
        <v>3</v>
      </c>
    </row>
    <row r="481" spans="1:33">
      <c r="A481" s="1" t="s">
        <v>113</v>
      </c>
      <c r="B481" s="28">
        <v>45891</v>
      </c>
      <c r="C481" s="1" t="s">
        <v>240</v>
      </c>
      <c r="D481" s="1">
        <v>0</v>
      </c>
      <c r="E481" s="1">
        <v>4</v>
      </c>
      <c r="F481" s="1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/>
      <c r="T481" s="1"/>
      <c r="U481" s="1"/>
      <c r="V481" s="1"/>
      <c r="W481" s="1"/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4</v>
      </c>
    </row>
    <row r="482" spans="1:33">
      <c r="A482" s="1" t="s">
        <v>93</v>
      </c>
      <c r="B482" s="28">
        <v>45891</v>
      </c>
      <c r="C482" s="1" t="s">
        <v>240</v>
      </c>
      <c r="D482" s="1">
        <v>0.25</v>
      </c>
      <c r="E482" s="1">
        <v>4</v>
      </c>
      <c r="F482" s="1">
        <v>4</v>
      </c>
      <c r="G482" s="1">
        <v>1</v>
      </c>
      <c r="H482" s="1">
        <v>0</v>
      </c>
      <c r="I482" s="1">
        <v>0</v>
      </c>
      <c r="J482" s="1">
        <v>0</v>
      </c>
      <c r="K482" s="1">
        <v>1</v>
      </c>
      <c r="L482" s="1">
        <v>2</v>
      </c>
      <c r="M482" s="1">
        <v>1</v>
      </c>
      <c r="N482" s="1">
        <v>0</v>
      </c>
      <c r="O482" s="1">
        <v>0</v>
      </c>
      <c r="P482" s="1">
        <v>0</v>
      </c>
      <c r="Q482" s="1">
        <v>0.25</v>
      </c>
      <c r="R482" s="1">
        <v>1</v>
      </c>
      <c r="S482" s="1"/>
      <c r="T482" s="1"/>
      <c r="U482" s="1"/>
      <c r="V482" s="1"/>
      <c r="W482" s="1"/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8</v>
      </c>
      <c r="AF482" s="1">
        <v>0</v>
      </c>
      <c r="AG482" s="1">
        <v>3</v>
      </c>
    </row>
    <row r="483" spans="1:33">
      <c r="A483" s="1" t="s">
        <v>114</v>
      </c>
      <c r="B483" s="28">
        <v>45891</v>
      </c>
      <c r="C483" s="1" t="s">
        <v>240</v>
      </c>
      <c r="D483" s="1">
        <v>0.25</v>
      </c>
      <c r="E483" s="1">
        <v>4</v>
      </c>
      <c r="F483" s="1">
        <v>4</v>
      </c>
      <c r="G483" s="1">
        <v>1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1</v>
      </c>
      <c r="N483" s="1">
        <v>0</v>
      </c>
      <c r="O483" s="1">
        <v>0</v>
      </c>
      <c r="P483" s="1">
        <v>0</v>
      </c>
      <c r="Q483" s="1">
        <v>0.25</v>
      </c>
      <c r="R483" s="1">
        <v>0.5</v>
      </c>
      <c r="S483" s="1"/>
      <c r="T483" s="1"/>
      <c r="U483" s="1"/>
      <c r="V483" s="1"/>
      <c r="W483" s="1"/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7</v>
      </c>
      <c r="AF483" s="1">
        <v>0</v>
      </c>
      <c r="AG483" s="1">
        <v>3</v>
      </c>
    </row>
    <row r="484" spans="1:33">
      <c r="A484" s="1" t="s">
        <v>97</v>
      </c>
      <c r="B484" s="28">
        <v>45891</v>
      </c>
      <c r="C484" s="1" t="s">
        <v>240</v>
      </c>
      <c r="D484" s="1">
        <v>0</v>
      </c>
      <c r="E484" s="1">
        <v>4</v>
      </c>
      <c r="F484" s="1">
        <v>4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/>
      <c r="T484" s="1"/>
      <c r="U484" s="1"/>
      <c r="V484" s="1"/>
      <c r="W484" s="1"/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1</v>
      </c>
      <c r="AF484" s="1">
        <v>1</v>
      </c>
      <c r="AG484" s="1">
        <v>4</v>
      </c>
    </row>
    <row r="485" spans="1:33">
      <c r="A485" s="1" t="s">
        <v>98</v>
      </c>
      <c r="B485" s="28">
        <v>45891</v>
      </c>
      <c r="C485" s="1" t="s">
        <v>240</v>
      </c>
      <c r="D485" s="1">
        <v>0</v>
      </c>
      <c r="E485" s="1">
        <v>4</v>
      </c>
      <c r="F485" s="1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/>
      <c r="T485" s="1"/>
      <c r="U485" s="1"/>
      <c r="V485" s="1"/>
      <c r="W485" s="1"/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4</v>
      </c>
    </row>
    <row r="486" spans="1:33">
      <c r="A486" s="1" t="s">
        <v>129</v>
      </c>
      <c r="B486" s="28">
        <v>45891</v>
      </c>
      <c r="C486" s="1" t="s">
        <v>240</v>
      </c>
      <c r="D486" s="1">
        <v>0.33300000000000002</v>
      </c>
      <c r="E486" s="1">
        <v>3</v>
      </c>
      <c r="F486" s="1">
        <v>3</v>
      </c>
      <c r="G486" s="1">
        <v>1</v>
      </c>
      <c r="H486" s="1">
        <v>1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0</v>
      </c>
      <c r="P486" s="1">
        <v>1</v>
      </c>
      <c r="Q486" s="1">
        <v>0.33300000000000002</v>
      </c>
      <c r="R486" s="1">
        <v>0.33300000000000002</v>
      </c>
      <c r="S486" s="1"/>
      <c r="T486" s="1"/>
      <c r="U486" s="1"/>
      <c r="V486" s="1"/>
      <c r="W486" s="1"/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1</v>
      </c>
      <c r="AG486" s="1">
        <v>2</v>
      </c>
    </row>
    <row r="487" spans="1:33">
      <c r="A487" s="1" t="s">
        <v>145</v>
      </c>
      <c r="B487" s="28">
        <v>45891</v>
      </c>
      <c r="C487" s="1" t="s">
        <v>240</v>
      </c>
      <c r="D487" s="1">
        <v>0</v>
      </c>
      <c r="E487" s="1">
        <v>3</v>
      </c>
      <c r="F487" s="1">
        <v>3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  <c r="R487" s="1">
        <v>0</v>
      </c>
      <c r="S487" s="1"/>
      <c r="T487" s="1"/>
      <c r="U487" s="1"/>
      <c r="V487" s="1"/>
      <c r="W487" s="1"/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2</v>
      </c>
      <c r="AF487" s="1">
        <v>1</v>
      </c>
      <c r="AG487" s="1">
        <v>3</v>
      </c>
    </row>
    <row r="488" spans="1:33">
      <c r="A488" s="1" t="s">
        <v>282</v>
      </c>
      <c r="B488" s="28">
        <v>45891</v>
      </c>
      <c r="C488" s="1" t="s">
        <v>240</v>
      </c>
      <c r="D488" s="1">
        <v>0.33300000000000002</v>
      </c>
      <c r="E488" s="1">
        <v>3</v>
      </c>
      <c r="F488" s="1">
        <v>3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0</v>
      </c>
      <c r="O488" s="1">
        <v>0</v>
      </c>
      <c r="P488" s="1">
        <v>1</v>
      </c>
      <c r="Q488" s="1">
        <v>0.33300000000000002</v>
      </c>
      <c r="R488" s="1">
        <v>0.33300000000000002</v>
      </c>
      <c r="S488" s="1"/>
      <c r="T488" s="1"/>
      <c r="U488" s="1"/>
      <c r="V488" s="1"/>
      <c r="W488" s="1"/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2</v>
      </c>
      <c r="AF488" s="1">
        <v>0</v>
      </c>
      <c r="AG488" s="1">
        <v>2</v>
      </c>
    </row>
    <row r="489" spans="1:33">
      <c r="A489" s="1" t="s">
        <v>84</v>
      </c>
      <c r="B489" s="28">
        <v>45892</v>
      </c>
      <c r="C489" s="1" t="s">
        <v>240</v>
      </c>
      <c r="D489" s="1">
        <v>0.25</v>
      </c>
      <c r="E489" s="1">
        <v>4</v>
      </c>
      <c r="F489" s="1">
        <v>4</v>
      </c>
      <c r="G489" s="1">
        <v>1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0</v>
      </c>
      <c r="P489" s="1">
        <v>0</v>
      </c>
      <c r="Q489" s="1">
        <v>0.25</v>
      </c>
      <c r="R489" s="1">
        <v>0.5</v>
      </c>
      <c r="S489" s="1"/>
      <c r="T489" s="1"/>
      <c r="U489" s="1"/>
      <c r="V489" s="1"/>
      <c r="W489" s="1"/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1</v>
      </c>
      <c r="AF489" s="1">
        <v>1</v>
      </c>
      <c r="AG489" s="1">
        <v>3</v>
      </c>
    </row>
    <row r="490" spans="1:33">
      <c r="A490" s="1" t="s">
        <v>88</v>
      </c>
      <c r="B490" s="28">
        <v>45892</v>
      </c>
      <c r="C490" s="1" t="s">
        <v>240</v>
      </c>
      <c r="D490" s="1">
        <v>0.5</v>
      </c>
      <c r="E490" s="1">
        <v>4</v>
      </c>
      <c r="F490" s="1">
        <v>4</v>
      </c>
      <c r="G490" s="1">
        <v>2</v>
      </c>
      <c r="H490" s="1">
        <v>1</v>
      </c>
      <c r="I490" s="1">
        <v>1</v>
      </c>
      <c r="J490" s="1">
        <v>0</v>
      </c>
      <c r="K490" s="1">
        <v>0</v>
      </c>
      <c r="L490" s="1">
        <v>1</v>
      </c>
      <c r="M490" s="1">
        <v>1</v>
      </c>
      <c r="N490" s="1">
        <v>0</v>
      </c>
      <c r="O490" s="1">
        <v>0</v>
      </c>
      <c r="P490" s="1">
        <v>1</v>
      </c>
      <c r="Q490" s="1">
        <v>0.5</v>
      </c>
      <c r="R490" s="1">
        <v>0.75</v>
      </c>
      <c r="S490" s="1"/>
      <c r="T490" s="1"/>
      <c r="U490" s="1"/>
      <c r="V490" s="1"/>
      <c r="W490" s="1"/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4</v>
      </c>
      <c r="AF490" s="1">
        <v>1</v>
      </c>
      <c r="AG490" s="1">
        <v>2</v>
      </c>
    </row>
    <row r="491" spans="1:33">
      <c r="A491" s="1" t="s">
        <v>85</v>
      </c>
      <c r="B491" s="28">
        <v>45892</v>
      </c>
      <c r="C491" s="1" t="s">
        <v>240</v>
      </c>
      <c r="D491" s="1">
        <v>0.25</v>
      </c>
      <c r="E491" s="1">
        <v>4</v>
      </c>
      <c r="F491" s="1">
        <v>4</v>
      </c>
      <c r="G491" s="1">
        <v>1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0.25</v>
      </c>
      <c r="R491" s="1">
        <v>0.25</v>
      </c>
      <c r="S491" s="1"/>
      <c r="T491" s="1"/>
      <c r="U491" s="1"/>
      <c r="V491" s="1"/>
      <c r="W491" s="1"/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7</v>
      </c>
      <c r="AF491" s="1">
        <v>0</v>
      </c>
      <c r="AG491" s="1">
        <v>3</v>
      </c>
    </row>
    <row r="492" spans="1:33">
      <c r="A492" s="1" t="s">
        <v>86</v>
      </c>
      <c r="B492" s="1" t="s">
        <v>283</v>
      </c>
      <c r="C492" s="1" t="s">
        <v>240</v>
      </c>
      <c r="D492" s="1">
        <v>0.75</v>
      </c>
      <c r="E492" s="1">
        <v>4</v>
      </c>
      <c r="F492" s="1">
        <v>4</v>
      </c>
      <c r="G492" s="1">
        <v>3</v>
      </c>
      <c r="H492" s="1">
        <v>1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0</v>
      </c>
      <c r="P492" s="1">
        <v>0</v>
      </c>
      <c r="Q492" s="1">
        <v>0.75</v>
      </c>
      <c r="R492" s="1">
        <v>1.25</v>
      </c>
      <c r="S492" s="1"/>
      <c r="T492" s="1"/>
      <c r="U492" s="1"/>
      <c r="V492" s="1"/>
      <c r="W492" s="1"/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9</v>
      </c>
      <c r="AF492" s="1">
        <v>0</v>
      </c>
      <c r="AG492" s="1">
        <v>1</v>
      </c>
    </row>
    <row r="493" spans="1:33">
      <c r="A493" s="1" t="s">
        <v>89</v>
      </c>
      <c r="B493" s="28">
        <v>45892</v>
      </c>
      <c r="C493" s="1" t="s">
        <v>240</v>
      </c>
      <c r="D493" s="1">
        <v>0</v>
      </c>
      <c r="E493" s="1">
        <v>3</v>
      </c>
      <c r="F493" s="1">
        <v>3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/>
      <c r="T493" s="1"/>
      <c r="U493" s="1"/>
      <c r="V493" s="1"/>
      <c r="W493" s="1"/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3</v>
      </c>
    </row>
    <row r="494" spans="1:33">
      <c r="A494" s="1" t="s">
        <v>101</v>
      </c>
      <c r="B494" s="28">
        <v>45892</v>
      </c>
      <c r="C494" s="1" t="s">
        <v>240</v>
      </c>
      <c r="D494" s="1">
        <v>0</v>
      </c>
      <c r="E494" s="1">
        <v>4</v>
      </c>
      <c r="F494" s="1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2</v>
      </c>
      <c r="Q494" s="1">
        <v>0</v>
      </c>
      <c r="R494" s="1">
        <v>0</v>
      </c>
      <c r="S494" s="1"/>
      <c r="T494" s="1"/>
      <c r="U494" s="1"/>
      <c r="V494" s="1"/>
      <c r="W494" s="1"/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2</v>
      </c>
      <c r="AF494" s="1">
        <v>1</v>
      </c>
      <c r="AG494" s="1">
        <v>4</v>
      </c>
    </row>
    <row r="495" spans="1:33">
      <c r="A495" s="1" t="s">
        <v>122</v>
      </c>
      <c r="B495" s="28">
        <v>45892</v>
      </c>
      <c r="C495" s="1" t="s">
        <v>240</v>
      </c>
      <c r="D495" s="1">
        <v>0</v>
      </c>
      <c r="E495" s="1">
        <v>4</v>
      </c>
      <c r="F495" s="1">
        <v>4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1</v>
      </c>
      <c r="Q495" s="1">
        <v>0</v>
      </c>
      <c r="R495" s="1">
        <v>0</v>
      </c>
      <c r="S495" s="1"/>
      <c r="T495" s="1"/>
      <c r="U495" s="1"/>
      <c r="V495" s="1"/>
      <c r="W495" s="1"/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3</v>
      </c>
      <c r="AF495" s="1">
        <v>2</v>
      </c>
      <c r="AG495" s="1">
        <v>4</v>
      </c>
    </row>
    <row r="496" spans="1:33">
      <c r="A496" s="1" t="s">
        <v>127</v>
      </c>
      <c r="B496" s="28">
        <v>45892</v>
      </c>
      <c r="C496" s="1" t="s">
        <v>240</v>
      </c>
      <c r="D496" s="1">
        <v>0.25</v>
      </c>
      <c r="E496" s="1">
        <v>4</v>
      </c>
      <c r="F496" s="1">
        <v>4</v>
      </c>
      <c r="G496" s="1">
        <v>1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0</v>
      </c>
      <c r="P496" s="1">
        <v>1</v>
      </c>
      <c r="Q496" s="1">
        <v>0.25</v>
      </c>
      <c r="R496" s="1">
        <v>0.25</v>
      </c>
      <c r="S496" s="1"/>
      <c r="T496" s="1"/>
      <c r="U496" s="1"/>
      <c r="V496" s="1"/>
      <c r="W496" s="1"/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3</v>
      </c>
    </row>
    <row r="497" spans="1:33">
      <c r="A497" s="1" t="s">
        <v>109</v>
      </c>
      <c r="B497" s="28">
        <v>45892</v>
      </c>
      <c r="C497" s="1" t="s">
        <v>240</v>
      </c>
      <c r="D497" s="1">
        <v>0.25</v>
      </c>
      <c r="E497" s="1">
        <v>4</v>
      </c>
      <c r="F497" s="1">
        <v>4</v>
      </c>
      <c r="G497" s="1">
        <v>1</v>
      </c>
      <c r="H497" s="1">
        <v>0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0.25</v>
      </c>
      <c r="R497" s="1">
        <v>0.5</v>
      </c>
      <c r="S497" s="1"/>
      <c r="T497" s="1"/>
      <c r="U497" s="1"/>
      <c r="V497" s="1"/>
      <c r="W497" s="1"/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1</v>
      </c>
      <c r="AF497" s="1">
        <v>0</v>
      </c>
      <c r="AG497" s="1">
        <v>3</v>
      </c>
    </row>
    <row r="498" spans="1:33">
      <c r="A498" s="1" t="s">
        <v>100</v>
      </c>
      <c r="B498" s="28">
        <v>45892</v>
      </c>
      <c r="C498" s="1" t="s">
        <v>240</v>
      </c>
      <c r="D498" s="1">
        <v>0.5</v>
      </c>
      <c r="E498" s="1">
        <v>4</v>
      </c>
      <c r="F498" s="1">
        <v>4</v>
      </c>
      <c r="G498" s="1">
        <v>2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0</v>
      </c>
      <c r="P498" s="1">
        <v>0</v>
      </c>
      <c r="Q498" s="1">
        <v>0.5</v>
      </c>
      <c r="R498" s="1">
        <v>0.75</v>
      </c>
      <c r="S498" s="1"/>
      <c r="T498" s="1"/>
      <c r="U498" s="1"/>
      <c r="V498" s="1"/>
      <c r="W498" s="1"/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5</v>
      </c>
      <c r="AF498" s="1">
        <v>1</v>
      </c>
      <c r="AG498" s="1">
        <v>2</v>
      </c>
    </row>
    <row r="499" spans="1:33">
      <c r="A499" s="1" t="s">
        <v>103</v>
      </c>
      <c r="B499" s="28">
        <v>45892</v>
      </c>
      <c r="C499" s="1" t="s">
        <v>240</v>
      </c>
      <c r="D499" s="1">
        <v>0.25</v>
      </c>
      <c r="E499" s="1">
        <v>4</v>
      </c>
      <c r="F499" s="1">
        <v>4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0</v>
      </c>
      <c r="P499" s="1">
        <v>2</v>
      </c>
      <c r="Q499" s="1">
        <v>0.25</v>
      </c>
      <c r="R499" s="1">
        <v>0.25</v>
      </c>
      <c r="S499" s="1"/>
      <c r="T499" s="1"/>
      <c r="U499" s="1"/>
      <c r="V499" s="1"/>
      <c r="W499" s="1"/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1</v>
      </c>
      <c r="AF499" s="1">
        <v>1</v>
      </c>
      <c r="AG499" s="1">
        <v>3</v>
      </c>
    </row>
    <row r="500" spans="1:33">
      <c r="A500" s="1" t="s">
        <v>91</v>
      </c>
      <c r="B500" s="28">
        <v>45892</v>
      </c>
      <c r="C500" s="1" t="s">
        <v>240</v>
      </c>
      <c r="D500" s="1">
        <v>0.5</v>
      </c>
      <c r="E500" s="1">
        <v>4</v>
      </c>
      <c r="F500" s="1">
        <v>4</v>
      </c>
      <c r="G500" s="1">
        <v>2</v>
      </c>
      <c r="H500" s="1">
        <v>0</v>
      </c>
      <c r="I500" s="1">
        <v>2</v>
      </c>
      <c r="J500" s="1">
        <v>0</v>
      </c>
      <c r="K500" s="1">
        <v>0</v>
      </c>
      <c r="L500" s="1">
        <v>0</v>
      </c>
      <c r="M500" s="1">
        <v>1</v>
      </c>
      <c r="N500" s="1">
        <v>0</v>
      </c>
      <c r="O500" s="1">
        <v>0</v>
      </c>
      <c r="P500" s="1">
        <v>0</v>
      </c>
      <c r="Q500" s="1">
        <v>0.5</v>
      </c>
      <c r="R500" s="1">
        <v>1</v>
      </c>
      <c r="S500" s="1"/>
      <c r="T500" s="1"/>
      <c r="U500" s="1"/>
      <c r="V500" s="1"/>
      <c r="W500" s="1"/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2</v>
      </c>
      <c r="AF500" s="1">
        <v>0</v>
      </c>
      <c r="AG500" s="1">
        <v>2</v>
      </c>
    </row>
    <row r="501" spans="1:33">
      <c r="A501" s="1" t="s">
        <v>82</v>
      </c>
      <c r="B501" s="28">
        <v>45892</v>
      </c>
      <c r="C501" s="1" t="s">
        <v>240</v>
      </c>
      <c r="D501" s="1">
        <v>0.25</v>
      </c>
      <c r="E501" s="1">
        <v>4</v>
      </c>
      <c r="F501" s="1">
        <v>4</v>
      </c>
      <c r="G501" s="1">
        <v>1</v>
      </c>
      <c r="H501" s="1">
        <v>0</v>
      </c>
      <c r="I501" s="1">
        <v>1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0.25</v>
      </c>
      <c r="R501" s="1">
        <v>0.5</v>
      </c>
      <c r="S501" s="1"/>
      <c r="T501" s="1"/>
      <c r="U501" s="1"/>
      <c r="V501" s="1"/>
      <c r="W501" s="1"/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4</v>
      </c>
      <c r="AF501" s="1">
        <v>1</v>
      </c>
      <c r="AG501" s="1">
        <v>3</v>
      </c>
    </row>
    <row r="502" spans="1:33">
      <c r="A502" s="1" t="s">
        <v>95</v>
      </c>
      <c r="B502" s="28">
        <v>45892</v>
      </c>
      <c r="C502" s="1" t="s">
        <v>240</v>
      </c>
      <c r="D502" s="1">
        <v>0</v>
      </c>
      <c r="E502" s="1">
        <v>4</v>
      </c>
      <c r="F502" s="1">
        <v>4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/>
      <c r="T502" s="1"/>
      <c r="U502" s="1"/>
      <c r="V502" s="1"/>
      <c r="W502" s="1"/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1</v>
      </c>
      <c r="AF502" s="1">
        <v>4</v>
      </c>
      <c r="AG502" s="1">
        <v>4</v>
      </c>
    </row>
    <row r="503" spans="1:33">
      <c r="A503" s="1" t="s">
        <v>105</v>
      </c>
      <c r="B503" s="28">
        <v>45892</v>
      </c>
      <c r="C503" s="1" t="s">
        <v>240</v>
      </c>
      <c r="D503" s="1">
        <v>0</v>
      </c>
      <c r="E503" s="1">
        <v>4</v>
      </c>
      <c r="F503" s="1">
        <v>3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</v>
      </c>
      <c r="P503" s="1">
        <v>0</v>
      </c>
      <c r="Q503" s="1">
        <v>0.25</v>
      </c>
      <c r="R503" s="1">
        <v>0</v>
      </c>
      <c r="S503" s="1"/>
      <c r="T503" s="1"/>
      <c r="U503" s="1"/>
      <c r="V503" s="1"/>
      <c r="W503" s="1"/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1</v>
      </c>
      <c r="AD503" s="1">
        <v>0</v>
      </c>
      <c r="AE503" s="1">
        <v>13</v>
      </c>
      <c r="AF503" s="1">
        <v>0</v>
      </c>
      <c r="AG503" s="1">
        <v>4</v>
      </c>
    </row>
    <row r="504" spans="1:33">
      <c r="A504" s="1" t="s">
        <v>137</v>
      </c>
      <c r="B504" s="28">
        <v>45892</v>
      </c>
      <c r="C504" s="1" t="s">
        <v>240</v>
      </c>
      <c r="D504" s="1">
        <v>0</v>
      </c>
      <c r="E504" s="1">
        <v>4</v>
      </c>
      <c r="F504" s="1">
        <v>3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1</v>
      </c>
      <c r="Q504" s="1">
        <v>0.25</v>
      </c>
      <c r="R504" s="1">
        <v>0</v>
      </c>
      <c r="S504" s="1"/>
      <c r="T504" s="1"/>
      <c r="U504" s="1"/>
      <c r="V504" s="1"/>
      <c r="W504" s="1"/>
      <c r="X504" s="1">
        <v>0</v>
      </c>
      <c r="Y504" s="1">
        <v>1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1</v>
      </c>
      <c r="AF504" s="1">
        <v>0</v>
      </c>
      <c r="AG504" s="1">
        <v>3</v>
      </c>
    </row>
    <row r="505" spans="1:33">
      <c r="A505" s="1" t="s">
        <v>125</v>
      </c>
      <c r="B505" s="28">
        <v>45892</v>
      </c>
      <c r="C505" s="1" t="s">
        <v>240</v>
      </c>
      <c r="D505" s="1">
        <v>0</v>
      </c>
      <c r="E505" s="1">
        <v>3</v>
      </c>
      <c r="F505" s="1">
        <v>3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/>
      <c r="T505" s="1"/>
      <c r="U505" s="1"/>
      <c r="V505" s="1"/>
      <c r="W505" s="1"/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3</v>
      </c>
      <c r="AG505" s="1">
        <v>3</v>
      </c>
    </row>
    <row r="506" spans="1:33">
      <c r="A506" s="1" t="s">
        <v>133</v>
      </c>
      <c r="B506" s="28">
        <v>45892</v>
      </c>
      <c r="C506" s="1" t="s">
        <v>240</v>
      </c>
      <c r="D506" s="1">
        <v>0</v>
      </c>
      <c r="E506" s="1">
        <v>3</v>
      </c>
      <c r="F506" s="1">
        <v>3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1</v>
      </c>
      <c r="Q506" s="1">
        <v>0</v>
      </c>
      <c r="R506" s="1">
        <v>0</v>
      </c>
      <c r="S506" s="1"/>
      <c r="T506" s="1"/>
      <c r="U506" s="1"/>
      <c r="V506" s="1"/>
      <c r="W506" s="1"/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3</v>
      </c>
    </row>
    <row r="507" spans="1:33">
      <c r="A507" s="1" t="s">
        <v>117</v>
      </c>
      <c r="B507" s="28">
        <v>45892</v>
      </c>
      <c r="C507" s="1" t="s">
        <v>240</v>
      </c>
      <c r="D507" s="1">
        <v>0.2</v>
      </c>
      <c r="E507" s="1">
        <v>5</v>
      </c>
      <c r="F507" s="1">
        <v>5</v>
      </c>
      <c r="G507" s="1">
        <v>1</v>
      </c>
      <c r="H507" s="1">
        <v>1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3</v>
      </c>
      <c r="O507" s="1">
        <v>0</v>
      </c>
      <c r="P507" s="1">
        <v>0</v>
      </c>
      <c r="Q507" s="1">
        <v>0.2</v>
      </c>
      <c r="R507" s="1">
        <v>0.2</v>
      </c>
      <c r="S507" s="1"/>
      <c r="T507" s="1"/>
      <c r="U507" s="1"/>
      <c r="V507" s="1"/>
      <c r="W507" s="1"/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5</v>
      </c>
      <c r="AF507" s="1">
        <v>0</v>
      </c>
      <c r="AG507" s="1">
        <v>4</v>
      </c>
    </row>
    <row r="508" spans="1:33">
      <c r="A508" s="1" t="s">
        <v>110</v>
      </c>
      <c r="B508" s="28">
        <v>45892</v>
      </c>
      <c r="C508" s="1" t="s">
        <v>240</v>
      </c>
      <c r="D508" s="1">
        <v>0.4</v>
      </c>
      <c r="E508" s="1">
        <v>5</v>
      </c>
      <c r="F508" s="1">
        <v>5</v>
      </c>
      <c r="G508" s="1">
        <v>2</v>
      </c>
      <c r="H508" s="1">
        <v>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3</v>
      </c>
      <c r="O508" s="1">
        <v>0</v>
      </c>
      <c r="P508" s="1">
        <v>0</v>
      </c>
      <c r="Q508" s="1">
        <v>0.4</v>
      </c>
      <c r="R508" s="1">
        <v>0.4</v>
      </c>
      <c r="S508" s="1"/>
      <c r="T508" s="1"/>
      <c r="U508" s="1"/>
      <c r="V508" s="1"/>
      <c r="W508" s="1"/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1</v>
      </c>
      <c r="AD508" s="1">
        <v>0</v>
      </c>
      <c r="AE508" s="1">
        <v>5</v>
      </c>
      <c r="AF508" s="1">
        <v>2</v>
      </c>
      <c r="AG508" s="1">
        <v>4</v>
      </c>
    </row>
    <row r="509" spans="1:33">
      <c r="A509" s="1" t="s">
        <v>116</v>
      </c>
      <c r="B509" s="28">
        <v>45892</v>
      </c>
      <c r="C509" s="1" t="s">
        <v>240</v>
      </c>
      <c r="D509" s="1">
        <v>0</v>
      </c>
      <c r="E509" s="1">
        <v>5</v>
      </c>
      <c r="F509" s="1">
        <v>4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</v>
      </c>
      <c r="M509" s="1">
        <v>0</v>
      </c>
      <c r="N509" s="1">
        <v>0</v>
      </c>
      <c r="O509" s="1">
        <v>0</v>
      </c>
      <c r="P509" s="1">
        <v>0</v>
      </c>
      <c r="Q509" s="1">
        <v>0.2</v>
      </c>
      <c r="R509" s="1">
        <v>0</v>
      </c>
      <c r="S509" s="1"/>
      <c r="T509" s="1"/>
      <c r="U509" s="1"/>
      <c r="V509" s="1"/>
      <c r="W509" s="1"/>
      <c r="X509" s="1">
        <v>0</v>
      </c>
      <c r="Y509" s="1">
        <v>1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4</v>
      </c>
      <c r="AF509" s="1">
        <v>3</v>
      </c>
      <c r="AG509" s="1">
        <v>4</v>
      </c>
    </row>
    <row r="510" spans="1:33">
      <c r="A510" s="1" t="s">
        <v>138</v>
      </c>
      <c r="B510" s="28">
        <v>45892</v>
      </c>
      <c r="C510" s="1" t="s">
        <v>240</v>
      </c>
      <c r="D510" s="1">
        <v>0.66700000000000004</v>
      </c>
      <c r="E510" s="1">
        <v>4</v>
      </c>
      <c r="F510" s="1">
        <v>3</v>
      </c>
      <c r="G510" s="1">
        <v>2</v>
      </c>
      <c r="H510" s="1">
        <v>0</v>
      </c>
      <c r="I510" s="1">
        <v>2</v>
      </c>
      <c r="J510" s="1">
        <v>0</v>
      </c>
      <c r="K510" s="1">
        <v>0</v>
      </c>
      <c r="L510" s="1">
        <v>0</v>
      </c>
      <c r="M510" s="1">
        <v>1</v>
      </c>
      <c r="N510" s="1">
        <v>0</v>
      </c>
      <c r="O510" s="1">
        <v>0</v>
      </c>
      <c r="P510" s="1">
        <v>0</v>
      </c>
      <c r="Q510" s="1">
        <v>0.75</v>
      </c>
      <c r="R510" s="1">
        <v>1.333</v>
      </c>
      <c r="S510" s="1"/>
      <c r="T510" s="1"/>
      <c r="U510" s="1"/>
      <c r="V510" s="1"/>
      <c r="W510" s="1"/>
      <c r="X510" s="1">
        <v>0</v>
      </c>
      <c r="Y510" s="1">
        <v>1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1</v>
      </c>
      <c r="AF510" s="1">
        <v>1</v>
      </c>
      <c r="AG510" s="1">
        <v>1</v>
      </c>
    </row>
    <row r="511" spans="1:33">
      <c r="A511" s="1" t="s">
        <v>284</v>
      </c>
      <c r="B511" s="28">
        <v>45892</v>
      </c>
      <c r="C511" s="1" t="s">
        <v>240</v>
      </c>
      <c r="D511" s="1">
        <v>0.25</v>
      </c>
      <c r="E511" s="1">
        <v>4</v>
      </c>
      <c r="F511" s="1">
        <v>4</v>
      </c>
      <c r="G511" s="1">
        <v>1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0.25</v>
      </c>
      <c r="R511" s="1">
        <v>0.25</v>
      </c>
      <c r="S511" s="1"/>
      <c r="T511" s="1"/>
      <c r="U511" s="1"/>
      <c r="V511" s="1"/>
      <c r="W511" s="1"/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3</v>
      </c>
    </row>
    <row r="512" spans="1:33">
      <c r="A512" s="1" t="s">
        <v>118</v>
      </c>
      <c r="B512" s="28">
        <v>45892</v>
      </c>
      <c r="C512" s="1" t="s">
        <v>240</v>
      </c>
      <c r="D512" s="1">
        <v>0.33300000000000002</v>
      </c>
      <c r="E512" s="1">
        <v>4</v>
      </c>
      <c r="F512" s="1">
        <v>3</v>
      </c>
      <c r="G512" s="1">
        <v>1</v>
      </c>
      <c r="H512" s="1">
        <v>0</v>
      </c>
      <c r="I512" s="1">
        <v>1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0</v>
      </c>
      <c r="P512" s="1">
        <v>0</v>
      </c>
      <c r="Q512" s="1">
        <v>0.5</v>
      </c>
      <c r="R512" s="1">
        <v>0.66700000000000004</v>
      </c>
      <c r="S512" s="1"/>
      <c r="T512" s="1"/>
      <c r="U512" s="1"/>
      <c r="V512" s="1"/>
      <c r="W512" s="1"/>
      <c r="X512" s="1">
        <v>0</v>
      </c>
      <c r="Y512" s="1">
        <v>1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4</v>
      </c>
      <c r="AF512" s="1">
        <v>3</v>
      </c>
      <c r="AG512" s="1">
        <v>2</v>
      </c>
    </row>
    <row r="513" spans="1:33">
      <c r="A513" s="1" t="s">
        <v>128</v>
      </c>
      <c r="B513" s="28">
        <v>45892</v>
      </c>
      <c r="C513" s="1" t="s">
        <v>240</v>
      </c>
      <c r="D513" s="1">
        <v>0</v>
      </c>
      <c r="E513" s="1">
        <v>4</v>
      </c>
      <c r="F513" s="1">
        <v>4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0</v>
      </c>
      <c r="P513" s="1">
        <v>0</v>
      </c>
      <c r="Q513" s="1">
        <v>0</v>
      </c>
      <c r="R513" s="1">
        <v>0</v>
      </c>
      <c r="S513" s="1"/>
      <c r="T513" s="1"/>
      <c r="U513" s="1"/>
      <c r="V513" s="1"/>
      <c r="W513" s="1"/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1</v>
      </c>
      <c r="AF513" s="1">
        <v>0</v>
      </c>
      <c r="AG513" s="1">
        <v>4</v>
      </c>
    </row>
    <row r="514" spans="1:33">
      <c r="A514" s="1" t="s">
        <v>124</v>
      </c>
      <c r="B514" s="28">
        <v>45892</v>
      </c>
      <c r="C514" s="1" t="s">
        <v>240</v>
      </c>
      <c r="D514" s="1">
        <v>0.33300000000000002</v>
      </c>
      <c r="E514" s="1">
        <v>3</v>
      </c>
      <c r="F514" s="1">
        <v>3</v>
      </c>
      <c r="G514" s="1">
        <v>1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0</v>
      </c>
      <c r="P514" s="1">
        <v>0</v>
      </c>
      <c r="Q514" s="1">
        <v>0.33300000000000002</v>
      </c>
      <c r="R514" s="1">
        <v>0.33300000000000002</v>
      </c>
      <c r="S514" s="1"/>
      <c r="T514" s="1"/>
      <c r="U514" s="1"/>
      <c r="V514" s="1"/>
      <c r="W514" s="1"/>
      <c r="X514" s="1">
        <v>0</v>
      </c>
      <c r="Y514" s="1">
        <v>0</v>
      </c>
      <c r="Z514" s="1">
        <v>0</v>
      </c>
      <c r="AA514" s="1">
        <v>0</v>
      </c>
      <c r="AB514" s="1">
        <v>1</v>
      </c>
      <c r="AC514" s="1">
        <v>0</v>
      </c>
      <c r="AD514" s="1">
        <v>1</v>
      </c>
      <c r="AE514" s="1">
        <v>10</v>
      </c>
      <c r="AF514" s="1">
        <v>0</v>
      </c>
      <c r="AG514" s="1">
        <v>3</v>
      </c>
    </row>
    <row r="515" spans="1:33">
      <c r="A515" s="1" t="s">
        <v>253</v>
      </c>
      <c r="B515" s="28">
        <v>45892</v>
      </c>
      <c r="C515" s="1" t="s">
        <v>240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/>
      <c r="T515" s="1"/>
      <c r="U515" s="1"/>
      <c r="V515" s="1"/>
      <c r="W515" s="1"/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1</v>
      </c>
      <c r="AE515" s="1">
        <v>0</v>
      </c>
      <c r="AF515" s="1">
        <v>0</v>
      </c>
      <c r="AG515" s="1">
        <v>1</v>
      </c>
    </row>
    <row r="516" spans="1:33">
      <c r="A516" s="1" t="s">
        <v>139</v>
      </c>
      <c r="B516" s="28">
        <v>45892</v>
      </c>
      <c r="C516" s="1" t="s">
        <v>240</v>
      </c>
      <c r="D516" s="1">
        <v>0.25</v>
      </c>
      <c r="E516" s="1">
        <v>4</v>
      </c>
      <c r="F516" s="1">
        <v>4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0.25</v>
      </c>
      <c r="R516" s="1">
        <v>0.25</v>
      </c>
      <c r="S516" s="1"/>
      <c r="T516" s="1"/>
      <c r="U516" s="1"/>
      <c r="V516" s="1"/>
      <c r="W516" s="1"/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3</v>
      </c>
    </row>
    <row r="517" spans="1:33">
      <c r="A517" s="1" t="s">
        <v>92</v>
      </c>
      <c r="B517" s="28">
        <v>45892</v>
      </c>
      <c r="C517" s="1" t="s">
        <v>240</v>
      </c>
      <c r="D517" s="1">
        <v>0.25</v>
      </c>
      <c r="E517" s="1">
        <v>4</v>
      </c>
      <c r="F517" s="1">
        <v>4</v>
      </c>
      <c r="G517" s="1">
        <v>1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0.25</v>
      </c>
      <c r="R517" s="1">
        <v>0.25</v>
      </c>
      <c r="S517" s="1"/>
      <c r="T517" s="1"/>
      <c r="U517" s="1"/>
      <c r="V517" s="1"/>
      <c r="W517" s="1"/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6</v>
      </c>
      <c r="AF517" s="1">
        <v>3</v>
      </c>
      <c r="AG517" s="1">
        <v>3</v>
      </c>
    </row>
    <row r="518" spans="1:33">
      <c r="A518" s="1" t="s">
        <v>102</v>
      </c>
      <c r="B518" s="28">
        <v>45892</v>
      </c>
      <c r="C518" s="1" t="s">
        <v>240</v>
      </c>
      <c r="D518" s="1">
        <v>0.25</v>
      </c>
      <c r="E518" s="1">
        <v>4</v>
      </c>
      <c r="F518" s="1">
        <v>4</v>
      </c>
      <c r="G518" s="1">
        <v>1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1</v>
      </c>
      <c r="Q518" s="1">
        <v>0.25</v>
      </c>
      <c r="R518" s="1">
        <v>0.5</v>
      </c>
      <c r="S518" s="1"/>
      <c r="T518" s="1"/>
      <c r="U518" s="1"/>
      <c r="V518" s="1"/>
      <c r="W518" s="1"/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4</v>
      </c>
    </row>
    <row r="519" spans="1:33">
      <c r="A519" s="1" t="s">
        <v>132</v>
      </c>
      <c r="B519" s="28">
        <v>45892</v>
      </c>
      <c r="C519" s="1" t="s">
        <v>240</v>
      </c>
      <c r="D519" s="1">
        <v>0.5</v>
      </c>
      <c r="E519" s="1">
        <v>2</v>
      </c>
      <c r="F519" s="1">
        <v>2</v>
      </c>
      <c r="G519" s="1">
        <v>1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0.5</v>
      </c>
      <c r="R519" s="1">
        <v>0.5</v>
      </c>
      <c r="S519" s="1"/>
      <c r="T519" s="1"/>
      <c r="U519" s="1"/>
      <c r="V519" s="1"/>
      <c r="W519" s="1"/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8</v>
      </c>
      <c r="AF519" s="1">
        <v>2</v>
      </c>
      <c r="AG519" s="1">
        <v>1</v>
      </c>
    </row>
    <row r="520" spans="1:33">
      <c r="A520" s="1" t="s">
        <v>99</v>
      </c>
      <c r="B520" s="28">
        <v>45892</v>
      </c>
      <c r="C520" s="1" t="s">
        <v>240</v>
      </c>
      <c r="D520" s="1">
        <v>0</v>
      </c>
      <c r="E520" s="1">
        <v>2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1</v>
      </c>
      <c r="Q520" s="1">
        <v>0</v>
      </c>
      <c r="R520" s="1">
        <v>0</v>
      </c>
      <c r="S520" s="1"/>
      <c r="T520" s="1"/>
      <c r="U520" s="1"/>
      <c r="V520" s="1"/>
      <c r="W520" s="1"/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7</v>
      </c>
      <c r="AF520" s="1">
        <v>2</v>
      </c>
      <c r="AG520" s="1">
        <v>2</v>
      </c>
    </row>
    <row r="521" spans="1:33">
      <c r="A521" s="1" t="s">
        <v>90</v>
      </c>
      <c r="B521" s="28">
        <v>45892</v>
      </c>
      <c r="C521" s="1" t="s">
        <v>240</v>
      </c>
      <c r="D521" s="1">
        <v>0.75</v>
      </c>
      <c r="E521" s="1">
        <v>4</v>
      </c>
      <c r="F521" s="1">
        <v>4</v>
      </c>
      <c r="G521" s="1">
        <v>3</v>
      </c>
      <c r="H521" s="1">
        <v>1</v>
      </c>
      <c r="I521" s="1">
        <v>1</v>
      </c>
      <c r="J521" s="1">
        <v>0</v>
      </c>
      <c r="K521" s="1">
        <v>1</v>
      </c>
      <c r="L521" s="1">
        <v>2</v>
      </c>
      <c r="M521" s="1">
        <v>2</v>
      </c>
      <c r="N521" s="1">
        <v>1</v>
      </c>
      <c r="O521" s="1">
        <v>0</v>
      </c>
      <c r="P521" s="1">
        <v>0</v>
      </c>
      <c r="Q521" s="1">
        <v>0.75</v>
      </c>
      <c r="R521" s="1">
        <v>1.75</v>
      </c>
      <c r="S521" s="1"/>
      <c r="T521" s="1"/>
      <c r="U521" s="1"/>
      <c r="V521" s="1"/>
      <c r="W521" s="1"/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1</v>
      </c>
      <c r="AF521" s="1">
        <v>0</v>
      </c>
      <c r="AG521" s="1">
        <v>1</v>
      </c>
    </row>
    <row r="522" spans="1:33">
      <c r="A522" s="1" t="s">
        <v>106</v>
      </c>
      <c r="B522" s="28">
        <v>45892</v>
      </c>
      <c r="C522" s="1" t="s">
        <v>240</v>
      </c>
      <c r="D522" s="1">
        <v>0</v>
      </c>
      <c r="E522" s="1">
        <v>4</v>
      </c>
      <c r="F522" s="1">
        <v>4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1</v>
      </c>
      <c r="O522" s="1">
        <v>0</v>
      </c>
      <c r="P522" s="1">
        <v>0</v>
      </c>
      <c r="Q522" s="1">
        <v>0</v>
      </c>
      <c r="R522" s="1">
        <v>0</v>
      </c>
      <c r="S522" s="1"/>
      <c r="T522" s="1"/>
      <c r="U522" s="1"/>
      <c r="V522" s="1"/>
      <c r="W522" s="1"/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3</v>
      </c>
      <c r="AF522" s="1">
        <v>3</v>
      </c>
      <c r="AG522" s="1">
        <v>4</v>
      </c>
    </row>
    <row r="523" spans="1:33">
      <c r="A523" s="1" t="s">
        <v>94</v>
      </c>
      <c r="B523" s="28">
        <v>45892</v>
      </c>
      <c r="C523" s="1" t="s">
        <v>240</v>
      </c>
      <c r="D523" s="1">
        <v>0.25</v>
      </c>
      <c r="E523" s="1">
        <v>4</v>
      </c>
      <c r="F523" s="1">
        <v>4</v>
      </c>
      <c r="G523" s="1">
        <v>1</v>
      </c>
      <c r="H523" s="1">
        <v>0</v>
      </c>
      <c r="I523" s="1">
        <v>1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1</v>
      </c>
      <c r="Q523" s="1">
        <v>0.25</v>
      </c>
      <c r="R523" s="1">
        <v>0.5</v>
      </c>
      <c r="S523" s="1"/>
      <c r="T523" s="1"/>
      <c r="U523" s="1"/>
      <c r="V523" s="1"/>
      <c r="W523" s="1"/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1</v>
      </c>
      <c r="AE523" s="1">
        <v>2</v>
      </c>
      <c r="AF523" s="1">
        <v>1</v>
      </c>
      <c r="AG523" s="1">
        <v>3</v>
      </c>
    </row>
    <row r="524" spans="1:33">
      <c r="A524" s="1" t="s">
        <v>111</v>
      </c>
      <c r="B524" s="28">
        <v>45892</v>
      </c>
      <c r="C524" s="1" t="s">
        <v>240</v>
      </c>
      <c r="D524" s="1">
        <v>0</v>
      </c>
      <c r="E524" s="1">
        <v>4</v>
      </c>
      <c r="F524" s="1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1</v>
      </c>
      <c r="Q524" s="1">
        <v>0</v>
      </c>
      <c r="R524" s="1">
        <v>0</v>
      </c>
      <c r="S524" s="1"/>
      <c r="T524" s="1"/>
      <c r="U524" s="1"/>
      <c r="V524" s="1"/>
      <c r="W524" s="1"/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2</v>
      </c>
      <c r="AF524" s="1">
        <v>2</v>
      </c>
      <c r="AG524" s="1">
        <v>4</v>
      </c>
    </row>
    <row r="525" spans="1:33">
      <c r="A525" s="1" t="s">
        <v>143</v>
      </c>
      <c r="B525" s="28">
        <v>45892</v>
      </c>
      <c r="C525" s="1" t="s">
        <v>240</v>
      </c>
      <c r="D525" s="1">
        <v>0.5</v>
      </c>
      <c r="E525" s="1">
        <v>4</v>
      </c>
      <c r="F525" s="1">
        <v>4</v>
      </c>
      <c r="G525" s="1">
        <v>2</v>
      </c>
      <c r="H525" s="1">
        <v>2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0.5</v>
      </c>
      <c r="R525" s="1">
        <v>0.5</v>
      </c>
      <c r="S525" s="1"/>
      <c r="T525" s="1"/>
      <c r="U525" s="1"/>
      <c r="V525" s="1"/>
      <c r="W525" s="1"/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2</v>
      </c>
    </row>
    <row r="526" spans="1:33">
      <c r="A526" s="1" t="s">
        <v>146</v>
      </c>
      <c r="B526" s="28">
        <v>45892</v>
      </c>
      <c r="C526" s="1" t="s">
        <v>240</v>
      </c>
      <c r="D526" s="1">
        <v>0</v>
      </c>
      <c r="E526" s="1">
        <v>3</v>
      </c>
      <c r="F526" s="1">
        <v>3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/>
      <c r="T526" s="1"/>
      <c r="U526" s="1"/>
      <c r="V526" s="1"/>
      <c r="W526" s="1"/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1</v>
      </c>
      <c r="AF526" s="1">
        <v>0</v>
      </c>
      <c r="AG526" s="1">
        <v>3</v>
      </c>
    </row>
    <row r="527" spans="1:33">
      <c r="A527" s="1" t="s">
        <v>92</v>
      </c>
      <c r="B527" s="28">
        <v>45893</v>
      </c>
      <c r="C527" s="1" t="s">
        <v>240</v>
      </c>
      <c r="D527" s="1">
        <v>0</v>
      </c>
      <c r="E527" s="1">
        <v>3</v>
      </c>
      <c r="F527" s="1">
        <v>3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/>
      <c r="T527" s="1"/>
      <c r="U527" s="1"/>
      <c r="V527" s="1"/>
      <c r="W527" s="1"/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4</v>
      </c>
      <c r="AF527" s="1">
        <v>2</v>
      </c>
      <c r="AG527" s="1">
        <v>3</v>
      </c>
    </row>
    <row r="528" spans="1:33">
      <c r="A528" s="1" t="s">
        <v>99</v>
      </c>
      <c r="B528" s="28">
        <v>45893</v>
      </c>
      <c r="C528" s="1" t="s">
        <v>240</v>
      </c>
      <c r="D528" s="1">
        <v>0.33300000000000002</v>
      </c>
      <c r="E528" s="1">
        <v>3</v>
      </c>
      <c r="F528" s="1">
        <v>3</v>
      </c>
      <c r="G528" s="1">
        <v>1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0</v>
      </c>
      <c r="P528" s="1">
        <v>0</v>
      </c>
      <c r="Q528" s="1">
        <v>0.33300000000000002</v>
      </c>
      <c r="R528" s="1">
        <v>0.33300000000000002</v>
      </c>
      <c r="S528" s="1"/>
      <c r="T528" s="1"/>
      <c r="U528" s="1"/>
      <c r="V528" s="1"/>
      <c r="W528" s="1"/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2</v>
      </c>
      <c r="AF528" s="1">
        <v>0</v>
      </c>
      <c r="AG528" s="1">
        <v>2</v>
      </c>
    </row>
    <row r="529" spans="1:33">
      <c r="A529" s="1" t="s">
        <v>132</v>
      </c>
      <c r="B529" s="28">
        <v>45893</v>
      </c>
      <c r="C529" s="1" t="s">
        <v>240</v>
      </c>
      <c r="D529" s="1">
        <v>0.5</v>
      </c>
      <c r="E529" s="1">
        <v>2</v>
      </c>
      <c r="F529" s="1">
        <v>2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0.5</v>
      </c>
      <c r="R529" s="1">
        <v>0.5</v>
      </c>
      <c r="S529" s="1"/>
      <c r="T529" s="1"/>
      <c r="U529" s="1"/>
      <c r="V529" s="1"/>
      <c r="W529" s="1"/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4</v>
      </c>
      <c r="AF529" s="1">
        <v>0</v>
      </c>
      <c r="AG529" s="1">
        <v>1</v>
      </c>
    </row>
    <row r="530" spans="1:33">
      <c r="A530" s="1" t="s">
        <v>143</v>
      </c>
      <c r="B530" s="28">
        <v>45893</v>
      </c>
      <c r="C530" s="1" t="s">
        <v>240</v>
      </c>
      <c r="D530" s="1">
        <v>0</v>
      </c>
      <c r="E530" s="1">
        <v>1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/>
      <c r="T530" s="1"/>
      <c r="U530" s="1"/>
      <c r="V530" s="1"/>
      <c r="W530" s="1"/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2</v>
      </c>
      <c r="AF530" s="1">
        <v>0</v>
      </c>
      <c r="AG530" s="1">
        <v>1</v>
      </c>
    </row>
    <row r="531" spans="1:33">
      <c r="A531" s="1" t="s">
        <v>90</v>
      </c>
      <c r="B531" s="28">
        <v>45893</v>
      </c>
      <c r="C531" s="1" t="s">
        <v>240</v>
      </c>
      <c r="D531" s="1">
        <v>0</v>
      </c>
      <c r="E531" s="1">
        <v>3</v>
      </c>
      <c r="F531" s="1">
        <v>3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/>
      <c r="T531" s="1"/>
      <c r="U531" s="1"/>
      <c r="V531" s="1"/>
      <c r="W531" s="1"/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3</v>
      </c>
    </row>
    <row r="532" spans="1:33">
      <c r="A532" s="1" t="s">
        <v>106</v>
      </c>
      <c r="B532" s="28">
        <v>45893</v>
      </c>
      <c r="C532" s="1" t="s">
        <v>240</v>
      </c>
      <c r="D532" s="1">
        <v>0.33300000000000002</v>
      </c>
      <c r="E532" s="1">
        <v>3</v>
      </c>
      <c r="F532" s="1">
        <v>3</v>
      </c>
      <c r="G532" s="1">
        <v>1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0.33300000000000002</v>
      </c>
      <c r="R532" s="1">
        <v>0.66700000000000004</v>
      </c>
      <c r="S532" s="1"/>
      <c r="T532" s="1"/>
      <c r="U532" s="1"/>
      <c r="V532" s="1"/>
      <c r="W532" s="1"/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1</v>
      </c>
      <c r="AD532" s="1">
        <v>0</v>
      </c>
      <c r="AE532" s="1">
        <v>5</v>
      </c>
      <c r="AF532" s="1">
        <v>2</v>
      </c>
      <c r="AG532" s="1">
        <v>3</v>
      </c>
    </row>
    <row r="533" spans="1:33">
      <c r="A533" s="1" t="s">
        <v>94</v>
      </c>
      <c r="B533" s="28">
        <v>45893</v>
      </c>
      <c r="C533" s="1" t="s">
        <v>240</v>
      </c>
      <c r="D533" s="1">
        <v>0</v>
      </c>
      <c r="E533" s="1">
        <v>2</v>
      </c>
      <c r="F533" s="1">
        <v>2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/>
      <c r="T533" s="1"/>
      <c r="U533" s="1"/>
      <c r="V533" s="1"/>
      <c r="W533" s="1"/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1</v>
      </c>
      <c r="AG533" s="1">
        <v>2</v>
      </c>
    </row>
    <row r="534" spans="1:33">
      <c r="A534" s="1" t="s">
        <v>111</v>
      </c>
      <c r="B534" s="28">
        <v>45893</v>
      </c>
      <c r="C534" s="1" t="s">
        <v>240</v>
      </c>
      <c r="D534" s="1">
        <v>0</v>
      </c>
      <c r="E534" s="1">
        <v>2</v>
      </c>
      <c r="F534" s="1">
        <v>2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1</v>
      </c>
      <c r="Q534" s="1">
        <v>0</v>
      </c>
      <c r="R534" s="1">
        <v>0</v>
      </c>
      <c r="S534" s="1"/>
      <c r="T534" s="1"/>
      <c r="U534" s="1"/>
      <c r="V534" s="1"/>
      <c r="W534" s="1"/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1</v>
      </c>
      <c r="AF534" s="1">
        <v>0</v>
      </c>
      <c r="AG534" s="1">
        <v>2</v>
      </c>
    </row>
    <row r="535" spans="1:33">
      <c r="A535" s="1" t="s">
        <v>102</v>
      </c>
      <c r="B535" s="28">
        <v>45893</v>
      </c>
      <c r="C535" s="1" t="s">
        <v>240</v>
      </c>
      <c r="D535" s="1">
        <v>0</v>
      </c>
      <c r="E535" s="1">
        <v>2</v>
      </c>
      <c r="F535" s="1">
        <v>2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/>
      <c r="T535" s="1"/>
      <c r="U535" s="1"/>
      <c r="V535" s="1"/>
      <c r="W535" s="1"/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2</v>
      </c>
    </row>
    <row r="536" spans="1:33">
      <c r="A536" s="1" t="s">
        <v>146</v>
      </c>
      <c r="B536" s="28">
        <v>45893</v>
      </c>
      <c r="C536" s="1" t="s">
        <v>240</v>
      </c>
      <c r="D536" s="1">
        <v>0</v>
      </c>
      <c r="E536" s="1">
        <v>2</v>
      </c>
      <c r="F536" s="1">
        <v>2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2</v>
      </c>
      <c r="Q536" s="1">
        <v>0</v>
      </c>
      <c r="R536" s="1">
        <v>0</v>
      </c>
      <c r="S536" s="1"/>
      <c r="T536" s="1"/>
      <c r="U536" s="1"/>
      <c r="V536" s="1"/>
      <c r="W536" s="1"/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2</v>
      </c>
    </row>
    <row r="537" spans="1:33">
      <c r="A537" s="1" t="s">
        <v>84</v>
      </c>
      <c r="B537" s="28">
        <v>45893</v>
      </c>
      <c r="C537" s="1" t="s">
        <v>240</v>
      </c>
      <c r="D537" s="1">
        <v>0.25</v>
      </c>
      <c r="E537" s="1">
        <v>4</v>
      </c>
      <c r="F537" s="1">
        <v>4</v>
      </c>
      <c r="G537" s="1">
        <v>1</v>
      </c>
      <c r="H537" s="1">
        <v>0</v>
      </c>
      <c r="I537" s="1">
        <v>0</v>
      </c>
      <c r="J537" s="1">
        <v>0</v>
      </c>
      <c r="K537" s="1">
        <v>1</v>
      </c>
      <c r="L537" s="1">
        <v>1</v>
      </c>
      <c r="M537" s="1">
        <v>1</v>
      </c>
      <c r="N537" s="1">
        <v>0</v>
      </c>
      <c r="O537" s="1">
        <v>0</v>
      </c>
      <c r="P537" s="1">
        <v>0</v>
      </c>
      <c r="Q537" s="1">
        <v>0.25</v>
      </c>
      <c r="R537" s="1">
        <v>1</v>
      </c>
      <c r="S537" s="1"/>
      <c r="T537" s="1"/>
      <c r="U537" s="1"/>
      <c r="V537" s="1"/>
      <c r="W537" s="1"/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10</v>
      </c>
      <c r="AF537" s="1">
        <v>0</v>
      </c>
      <c r="AG537" s="1">
        <v>3</v>
      </c>
    </row>
    <row r="538" spans="1:33">
      <c r="A538" s="1" t="s">
        <v>88</v>
      </c>
      <c r="B538" s="28">
        <v>45893</v>
      </c>
      <c r="C538" s="1" t="s">
        <v>240</v>
      </c>
      <c r="D538" s="1">
        <v>0.66700000000000004</v>
      </c>
      <c r="E538" s="1">
        <v>4</v>
      </c>
      <c r="F538" s="1">
        <v>3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3</v>
      </c>
      <c r="M538" s="1">
        <v>1</v>
      </c>
      <c r="N538" s="1">
        <v>2</v>
      </c>
      <c r="O538" s="1">
        <v>1</v>
      </c>
      <c r="P538" s="1">
        <v>0</v>
      </c>
      <c r="Q538" s="1">
        <v>0.75</v>
      </c>
      <c r="R538" s="1">
        <v>1.333</v>
      </c>
      <c r="S538" s="1"/>
      <c r="T538" s="1"/>
      <c r="U538" s="1"/>
      <c r="V538" s="1"/>
      <c r="W538" s="1"/>
      <c r="X538" s="1">
        <v>1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3</v>
      </c>
      <c r="AF538" s="1">
        <v>0</v>
      </c>
      <c r="AG538" s="1">
        <v>1</v>
      </c>
    </row>
    <row r="539" spans="1:33">
      <c r="A539" s="1" t="s">
        <v>85</v>
      </c>
      <c r="B539" s="28">
        <v>45893</v>
      </c>
      <c r="C539" s="1" t="s">
        <v>240</v>
      </c>
      <c r="D539" s="1">
        <v>0.5</v>
      </c>
      <c r="E539" s="1">
        <v>4</v>
      </c>
      <c r="F539" s="1">
        <v>4</v>
      </c>
      <c r="G539" s="1">
        <v>2</v>
      </c>
      <c r="H539" s="1">
        <v>1</v>
      </c>
      <c r="I539" s="1">
        <v>0</v>
      </c>
      <c r="J539" s="1">
        <v>0</v>
      </c>
      <c r="K539" s="1">
        <v>1</v>
      </c>
      <c r="L539" s="1">
        <v>3</v>
      </c>
      <c r="M539" s="1">
        <v>1</v>
      </c>
      <c r="N539" s="1">
        <v>0</v>
      </c>
      <c r="O539" s="1">
        <v>0</v>
      </c>
      <c r="P539" s="1">
        <v>0</v>
      </c>
      <c r="Q539" s="1">
        <v>0.5</v>
      </c>
      <c r="R539" s="1">
        <v>1.25</v>
      </c>
      <c r="S539" s="1"/>
      <c r="T539" s="1"/>
      <c r="U539" s="1"/>
      <c r="V539" s="1"/>
      <c r="W539" s="1"/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1</v>
      </c>
      <c r="AF539" s="1">
        <v>0</v>
      </c>
      <c r="AG539" s="1">
        <v>2</v>
      </c>
    </row>
    <row r="540" spans="1:33">
      <c r="A540" s="1" t="s">
        <v>86</v>
      </c>
      <c r="B540" s="1" t="s">
        <v>285</v>
      </c>
      <c r="C540" s="1" t="s">
        <v>240</v>
      </c>
      <c r="D540" s="1">
        <v>0.25</v>
      </c>
      <c r="E540" s="1">
        <v>4</v>
      </c>
      <c r="F540" s="1">
        <v>4</v>
      </c>
      <c r="G540" s="1">
        <v>1</v>
      </c>
      <c r="H540" s="1">
        <v>0</v>
      </c>
      <c r="I540" s="1">
        <v>1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0.25</v>
      </c>
      <c r="R540" s="1">
        <v>0.5</v>
      </c>
      <c r="S540" s="1"/>
      <c r="T540" s="1"/>
      <c r="U540" s="1"/>
      <c r="V540" s="1"/>
      <c r="W540" s="1"/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1</v>
      </c>
      <c r="AG540" s="1">
        <v>3</v>
      </c>
    </row>
    <row r="541" spans="1:33">
      <c r="A541" s="1" t="s">
        <v>89</v>
      </c>
      <c r="B541" s="28">
        <v>45893</v>
      </c>
      <c r="C541" s="1" t="s">
        <v>240</v>
      </c>
      <c r="D541" s="1">
        <v>0</v>
      </c>
      <c r="E541" s="1">
        <v>3</v>
      </c>
      <c r="F541" s="1">
        <v>3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/>
      <c r="T541" s="1"/>
      <c r="U541" s="1"/>
      <c r="V541" s="1"/>
      <c r="W541" s="1"/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1</v>
      </c>
      <c r="AF541" s="1">
        <v>3</v>
      </c>
      <c r="AG541" s="1">
        <v>3</v>
      </c>
    </row>
    <row r="542" spans="1:33">
      <c r="A542" s="1" t="s">
        <v>101</v>
      </c>
      <c r="B542" s="28">
        <v>45893</v>
      </c>
      <c r="C542" s="1" t="s">
        <v>240</v>
      </c>
      <c r="D542" s="1">
        <v>0.33300000000000002</v>
      </c>
      <c r="E542" s="1">
        <v>3</v>
      </c>
      <c r="F542" s="1">
        <v>3</v>
      </c>
      <c r="G542" s="1">
        <v>1</v>
      </c>
      <c r="H542" s="1">
        <v>1</v>
      </c>
      <c r="I542" s="1">
        <v>0</v>
      </c>
      <c r="J542" s="1">
        <v>0</v>
      </c>
      <c r="K542" s="1">
        <v>0</v>
      </c>
      <c r="L542" s="1">
        <v>0</v>
      </c>
      <c r="M542" s="1">
        <v>1</v>
      </c>
      <c r="N542" s="1">
        <v>1</v>
      </c>
      <c r="O542" s="1">
        <v>0</v>
      </c>
      <c r="P542" s="1">
        <v>0</v>
      </c>
      <c r="Q542" s="1">
        <v>0.33300000000000002</v>
      </c>
      <c r="R542" s="1">
        <v>0.33300000000000002</v>
      </c>
      <c r="S542" s="1"/>
      <c r="T542" s="1"/>
      <c r="U542" s="1"/>
      <c r="V542" s="1"/>
      <c r="W542" s="1"/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3</v>
      </c>
      <c r="AF542" s="1">
        <v>2</v>
      </c>
      <c r="AG542" s="1">
        <v>2</v>
      </c>
    </row>
    <row r="543" spans="1:33">
      <c r="A543" s="1" t="s">
        <v>122</v>
      </c>
      <c r="B543" s="28">
        <v>45893</v>
      </c>
      <c r="C543" s="1" t="s">
        <v>240</v>
      </c>
      <c r="D543" s="1">
        <v>0.66700000000000004</v>
      </c>
      <c r="E543" s="1">
        <v>3</v>
      </c>
      <c r="F543" s="1">
        <v>3</v>
      </c>
      <c r="G543" s="1">
        <v>2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2</v>
      </c>
      <c r="N543" s="1">
        <v>1</v>
      </c>
      <c r="O543" s="1">
        <v>0</v>
      </c>
      <c r="P543" s="1">
        <v>0</v>
      </c>
      <c r="Q543" s="1">
        <v>0.66700000000000004</v>
      </c>
      <c r="R543" s="1">
        <v>0.66700000000000004</v>
      </c>
      <c r="S543" s="1"/>
      <c r="T543" s="1"/>
      <c r="U543" s="1"/>
      <c r="V543" s="1"/>
      <c r="W543" s="1"/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3</v>
      </c>
      <c r="AF543" s="1">
        <v>2</v>
      </c>
      <c r="AG543" s="1">
        <v>1</v>
      </c>
    </row>
    <row r="544" spans="1:33">
      <c r="A544" s="1" t="s">
        <v>135</v>
      </c>
      <c r="B544" s="28">
        <v>45893</v>
      </c>
      <c r="C544" s="1" t="s">
        <v>240</v>
      </c>
      <c r="D544" s="1">
        <v>0</v>
      </c>
      <c r="E544" s="1">
        <v>3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1</v>
      </c>
      <c r="O544" s="1">
        <v>0</v>
      </c>
      <c r="P544" s="1">
        <v>0</v>
      </c>
      <c r="Q544" s="1">
        <v>1</v>
      </c>
      <c r="R544" s="1">
        <v>0</v>
      </c>
      <c r="S544" s="1"/>
      <c r="T544" s="1"/>
      <c r="U544" s="1"/>
      <c r="V544" s="1"/>
      <c r="W544" s="1"/>
      <c r="X544" s="1">
        <v>0</v>
      </c>
      <c r="Y544" s="1">
        <v>3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</row>
    <row r="545" spans="1:33">
      <c r="A545" s="1" t="s">
        <v>109</v>
      </c>
      <c r="B545" s="28">
        <v>45893</v>
      </c>
      <c r="C545" s="1" t="s">
        <v>240</v>
      </c>
      <c r="D545" s="1">
        <v>0</v>
      </c>
      <c r="E545" s="1">
        <v>3</v>
      </c>
      <c r="F545" s="1">
        <v>3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1</v>
      </c>
      <c r="M545" s="1">
        <v>2</v>
      </c>
      <c r="N545" s="1">
        <v>1</v>
      </c>
      <c r="O545" s="1">
        <v>0</v>
      </c>
      <c r="P545" s="1">
        <v>0</v>
      </c>
      <c r="Q545" s="1">
        <v>0</v>
      </c>
      <c r="R545" s="1">
        <v>0</v>
      </c>
      <c r="S545" s="1"/>
      <c r="T545" s="1"/>
      <c r="U545" s="1"/>
      <c r="V545" s="1"/>
      <c r="W545" s="1"/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3</v>
      </c>
    </row>
    <row r="546" spans="1:33">
      <c r="A546" s="1" t="s">
        <v>83</v>
      </c>
      <c r="B546" s="1" t="s">
        <v>285</v>
      </c>
      <c r="C546" s="1" t="s">
        <v>240</v>
      </c>
      <c r="D546" s="1">
        <v>0</v>
      </c>
      <c r="E546" s="1">
        <v>4</v>
      </c>
      <c r="F546" s="1">
        <v>4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2</v>
      </c>
      <c r="Q546" s="1">
        <v>0</v>
      </c>
      <c r="R546" s="1">
        <v>0</v>
      </c>
      <c r="S546" s="1"/>
      <c r="T546" s="1"/>
      <c r="U546" s="1"/>
      <c r="V546" s="1"/>
      <c r="W546" s="1"/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2</v>
      </c>
      <c r="AF546" s="1">
        <v>0</v>
      </c>
      <c r="AG546" s="1">
        <v>4</v>
      </c>
    </row>
    <row r="547" spans="1:33">
      <c r="A547" s="1" t="s">
        <v>126</v>
      </c>
      <c r="B547" s="28">
        <v>45893</v>
      </c>
      <c r="C547" s="1" t="s">
        <v>240</v>
      </c>
      <c r="D547" s="1">
        <v>0.66700000000000004</v>
      </c>
      <c r="E547" s="1">
        <v>3</v>
      </c>
      <c r="F547" s="1">
        <v>3</v>
      </c>
      <c r="G547" s="1">
        <v>2</v>
      </c>
      <c r="H547" s="1">
        <v>0</v>
      </c>
      <c r="I547" s="1">
        <v>2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0</v>
      </c>
      <c r="P547" s="1">
        <v>0</v>
      </c>
      <c r="Q547" s="1">
        <v>0.66700000000000004</v>
      </c>
      <c r="R547" s="1">
        <v>1.333</v>
      </c>
      <c r="S547" s="1"/>
      <c r="T547" s="1"/>
      <c r="U547" s="1"/>
      <c r="V547" s="1"/>
      <c r="W547" s="1"/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5</v>
      </c>
      <c r="AF547" s="1">
        <v>3</v>
      </c>
      <c r="AG547" s="1">
        <v>1</v>
      </c>
    </row>
    <row r="548" spans="1:33">
      <c r="A548" s="1" t="s">
        <v>115</v>
      </c>
      <c r="B548" s="28">
        <v>45893</v>
      </c>
      <c r="C548" s="1" t="s">
        <v>240</v>
      </c>
      <c r="D548" s="1">
        <v>0.33300000000000002</v>
      </c>
      <c r="E548" s="1">
        <v>3</v>
      </c>
      <c r="F548" s="1">
        <v>3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0</v>
      </c>
      <c r="P548" s="1">
        <v>1</v>
      </c>
      <c r="Q548" s="1">
        <v>0.33300000000000002</v>
      </c>
      <c r="R548" s="1">
        <v>0.33300000000000002</v>
      </c>
      <c r="S548" s="1"/>
      <c r="T548" s="1"/>
      <c r="U548" s="1"/>
      <c r="V548" s="1"/>
      <c r="W548" s="1"/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2</v>
      </c>
      <c r="AG548" s="1">
        <v>2</v>
      </c>
    </row>
    <row r="549" spans="1:33">
      <c r="A549" s="1" t="s">
        <v>112</v>
      </c>
      <c r="B549" s="28">
        <v>45893</v>
      </c>
      <c r="C549" s="1" t="s">
        <v>240</v>
      </c>
      <c r="D549" s="1">
        <v>0</v>
      </c>
      <c r="E549" s="1">
        <v>3</v>
      </c>
      <c r="F549" s="1">
        <v>3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3</v>
      </c>
      <c r="Q549" s="1">
        <v>0</v>
      </c>
      <c r="R549" s="1">
        <v>0</v>
      </c>
      <c r="S549" s="1"/>
      <c r="T549" s="1"/>
      <c r="U549" s="1"/>
      <c r="V549" s="1"/>
      <c r="W549" s="1"/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2</v>
      </c>
      <c r="AF549" s="1">
        <v>2</v>
      </c>
      <c r="AG549" s="1">
        <v>3</v>
      </c>
    </row>
    <row r="550" spans="1:33">
      <c r="A550" s="1" t="s">
        <v>119</v>
      </c>
      <c r="B550" s="28">
        <v>45893</v>
      </c>
      <c r="C550" s="1" t="s">
        <v>240</v>
      </c>
      <c r="D550" s="1">
        <v>0</v>
      </c>
      <c r="E550" s="1">
        <v>3</v>
      </c>
      <c r="F550" s="1">
        <v>3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/>
      <c r="T550" s="1"/>
      <c r="U550" s="1"/>
      <c r="V550" s="1"/>
      <c r="W550" s="1"/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3</v>
      </c>
    </row>
    <row r="551" spans="1:33">
      <c r="A551" s="1" t="s">
        <v>121</v>
      </c>
      <c r="B551" s="28">
        <v>45893</v>
      </c>
      <c r="C551" s="1" t="s">
        <v>240</v>
      </c>
      <c r="D551" s="1">
        <v>0</v>
      </c>
      <c r="E551" s="1">
        <v>3</v>
      </c>
      <c r="F551" s="1">
        <v>3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1</v>
      </c>
      <c r="Q551" s="1">
        <v>0</v>
      </c>
      <c r="R551" s="1">
        <v>0</v>
      </c>
      <c r="S551" s="1"/>
      <c r="T551" s="1"/>
      <c r="U551" s="1"/>
      <c r="V551" s="1"/>
      <c r="W551" s="1"/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3</v>
      </c>
      <c r="AF551" s="1">
        <v>0</v>
      </c>
      <c r="AG551" s="1">
        <v>3</v>
      </c>
    </row>
    <row r="552" spans="1:33">
      <c r="A552" s="1" t="s">
        <v>131</v>
      </c>
      <c r="B552" s="28">
        <v>45893</v>
      </c>
      <c r="C552" s="1" t="s">
        <v>240</v>
      </c>
      <c r="D552" s="1">
        <v>0.66700000000000004</v>
      </c>
      <c r="E552" s="1">
        <v>3</v>
      </c>
      <c r="F552" s="1">
        <v>3</v>
      </c>
      <c r="G552" s="1">
        <v>2</v>
      </c>
      <c r="H552" s="1">
        <v>2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0.66700000000000004</v>
      </c>
      <c r="R552" s="1">
        <v>0.66700000000000004</v>
      </c>
      <c r="S552" s="1"/>
      <c r="T552" s="1"/>
      <c r="U552" s="1"/>
      <c r="V552" s="1"/>
      <c r="W552" s="1"/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2</v>
      </c>
      <c r="AF552" s="1">
        <v>2</v>
      </c>
      <c r="AG552" s="1">
        <v>1</v>
      </c>
    </row>
    <row r="553" spans="1:33">
      <c r="A553" s="1" t="s">
        <v>107</v>
      </c>
      <c r="B553" s="28">
        <v>45893</v>
      </c>
      <c r="C553" s="1" t="s">
        <v>240</v>
      </c>
      <c r="D553" s="1">
        <v>0</v>
      </c>
      <c r="E553" s="1">
        <v>3</v>
      </c>
      <c r="F553" s="1">
        <v>3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/>
      <c r="T553" s="1"/>
      <c r="U553" s="1"/>
      <c r="V553" s="1"/>
      <c r="W553" s="1"/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7</v>
      </c>
      <c r="AF553" s="1">
        <v>0</v>
      </c>
      <c r="AG553" s="1">
        <v>3</v>
      </c>
    </row>
    <row r="554" spans="1:33">
      <c r="A554" s="1" t="s">
        <v>96</v>
      </c>
      <c r="B554" s="28">
        <v>45893</v>
      </c>
      <c r="C554" s="1" t="s">
        <v>240</v>
      </c>
      <c r="D554" s="1">
        <v>0</v>
      </c>
      <c r="E554" s="1">
        <v>3</v>
      </c>
      <c r="F554" s="1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0</v>
      </c>
      <c r="P554" s="1">
        <v>1</v>
      </c>
      <c r="Q554" s="1">
        <v>0.33300000000000002</v>
      </c>
      <c r="R554" s="1">
        <v>0</v>
      </c>
      <c r="S554" s="1"/>
      <c r="T554" s="1"/>
      <c r="U554" s="1"/>
      <c r="V554" s="1"/>
      <c r="W554" s="1"/>
      <c r="X554" s="1">
        <v>0</v>
      </c>
      <c r="Y554" s="1">
        <v>1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2</v>
      </c>
    </row>
    <row r="555" spans="1:33">
      <c r="A555" s="1" t="s">
        <v>130</v>
      </c>
      <c r="B555" s="1" t="s">
        <v>285</v>
      </c>
      <c r="C555" s="1" t="s">
        <v>240</v>
      </c>
      <c r="D555" s="1">
        <v>0.33300000000000002</v>
      </c>
      <c r="E555" s="1">
        <v>3</v>
      </c>
      <c r="F555" s="1">
        <v>3</v>
      </c>
      <c r="G555" s="1">
        <v>1</v>
      </c>
      <c r="H555" s="1">
        <v>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2</v>
      </c>
      <c r="Q555" s="1">
        <v>0.33300000000000002</v>
      </c>
      <c r="R555" s="1">
        <v>0.33300000000000002</v>
      </c>
      <c r="S555" s="1"/>
      <c r="T555" s="1"/>
      <c r="U555" s="1"/>
      <c r="V555" s="1"/>
      <c r="W555" s="1"/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2</v>
      </c>
    </row>
    <row r="556" spans="1:33">
      <c r="A556" s="1" t="s">
        <v>87</v>
      </c>
      <c r="B556" s="28">
        <v>45893</v>
      </c>
      <c r="C556" s="1" t="s">
        <v>240</v>
      </c>
      <c r="D556" s="1">
        <v>0</v>
      </c>
      <c r="E556" s="1">
        <v>3</v>
      </c>
      <c r="F556" s="1">
        <v>3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1</v>
      </c>
      <c r="Q556" s="1">
        <v>0</v>
      </c>
      <c r="R556" s="1">
        <v>0</v>
      </c>
      <c r="S556" s="1"/>
      <c r="T556" s="1"/>
      <c r="U556" s="1"/>
      <c r="V556" s="1"/>
      <c r="W556" s="1"/>
      <c r="X556" s="1">
        <v>0</v>
      </c>
      <c r="Y556" s="1">
        <v>0</v>
      </c>
      <c r="Z556" s="1">
        <v>0</v>
      </c>
      <c r="AA556" s="1">
        <v>0</v>
      </c>
      <c r="AB556" s="1">
        <v>1</v>
      </c>
      <c r="AC556" s="1">
        <v>0</v>
      </c>
      <c r="AD556" s="1">
        <v>0</v>
      </c>
      <c r="AE556" s="1">
        <v>2</v>
      </c>
      <c r="AF556" s="1">
        <v>1</v>
      </c>
      <c r="AG556" s="1">
        <v>4</v>
      </c>
    </row>
    <row r="557" spans="1:33">
      <c r="A557" s="1" t="s">
        <v>120</v>
      </c>
      <c r="B557" s="28">
        <v>45893</v>
      </c>
      <c r="C557" s="1" t="s">
        <v>240</v>
      </c>
      <c r="D557" s="1">
        <v>0</v>
      </c>
      <c r="E557" s="1">
        <v>3</v>
      </c>
      <c r="F557" s="1">
        <v>3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/>
      <c r="T557" s="1"/>
      <c r="U557" s="1"/>
      <c r="V557" s="1"/>
      <c r="W557" s="1"/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10</v>
      </c>
      <c r="AF557" s="1">
        <v>0</v>
      </c>
      <c r="AG557" s="1">
        <v>3</v>
      </c>
    </row>
    <row r="558" spans="1:33">
      <c r="A558" s="1" t="s">
        <v>93</v>
      </c>
      <c r="B558" s="28">
        <v>45893</v>
      </c>
      <c r="C558" s="1" t="s">
        <v>240</v>
      </c>
      <c r="D558" s="1">
        <v>0</v>
      </c>
      <c r="E558" s="1">
        <v>3</v>
      </c>
      <c r="F558" s="1">
        <v>3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/>
      <c r="T558" s="1"/>
      <c r="U558" s="1"/>
      <c r="V558" s="1"/>
      <c r="W558" s="1"/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3</v>
      </c>
      <c r="AF558" s="1">
        <v>0</v>
      </c>
      <c r="AG558" s="1">
        <v>3</v>
      </c>
    </row>
    <row r="559" spans="1:33">
      <c r="A559" s="1" t="s">
        <v>113</v>
      </c>
      <c r="B559" s="28">
        <v>45893</v>
      </c>
      <c r="C559" s="1" t="s">
        <v>240</v>
      </c>
      <c r="D559" s="1">
        <v>0</v>
      </c>
      <c r="E559" s="1">
        <v>3</v>
      </c>
      <c r="F559" s="1">
        <v>3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/>
      <c r="T559" s="1"/>
      <c r="U559" s="1"/>
      <c r="V559" s="1"/>
      <c r="W559" s="1"/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3</v>
      </c>
    </row>
    <row r="560" spans="1:33">
      <c r="A560" s="1" t="s">
        <v>97</v>
      </c>
      <c r="B560" s="28">
        <v>45893</v>
      </c>
      <c r="C560" s="1" t="s">
        <v>240</v>
      </c>
      <c r="D560" s="1">
        <v>0</v>
      </c>
      <c r="E560" s="1">
        <v>2</v>
      </c>
      <c r="F560" s="1">
        <v>2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1</v>
      </c>
      <c r="Q560" s="1">
        <v>0</v>
      </c>
      <c r="R560" s="1">
        <v>0</v>
      </c>
      <c r="S560" s="1"/>
      <c r="T560" s="1"/>
      <c r="U560" s="1"/>
      <c r="V560" s="1"/>
      <c r="W560" s="1"/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5</v>
      </c>
      <c r="AF560" s="1">
        <v>0</v>
      </c>
      <c r="AG560" s="1">
        <v>2</v>
      </c>
    </row>
    <row r="561" spans="1:33">
      <c r="A561" s="1" t="s">
        <v>98</v>
      </c>
      <c r="B561" s="28">
        <v>45893</v>
      </c>
      <c r="C561" s="1" t="s">
        <v>240</v>
      </c>
      <c r="D561" s="1">
        <v>0</v>
      </c>
      <c r="E561" s="1">
        <v>2</v>
      </c>
      <c r="F561" s="1">
        <v>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/>
      <c r="T561" s="1"/>
      <c r="U561" s="1"/>
      <c r="V561" s="1"/>
      <c r="W561" s="1"/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2</v>
      </c>
    </row>
    <row r="562" spans="1:33">
      <c r="A562" s="1" t="s">
        <v>123</v>
      </c>
      <c r="B562" s="28">
        <v>45893</v>
      </c>
      <c r="C562" s="1" t="s">
        <v>240</v>
      </c>
      <c r="D562" s="1">
        <v>0</v>
      </c>
      <c r="E562" s="1">
        <v>2</v>
      </c>
      <c r="F562" s="1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/>
      <c r="T562" s="1"/>
      <c r="U562" s="1"/>
      <c r="V562" s="1"/>
      <c r="W562" s="1"/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1</v>
      </c>
      <c r="AF562" s="1">
        <v>3</v>
      </c>
      <c r="AG562" s="1">
        <v>2</v>
      </c>
    </row>
    <row r="563" spans="1:33">
      <c r="A563" s="1" t="s">
        <v>129</v>
      </c>
      <c r="B563" s="28">
        <v>45893</v>
      </c>
      <c r="C563" s="1" t="s">
        <v>240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1</v>
      </c>
      <c r="R563" s="1">
        <v>1</v>
      </c>
      <c r="S563" s="1"/>
      <c r="T563" s="1"/>
      <c r="U563" s="1"/>
      <c r="V563" s="1"/>
      <c r="W563" s="1"/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2</v>
      </c>
      <c r="AG563" s="1">
        <v>0</v>
      </c>
    </row>
    <row r="564" spans="1:33">
      <c r="A564" s="1" t="s">
        <v>114</v>
      </c>
      <c r="B564" s="28">
        <v>45893</v>
      </c>
      <c r="C564" s="1" t="s">
        <v>240</v>
      </c>
      <c r="D564" s="1">
        <v>0</v>
      </c>
      <c r="E564" s="1">
        <v>1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1</v>
      </c>
      <c r="R564" s="1">
        <v>0</v>
      </c>
      <c r="S564" s="1"/>
      <c r="T564" s="1"/>
      <c r="U564" s="1"/>
      <c r="V564" s="1"/>
      <c r="W564" s="1"/>
      <c r="X564" s="1">
        <v>0</v>
      </c>
      <c r="Y564" s="1">
        <v>1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T62"/>
  <sheetViews>
    <sheetView topLeftCell="C40" zoomScale="125" zoomScaleNormal="85" workbookViewId="0">
      <selection activeCell="I49" sqref="I49"/>
    </sheetView>
  </sheetViews>
  <sheetFormatPr defaultColWidth="8.6640625" defaultRowHeight="17.25"/>
  <cols>
    <col min="1" max="1" width="14.109375" bestFit="1" customWidth="1"/>
    <col min="2" max="2" width="19.6640625" bestFit="1" customWidth="1"/>
    <col min="3" max="3" width="8.88671875" style="2" bestFit="1" customWidth="1"/>
    <col min="4" max="21" width="8.88671875" bestFit="1" customWidth="1"/>
    <col min="23" max="23" width="8.88671875" bestFit="1" customWidth="1"/>
    <col min="24" max="24" width="9.6640625" bestFit="1" customWidth="1"/>
    <col min="25" max="26" width="8.88671875" bestFit="1" customWidth="1"/>
  </cols>
  <sheetData>
    <row r="1" spans="1:46">
      <c r="A1" t="s">
        <v>222</v>
      </c>
      <c r="B1" t="s">
        <v>26</v>
      </c>
      <c r="C1" s="23" t="s">
        <v>183</v>
      </c>
      <c r="D1" s="15" t="s">
        <v>205</v>
      </c>
      <c r="E1" s="17" t="s">
        <v>56</v>
      </c>
      <c r="F1" s="17" t="s">
        <v>206</v>
      </c>
      <c r="G1" s="17" t="s">
        <v>207</v>
      </c>
      <c r="H1" s="17" t="s">
        <v>208</v>
      </c>
      <c r="I1" s="17" t="s">
        <v>209</v>
      </c>
      <c r="J1" s="15" t="s">
        <v>157</v>
      </c>
      <c r="K1" s="17" t="s">
        <v>210</v>
      </c>
      <c r="L1" s="17" t="s">
        <v>211</v>
      </c>
      <c r="M1" s="17" t="s">
        <v>212</v>
      </c>
      <c r="N1" s="17" t="s">
        <v>213</v>
      </c>
      <c r="O1" s="17" t="s">
        <v>214</v>
      </c>
      <c r="P1" s="17" t="s">
        <v>215</v>
      </c>
      <c r="Q1" s="17" t="s">
        <v>216</v>
      </c>
      <c r="R1" s="17" t="s">
        <v>217</v>
      </c>
      <c r="S1" s="17" t="s">
        <v>206</v>
      </c>
      <c r="T1" s="15" t="s">
        <v>207</v>
      </c>
      <c r="U1" s="15" t="s">
        <v>218</v>
      </c>
      <c r="V1" s="15" t="s">
        <v>223</v>
      </c>
      <c r="W1" s="15" t="s">
        <v>170</v>
      </c>
      <c r="X1" s="15" t="s">
        <v>171</v>
      </c>
      <c r="Y1" s="15" t="s">
        <v>173</v>
      </c>
      <c r="Z1" s="15" t="s">
        <v>175</v>
      </c>
      <c r="AA1" s="15" t="s">
        <v>176</v>
      </c>
      <c r="AB1" s="15" t="s">
        <v>178</v>
      </c>
      <c r="AC1" s="15" t="s">
        <v>179</v>
      </c>
      <c r="AD1" s="15" t="s">
        <v>27</v>
      </c>
      <c r="AE1" s="15" t="s">
        <v>28</v>
      </c>
      <c r="AF1" s="15" t="s">
        <v>189</v>
      </c>
      <c r="AG1" s="15" t="s">
        <v>30</v>
      </c>
      <c r="AH1" s="15" t="s">
        <v>182</v>
      </c>
      <c r="AI1" s="15"/>
      <c r="AJ1" s="15" t="s">
        <v>184</v>
      </c>
      <c r="AK1" s="15" t="s">
        <v>185</v>
      </c>
      <c r="AL1" s="15" t="s">
        <v>186</v>
      </c>
      <c r="AM1" s="15" t="s">
        <v>187</v>
      </c>
      <c r="AN1" s="15" t="s">
        <v>188</v>
      </c>
      <c r="AO1" s="15" t="s">
        <v>190</v>
      </c>
      <c r="AP1" s="15" t="s">
        <v>202</v>
      </c>
      <c r="AQ1" s="15" t="s">
        <v>203</v>
      </c>
      <c r="AR1" s="15" t="s">
        <v>43</v>
      </c>
      <c r="AS1" s="15" t="s">
        <v>79</v>
      </c>
      <c r="AT1" s="15" t="s">
        <v>278</v>
      </c>
    </row>
    <row r="2" spans="1:46">
      <c r="C2" s="2">
        <f>AVERAGE(C$3:C$1048576)</f>
        <v>4.7643295937465036</v>
      </c>
      <c r="W2">
        <f>AVERAGE(W$3:W$1048576)</f>
        <v>5.7681317104294845</v>
      </c>
      <c r="AO2" s="1"/>
    </row>
    <row r="3" spans="1:46">
      <c r="A3" t="s">
        <v>221</v>
      </c>
      <c r="B3" s="1" t="s">
        <v>102</v>
      </c>
      <c r="C3" s="24">
        <f>IFERROR((O3*9) / D3,0)</f>
        <v>3.0011115227862177</v>
      </c>
      <c r="D3" s="1">
        <f>SUMIF(PitchGame!$A:$A,'2025 썸머시즌 투수'!$B3,PitchGame!E:E)</f>
        <v>26.989999999999995</v>
      </c>
      <c r="E3" s="1">
        <f>SUMIF(PitchGame!$A:$A,'2025 썸머시즌 투수'!$B3,PitchGame!F:F)</f>
        <v>81</v>
      </c>
      <c r="F3" s="1">
        <f>SUMIF(PitchGame!$A:$A,'2025 썸머시즌 투수'!$B3,PitchGame!G:G)</f>
        <v>1</v>
      </c>
      <c r="G3" s="1">
        <f>SUMIF(PitchGame!$A:$A,'2025 썸머시즌 투수'!$B3,PitchGame!H:H)</f>
        <v>0</v>
      </c>
      <c r="H3" s="1">
        <f>SUMIF(PitchGame!$A:$A,'2025 썸머시즌 투수'!$B3,PitchGame!I:I)</f>
        <v>0</v>
      </c>
      <c r="I3" s="1">
        <f>SUMIF(PitchGame!$A:$A,'2025 썸머시즌 투수'!$B3,PitchGame!J:J)</f>
        <v>0</v>
      </c>
      <c r="J3" s="1">
        <f>SUMIF(PitchGame!$A:$A,'2025 썸머시즌 투수'!$B3,PitchGame!K:K)</f>
        <v>4</v>
      </c>
      <c r="K3" s="1">
        <f>SUMIF(PitchGame!$A:$A,'2025 썸머시즌 투수'!$B3,PitchGame!L:L)</f>
        <v>14</v>
      </c>
      <c r="L3" s="1">
        <f>SUMIF(PitchGame!$A:$A,'2025 썸머시즌 투수'!$B3,PitchGame!M:M)</f>
        <v>27</v>
      </c>
      <c r="M3" s="1">
        <f>SUMIF(PitchGame!$A:$A,'2025 썸머시즌 투수'!$B3,PitchGame!N:N)</f>
        <v>3</v>
      </c>
      <c r="N3" s="1">
        <f>SUMIF(PitchGame!$A:$A,'2025 썸머시즌 투수'!$B3,PitchGame!O:O)</f>
        <v>9</v>
      </c>
      <c r="O3" s="1">
        <f>SUMIF(PitchGame!$A:$A,'2025 썸머시즌 투수'!$B3,PitchGame!P:P)</f>
        <v>9</v>
      </c>
      <c r="P3" s="1">
        <f>SUMIF(PitchGame!$A:$A,'2025 썸머시즌 투수'!$B3,PitchGame!Q:Q)</f>
        <v>0</v>
      </c>
      <c r="Q3" s="1">
        <f>SUMIF(PitchGame!$A:$A,'2025 썸머시즌 투수'!$B3,PitchGame!R:R)</f>
        <v>2</v>
      </c>
      <c r="R3" s="1">
        <f>SUMIF(PitchGame!$A:$A,'2025 썸머시즌 투수'!$B3,PitchGame!S:S)</f>
        <v>2</v>
      </c>
      <c r="S3" s="1">
        <v>0</v>
      </c>
      <c r="T3" s="1">
        <v>0</v>
      </c>
      <c r="U3" s="1">
        <v>51</v>
      </c>
      <c r="V3" s="1"/>
      <c r="W3" s="2">
        <f>IFERROR(N3*9/D3,0)</f>
        <v>3.0011115227862177</v>
      </c>
      <c r="X3" s="2">
        <f>W3/$W$2*100</f>
        <v>52.029178136827959</v>
      </c>
      <c r="Y3" s="2">
        <f>(L3+P3)/D3</f>
        <v>1.0003705075954059</v>
      </c>
      <c r="Z3" s="2">
        <f>(K3*9)/D3</f>
        <v>4.6683957021118943</v>
      </c>
      <c r="AA3" s="2">
        <f>(P3/9)*D3</f>
        <v>0</v>
      </c>
      <c r="AB3" s="2" t="e">
        <f>K3/P3</f>
        <v>#DIV/0!</v>
      </c>
      <c r="AC3" s="2">
        <f>(M3*9)/D3</f>
        <v>1.0003705075954059</v>
      </c>
      <c r="AD3" s="2">
        <f>(K3/U3)*100</f>
        <v>27.450980392156865</v>
      </c>
      <c r="AE3" s="2">
        <f>(P3/U3) * 100</f>
        <v>0</v>
      </c>
      <c r="AF3" s="2">
        <f>AD3-AE3</f>
        <v>27.450980392156865</v>
      </c>
      <c r="AG3" s="2">
        <f>(L3-M3)/(U3-K3-M3)</f>
        <v>0.70588235294117652</v>
      </c>
      <c r="AH3" s="2">
        <f>((L3+P3+Q3-O3) / (L3+P3+Q3)) * 100</f>
        <v>68.965517241379317</v>
      </c>
      <c r="AJ3">
        <f>L3/(U3-P3-Q3)</f>
        <v>0.55102040816326525</v>
      </c>
      <c r="AK3">
        <f>SUMIF(BatGame!$A:$A,'2025 썸머시즌 투수'!B3,BatGame!$AE:$AE)</f>
        <v>12</v>
      </c>
      <c r="AL3">
        <f>AK3/AO3</f>
        <v>6</v>
      </c>
      <c r="AM3" s="2">
        <f>AK3/D3</f>
        <v>0.44460911448684709</v>
      </c>
      <c r="AN3" s="2">
        <f>AK3/U3</f>
        <v>0.23529411764705882</v>
      </c>
      <c r="AO3" s="1">
        <v>2</v>
      </c>
      <c r="AP3" s="2">
        <f>D3*0.03</f>
        <v>0.80969999999999986</v>
      </c>
      <c r="AQ3">
        <f>($W$2/W3) * D3/9</f>
        <v>5.7638598115125257</v>
      </c>
      <c r="AR3" s="2">
        <f>AQ3+AP3</f>
        <v>6.573559811512526</v>
      </c>
      <c r="AS3">
        <f>AR3/'리그 상수'!$F$4</f>
        <v>0.23310495785505453</v>
      </c>
      <c r="AT3" t="b">
        <f>IF(D3&gt;= '리그 상수'!$I$1*1.8, TRUE, FALSE)</f>
        <v>1</v>
      </c>
    </row>
    <row r="4" spans="1:46">
      <c r="A4" t="s">
        <v>221</v>
      </c>
      <c r="B4" s="21" t="s">
        <v>113</v>
      </c>
      <c r="C4" s="24">
        <f t="shared" ref="C4:C44" si="0">IFERROR((O4*9) / D4,0)</f>
        <v>1.8835019183815833</v>
      </c>
      <c r="D4" s="1">
        <f>SUMIF(PitchGame!$A:$A,'2025 썸머시즌 투수'!$B4,PitchGame!E:E)</f>
        <v>28.67</v>
      </c>
      <c r="E4" s="1">
        <f>SUMIF(PitchGame!$A:$A,'2025 썸머시즌 투수'!$B4,PitchGame!F:F)</f>
        <v>86</v>
      </c>
      <c r="F4" s="1">
        <f>SUMIF(PitchGame!$A:$A,'2025 썸머시즌 투수'!$B4,PitchGame!G:G)</f>
        <v>2</v>
      </c>
      <c r="G4" s="1">
        <f>SUMIF(PitchGame!$A:$A,'2025 썸머시즌 투수'!$B4,PitchGame!H:H)</f>
        <v>1</v>
      </c>
      <c r="H4" s="1">
        <f>SUMIF(PitchGame!$A:$A,'2025 썸머시즌 투수'!$B4,PitchGame!I:I)</f>
        <v>0</v>
      </c>
      <c r="I4" s="1">
        <f>SUMIF(PitchGame!$A:$A,'2025 썸머시즌 투수'!$B4,PitchGame!J:J)</f>
        <v>0</v>
      </c>
      <c r="J4" s="1">
        <f>SUMIF(PitchGame!$A:$A,'2025 썸머시즌 투수'!$B4,PitchGame!K:K)</f>
        <v>4</v>
      </c>
      <c r="K4" s="1">
        <f>SUMIF(PitchGame!$A:$A,'2025 썸머시즌 투수'!$B4,PitchGame!L:L)</f>
        <v>26</v>
      </c>
      <c r="L4" s="1">
        <f>SUMIF(PitchGame!$A:$A,'2025 썸머시즌 투수'!$B4,PitchGame!M:M)</f>
        <v>20</v>
      </c>
      <c r="M4" s="1">
        <f>SUMIF(PitchGame!$A:$A,'2025 썸머시즌 투수'!$B4,PitchGame!N:N)</f>
        <v>1</v>
      </c>
      <c r="N4" s="1">
        <f>SUMIF(PitchGame!$A:$A,'2025 썸머시즌 투수'!$B4,PitchGame!O:O)</f>
        <v>9</v>
      </c>
      <c r="O4" s="1">
        <f>SUMIF(PitchGame!$A:$A,'2025 썸머시즌 투수'!$B4,PitchGame!P:P)</f>
        <v>6</v>
      </c>
      <c r="P4" s="1">
        <f>SUMIF(PitchGame!$A:$A,'2025 썸머시즌 투수'!$B4,PitchGame!Q:Q)</f>
        <v>0</v>
      </c>
      <c r="Q4" s="1">
        <f>SUMIF(PitchGame!$A:$A,'2025 썸머시즌 투수'!$B4,PitchGame!R:R)</f>
        <v>2</v>
      </c>
      <c r="R4" s="1">
        <f>SUMIF(PitchGame!$A:$A,'2025 썸머시즌 투수'!$B4,PitchGame!S:S)</f>
        <v>1</v>
      </c>
      <c r="S4" s="1">
        <v>1</v>
      </c>
      <c r="T4" s="1">
        <v>0</v>
      </c>
      <c r="U4" s="1">
        <v>46</v>
      </c>
      <c r="V4" s="1"/>
      <c r="W4" s="2">
        <f t="shared" ref="W4:W44" si="1">IFERROR(N4*9/D4,0)</f>
        <v>2.8252528775723751</v>
      </c>
      <c r="X4" s="2">
        <f t="shared" ref="X4:X44" si="2">W4/$W$2*100</f>
        <v>48.980380813149146</v>
      </c>
      <c r="Y4" s="2">
        <f t="shared" ref="Y4:Y44" si="3">(L4+P4)/D4</f>
        <v>0.69759330310429013</v>
      </c>
      <c r="Z4" s="2">
        <f t="shared" ref="Z4:Z44" si="4">(K4*9)/D4</f>
        <v>8.1618416463201946</v>
      </c>
      <c r="AA4" s="2">
        <f t="shared" ref="AA4:AA44" si="5">(P4/9)*D4</f>
        <v>0</v>
      </c>
      <c r="AB4" s="2" t="e">
        <f t="shared" ref="AB4:AB44" si="6">K4/P4</f>
        <v>#DIV/0!</v>
      </c>
      <c r="AC4" s="2">
        <f t="shared" ref="AC4:AC44" si="7">(M4*9)/D4</f>
        <v>0.31391698639693055</v>
      </c>
      <c r="AD4" s="2">
        <f t="shared" ref="AD4:AD44" si="8">(K4/U4)*100</f>
        <v>56.521739130434781</v>
      </c>
      <c r="AE4" s="2">
        <f t="shared" ref="AE4:AE44" si="9">(P4/U4) * 100</f>
        <v>0</v>
      </c>
      <c r="AF4" s="2">
        <f t="shared" ref="AF4:AF44" si="10">AD4-AE4</f>
        <v>56.521739130434781</v>
      </c>
      <c r="AG4" s="2">
        <f t="shared" ref="AG4:AG44" si="11">(L4-M4)/(U4-K4-M4)</f>
        <v>1</v>
      </c>
      <c r="AH4" s="2">
        <f t="shared" ref="AH4:AH44" si="12">((L4+P4+Q4-O4) / (L4+P4+Q4)) * 100</f>
        <v>72.727272727272734</v>
      </c>
      <c r="AJ4">
        <f t="shared" ref="AJ4:AJ44" si="13">L4/(U4-P4-Q4)</f>
        <v>0.45454545454545453</v>
      </c>
      <c r="AK4">
        <f>SUMIF(BatGame!$A:$A,'2025 썸머시즌 투수'!B4,BatGame!$AE:$AE)</f>
        <v>17</v>
      </c>
      <c r="AL4">
        <f t="shared" ref="AL4:AL44" si="14">AK4/AO4</f>
        <v>8.5</v>
      </c>
      <c r="AM4" s="2">
        <f t="shared" ref="AM4:AM44" si="15">AK4/D4</f>
        <v>0.59295430763864665</v>
      </c>
      <c r="AN4" s="2">
        <f t="shared" ref="AN4:AN44" si="16">AK4/U4</f>
        <v>0.36956521739130432</v>
      </c>
      <c r="AO4" s="1">
        <v>2</v>
      </c>
      <c r="AP4" s="2">
        <f t="shared" ref="AP4:AP44" si="17">D4*0.03</f>
        <v>0.86009999999999998</v>
      </c>
      <c r="AQ4">
        <f t="shared" ref="AQ4:AQ44" si="18">($W$2/W4) * D4/9</f>
        <v>6.503737828637643</v>
      </c>
      <c r="AR4" s="2">
        <f t="shared" ref="AR4:AR44" si="19">AQ4+AP4</f>
        <v>7.3638378286376431</v>
      </c>
      <c r="AS4">
        <f>AR4/'리그 상수'!$F$4</f>
        <v>0.26112900101551972</v>
      </c>
      <c r="AT4" t="b">
        <f>IF(D4&gt;= '리그 상수'!$I$1*1.8, TRUE, FALSE)</f>
        <v>1</v>
      </c>
    </row>
    <row r="5" spans="1:46">
      <c r="A5" t="s">
        <v>220</v>
      </c>
      <c r="B5" s="1" t="s">
        <v>117</v>
      </c>
      <c r="C5" s="24">
        <f t="shared" si="0"/>
        <v>6.9545454545454541</v>
      </c>
      <c r="D5" s="1">
        <f>SUMIF(PitchGame!$A:$A,'2025 썸머시즌 투수'!$B5,PitchGame!E:E)</f>
        <v>22</v>
      </c>
      <c r="E5" s="1">
        <f>SUMIF(PitchGame!$A:$A,'2025 썸머시즌 투수'!$B5,PitchGame!F:F)</f>
        <v>66</v>
      </c>
      <c r="F5" s="1">
        <f>SUMIF(PitchGame!$A:$A,'2025 썸머시즌 투수'!$B5,PitchGame!G:G)</f>
        <v>0</v>
      </c>
      <c r="G5" s="1">
        <f>SUMIF(PitchGame!$A:$A,'2025 썸머시즌 투수'!$B5,PitchGame!H:H)</f>
        <v>2</v>
      </c>
      <c r="H5" s="1">
        <f>SUMIF(PitchGame!$A:$A,'2025 썸머시즌 투수'!$B5,PitchGame!I:I)</f>
        <v>0</v>
      </c>
      <c r="I5" s="1">
        <f>SUMIF(PitchGame!$A:$A,'2025 썸머시즌 투수'!$B5,PitchGame!J:J)</f>
        <v>0</v>
      </c>
      <c r="J5" s="1">
        <f>SUMIF(PitchGame!$A:$A,'2025 썸머시즌 투수'!$B5,PitchGame!K:K)</f>
        <v>0</v>
      </c>
      <c r="K5" s="1">
        <f>SUMIF(PitchGame!$A:$A,'2025 썸머시즌 투수'!$B5,PitchGame!L:L)</f>
        <v>16</v>
      </c>
      <c r="L5" s="1">
        <f>SUMIF(PitchGame!$A:$A,'2025 썸머시즌 투수'!$B5,PitchGame!M:M)</f>
        <v>33</v>
      </c>
      <c r="M5" s="1">
        <f>SUMIF(PitchGame!$A:$A,'2025 썸머시즌 투수'!$B5,PitchGame!N:N)</f>
        <v>3</v>
      </c>
      <c r="N5" s="1">
        <f>SUMIF(PitchGame!$A:$A,'2025 썸머시즌 투수'!$B5,PitchGame!O:O)</f>
        <v>19</v>
      </c>
      <c r="O5" s="1">
        <f>SUMIF(PitchGame!$A:$A,'2025 썸머시즌 투수'!$B5,PitchGame!P:P)</f>
        <v>17</v>
      </c>
      <c r="P5" s="1">
        <f>SUMIF(PitchGame!$A:$A,'2025 썸머시즌 투수'!$B5,PitchGame!Q:Q)</f>
        <v>5</v>
      </c>
      <c r="Q5" s="1">
        <f>SUMIF(PitchGame!$A:$A,'2025 썸머시즌 투수'!$B5,PitchGame!R:R)</f>
        <v>2</v>
      </c>
      <c r="R5" s="1">
        <f>SUMIF(PitchGame!$A:$A,'2025 썸머시즌 투수'!$B5,PitchGame!S:S)</f>
        <v>1</v>
      </c>
      <c r="S5" s="1">
        <v>0</v>
      </c>
      <c r="T5" s="1">
        <v>2</v>
      </c>
      <c r="U5" s="1">
        <v>60</v>
      </c>
      <c r="V5" s="1"/>
      <c r="W5" s="2">
        <f t="shared" si="1"/>
        <v>7.7727272727272725</v>
      </c>
      <c r="X5" s="2">
        <f t="shared" si="2"/>
        <v>134.75294363811483</v>
      </c>
      <c r="Y5" s="2">
        <f t="shared" si="3"/>
        <v>1.7272727272727273</v>
      </c>
      <c r="Z5" s="2">
        <f t="shared" si="4"/>
        <v>6.5454545454545459</v>
      </c>
      <c r="AA5" s="2">
        <f t="shared" si="5"/>
        <v>12.222222222222223</v>
      </c>
      <c r="AB5" s="2">
        <f t="shared" si="6"/>
        <v>3.2</v>
      </c>
      <c r="AC5" s="2">
        <f t="shared" si="7"/>
        <v>1.2272727272727273</v>
      </c>
      <c r="AD5" s="2">
        <f t="shared" si="8"/>
        <v>26.666666666666668</v>
      </c>
      <c r="AE5" s="2">
        <f t="shared" si="9"/>
        <v>8.3333333333333321</v>
      </c>
      <c r="AF5" s="2">
        <f t="shared" si="10"/>
        <v>18.333333333333336</v>
      </c>
      <c r="AG5" s="2">
        <f t="shared" si="11"/>
        <v>0.73170731707317072</v>
      </c>
      <c r="AH5" s="2">
        <f t="shared" si="12"/>
        <v>57.499999999999993</v>
      </c>
      <c r="AJ5">
        <f t="shared" si="13"/>
        <v>0.62264150943396224</v>
      </c>
      <c r="AK5">
        <f>SUMIF(BatGame!$A:$A,'2025 썸머시즌 투수'!B5,BatGame!$AE:$AE)</f>
        <v>19</v>
      </c>
      <c r="AL5">
        <f t="shared" si="14"/>
        <v>6.333333333333333</v>
      </c>
      <c r="AM5" s="2">
        <f t="shared" si="15"/>
        <v>0.86363636363636365</v>
      </c>
      <c r="AN5" s="2">
        <f t="shared" si="16"/>
        <v>0.31666666666666665</v>
      </c>
      <c r="AO5" s="1">
        <v>3</v>
      </c>
      <c r="AP5" s="2">
        <f t="shared" si="17"/>
        <v>0.65999999999999992</v>
      </c>
      <c r="AQ5">
        <f t="shared" si="18"/>
        <v>1.8140193293358482</v>
      </c>
      <c r="AR5" s="2">
        <f t="shared" si="19"/>
        <v>2.4740193293358481</v>
      </c>
      <c r="AS5">
        <f>AR5/'리그 상수'!$F$4</f>
        <v>8.7731181891342283E-2</v>
      </c>
      <c r="AT5" t="b">
        <f>IF(D5&gt;= '리그 상수'!$I$1*1.8, TRUE, FALSE)</f>
        <v>1</v>
      </c>
    </row>
    <row r="6" spans="1:46">
      <c r="A6" t="s">
        <v>220</v>
      </c>
      <c r="B6" s="1" t="s">
        <v>89</v>
      </c>
      <c r="C6" s="24">
        <f t="shared" si="0"/>
        <v>2.9185245237130117</v>
      </c>
      <c r="D6" s="1">
        <f>SUMIF(PitchGame!$A:$A,'2025 썸머시즌 투수'!$B6,PitchGame!E:E)</f>
        <v>24.67</v>
      </c>
      <c r="E6" s="1">
        <f>SUMIF(PitchGame!$A:$A,'2025 썸머시즌 투수'!$B6,PitchGame!F:F)</f>
        <v>74</v>
      </c>
      <c r="F6" s="1">
        <f>SUMIF(PitchGame!$A:$A,'2025 썸머시즌 투수'!$B6,PitchGame!G:G)</f>
        <v>3</v>
      </c>
      <c r="G6" s="1">
        <f>SUMIF(PitchGame!$A:$A,'2025 썸머시즌 투수'!$B6,PitchGame!H:H)</f>
        <v>1</v>
      </c>
      <c r="H6" s="1">
        <f>SUMIF(PitchGame!$A:$A,'2025 썸머시즌 투수'!$B6,PitchGame!I:I)</f>
        <v>1</v>
      </c>
      <c r="I6" s="1">
        <f>SUMIF(PitchGame!$A:$A,'2025 썸머시즌 투수'!$B6,PitchGame!J:J)</f>
        <v>0</v>
      </c>
      <c r="J6" s="1">
        <f>SUMIF(PitchGame!$A:$A,'2025 썸머시즌 투수'!$B6,PitchGame!K:K)</f>
        <v>1</v>
      </c>
      <c r="K6" s="1">
        <f>SUMIF(PitchGame!$A:$A,'2025 썸머시즌 투수'!$B6,PitchGame!L:L)</f>
        <v>17</v>
      </c>
      <c r="L6" s="1">
        <f>SUMIF(PitchGame!$A:$A,'2025 썸머시즌 투수'!$B6,PitchGame!M:M)</f>
        <v>23</v>
      </c>
      <c r="M6" s="1">
        <f>SUMIF(PitchGame!$A:$A,'2025 썸머시즌 투수'!$B6,PitchGame!N:N)</f>
        <v>3</v>
      </c>
      <c r="N6" s="1">
        <f>SUMIF(PitchGame!$A:$A,'2025 썸머시즌 투수'!$B6,PitchGame!O:O)</f>
        <v>9</v>
      </c>
      <c r="O6" s="1">
        <f>SUMIF(PitchGame!$A:$A,'2025 썸머시즌 투수'!$B6,PitchGame!P:P)</f>
        <v>8</v>
      </c>
      <c r="P6" s="1">
        <f>SUMIF(PitchGame!$A:$A,'2025 썸머시즌 투수'!$B6,PitchGame!Q:Q)</f>
        <v>0</v>
      </c>
      <c r="Q6" s="1">
        <f>SUMIF(PitchGame!$A:$A,'2025 썸머시즌 투수'!$B6,PitchGame!R:R)</f>
        <v>0</v>
      </c>
      <c r="R6" s="1">
        <f>SUMIF(PitchGame!$A:$A,'2025 썸머시즌 투수'!$B6,PitchGame!S:S)</f>
        <v>3</v>
      </c>
      <c r="S6" s="1">
        <v>1</v>
      </c>
      <c r="T6" s="1">
        <v>1</v>
      </c>
      <c r="U6" s="1">
        <v>47</v>
      </c>
      <c r="V6" s="1"/>
      <c r="W6" s="2">
        <f t="shared" si="1"/>
        <v>3.283340089177138</v>
      </c>
      <c r="X6" s="2">
        <f t="shared" si="2"/>
        <v>56.922072067814597</v>
      </c>
      <c r="Y6" s="2">
        <f t="shared" si="3"/>
        <v>0.93230644507498983</v>
      </c>
      <c r="Z6" s="2">
        <f t="shared" si="4"/>
        <v>6.2018646128901498</v>
      </c>
      <c r="AA6" s="2">
        <f t="shared" si="5"/>
        <v>0</v>
      </c>
      <c r="AB6" s="2" t="e">
        <f t="shared" si="6"/>
        <v>#DIV/0!</v>
      </c>
      <c r="AC6" s="2">
        <f t="shared" si="7"/>
        <v>1.0944466963923793</v>
      </c>
      <c r="AD6" s="2">
        <f t="shared" si="8"/>
        <v>36.170212765957451</v>
      </c>
      <c r="AE6" s="2">
        <f t="shared" si="9"/>
        <v>0</v>
      </c>
      <c r="AF6" s="2">
        <f t="shared" si="10"/>
        <v>36.170212765957451</v>
      </c>
      <c r="AG6" s="2">
        <f t="shared" si="11"/>
        <v>0.7407407407407407</v>
      </c>
      <c r="AH6" s="2">
        <f t="shared" si="12"/>
        <v>65.217391304347828</v>
      </c>
      <c r="AJ6">
        <f t="shared" si="13"/>
        <v>0.48936170212765956</v>
      </c>
      <c r="AK6">
        <f>SUMIF(BatGame!$A:$A,'2025 썸머시즌 투수'!B6,BatGame!$AE:$AE)</f>
        <v>10</v>
      </c>
      <c r="AL6">
        <f t="shared" si="14"/>
        <v>5</v>
      </c>
      <c r="AM6" s="2">
        <f t="shared" si="15"/>
        <v>0.40535062829347385</v>
      </c>
      <c r="AN6" s="2">
        <f t="shared" si="16"/>
        <v>0.21276595744680851</v>
      </c>
      <c r="AO6" s="1">
        <v>2</v>
      </c>
      <c r="AP6" s="2">
        <f t="shared" si="17"/>
        <v>0.74009999999999998</v>
      </c>
      <c r="AQ6">
        <f t="shared" si="18"/>
        <v>4.8155504737168826</v>
      </c>
      <c r="AR6" s="2">
        <f t="shared" si="19"/>
        <v>5.5556504737168826</v>
      </c>
      <c r="AS6">
        <f>AR6/'리그 상수'!$F$4</f>
        <v>0.19700888204669831</v>
      </c>
      <c r="AT6" t="b">
        <f>IF(D6&gt;= '리그 상수'!$I$1*1.8, TRUE, FALSE)</f>
        <v>1</v>
      </c>
    </row>
    <row r="7" spans="1:46">
      <c r="A7" t="s">
        <v>220</v>
      </c>
      <c r="B7" s="1" t="s">
        <v>100</v>
      </c>
      <c r="C7" s="24">
        <f t="shared" si="0"/>
        <v>3.75</v>
      </c>
      <c r="D7" s="1">
        <f>SUMIF(PitchGame!$A:$A,'2025 썸머시즌 투수'!$B7,PitchGame!E:E)</f>
        <v>24</v>
      </c>
      <c r="E7" s="1">
        <f>SUMIF(PitchGame!$A:$A,'2025 썸머시즌 투수'!$B7,PitchGame!F:F)</f>
        <v>72</v>
      </c>
      <c r="F7" s="1">
        <f>SUMIF(PitchGame!$A:$A,'2025 썸머시즌 투수'!$B7,PitchGame!G:G)</f>
        <v>1</v>
      </c>
      <c r="G7" s="1">
        <f>SUMIF(PitchGame!$A:$A,'2025 썸머시즌 투수'!$B7,PitchGame!H:H)</f>
        <v>1</v>
      </c>
      <c r="H7" s="1">
        <f>SUMIF(PitchGame!$A:$A,'2025 썸머시즌 투수'!$B7,PitchGame!I:I)</f>
        <v>1</v>
      </c>
      <c r="I7" s="1">
        <f>SUMIF(PitchGame!$A:$A,'2025 썸머시즌 투수'!$B7,PitchGame!J:J)</f>
        <v>0</v>
      </c>
      <c r="J7" s="1">
        <f>SUMIF(PitchGame!$A:$A,'2025 썸머시즌 투수'!$B7,PitchGame!K:K)</f>
        <v>0</v>
      </c>
      <c r="K7" s="1">
        <f>SUMIF(PitchGame!$A:$A,'2025 썸머시즌 투수'!$B7,PitchGame!L:L)</f>
        <v>10</v>
      </c>
      <c r="L7" s="1">
        <f>SUMIF(PitchGame!$A:$A,'2025 썸머시즌 투수'!$B7,PitchGame!M:M)</f>
        <v>18</v>
      </c>
      <c r="M7" s="1">
        <f>SUMIF(PitchGame!$A:$A,'2025 썸머시즌 투수'!$B7,PitchGame!N:N)</f>
        <v>3</v>
      </c>
      <c r="N7" s="1">
        <f>SUMIF(PitchGame!$A:$A,'2025 썸머시즌 투수'!$B7,PitchGame!O:O)</f>
        <v>11</v>
      </c>
      <c r="O7" s="1">
        <f>SUMIF(PitchGame!$A:$A,'2025 썸머시즌 투수'!$B7,PitchGame!P:P)</f>
        <v>10</v>
      </c>
      <c r="P7" s="1">
        <f>SUMIF(PitchGame!$A:$A,'2025 썸머시즌 투수'!$B7,PitchGame!Q:Q)</f>
        <v>1</v>
      </c>
      <c r="Q7" s="1">
        <f>SUMIF(PitchGame!$A:$A,'2025 썸머시즌 투수'!$B7,PitchGame!R:R)</f>
        <v>2</v>
      </c>
      <c r="R7" s="1">
        <f>SUMIF(PitchGame!$A:$A,'2025 썸머시즌 투수'!$B7,PitchGame!S:S)</f>
        <v>4</v>
      </c>
      <c r="S7" s="1">
        <v>1</v>
      </c>
      <c r="T7" s="1">
        <v>0</v>
      </c>
      <c r="U7" s="1">
        <v>37</v>
      </c>
      <c r="V7" s="1"/>
      <c r="W7" s="2">
        <f t="shared" si="1"/>
        <v>4.125</v>
      </c>
      <c r="X7" s="2">
        <f t="shared" si="2"/>
        <v>71.51362359742059</v>
      </c>
      <c r="Y7" s="2">
        <f t="shared" si="3"/>
        <v>0.79166666666666663</v>
      </c>
      <c r="Z7" s="2">
        <f t="shared" si="4"/>
        <v>3.75</v>
      </c>
      <c r="AA7" s="2">
        <f t="shared" si="5"/>
        <v>2.6666666666666665</v>
      </c>
      <c r="AB7" s="2">
        <f t="shared" si="6"/>
        <v>10</v>
      </c>
      <c r="AC7" s="2">
        <f t="shared" si="7"/>
        <v>1.125</v>
      </c>
      <c r="AD7" s="2">
        <f t="shared" si="8"/>
        <v>27.027027027027028</v>
      </c>
      <c r="AE7" s="2">
        <f t="shared" si="9"/>
        <v>2.7027027027027026</v>
      </c>
      <c r="AF7" s="2">
        <f t="shared" si="10"/>
        <v>24.324324324324326</v>
      </c>
      <c r="AG7" s="2">
        <f t="shared" si="11"/>
        <v>0.625</v>
      </c>
      <c r="AH7" s="2">
        <f t="shared" si="12"/>
        <v>52.380952380952387</v>
      </c>
      <c r="AJ7">
        <f t="shared" si="13"/>
        <v>0.52941176470588236</v>
      </c>
      <c r="AK7">
        <f>SUMIF(BatGame!$A:$A,'2025 썸머시즌 투수'!B7,BatGame!$AE:$AE)</f>
        <v>15</v>
      </c>
      <c r="AL7">
        <f t="shared" si="14"/>
        <v>5</v>
      </c>
      <c r="AM7" s="2">
        <f t="shared" si="15"/>
        <v>0.625</v>
      </c>
      <c r="AN7" s="2">
        <f t="shared" si="16"/>
        <v>0.40540540540540543</v>
      </c>
      <c r="AO7" s="1">
        <v>3</v>
      </c>
      <c r="AP7" s="2">
        <f t="shared" si="17"/>
        <v>0.72</v>
      </c>
      <c r="AQ7">
        <f t="shared" si="18"/>
        <v>3.7288932269443134</v>
      </c>
      <c r="AR7" s="2">
        <f t="shared" si="19"/>
        <v>4.4488932269443131</v>
      </c>
      <c r="AS7">
        <f>AR7/'리그 상수'!$F$4</f>
        <v>0.15776217116823835</v>
      </c>
      <c r="AT7" t="b">
        <f>IF(D7&gt;= '리그 상수'!$I$1*1.8, TRUE, FALSE)</f>
        <v>1</v>
      </c>
    </row>
    <row r="8" spans="1:46">
      <c r="A8" t="s">
        <v>220</v>
      </c>
      <c r="B8" s="1" t="s">
        <v>86</v>
      </c>
      <c r="C8" s="24">
        <f t="shared" si="0"/>
        <v>2.16</v>
      </c>
      <c r="D8" s="1">
        <f>SUMIF(PitchGame!$A:$A,'2025 썸머시즌 투수'!$B8,PitchGame!E:E)</f>
        <v>25</v>
      </c>
      <c r="E8" s="1">
        <f>SUMIF(PitchGame!$A:$A,'2025 썸머시즌 투수'!$B8,PitchGame!F:F)</f>
        <v>75</v>
      </c>
      <c r="F8" s="1">
        <f>SUMIF(PitchGame!$A:$A,'2025 썸머시즌 투수'!$B8,PitchGame!G:G)</f>
        <v>2</v>
      </c>
      <c r="G8" s="1">
        <f>SUMIF(PitchGame!$A:$A,'2025 썸머시즌 투수'!$B8,PitchGame!H:H)</f>
        <v>1</v>
      </c>
      <c r="H8" s="1">
        <f>SUMIF(PitchGame!$A:$A,'2025 썸머시즌 투수'!$B8,PitchGame!I:I)</f>
        <v>1</v>
      </c>
      <c r="I8" s="1">
        <f>SUMIF(PitchGame!$A:$A,'2025 썸머시즌 투수'!$B8,PitchGame!J:J)</f>
        <v>0</v>
      </c>
      <c r="J8" s="1">
        <f>SUMIF(PitchGame!$A:$A,'2025 썸머시즌 투수'!$B8,PitchGame!K:K)</f>
        <v>1</v>
      </c>
      <c r="K8" s="1">
        <f>SUMIF(PitchGame!$A:$A,'2025 썸머시즌 투수'!$B8,PitchGame!L:L)</f>
        <v>15</v>
      </c>
      <c r="L8" s="1">
        <f>SUMIF(PitchGame!$A:$A,'2025 썸머시즌 투수'!$B8,PitchGame!M:M)</f>
        <v>21</v>
      </c>
      <c r="M8" s="1">
        <f>SUMIF(PitchGame!$A:$A,'2025 썸머시즌 투수'!$B8,PitchGame!N:N)</f>
        <v>2</v>
      </c>
      <c r="N8" s="1">
        <f>SUMIF(PitchGame!$A:$A,'2025 썸머시즌 투수'!$B8,PitchGame!O:O)</f>
        <v>7</v>
      </c>
      <c r="O8" s="1">
        <f>SUMIF(PitchGame!$A:$A,'2025 썸머시즌 투수'!$B8,PitchGame!P:P)</f>
        <v>6</v>
      </c>
      <c r="P8" s="1">
        <f>SUMIF(PitchGame!$A:$A,'2025 썸머시즌 투수'!$B8,PitchGame!Q:Q)</f>
        <v>0</v>
      </c>
      <c r="Q8" s="1">
        <f>SUMIF(PitchGame!$A:$A,'2025 썸머시즌 투수'!$B8,PitchGame!R:R)</f>
        <v>0</v>
      </c>
      <c r="R8" s="1">
        <f>SUMIF(PitchGame!$A:$A,'2025 썸머시즌 투수'!$B8,PitchGame!S:S)</f>
        <v>1</v>
      </c>
      <c r="S8" s="1">
        <v>0</v>
      </c>
      <c r="T8" s="1">
        <v>1</v>
      </c>
      <c r="U8" s="1">
        <v>43</v>
      </c>
      <c r="V8" s="1"/>
      <c r="W8" s="2">
        <f t="shared" si="1"/>
        <v>2.52</v>
      </c>
      <c r="X8" s="2">
        <f t="shared" si="2"/>
        <v>43.688322779515126</v>
      </c>
      <c r="Y8" s="2">
        <f t="shared" si="3"/>
        <v>0.84</v>
      </c>
      <c r="Z8" s="2">
        <f t="shared" si="4"/>
        <v>5.4</v>
      </c>
      <c r="AA8" s="2">
        <f t="shared" si="5"/>
        <v>0</v>
      </c>
      <c r="AB8" s="2" t="e">
        <f t="shared" si="6"/>
        <v>#DIV/0!</v>
      </c>
      <c r="AC8" s="2">
        <f t="shared" si="7"/>
        <v>0.72</v>
      </c>
      <c r="AD8" s="2">
        <f t="shared" si="8"/>
        <v>34.883720930232556</v>
      </c>
      <c r="AE8" s="2">
        <f t="shared" si="9"/>
        <v>0</v>
      </c>
      <c r="AF8" s="2">
        <f t="shared" si="10"/>
        <v>34.883720930232556</v>
      </c>
      <c r="AG8" s="2">
        <f t="shared" si="11"/>
        <v>0.73076923076923073</v>
      </c>
      <c r="AH8" s="2">
        <f t="shared" si="12"/>
        <v>71.428571428571431</v>
      </c>
      <c r="AJ8">
        <f t="shared" si="13"/>
        <v>0.48837209302325579</v>
      </c>
      <c r="AK8">
        <f>SUMIF(BatGame!$A:$A,'2025 썸머시즌 투수'!B8,BatGame!$AE:$AE)</f>
        <v>19</v>
      </c>
      <c r="AL8">
        <f t="shared" si="14"/>
        <v>6.333333333333333</v>
      </c>
      <c r="AM8" s="2">
        <f t="shared" si="15"/>
        <v>0.76</v>
      </c>
      <c r="AN8" s="2">
        <f t="shared" si="16"/>
        <v>0.44186046511627908</v>
      </c>
      <c r="AO8" s="1">
        <v>3</v>
      </c>
      <c r="AP8" s="2">
        <f t="shared" si="17"/>
        <v>0.75</v>
      </c>
      <c r="AQ8">
        <f t="shared" si="18"/>
        <v>6.3581698748120425</v>
      </c>
      <c r="AR8" s="2">
        <f t="shared" si="19"/>
        <v>7.1081698748120425</v>
      </c>
      <c r="AS8">
        <f>AR8/'리그 상수'!$F$4</f>
        <v>0.25206276151815799</v>
      </c>
      <c r="AT8" t="b">
        <f>IF(D8&gt;= '리그 상수'!$I$1*1.8, TRUE, FALSE)</f>
        <v>1</v>
      </c>
    </row>
    <row r="9" spans="1:46">
      <c r="A9" t="s">
        <v>220</v>
      </c>
      <c r="B9" s="1" t="s">
        <v>115</v>
      </c>
      <c r="C9" s="24">
        <f t="shared" si="0"/>
        <v>3.0359820089955023</v>
      </c>
      <c r="D9" s="1">
        <f>SUMIF(PitchGame!$A:$A,'2025 썸머시즌 투수'!$B9,PitchGame!E:E)</f>
        <v>26.68</v>
      </c>
      <c r="E9" s="1">
        <f>SUMIF(PitchGame!$A:$A,'2025 썸머시즌 투수'!$B9,PitchGame!F:F)</f>
        <v>80</v>
      </c>
      <c r="F9" s="1">
        <f>SUMIF(PitchGame!$A:$A,'2025 썸머시즌 투수'!$B9,PitchGame!G:G)</f>
        <v>2</v>
      </c>
      <c r="G9" s="1">
        <f>SUMIF(PitchGame!$A:$A,'2025 썸머시즌 투수'!$B9,PitchGame!H:H)</f>
        <v>1</v>
      </c>
      <c r="H9" s="1">
        <f>SUMIF(PitchGame!$A:$A,'2025 썸머시즌 투수'!$B9,PitchGame!I:I)</f>
        <v>0</v>
      </c>
      <c r="I9" s="1">
        <f>SUMIF(PitchGame!$A:$A,'2025 썸머시즌 투수'!$B9,PitchGame!J:J)</f>
        <v>0</v>
      </c>
      <c r="J9" s="1">
        <f>SUMIF(PitchGame!$A:$A,'2025 썸머시즌 투수'!$B9,PitchGame!K:K)</f>
        <v>2</v>
      </c>
      <c r="K9" s="1">
        <f>SUMIF(PitchGame!$A:$A,'2025 썸머시즌 투수'!$B9,PitchGame!L:L)</f>
        <v>22</v>
      </c>
      <c r="L9" s="1">
        <f>SUMIF(PitchGame!$A:$A,'2025 썸머시즌 투수'!$B9,PitchGame!M:M)</f>
        <v>29</v>
      </c>
      <c r="M9" s="1">
        <f>SUMIF(PitchGame!$A:$A,'2025 썸머시즌 투수'!$B9,PitchGame!N:N)</f>
        <v>3</v>
      </c>
      <c r="N9" s="1">
        <f>SUMIF(PitchGame!$A:$A,'2025 썸머시즌 투수'!$B9,PitchGame!O:O)</f>
        <v>14</v>
      </c>
      <c r="O9" s="1">
        <f>SUMIF(PitchGame!$A:$A,'2025 썸머시즌 투수'!$B9,PitchGame!P:P)</f>
        <v>9</v>
      </c>
      <c r="P9" s="1">
        <f>SUMIF(PitchGame!$A:$A,'2025 썸머시즌 투수'!$B9,PitchGame!Q:Q)</f>
        <v>3</v>
      </c>
      <c r="Q9" s="1">
        <f>SUMIF(PitchGame!$A:$A,'2025 썸머시즌 투수'!$B9,PitchGame!R:R)</f>
        <v>2</v>
      </c>
      <c r="R9" s="1">
        <f>SUMIF(PitchGame!$A:$A,'2025 썸머시즌 투수'!$B9,PitchGame!S:S)</f>
        <v>4</v>
      </c>
      <c r="S9" s="1">
        <v>2</v>
      </c>
      <c r="T9" s="1">
        <v>1</v>
      </c>
      <c r="U9" s="1">
        <v>48</v>
      </c>
      <c r="V9" s="1"/>
      <c r="W9" s="2">
        <f t="shared" si="1"/>
        <v>4.7226386806596699</v>
      </c>
      <c r="X9" s="2">
        <f t="shared" si="2"/>
        <v>81.87466787765203</v>
      </c>
      <c r="Y9" s="2">
        <f t="shared" si="3"/>
        <v>1.199400299850075</v>
      </c>
      <c r="Z9" s="2">
        <f t="shared" si="4"/>
        <v>7.4212893553223385</v>
      </c>
      <c r="AA9" s="2">
        <f t="shared" si="5"/>
        <v>8.8933333333333326</v>
      </c>
      <c r="AB9" s="2">
        <f t="shared" si="6"/>
        <v>7.333333333333333</v>
      </c>
      <c r="AC9" s="2">
        <f t="shared" si="7"/>
        <v>1.0119940029985008</v>
      </c>
      <c r="AD9" s="2">
        <f t="shared" si="8"/>
        <v>45.833333333333329</v>
      </c>
      <c r="AE9" s="2">
        <f t="shared" si="9"/>
        <v>6.25</v>
      </c>
      <c r="AF9" s="2">
        <f t="shared" si="10"/>
        <v>39.583333333333329</v>
      </c>
      <c r="AG9" s="2">
        <f t="shared" si="11"/>
        <v>1.1304347826086956</v>
      </c>
      <c r="AH9" s="2">
        <f t="shared" si="12"/>
        <v>73.529411764705884</v>
      </c>
      <c r="AJ9">
        <f t="shared" si="13"/>
        <v>0.67441860465116277</v>
      </c>
      <c r="AK9">
        <f>SUMIF(BatGame!$A:$A,'2025 썸머시즌 투수'!B9,BatGame!$AE:$AE)</f>
        <v>15</v>
      </c>
      <c r="AL9">
        <f t="shared" si="14"/>
        <v>5</v>
      </c>
      <c r="AM9" s="2">
        <f t="shared" si="15"/>
        <v>0.56221889055472263</v>
      </c>
      <c r="AN9" s="2">
        <f t="shared" si="16"/>
        <v>0.3125</v>
      </c>
      <c r="AO9" s="1">
        <v>3</v>
      </c>
      <c r="AP9" s="2">
        <f t="shared" si="17"/>
        <v>0.8004</v>
      </c>
      <c r="AQ9">
        <f t="shared" si="18"/>
        <v>3.6207101919171256</v>
      </c>
      <c r="AR9" s="2">
        <f t="shared" si="19"/>
        <v>4.4211101919171254</v>
      </c>
      <c r="AS9">
        <f>AR9/'리그 상수'!$F$4</f>
        <v>0.15677695716018203</v>
      </c>
      <c r="AT9" t="b">
        <f>IF(D9&gt;= '리그 상수'!$I$1*1.8, TRUE, FALSE)</f>
        <v>1</v>
      </c>
    </row>
    <row r="10" spans="1:46">
      <c r="A10" t="s">
        <v>220</v>
      </c>
      <c r="B10" s="1" t="s">
        <v>119</v>
      </c>
      <c r="C10" s="24">
        <f t="shared" si="0"/>
        <v>6.3548102383053839</v>
      </c>
      <c r="D10" s="1">
        <f>SUMIF(PitchGame!$A:$A,'2025 썸머시즌 투수'!$B10,PitchGame!E:E)</f>
        <v>11.33</v>
      </c>
      <c r="E10" s="1">
        <f>SUMIF(PitchGame!$A:$A,'2025 썸머시즌 투수'!$B10,PitchGame!F:F)</f>
        <v>34</v>
      </c>
      <c r="F10" s="1">
        <f>SUMIF(PitchGame!$A:$A,'2025 썸머시즌 투수'!$B10,PitchGame!G:G)</f>
        <v>1</v>
      </c>
      <c r="G10" s="1">
        <f>SUMIF(PitchGame!$A:$A,'2025 썸머시즌 투수'!$B10,PitchGame!H:H)</f>
        <v>1</v>
      </c>
      <c r="H10" s="1">
        <f>SUMIF(PitchGame!$A:$A,'2025 썸머시즌 투수'!$B10,PitchGame!I:I)</f>
        <v>0</v>
      </c>
      <c r="I10" s="1">
        <f>SUMIF(PitchGame!$A:$A,'2025 썸머시즌 투수'!$B10,PitchGame!J:J)</f>
        <v>0</v>
      </c>
      <c r="J10" s="1">
        <f>SUMIF(PitchGame!$A:$A,'2025 썸머시즌 투수'!$B10,PitchGame!K:K)</f>
        <v>1</v>
      </c>
      <c r="K10" s="1">
        <f>SUMIF(PitchGame!$A:$A,'2025 썸머시즌 투수'!$B10,PitchGame!L:L)</f>
        <v>2</v>
      </c>
      <c r="L10" s="1">
        <f>SUMIF(PitchGame!$A:$A,'2025 썸머시즌 투수'!$B10,PitchGame!M:M)</f>
        <v>18</v>
      </c>
      <c r="M10" s="1">
        <f>SUMIF(PitchGame!$A:$A,'2025 썸머시즌 투수'!$B10,PitchGame!N:N)</f>
        <v>1</v>
      </c>
      <c r="N10" s="1">
        <f>SUMIF(PitchGame!$A:$A,'2025 썸머시즌 투수'!$B10,PitchGame!O:O)</f>
        <v>10</v>
      </c>
      <c r="O10" s="1">
        <f>SUMIF(PitchGame!$A:$A,'2025 썸머시즌 투수'!$B10,PitchGame!P:P)</f>
        <v>8</v>
      </c>
      <c r="P10" s="1">
        <f>SUMIF(PitchGame!$A:$A,'2025 썸머시즌 투수'!$B10,PitchGame!Q:Q)</f>
        <v>0</v>
      </c>
      <c r="Q10" s="1">
        <f>SUMIF(PitchGame!$A:$A,'2025 썸머시즌 투수'!$B10,PitchGame!R:R)</f>
        <v>0</v>
      </c>
      <c r="R10" s="1">
        <f>SUMIF(PitchGame!$A:$A,'2025 썸머시즌 투수'!$B10,PitchGame!S:S)</f>
        <v>0</v>
      </c>
      <c r="S10" s="1">
        <v>0</v>
      </c>
      <c r="T10" s="1">
        <v>1</v>
      </c>
      <c r="U10" s="1">
        <v>37</v>
      </c>
      <c r="V10" s="1"/>
      <c r="W10" s="2">
        <f t="shared" si="1"/>
        <v>7.9435127978817297</v>
      </c>
      <c r="X10" s="2">
        <f t="shared" si="2"/>
        <v>137.71379012581997</v>
      </c>
      <c r="Y10" s="2">
        <f t="shared" si="3"/>
        <v>1.588702559576346</v>
      </c>
      <c r="Z10" s="2">
        <f t="shared" si="4"/>
        <v>1.588702559576346</v>
      </c>
      <c r="AA10" s="2">
        <f t="shared" si="5"/>
        <v>0</v>
      </c>
      <c r="AB10" s="2" t="e">
        <f t="shared" si="6"/>
        <v>#DIV/0!</v>
      </c>
      <c r="AC10" s="2">
        <f t="shared" si="7"/>
        <v>0.79435127978817299</v>
      </c>
      <c r="AD10" s="2">
        <f t="shared" si="8"/>
        <v>5.4054054054054053</v>
      </c>
      <c r="AE10" s="2">
        <f t="shared" si="9"/>
        <v>0</v>
      </c>
      <c r="AF10" s="2">
        <f t="shared" si="10"/>
        <v>5.4054054054054053</v>
      </c>
      <c r="AG10" s="2">
        <f t="shared" si="11"/>
        <v>0.5</v>
      </c>
      <c r="AH10" s="2">
        <f t="shared" si="12"/>
        <v>55.555555555555557</v>
      </c>
      <c r="AJ10">
        <f t="shared" si="13"/>
        <v>0.48648648648648651</v>
      </c>
      <c r="AK10">
        <f>SUMIF(BatGame!$A:$A,'2025 썸머시즌 투수'!B10,BatGame!$AE:$AE)</f>
        <v>8</v>
      </c>
      <c r="AL10">
        <f t="shared" si="14"/>
        <v>4</v>
      </c>
      <c r="AM10" s="2">
        <f t="shared" si="15"/>
        <v>0.70609002647837604</v>
      </c>
      <c r="AN10" s="2">
        <f t="shared" si="16"/>
        <v>0.21621621621621623</v>
      </c>
      <c r="AO10" s="1">
        <v>2</v>
      </c>
      <c r="AP10" s="2">
        <f t="shared" si="17"/>
        <v>0.33989999999999998</v>
      </c>
      <c r="AQ10">
        <f t="shared" si="18"/>
        <v>0.91413422558389079</v>
      </c>
      <c r="AR10" s="2">
        <f t="shared" si="19"/>
        <v>1.2540342255838908</v>
      </c>
      <c r="AS10">
        <f>AR10/'리그 상수'!$F$4</f>
        <v>4.4469298779570676E-2</v>
      </c>
      <c r="AT10" t="b">
        <f>IF(D10&gt;= '리그 상수'!$I$1*1.8, TRUE, FALSE)</f>
        <v>0</v>
      </c>
    </row>
    <row r="11" spans="1:46">
      <c r="A11" t="s">
        <v>220</v>
      </c>
      <c r="B11" s="1" t="s">
        <v>143</v>
      </c>
      <c r="C11" s="24">
        <f t="shared" si="0"/>
        <v>5.0428477257745543</v>
      </c>
      <c r="D11" s="1">
        <f>SUMIF(PitchGame!$A:$A,'2025 썸머시즌 투수'!$B11,PitchGame!E:E)</f>
        <v>30.340000000000003</v>
      </c>
      <c r="E11" s="1">
        <f>SUMIF(PitchGame!$A:$A,'2025 썸머시즌 투수'!$B11,PitchGame!F:F)</f>
        <v>91</v>
      </c>
      <c r="F11" s="1">
        <f>SUMIF(PitchGame!$A:$A,'2025 썸머시즌 투수'!$B11,PitchGame!G:G)</f>
        <v>3</v>
      </c>
      <c r="G11" s="1">
        <f>SUMIF(PitchGame!$A:$A,'2025 썸머시즌 투수'!$B11,PitchGame!H:H)</f>
        <v>2</v>
      </c>
      <c r="H11" s="1">
        <f>SUMIF(PitchGame!$A:$A,'2025 썸머시즌 투수'!$B11,PitchGame!I:I)</f>
        <v>0</v>
      </c>
      <c r="I11" s="1">
        <f>SUMIF(PitchGame!$A:$A,'2025 썸머시즌 투수'!$B11,PitchGame!J:J)</f>
        <v>0</v>
      </c>
      <c r="J11" s="1">
        <f>SUMIF(PitchGame!$A:$A,'2025 썸머시즌 투수'!$B11,PitchGame!K:K)</f>
        <v>2</v>
      </c>
      <c r="K11" s="1">
        <f>SUMIF(PitchGame!$A:$A,'2025 썸머시즌 투수'!$B11,PitchGame!L:L)</f>
        <v>12</v>
      </c>
      <c r="L11" s="1">
        <f>SUMIF(PitchGame!$A:$A,'2025 썸머시즌 투수'!$B11,PitchGame!M:M)</f>
        <v>37</v>
      </c>
      <c r="M11" s="1">
        <f>SUMIF(PitchGame!$A:$A,'2025 썸머시즌 투수'!$B11,PitchGame!N:N)</f>
        <v>6</v>
      </c>
      <c r="N11" s="1">
        <f>SUMIF(PitchGame!$A:$A,'2025 썸머시즌 투수'!$B11,PitchGame!O:O)</f>
        <v>18</v>
      </c>
      <c r="O11" s="1">
        <f>SUMIF(PitchGame!$A:$A,'2025 썸머시즌 투수'!$B11,PitchGame!P:P)</f>
        <v>17</v>
      </c>
      <c r="P11" s="1">
        <f>SUMIF(PitchGame!$A:$A,'2025 썸머시즌 투수'!$B11,PitchGame!Q:Q)</f>
        <v>1</v>
      </c>
      <c r="Q11" s="1">
        <f>SUMIF(PitchGame!$A:$A,'2025 썸머시즌 투수'!$B11,PitchGame!R:R)</f>
        <v>3</v>
      </c>
      <c r="R11" s="1">
        <f>SUMIF(PitchGame!$A:$A,'2025 썸머시즌 투수'!$B11,PitchGame!S:S)</f>
        <v>2</v>
      </c>
      <c r="S11" s="1">
        <v>2</v>
      </c>
      <c r="T11" s="1">
        <v>0</v>
      </c>
      <c r="U11" s="1">
        <v>34</v>
      </c>
      <c r="V11" s="1"/>
      <c r="W11" s="2">
        <f t="shared" si="1"/>
        <v>5.3394858272907051</v>
      </c>
      <c r="X11" s="2">
        <f t="shared" si="2"/>
        <v>92.568722341001063</v>
      </c>
      <c r="Y11" s="2">
        <f t="shared" si="3"/>
        <v>1.2524719841793011</v>
      </c>
      <c r="Z11" s="2">
        <f t="shared" si="4"/>
        <v>3.5596572181938031</v>
      </c>
      <c r="AA11" s="2">
        <f t="shared" si="5"/>
        <v>3.3711111111111114</v>
      </c>
      <c r="AB11" s="2">
        <f t="shared" si="6"/>
        <v>12</v>
      </c>
      <c r="AC11" s="2">
        <f t="shared" si="7"/>
        <v>1.7798286090969015</v>
      </c>
      <c r="AD11" s="2">
        <f t="shared" si="8"/>
        <v>35.294117647058826</v>
      </c>
      <c r="AE11" s="2">
        <f t="shared" si="9"/>
        <v>2.9411764705882351</v>
      </c>
      <c r="AF11" s="2">
        <f t="shared" si="10"/>
        <v>32.352941176470594</v>
      </c>
      <c r="AG11" s="2">
        <f t="shared" si="11"/>
        <v>1.9375</v>
      </c>
      <c r="AH11" s="2">
        <f t="shared" si="12"/>
        <v>58.536585365853654</v>
      </c>
      <c r="AJ11">
        <f t="shared" si="13"/>
        <v>1.2333333333333334</v>
      </c>
      <c r="AK11">
        <f>SUMIF(BatGame!$A:$A,'2025 썸머시즌 투수'!B11,BatGame!$AE:$AE)</f>
        <v>7</v>
      </c>
      <c r="AL11">
        <f t="shared" si="14"/>
        <v>3.5</v>
      </c>
      <c r="AM11" s="2">
        <f t="shared" si="15"/>
        <v>0.23071852340145022</v>
      </c>
      <c r="AN11" s="2">
        <f t="shared" si="16"/>
        <v>0.20588235294117646</v>
      </c>
      <c r="AO11" s="1">
        <v>2</v>
      </c>
      <c r="AP11" s="2">
        <f t="shared" si="17"/>
        <v>0.91020000000000012</v>
      </c>
      <c r="AQ11">
        <f t="shared" si="18"/>
        <v>3.6417388356001532</v>
      </c>
      <c r="AR11" s="2">
        <f t="shared" si="19"/>
        <v>4.5519388356001533</v>
      </c>
      <c r="AS11">
        <f>AR11/'리그 상수'!$F$4</f>
        <v>0.16141627076596318</v>
      </c>
      <c r="AT11" t="b">
        <f>IF(D11&gt;= '리그 상수'!$I$1*1.8, TRUE, FALSE)</f>
        <v>1</v>
      </c>
    </row>
    <row r="12" spans="1:46">
      <c r="A12" t="s">
        <v>220</v>
      </c>
      <c r="B12" s="1" t="s">
        <v>82</v>
      </c>
      <c r="C12" s="24">
        <f t="shared" si="0"/>
        <v>4.7406807131280386</v>
      </c>
      <c r="D12" s="1">
        <f>SUMIF(PitchGame!$A:$A,'2025 썸머시즌 투수'!$B12,PitchGame!E:E)</f>
        <v>24.68</v>
      </c>
      <c r="E12" s="1">
        <f>SUMIF(PitchGame!$A:$A,'2025 썸머시즌 투수'!$B12,PitchGame!F:F)</f>
        <v>74</v>
      </c>
      <c r="F12" s="1">
        <f>SUMIF(PitchGame!$A:$A,'2025 썸머시즌 투수'!$B12,PitchGame!G:G)</f>
        <v>0</v>
      </c>
      <c r="G12" s="1">
        <f>SUMIF(PitchGame!$A:$A,'2025 썸머시즌 투수'!$B12,PitchGame!H:H)</f>
        <v>2</v>
      </c>
      <c r="H12" s="1">
        <f>SUMIF(PitchGame!$A:$A,'2025 썸머시즌 투수'!$B12,PitchGame!I:I)</f>
        <v>0</v>
      </c>
      <c r="I12" s="1">
        <f>SUMIF(PitchGame!$A:$A,'2025 썸머시즌 투수'!$B12,PitchGame!J:J)</f>
        <v>0</v>
      </c>
      <c r="J12" s="1">
        <f>SUMIF(PitchGame!$A:$A,'2025 썸머시즌 투수'!$B12,PitchGame!K:K)</f>
        <v>0</v>
      </c>
      <c r="K12" s="1">
        <f>SUMIF(PitchGame!$A:$A,'2025 썸머시즌 투수'!$B12,PitchGame!L:L)</f>
        <v>21</v>
      </c>
      <c r="L12" s="1">
        <f>SUMIF(PitchGame!$A:$A,'2025 썸머시즌 투수'!$B12,PitchGame!M:M)</f>
        <v>32</v>
      </c>
      <c r="M12" s="1">
        <f>SUMIF(PitchGame!$A:$A,'2025 썸머시즌 투수'!$B12,PitchGame!N:N)</f>
        <v>1</v>
      </c>
      <c r="N12" s="1">
        <f>SUMIF(PitchGame!$A:$A,'2025 썸머시즌 투수'!$B12,PitchGame!O:O)</f>
        <v>13</v>
      </c>
      <c r="O12" s="1">
        <f>SUMIF(PitchGame!$A:$A,'2025 썸머시즌 투수'!$B12,PitchGame!P:P)</f>
        <v>13</v>
      </c>
      <c r="P12" s="1">
        <f>SUMIF(PitchGame!$A:$A,'2025 썸머시즌 투수'!$B12,PitchGame!Q:Q)</f>
        <v>0</v>
      </c>
      <c r="Q12" s="1">
        <f>SUMIF(PitchGame!$A:$A,'2025 썸머시즌 투수'!$B12,PitchGame!R:R)</f>
        <v>1</v>
      </c>
      <c r="R12" s="1">
        <f>SUMIF(PitchGame!$A:$A,'2025 썸머시즌 투수'!$B12,PitchGame!S:S)</f>
        <v>3</v>
      </c>
      <c r="S12" s="1">
        <v>0</v>
      </c>
      <c r="T12" s="1">
        <v>0</v>
      </c>
      <c r="U12" s="1">
        <v>38</v>
      </c>
      <c r="V12" s="1"/>
      <c r="W12" s="2">
        <f t="shared" si="1"/>
        <v>4.7406807131280386</v>
      </c>
      <c r="X12" s="2">
        <f t="shared" si="2"/>
        <v>82.18745602768243</v>
      </c>
      <c r="Y12" s="2">
        <f t="shared" si="3"/>
        <v>1.2965964343598055</v>
      </c>
      <c r="Z12" s="2">
        <f t="shared" si="4"/>
        <v>7.6580226904376012</v>
      </c>
      <c r="AA12" s="2">
        <f t="shared" si="5"/>
        <v>0</v>
      </c>
      <c r="AB12" s="2" t="e">
        <f t="shared" si="6"/>
        <v>#DIV/0!</v>
      </c>
      <c r="AC12" s="2">
        <f t="shared" si="7"/>
        <v>0.36466774716369532</v>
      </c>
      <c r="AD12" s="2">
        <f t="shared" si="8"/>
        <v>55.26315789473685</v>
      </c>
      <c r="AE12" s="2">
        <f t="shared" si="9"/>
        <v>0</v>
      </c>
      <c r="AF12" s="2">
        <f t="shared" si="10"/>
        <v>55.26315789473685</v>
      </c>
      <c r="AG12" s="2">
        <f t="shared" si="11"/>
        <v>1.9375</v>
      </c>
      <c r="AH12" s="2">
        <f t="shared" si="12"/>
        <v>60.606060606060609</v>
      </c>
      <c r="AJ12">
        <f t="shared" si="13"/>
        <v>0.86486486486486491</v>
      </c>
      <c r="AK12">
        <f>SUMIF(BatGame!$A:$A,'2025 썸머시즌 투수'!B12,BatGame!$AE:$AE)</f>
        <v>25</v>
      </c>
      <c r="AL12">
        <f t="shared" si="14"/>
        <v>12.5</v>
      </c>
      <c r="AM12" s="2">
        <f t="shared" si="15"/>
        <v>1.012965964343598</v>
      </c>
      <c r="AN12" s="2">
        <f t="shared" si="16"/>
        <v>0.65789473684210531</v>
      </c>
      <c r="AO12" s="1">
        <v>2</v>
      </c>
      <c r="AP12" s="2">
        <f t="shared" si="17"/>
        <v>0.74039999999999995</v>
      </c>
      <c r="AQ12">
        <f t="shared" si="18"/>
        <v>3.3365459338449233</v>
      </c>
      <c r="AR12" s="2">
        <f t="shared" si="19"/>
        <v>4.0769459338449234</v>
      </c>
      <c r="AS12">
        <f>AR12/'리그 상수'!$F$4</f>
        <v>0.14457255084556492</v>
      </c>
      <c r="AT12" t="b">
        <f>IF(D12&gt;= '리그 상수'!$I$1*1.8, TRUE, FALSE)</f>
        <v>1</v>
      </c>
    </row>
    <row r="13" spans="1:46">
      <c r="A13" t="s">
        <v>220</v>
      </c>
      <c r="B13" s="1" t="s">
        <v>93</v>
      </c>
      <c r="C13" s="24">
        <f t="shared" si="0"/>
        <v>8.8181261481935103</v>
      </c>
      <c r="D13" s="1">
        <f>SUMIF(PitchGame!$A:$A,'2025 썸머시즌 투수'!$B13,PitchGame!E:E)</f>
        <v>16.329999999999998</v>
      </c>
      <c r="E13" s="1">
        <f>SUMIF(PitchGame!$A:$A,'2025 썸머시즌 투수'!$B13,PitchGame!F:F)</f>
        <v>49</v>
      </c>
      <c r="F13" s="1">
        <f>SUMIF(PitchGame!$A:$A,'2025 썸머시즌 투수'!$B13,PitchGame!G:G)</f>
        <v>0</v>
      </c>
      <c r="G13" s="1">
        <f>SUMIF(PitchGame!$A:$A,'2025 썸머시즌 투수'!$B13,PitchGame!H:H)</f>
        <v>2</v>
      </c>
      <c r="H13" s="1">
        <f>SUMIF(PitchGame!$A:$A,'2025 썸머시즌 투수'!$B13,PitchGame!I:I)</f>
        <v>1</v>
      </c>
      <c r="I13" s="1">
        <f>SUMIF(PitchGame!$A:$A,'2025 썸머시즌 투수'!$B13,PitchGame!J:J)</f>
        <v>0</v>
      </c>
      <c r="J13" s="1">
        <f>SUMIF(PitchGame!$A:$A,'2025 썸머시즌 투수'!$B13,PitchGame!K:K)</f>
        <v>1</v>
      </c>
      <c r="K13" s="1">
        <f>SUMIF(PitchGame!$A:$A,'2025 썸머시즌 투수'!$B13,PitchGame!L:L)</f>
        <v>2</v>
      </c>
      <c r="L13" s="1">
        <f>SUMIF(PitchGame!$A:$A,'2025 썸머시즌 투수'!$B13,PitchGame!M:M)</f>
        <v>26</v>
      </c>
      <c r="M13" s="1">
        <f>SUMIF(PitchGame!$A:$A,'2025 썸머시즌 투수'!$B13,PitchGame!N:N)</f>
        <v>4</v>
      </c>
      <c r="N13" s="1">
        <f>SUMIF(PitchGame!$A:$A,'2025 썸머시즌 투수'!$B13,PitchGame!O:O)</f>
        <v>18</v>
      </c>
      <c r="O13" s="1">
        <f>SUMIF(PitchGame!$A:$A,'2025 썸머시즌 투수'!$B13,PitchGame!P:P)</f>
        <v>16</v>
      </c>
      <c r="P13" s="1">
        <f>SUMIF(PitchGame!$A:$A,'2025 썸머시즌 투수'!$B13,PitchGame!Q:Q)</f>
        <v>1</v>
      </c>
      <c r="Q13" s="1">
        <f>SUMIF(PitchGame!$A:$A,'2025 썸머시즌 투수'!$B13,PitchGame!R:R)</f>
        <v>1</v>
      </c>
      <c r="R13" s="1">
        <f>SUMIF(PitchGame!$A:$A,'2025 썸머시즌 투수'!$B13,PitchGame!S:S)</f>
        <v>0</v>
      </c>
      <c r="S13" s="1">
        <v>0</v>
      </c>
      <c r="T13" s="1">
        <v>2</v>
      </c>
      <c r="U13" s="1">
        <v>39</v>
      </c>
      <c r="V13" s="1"/>
      <c r="W13" s="2">
        <f t="shared" si="1"/>
        <v>9.9203919167176977</v>
      </c>
      <c r="X13" s="2">
        <f t="shared" si="2"/>
        <v>171.98622387176806</v>
      </c>
      <c r="Y13" s="2">
        <f t="shared" si="3"/>
        <v>1.6533986527862832</v>
      </c>
      <c r="Z13" s="2">
        <f t="shared" si="4"/>
        <v>1.1022657685241888</v>
      </c>
      <c r="AA13" s="2">
        <f t="shared" si="5"/>
        <v>1.8144444444444441</v>
      </c>
      <c r="AB13" s="2">
        <f t="shared" si="6"/>
        <v>2</v>
      </c>
      <c r="AC13" s="2">
        <f t="shared" si="7"/>
        <v>2.2045315370483776</v>
      </c>
      <c r="AD13" s="2">
        <f t="shared" si="8"/>
        <v>5.1282051282051277</v>
      </c>
      <c r="AE13" s="2">
        <f t="shared" si="9"/>
        <v>2.5641025641025639</v>
      </c>
      <c r="AF13" s="2">
        <f t="shared" si="10"/>
        <v>2.5641025641025639</v>
      </c>
      <c r="AG13" s="2">
        <f t="shared" si="11"/>
        <v>0.66666666666666663</v>
      </c>
      <c r="AH13" s="2">
        <f t="shared" si="12"/>
        <v>42.857142857142854</v>
      </c>
      <c r="AJ13">
        <f t="shared" si="13"/>
        <v>0.70270270270270274</v>
      </c>
      <c r="AK13">
        <f>SUMIF(BatGame!$A:$A,'2025 썸머시즌 투수'!B13,BatGame!$AE:$AE)</f>
        <v>30</v>
      </c>
      <c r="AL13">
        <f t="shared" si="14"/>
        <v>15</v>
      </c>
      <c r="AM13" s="2">
        <f t="shared" si="15"/>
        <v>1.8371096142069812</v>
      </c>
      <c r="AN13" s="2">
        <f t="shared" si="16"/>
        <v>0.76923076923076927</v>
      </c>
      <c r="AO13" s="1">
        <v>2</v>
      </c>
      <c r="AP13" s="2">
        <f t="shared" si="17"/>
        <v>0.48989999999999995</v>
      </c>
      <c r="AQ13">
        <f t="shared" si="18"/>
        <v>1.0549940591737648</v>
      </c>
      <c r="AR13" s="2">
        <f t="shared" si="19"/>
        <v>1.5448940591737648</v>
      </c>
      <c r="AS13">
        <f>AR13/'리그 상수'!$F$4</f>
        <v>5.4783477275665515E-2</v>
      </c>
      <c r="AT13" t="b">
        <f>IF(D13&gt;= '리그 상수'!$I$1*1.8, TRUE, FALSE)</f>
        <v>1</v>
      </c>
    </row>
    <row r="14" spans="1:46">
      <c r="A14" t="s">
        <v>220</v>
      </c>
      <c r="B14" s="1" t="s">
        <v>84</v>
      </c>
      <c r="C14" s="24">
        <f t="shared" si="0"/>
        <v>1.5887025595763462</v>
      </c>
      <c r="D14" s="1">
        <f>SUMIF(PitchGame!$A:$A,'2025 썸머시즌 투수'!$B14,PitchGame!E:E)</f>
        <v>22.659999999999997</v>
      </c>
      <c r="E14" s="1">
        <f>SUMIF(PitchGame!$A:$A,'2025 썸머시즌 투수'!$B14,PitchGame!F:F)</f>
        <v>68</v>
      </c>
      <c r="F14" s="1">
        <f>SUMIF(PitchGame!$A:$A,'2025 썸머시즌 투수'!$B14,PitchGame!G:G)</f>
        <v>3</v>
      </c>
      <c r="G14" s="1">
        <f>SUMIF(PitchGame!$A:$A,'2025 썸머시즌 투수'!$B14,PitchGame!H:H)</f>
        <v>0</v>
      </c>
      <c r="H14" s="1">
        <f>SUMIF(PitchGame!$A:$A,'2025 썸머시즌 투수'!$B14,PitchGame!I:I)</f>
        <v>0</v>
      </c>
      <c r="I14" s="1">
        <f>SUMIF(PitchGame!$A:$A,'2025 썸머시즌 투수'!$B14,PitchGame!J:J)</f>
        <v>0</v>
      </c>
      <c r="J14" s="1">
        <f>SUMIF(PitchGame!$A:$A,'2025 썸머시즌 투수'!$B14,PitchGame!K:K)</f>
        <v>3</v>
      </c>
      <c r="K14" s="1">
        <f>SUMIF(PitchGame!$A:$A,'2025 썸머시즌 투수'!$B14,PitchGame!L:L)</f>
        <v>9</v>
      </c>
      <c r="L14" s="1">
        <f>SUMIF(PitchGame!$A:$A,'2025 썸머시즌 투수'!$B14,PitchGame!M:M)</f>
        <v>18</v>
      </c>
      <c r="M14" s="1">
        <f>SUMIF(PitchGame!$A:$A,'2025 썸머시즌 투수'!$B14,PitchGame!N:N)</f>
        <v>0</v>
      </c>
      <c r="N14" s="1">
        <f>SUMIF(PitchGame!$A:$A,'2025 썸머시즌 투수'!$B14,PitchGame!O:O)</f>
        <v>4</v>
      </c>
      <c r="O14" s="1">
        <f>SUMIF(PitchGame!$A:$A,'2025 썸머시즌 투수'!$B14,PitchGame!P:P)</f>
        <v>4</v>
      </c>
      <c r="P14" s="1">
        <f>SUMIF(PitchGame!$A:$A,'2025 썸머시즌 투수'!$B14,PitchGame!Q:Q)</f>
        <v>4</v>
      </c>
      <c r="Q14" s="1">
        <f>SUMIF(PitchGame!$A:$A,'2025 썸머시즌 투수'!$B14,PitchGame!R:R)</f>
        <v>5</v>
      </c>
      <c r="R14" s="1">
        <f>SUMIF(PitchGame!$A:$A,'2025 썸머시즌 투수'!$B14,PitchGame!S:S)</f>
        <v>0</v>
      </c>
      <c r="S14" s="1">
        <v>1</v>
      </c>
      <c r="T14" s="1">
        <v>0</v>
      </c>
      <c r="U14" s="1">
        <v>28</v>
      </c>
      <c r="V14" s="1"/>
      <c r="W14" s="2">
        <f t="shared" si="1"/>
        <v>1.5887025595763462</v>
      </c>
      <c r="X14" s="2">
        <f t="shared" si="2"/>
        <v>27.542758025163998</v>
      </c>
      <c r="Y14" s="2">
        <f t="shared" si="3"/>
        <v>0.97087378640776711</v>
      </c>
      <c r="Z14" s="2">
        <f t="shared" si="4"/>
        <v>3.5745807590467789</v>
      </c>
      <c r="AA14" s="2">
        <f t="shared" si="5"/>
        <v>10.07111111111111</v>
      </c>
      <c r="AB14" s="2">
        <f t="shared" si="6"/>
        <v>2.25</v>
      </c>
      <c r="AC14" s="2">
        <f t="shared" si="7"/>
        <v>0</v>
      </c>
      <c r="AD14" s="2">
        <f t="shared" si="8"/>
        <v>32.142857142857146</v>
      </c>
      <c r="AE14" s="2">
        <f t="shared" si="9"/>
        <v>14.285714285714285</v>
      </c>
      <c r="AF14" s="2">
        <f t="shared" si="10"/>
        <v>17.857142857142861</v>
      </c>
      <c r="AG14" s="2">
        <f t="shared" si="11"/>
        <v>0.94736842105263153</v>
      </c>
      <c r="AH14" s="2">
        <f t="shared" si="12"/>
        <v>85.18518518518519</v>
      </c>
      <c r="AJ14">
        <f t="shared" si="13"/>
        <v>0.94736842105263153</v>
      </c>
      <c r="AK14">
        <f>SUMIF(BatGame!$A:$A,'2025 썸머시즌 투수'!B14,BatGame!$AE:$AE)</f>
        <v>19</v>
      </c>
      <c r="AL14">
        <f t="shared" si="14"/>
        <v>9.5</v>
      </c>
      <c r="AM14" s="2">
        <f t="shared" si="15"/>
        <v>0.83848190644307163</v>
      </c>
      <c r="AN14" s="2">
        <f t="shared" si="16"/>
        <v>0.6785714285714286</v>
      </c>
      <c r="AO14" s="1">
        <v>2</v>
      </c>
      <c r="AP14" s="2">
        <f t="shared" si="17"/>
        <v>0.67979999999999985</v>
      </c>
      <c r="AQ14">
        <f t="shared" si="18"/>
        <v>9.1413422558389037</v>
      </c>
      <c r="AR14" s="2">
        <f t="shared" si="19"/>
        <v>9.8211422558389039</v>
      </c>
      <c r="AS14">
        <f>AR14/'리그 상수'!$F$4</f>
        <v>0.34826745588081282</v>
      </c>
      <c r="AT14" t="b">
        <f>IF(D14&gt;= '리그 상수'!$I$1*1.8, TRUE, FALSE)</f>
        <v>1</v>
      </c>
    </row>
    <row r="15" spans="1:46">
      <c r="A15" t="s">
        <v>220</v>
      </c>
      <c r="B15" s="1" t="s">
        <v>128</v>
      </c>
      <c r="C15" s="24">
        <f t="shared" si="0"/>
        <v>1.9285714285714286</v>
      </c>
      <c r="D15" s="1">
        <f>SUMIF(PitchGame!$A:$A,'2025 썸머시즌 투수'!$B15,PitchGame!E:E)</f>
        <v>14</v>
      </c>
      <c r="E15" s="1">
        <f>SUMIF(PitchGame!$A:$A,'2025 썸머시즌 투수'!$B15,PitchGame!F:F)</f>
        <v>42</v>
      </c>
      <c r="F15" s="1">
        <f>SUMIF(PitchGame!$A:$A,'2025 썸머시즌 투수'!$B15,PitchGame!G:G)</f>
        <v>1</v>
      </c>
      <c r="G15" s="1">
        <f>SUMIF(PitchGame!$A:$A,'2025 썸머시즌 투수'!$B15,PitchGame!H:H)</f>
        <v>1</v>
      </c>
      <c r="H15" s="1">
        <f>SUMIF(PitchGame!$A:$A,'2025 썸머시즌 투수'!$B15,PitchGame!I:I)</f>
        <v>0</v>
      </c>
      <c r="I15" s="1">
        <f>SUMIF(PitchGame!$A:$A,'2025 썸머시즌 투수'!$B15,PitchGame!J:J)</f>
        <v>0</v>
      </c>
      <c r="J15" s="1">
        <f>SUMIF(PitchGame!$A:$A,'2025 썸머시즌 투수'!$B15,PitchGame!K:K)</f>
        <v>1</v>
      </c>
      <c r="K15" s="1">
        <f>SUMIF(PitchGame!$A:$A,'2025 썸머시즌 투수'!$B15,PitchGame!L:L)</f>
        <v>1</v>
      </c>
      <c r="L15" s="1">
        <f>SUMIF(PitchGame!$A:$A,'2025 썸머시즌 투수'!$B15,PitchGame!M:M)</f>
        <v>10</v>
      </c>
      <c r="M15" s="1">
        <f>SUMIF(PitchGame!$A:$A,'2025 썸머시즌 투수'!$B15,PitchGame!N:N)</f>
        <v>1</v>
      </c>
      <c r="N15" s="1">
        <f>SUMIF(PitchGame!$A:$A,'2025 썸머시즌 투수'!$B15,PitchGame!O:O)</f>
        <v>4</v>
      </c>
      <c r="O15" s="1">
        <f>SUMIF(PitchGame!$A:$A,'2025 썸머시즌 투수'!$B15,PitchGame!P:P)</f>
        <v>3</v>
      </c>
      <c r="P15" s="1">
        <f>SUMIF(PitchGame!$A:$A,'2025 썸머시즌 투수'!$B15,PitchGame!Q:Q)</f>
        <v>0</v>
      </c>
      <c r="Q15" s="1">
        <f>SUMIF(PitchGame!$A:$A,'2025 썸머시즌 투수'!$B15,PitchGame!R:R)</f>
        <v>0</v>
      </c>
      <c r="R15" s="1">
        <f>SUMIF(PitchGame!$A:$A,'2025 썸머시즌 투수'!$B15,PitchGame!S:S)</f>
        <v>0</v>
      </c>
      <c r="S15" s="1">
        <v>0</v>
      </c>
      <c r="T15" s="1">
        <v>1</v>
      </c>
      <c r="U15" s="1">
        <v>27</v>
      </c>
      <c r="V15" s="1"/>
      <c r="W15" s="2">
        <f t="shared" si="1"/>
        <v>2.5714285714285716</v>
      </c>
      <c r="X15" s="2">
        <f t="shared" si="2"/>
        <v>44.579921203586871</v>
      </c>
      <c r="Y15" s="2">
        <f t="shared" si="3"/>
        <v>0.7142857142857143</v>
      </c>
      <c r="Z15" s="2">
        <f t="shared" si="4"/>
        <v>0.6428571428571429</v>
      </c>
      <c r="AA15" s="2">
        <f t="shared" si="5"/>
        <v>0</v>
      </c>
      <c r="AB15" s="2" t="e">
        <f t="shared" si="6"/>
        <v>#DIV/0!</v>
      </c>
      <c r="AC15" s="2">
        <f t="shared" si="7"/>
        <v>0.6428571428571429</v>
      </c>
      <c r="AD15" s="2">
        <f t="shared" si="8"/>
        <v>3.7037037037037033</v>
      </c>
      <c r="AE15" s="2">
        <f t="shared" si="9"/>
        <v>0</v>
      </c>
      <c r="AF15" s="2">
        <f t="shared" si="10"/>
        <v>3.7037037037037033</v>
      </c>
      <c r="AG15" s="2">
        <f t="shared" si="11"/>
        <v>0.36</v>
      </c>
      <c r="AH15" s="2">
        <f t="shared" si="12"/>
        <v>70</v>
      </c>
      <c r="AJ15">
        <f t="shared" si="13"/>
        <v>0.37037037037037035</v>
      </c>
      <c r="AK15">
        <f>SUMIF(BatGame!$A:$A,'2025 썸머시즌 투수'!B15,BatGame!$AE:$AE)</f>
        <v>12</v>
      </c>
      <c r="AL15">
        <f t="shared" si="14"/>
        <v>12</v>
      </c>
      <c r="AM15" s="2">
        <f t="shared" si="15"/>
        <v>0.8571428571428571</v>
      </c>
      <c r="AN15" s="2">
        <f t="shared" si="16"/>
        <v>0.44444444444444442</v>
      </c>
      <c r="AO15" s="1">
        <v>1</v>
      </c>
      <c r="AP15" s="2">
        <f t="shared" si="17"/>
        <v>0.42</v>
      </c>
      <c r="AQ15">
        <f t="shared" si="18"/>
        <v>3.4893636272968487</v>
      </c>
      <c r="AR15" s="2">
        <f t="shared" si="19"/>
        <v>3.9093636272968486</v>
      </c>
      <c r="AS15">
        <f>AR15/'리그 상수'!$F$4</f>
        <v>0.13862991586159062</v>
      </c>
      <c r="AT15" t="b">
        <f>IF(D15&gt;= '리그 상수'!$I$1*1.8, TRUE, FALSE)</f>
        <v>0</v>
      </c>
    </row>
    <row r="16" spans="1:46">
      <c r="A16" t="s">
        <v>220</v>
      </c>
      <c r="B16" s="1" t="s">
        <v>116</v>
      </c>
      <c r="C16" s="24">
        <f t="shared" si="0"/>
        <v>4.1179461108286723</v>
      </c>
      <c r="D16" s="1">
        <f>SUMIF(PitchGame!$A:$A,'2025 썸머시즌 투수'!$B16,PitchGame!E:E)</f>
        <v>19.670000000000002</v>
      </c>
      <c r="E16" s="1">
        <f>SUMIF(PitchGame!$A:$A,'2025 썸머시즌 투수'!$B16,PitchGame!F:F)</f>
        <v>59</v>
      </c>
      <c r="F16" s="1">
        <f>SUMIF(PitchGame!$A:$A,'2025 썸머시즌 투수'!$B16,PitchGame!G:G)</f>
        <v>1</v>
      </c>
      <c r="G16" s="1">
        <f>SUMIF(PitchGame!$A:$A,'2025 썸머시즌 투수'!$B16,PitchGame!H:H)</f>
        <v>1</v>
      </c>
      <c r="H16" s="1">
        <f>SUMIF(PitchGame!$A:$A,'2025 썸머시즌 투수'!$B16,PitchGame!I:I)</f>
        <v>0</v>
      </c>
      <c r="I16" s="1">
        <f>SUMIF(PitchGame!$A:$A,'2025 썸머시즌 투수'!$B16,PitchGame!J:J)</f>
        <v>0</v>
      </c>
      <c r="J16" s="1">
        <f>SUMIF(PitchGame!$A:$A,'2025 썸머시즌 투수'!$B16,PitchGame!K:K)</f>
        <v>1</v>
      </c>
      <c r="K16" s="1">
        <f>SUMIF(PitchGame!$A:$A,'2025 썸머시즌 투수'!$B16,PitchGame!L:L)</f>
        <v>12</v>
      </c>
      <c r="L16" s="1">
        <f>SUMIF(PitchGame!$A:$A,'2025 썸머시즌 투수'!$B16,PitchGame!M:M)</f>
        <v>22</v>
      </c>
      <c r="M16" s="1">
        <f>SUMIF(PitchGame!$A:$A,'2025 썸머시즌 투수'!$B16,PitchGame!N:N)</f>
        <v>1</v>
      </c>
      <c r="N16" s="1">
        <f>SUMIF(PitchGame!$A:$A,'2025 썸머시즌 투수'!$B16,PitchGame!O:O)</f>
        <v>13</v>
      </c>
      <c r="O16" s="1">
        <f>SUMIF(PitchGame!$A:$A,'2025 썸머시즌 투수'!$B16,PitchGame!P:P)</f>
        <v>9</v>
      </c>
      <c r="P16" s="1">
        <f>SUMIF(PitchGame!$A:$A,'2025 썸머시즌 투수'!$B16,PitchGame!Q:Q)</f>
        <v>1</v>
      </c>
      <c r="Q16" s="1">
        <f>SUMIF(PitchGame!$A:$A,'2025 썸머시즌 투수'!$B16,PitchGame!R:R)</f>
        <v>3</v>
      </c>
      <c r="R16" s="1">
        <f>SUMIF(PitchGame!$A:$A,'2025 썸머시즌 투수'!$B16,PitchGame!S:S)</f>
        <v>4</v>
      </c>
      <c r="S16" s="1">
        <v>1</v>
      </c>
      <c r="T16" s="1">
        <v>0</v>
      </c>
      <c r="U16" s="1">
        <v>35</v>
      </c>
      <c r="V16" s="1"/>
      <c r="W16" s="2">
        <f t="shared" si="1"/>
        <v>5.9481443823080831</v>
      </c>
      <c r="X16" s="2">
        <f t="shared" si="2"/>
        <v>103.12081417199808</v>
      </c>
      <c r="Y16" s="2">
        <f t="shared" si="3"/>
        <v>1.1692933401118453</v>
      </c>
      <c r="Z16" s="2">
        <f t="shared" si="4"/>
        <v>5.4905948144382304</v>
      </c>
      <c r="AA16" s="2">
        <f t="shared" si="5"/>
        <v>2.1855555555555557</v>
      </c>
      <c r="AB16" s="2">
        <f t="shared" si="6"/>
        <v>12</v>
      </c>
      <c r="AC16" s="2">
        <f t="shared" si="7"/>
        <v>0.45754956786985251</v>
      </c>
      <c r="AD16" s="2">
        <f t="shared" si="8"/>
        <v>34.285714285714285</v>
      </c>
      <c r="AE16" s="2">
        <f t="shared" si="9"/>
        <v>2.8571428571428572</v>
      </c>
      <c r="AF16" s="2">
        <f t="shared" si="10"/>
        <v>31.428571428571427</v>
      </c>
      <c r="AG16" s="2">
        <f t="shared" si="11"/>
        <v>0.95454545454545459</v>
      </c>
      <c r="AH16" s="2">
        <f t="shared" si="12"/>
        <v>65.384615384615387</v>
      </c>
      <c r="AJ16">
        <f t="shared" si="13"/>
        <v>0.70967741935483875</v>
      </c>
      <c r="AK16">
        <f>SUMIF(BatGame!$A:$A,'2025 썸머시즌 투수'!B16,BatGame!$AE:$AE)</f>
        <v>25</v>
      </c>
      <c r="AL16">
        <f t="shared" si="14"/>
        <v>12.5</v>
      </c>
      <c r="AM16" s="2">
        <f t="shared" si="15"/>
        <v>1.2709710218607015</v>
      </c>
      <c r="AN16" s="2">
        <f t="shared" si="16"/>
        <v>0.7142857142857143</v>
      </c>
      <c r="AO16" s="1">
        <v>2</v>
      </c>
      <c r="AP16" s="2">
        <f t="shared" si="17"/>
        <v>0.59010000000000007</v>
      </c>
      <c r="AQ16">
        <f t="shared" si="18"/>
        <v>2.1194126259614348</v>
      </c>
      <c r="AR16" s="2">
        <f t="shared" si="19"/>
        <v>2.7095126259614348</v>
      </c>
      <c r="AS16">
        <f>AR16/'리그 상수'!$F$4</f>
        <v>9.6082008012817008E-2</v>
      </c>
      <c r="AT16" t="b">
        <f>IF(D16&gt;= '리그 상수'!$I$1*1.8, TRUE, FALSE)</f>
        <v>1</v>
      </c>
    </row>
    <row r="17" spans="1:46">
      <c r="A17" t="s">
        <v>220</v>
      </c>
      <c r="B17" s="1" t="s">
        <v>132</v>
      </c>
      <c r="C17" s="24">
        <f t="shared" si="0"/>
        <v>2.510460251046025</v>
      </c>
      <c r="D17" s="1">
        <f>SUMIF(PitchGame!$A:$A,'2025 썸머시즌 투수'!$B17,PitchGame!E:E)</f>
        <v>14.34</v>
      </c>
      <c r="E17" s="1">
        <f>SUMIF(PitchGame!$A:$A,'2025 썸머시즌 투수'!$B17,PitchGame!F:F)</f>
        <v>43</v>
      </c>
      <c r="F17" s="1">
        <f>SUMIF(PitchGame!$A:$A,'2025 썸머시즌 투수'!$B17,PitchGame!G:G)</f>
        <v>0</v>
      </c>
      <c r="G17" s="1">
        <f>SUMIF(PitchGame!$A:$A,'2025 썸머시즌 투수'!$B17,PitchGame!H:H)</f>
        <v>3</v>
      </c>
      <c r="H17" s="1">
        <f>SUMIF(PitchGame!$A:$A,'2025 썸머시즌 투수'!$B17,PitchGame!I:I)</f>
        <v>1</v>
      </c>
      <c r="I17" s="1">
        <f>SUMIF(PitchGame!$A:$A,'2025 썸머시즌 투수'!$B17,PitchGame!J:J)</f>
        <v>0</v>
      </c>
      <c r="J17" s="1">
        <f>SUMIF(PitchGame!$A:$A,'2025 썸머시즌 투수'!$B17,PitchGame!K:K)</f>
        <v>0</v>
      </c>
      <c r="K17" s="1">
        <f>SUMIF(PitchGame!$A:$A,'2025 썸머시즌 투수'!$B17,PitchGame!L:L)</f>
        <v>3</v>
      </c>
      <c r="L17" s="1">
        <f>SUMIF(PitchGame!$A:$A,'2025 썸머시즌 투수'!$B17,PitchGame!M:M)</f>
        <v>13</v>
      </c>
      <c r="M17" s="1">
        <f>SUMIF(PitchGame!$A:$A,'2025 썸머시즌 투수'!$B17,PitchGame!N:N)</f>
        <v>3</v>
      </c>
      <c r="N17" s="1">
        <f>SUMIF(PitchGame!$A:$A,'2025 썸머시즌 투수'!$B17,PitchGame!O:O)</f>
        <v>12</v>
      </c>
      <c r="O17" s="1">
        <f>SUMIF(PitchGame!$A:$A,'2025 썸머시즌 투수'!$B17,PitchGame!P:P)</f>
        <v>4</v>
      </c>
      <c r="P17" s="1">
        <f>SUMIF(PitchGame!$A:$A,'2025 썸머시즌 투수'!$B17,PitchGame!Q:Q)</f>
        <v>1</v>
      </c>
      <c r="Q17" s="1">
        <f>SUMIF(PitchGame!$A:$A,'2025 썸머시즌 투수'!$B17,PitchGame!R:R)</f>
        <v>2</v>
      </c>
      <c r="R17" s="1">
        <f>SUMIF(PitchGame!$A:$A,'2025 썸머시즌 투수'!$B17,PitchGame!S:S)</f>
        <v>0</v>
      </c>
      <c r="S17" s="1">
        <v>0</v>
      </c>
      <c r="T17" s="1">
        <v>2</v>
      </c>
      <c r="U17" s="1">
        <v>34</v>
      </c>
      <c r="V17" s="1"/>
      <c r="W17" s="2">
        <f t="shared" si="1"/>
        <v>7.531380753138075</v>
      </c>
      <c r="X17" s="2">
        <f t="shared" si="2"/>
        <v>130.56880687243014</v>
      </c>
      <c r="Y17" s="2">
        <f t="shared" si="3"/>
        <v>0.97629009762900976</v>
      </c>
      <c r="Z17" s="2">
        <f t="shared" si="4"/>
        <v>1.8828451882845187</v>
      </c>
      <c r="AA17" s="2">
        <f t="shared" si="5"/>
        <v>1.5933333333333333</v>
      </c>
      <c r="AB17" s="2">
        <f t="shared" si="6"/>
        <v>3</v>
      </c>
      <c r="AC17" s="2">
        <f t="shared" si="7"/>
        <v>1.8828451882845187</v>
      </c>
      <c r="AD17" s="2">
        <f t="shared" si="8"/>
        <v>8.8235294117647065</v>
      </c>
      <c r="AE17" s="2">
        <f t="shared" si="9"/>
        <v>2.9411764705882351</v>
      </c>
      <c r="AF17" s="2">
        <f t="shared" si="10"/>
        <v>5.882352941176471</v>
      </c>
      <c r="AG17" s="2">
        <f t="shared" si="11"/>
        <v>0.35714285714285715</v>
      </c>
      <c r="AH17" s="2">
        <f t="shared" si="12"/>
        <v>75</v>
      </c>
      <c r="AJ17">
        <f t="shared" si="13"/>
        <v>0.41935483870967744</v>
      </c>
      <c r="AK17">
        <f>SUMIF(BatGame!$A:$A,'2025 썸머시즌 투수'!B17,BatGame!$AE:$AE)</f>
        <v>50</v>
      </c>
      <c r="AL17">
        <f t="shared" si="14"/>
        <v>16.666666666666668</v>
      </c>
      <c r="AM17" s="2">
        <f t="shared" si="15"/>
        <v>3.4867503486750349</v>
      </c>
      <c r="AN17" s="2">
        <f t="shared" si="16"/>
        <v>1.4705882352941178</v>
      </c>
      <c r="AO17" s="1">
        <v>3</v>
      </c>
      <c r="AP17" s="2">
        <f t="shared" si="17"/>
        <v>0.43019999999999997</v>
      </c>
      <c r="AQ17">
        <f t="shared" si="18"/>
        <v>1.220301671968306</v>
      </c>
      <c r="AR17" s="2">
        <f t="shared" si="19"/>
        <v>1.6505016719683059</v>
      </c>
      <c r="AS17">
        <f>AR17/'리그 상수'!$F$4</f>
        <v>5.8528428083982585E-2</v>
      </c>
      <c r="AT17" t="b">
        <f>IF(D17&gt;= '리그 상수'!$I$1*1.8, TRUE, FALSE)</f>
        <v>0</v>
      </c>
    </row>
    <row r="18" spans="1:46">
      <c r="A18" t="s">
        <v>220</v>
      </c>
      <c r="B18" s="1" t="s">
        <v>112</v>
      </c>
      <c r="C18" s="24">
        <f t="shared" si="0"/>
        <v>3.7531276063386154</v>
      </c>
      <c r="D18" s="1">
        <f>SUMIF(PitchGame!$A:$A,'2025 썸머시즌 투수'!$B18,PitchGame!E:E)</f>
        <v>11.99</v>
      </c>
      <c r="E18" s="1">
        <f>SUMIF(PitchGame!$A:$A,'2025 썸머시즌 투수'!$B18,PitchGame!F:F)</f>
        <v>36</v>
      </c>
      <c r="F18" s="1">
        <f>SUMIF(PitchGame!$A:$A,'2025 썸머시즌 투수'!$B18,PitchGame!G:G)</f>
        <v>1</v>
      </c>
      <c r="G18" s="1">
        <f>SUMIF(PitchGame!$A:$A,'2025 썸머시즌 투수'!$B18,PitchGame!H:H)</f>
        <v>1</v>
      </c>
      <c r="H18" s="1">
        <f>SUMIF(PitchGame!$A:$A,'2025 썸머시즌 투수'!$B18,PitchGame!I:I)</f>
        <v>0</v>
      </c>
      <c r="I18" s="1">
        <f>SUMIF(PitchGame!$A:$A,'2025 썸머시즌 투수'!$B18,PitchGame!J:J)</f>
        <v>0</v>
      </c>
      <c r="J18" s="1">
        <f>SUMIF(PitchGame!$A:$A,'2025 썸머시즌 투수'!$B18,PitchGame!K:K)</f>
        <v>0</v>
      </c>
      <c r="K18" s="1">
        <f>SUMIF(PitchGame!$A:$A,'2025 썸머시즌 투수'!$B18,PitchGame!L:L)</f>
        <v>10</v>
      </c>
      <c r="L18" s="1">
        <f>SUMIF(PitchGame!$A:$A,'2025 썸머시즌 투수'!$B18,PitchGame!M:M)</f>
        <v>9</v>
      </c>
      <c r="M18" s="1">
        <f>SUMIF(PitchGame!$A:$A,'2025 썸머시즌 투수'!$B18,PitchGame!N:N)</f>
        <v>1</v>
      </c>
      <c r="N18" s="1">
        <f>SUMIF(PitchGame!$A:$A,'2025 썸머시즌 투수'!$B18,PitchGame!O:O)</f>
        <v>7</v>
      </c>
      <c r="O18" s="1">
        <f>SUMIF(PitchGame!$A:$A,'2025 썸머시즌 투수'!$B18,PitchGame!P:P)</f>
        <v>5</v>
      </c>
      <c r="P18" s="1">
        <f>SUMIF(PitchGame!$A:$A,'2025 썸머시즌 투수'!$B18,PitchGame!Q:Q)</f>
        <v>1</v>
      </c>
      <c r="Q18" s="1">
        <f>SUMIF(PitchGame!$A:$A,'2025 썸머시즌 투수'!$B18,PitchGame!R:R)</f>
        <v>3</v>
      </c>
      <c r="R18" s="1">
        <f>SUMIF(PitchGame!$A:$A,'2025 썸머시즌 투수'!$B18,PitchGame!S:S)</f>
        <v>1</v>
      </c>
      <c r="S18" s="1">
        <v>0</v>
      </c>
      <c r="T18" s="1">
        <v>0</v>
      </c>
      <c r="U18" s="1">
        <v>22</v>
      </c>
      <c r="V18" s="1"/>
      <c r="W18" s="2">
        <f t="shared" si="1"/>
        <v>5.254378648874062</v>
      </c>
      <c r="X18" s="2">
        <f t="shared" si="2"/>
        <v>91.093250165794686</v>
      </c>
      <c r="Y18" s="2">
        <f t="shared" si="3"/>
        <v>0.8340283569641368</v>
      </c>
      <c r="Z18" s="2">
        <f t="shared" si="4"/>
        <v>7.5062552126772308</v>
      </c>
      <c r="AA18" s="2">
        <f t="shared" si="5"/>
        <v>1.3322222222222222</v>
      </c>
      <c r="AB18" s="2">
        <f t="shared" si="6"/>
        <v>10</v>
      </c>
      <c r="AC18" s="2">
        <f t="shared" si="7"/>
        <v>0.75062552126772308</v>
      </c>
      <c r="AD18" s="2">
        <f t="shared" si="8"/>
        <v>45.454545454545453</v>
      </c>
      <c r="AE18" s="2">
        <f t="shared" si="9"/>
        <v>4.5454545454545459</v>
      </c>
      <c r="AF18" s="2">
        <f t="shared" si="10"/>
        <v>40.909090909090907</v>
      </c>
      <c r="AG18" s="2">
        <f t="shared" si="11"/>
        <v>0.72727272727272729</v>
      </c>
      <c r="AH18" s="2">
        <f t="shared" si="12"/>
        <v>61.53846153846154</v>
      </c>
      <c r="AJ18">
        <f t="shared" si="13"/>
        <v>0.5</v>
      </c>
      <c r="AK18">
        <f>SUMIF(BatGame!$A:$A,'2025 썸머시즌 투수'!B18,BatGame!$AE:$AE)</f>
        <v>11</v>
      </c>
      <c r="AL18">
        <f t="shared" si="14"/>
        <v>5.5</v>
      </c>
      <c r="AM18" s="2">
        <f t="shared" si="15"/>
        <v>0.9174311926605504</v>
      </c>
      <c r="AN18" s="2">
        <f t="shared" si="16"/>
        <v>0.5</v>
      </c>
      <c r="AO18" s="1">
        <v>2</v>
      </c>
      <c r="AP18" s="2">
        <f t="shared" si="17"/>
        <v>0.35970000000000002</v>
      </c>
      <c r="AQ18">
        <f t="shared" si="18"/>
        <v>1.4624818192319466</v>
      </c>
      <c r="AR18" s="2">
        <f t="shared" si="19"/>
        <v>1.8221818192319468</v>
      </c>
      <c r="AS18">
        <f>AR18/'리그 상수'!$F$4</f>
        <v>6.4616376568508868E-2</v>
      </c>
      <c r="AT18" t="b">
        <f>IF(D18&gt;= '리그 상수'!$I$1*1.8, TRUE, FALSE)</f>
        <v>0</v>
      </c>
    </row>
    <row r="19" spans="1:46">
      <c r="A19" t="s">
        <v>220</v>
      </c>
      <c r="B19" s="1" t="s">
        <v>97</v>
      </c>
      <c r="C19" s="24">
        <f t="shared" si="0"/>
        <v>5.1428571428571432</v>
      </c>
      <c r="D19" s="1">
        <f>SUMIF(PitchGame!$A:$A,'2025 썸머시즌 투수'!$B19,PitchGame!E:E)</f>
        <v>7</v>
      </c>
      <c r="E19" s="1">
        <f>SUMIF(PitchGame!$A:$A,'2025 썸머시즌 투수'!$B19,PitchGame!F:F)</f>
        <v>21</v>
      </c>
      <c r="F19" s="1">
        <f>SUMIF(PitchGame!$A:$A,'2025 썸머시즌 투수'!$B19,PitchGame!G:G)</f>
        <v>0</v>
      </c>
      <c r="G19" s="1">
        <f>SUMIF(PitchGame!$A:$A,'2025 썸머시즌 투수'!$B19,PitchGame!H:H)</f>
        <v>1</v>
      </c>
      <c r="H19" s="1">
        <f>SUMIF(PitchGame!$A:$A,'2025 썸머시즌 투수'!$B19,PitchGame!I:I)</f>
        <v>0</v>
      </c>
      <c r="I19" s="1">
        <f>SUMIF(PitchGame!$A:$A,'2025 썸머시즌 투수'!$B19,PitchGame!J:J)</f>
        <v>0</v>
      </c>
      <c r="J19" s="1">
        <f>SUMIF(PitchGame!$A:$A,'2025 썸머시즌 투수'!$B19,PitchGame!K:K)</f>
        <v>0</v>
      </c>
      <c r="K19" s="1">
        <f>SUMIF(PitchGame!$A:$A,'2025 썸머시즌 투수'!$B19,PitchGame!L:L)</f>
        <v>1</v>
      </c>
      <c r="L19" s="1">
        <f>SUMIF(PitchGame!$A:$A,'2025 썸머시즌 투수'!$B19,PitchGame!M:M)</f>
        <v>7</v>
      </c>
      <c r="M19" s="1">
        <f>SUMIF(PitchGame!$A:$A,'2025 썸머시즌 투수'!$B19,PitchGame!N:N)</f>
        <v>0</v>
      </c>
      <c r="N19" s="1">
        <f>SUMIF(PitchGame!$A:$A,'2025 썸머시즌 투수'!$B19,PitchGame!O:O)</f>
        <v>4</v>
      </c>
      <c r="O19" s="1">
        <f>SUMIF(PitchGame!$A:$A,'2025 썸머시즌 투수'!$B19,PitchGame!P:P)</f>
        <v>4</v>
      </c>
      <c r="P19" s="1">
        <f>SUMIF(PitchGame!$A:$A,'2025 썸머시즌 투수'!$B19,PitchGame!Q:Q)</f>
        <v>0</v>
      </c>
      <c r="Q19" s="1">
        <f>SUMIF(PitchGame!$A:$A,'2025 썸머시즌 투수'!$B19,PitchGame!R:R)</f>
        <v>0</v>
      </c>
      <c r="R19" s="1">
        <f>SUMIF(PitchGame!$A:$A,'2025 썸머시즌 투수'!$B19,PitchGame!S:S)</f>
        <v>0</v>
      </c>
      <c r="S19" s="1">
        <v>0</v>
      </c>
      <c r="T19" s="1">
        <v>1</v>
      </c>
      <c r="U19" s="1">
        <v>17</v>
      </c>
      <c r="V19" s="1"/>
      <c r="W19" s="2">
        <f t="shared" si="1"/>
        <v>5.1428571428571432</v>
      </c>
      <c r="X19" s="2">
        <f t="shared" si="2"/>
        <v>89.159842407173741</v>
      </c>
      <c r="Y19" s="2">
        <f t="shared" si="3"/>
        <v>1</v>
      </c>
      <c r="Z19" s="2">
        <f t="shared" si="4"/>
        <v>1.2857142857142858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0.4375</v>
      </c>
      <c r="AH19" s="2">
        <f t="shared" si="12"/>
        <v>42.857142857142854</v>
      </c>
      <c r="AJ19">
        <f t="shared" si="13"/>
        <v>0.41176470588235292</v>
      </c>
      <c r="AK19">
        <f>SUMIF(BatGame!$A:$A,'2025 썸머시즌 투수'!B19,BatGame!$AE:$AE)</f>
        <v>16</v>
      </c>
      <c r="AL19">
        <f t="shared" si="14"/>
        <v>8</v>
      </c>
      <c r="AM19" s="2">
        <f t="shared" si="15"/>
        <v>2.2857142857142856</v>
      </c>
      <c r="AN19" s="2">
        <f t="shared" si="16"/>
        <v>0.94117647058823528</v>
      </c>
      <c r="AO19" s="1">
        <v>2</v>
      </c>
      <c r="AP19" s="2">
        <f t="shared" si="17"/>
        <v>0.21</v>
      </c>
      <c r="AQ19">
        <f t="shared" si="18"/>
        <v>0.87234090682421217</v>
      </c>
      <c r="AR19" s="2">
        <f t="shared" si="19"/>
        <v>1.0823409068242122</v>
      </c>
      <c r="AS19">
        <f>AR19/'리그 상수'!$F$4</f>
        <v>3.8380883220716817E-2</v>
      </c>
      <c r="AT19" t="b">
        <f>IF(D19&gt;= '리그 상수'!$I$1*1.8, TRUE, FALSE)</f>
        <v>0</v>
      </c>
    </row>
    <row r="20" spans="1:46">
      <c r="A20" t="s">
        <v>220</v>
      </c>
      <c r="B20" s="1" t="s">
        <v>114</v>
      </c>
      <c r="C20" s="24">
        <f t="shared" si="0"/>
        <v>9.4207955338450802</v>
      </c>
      <c r="D20" s="1">
        <f>SUMIF(PitchGame!$A:$A,'2025 썸머시즌 투수'!$B20,PitchGame!E:E)</f>
        <v>14.33</v>
      </c>
      <c r="E20" s="1">
        <f>SUMIF(PitchGame!$A:$A,'2025 썸머시즌 투수'!$B20,PitchGame!F:F)</f>
        <v>43</v>
      </c>
      <c r="F20" s="1">
        <f>SUMIF(PitchGame!$A:$A,'2025 썸머시즌 투수'!$B20,PitchGame!G:G)</f>
        <v>0</v>
      </c>
      <c r="G20" s="1">
        <f>SUMIF(PitchGame!$A:$A,'2025 썸머시즌 투수'!$B20,PitchGame!H:H)</f>
        <v>1</v>
      </c>
      <c r="H20" s="1">
        <f>SUMIF(PitchGame!$A:$A,'2025 썸머시즌 투수'!$B20,PitchGame!I:I)</f>
        <v>0</v>
      </c>
      <c r="I20" s="1">
        <f>SUMIF(PitchGame!$A:$A,'2025 썸머시즌 투수'!$B20,PitchGame!J:J)</f>
        <v>0</v>
      </c>
      <c r="J20" s="1">
        <f>SUMIF(PitchGame!$A:$A,'2025 썸머시즌 투수'!$B20,PitchGame!K:K)</f>
        <v>0</v>
      </c>
      <c r="K20" s="1">
        <f>SUMIF(PitchGame!$A:$A,'2025 썸머시즌 투수'!$B20,PitchGame!L:L)</f>
        <v>13</v>
      </c>
      <c r="L20" s="1">
        <f>SUMIF(PitchGame!$A:$A,'2025 썸머시즌 투수'!$B20,PitchGame!M:M)</f>
        <v>18</v>
      </c>
      <c r="M20" s="1">
        <f>SUMIF(PitchGame!$A:$A,'2025 썸머시즌 투수'!$B20,PitchGame!N:N)</f>
        <v>2</v>
      </c>
      <c r="N20" s="1">
        <f>SUMIF(PitchGame!$A:$A,'2025 썸머시즌 투수'!$B20,PitchGame!O:O)</f>
        <v>17</v>
      </c>
      <c r="O20" s="1">
        <f>SUMIF(PitchGame!$A:$A,'2025 썸머시즌 투수'!$B20,PitchGame!P:P)</f>
        <v>15</v>
      </c>
      <c r="P20" s="1">
        <f>SUMIF(PitchGame!$A:$A,'2025 썸머시즌 투수'!$B20,PitchGame!Q:Q)</f>
        <v>3</v>
      </c>
      <c r="Q20" s="1">
        <f>SUMIF(PitchGame!$A:$A,'2025 썸머시즌 투수'!$B20,PitchGame!R:R)</f>
        <v>2</v>
      </c>
      <c r="R20" s="1">
        <f>SUMIF(PitchGame!$A:$A,'2025 썸머시즌 투수'!$B20,PitchGame!S:S)</f>
        <v>5</v>
      </c>
      <c r="S20" s="1">
        <v>0</v>
      </c>
      <c r="T20" s="1">
        <v>0</v>
      </c>
      <c r="U20" s="1">
        <v>22</v>
      </c>
      <c r="V20" s="1"/>
      <c r="W20" s="2">
        <f t="shared" si="1"/>
        <v>10.676901605024424</v>
      </c>
      <c r="X20" s="2">
        <f t="shared" si="2"/>
        <v>185.10155698628182</v>
      </c>
      <c r="Y20" s="2">
        <f t="shared" si="3"/>
        <v>1.4654570830425679</v>
      </c>
      <c r="Z20" s="2">
        <f t="shared" si="4"/>
        <v>8.164689462665736</v>
      </c>
      <c r="AA20" s="2">
        <f t="shared" si="5"/>
        <v>4.7766666666666664</v>
      </c>
      <c r="AB20" s="2">
        <f t="shared" si="6"/>
        <v>4.333333333333333</v>
      </c>
      <c r="AC20" s="2">
        <f t="shared" si="7"/>
        <v>1.2561060711793439</v>
      </c>
      <c r="AD20" s="2">
        <f t="shared" si="8"/>
        <v>59.090909090909093</v>
      </c>
      <c r="AE20" s="2">
        <f t="shared" si="9"/>
        <v>13.636363636363635</v>
      </c>
      <c r="AF20" s="2">
        <f t="shared" si="10"/>
        <v>45.45454545454546</v>
      </c>
      <c r="AG20" s="2">
        <f t="shared" si="11"/>
        <v>2.2857142857142856</v>
      </c>
      <c r="AH20" s="2">
        <f t="shared" si="12"/>
        <v>34.782608695652172</v>
      </c>
      <c r="AJ20">
        <f t="shared" si="13"/>
        <v>1.0588235294117647</v>
      </c>
      <c r="AK20">
        <f>SUMIF(BatGame!$A:$A,'2025 썸머시즌 투수'!B20,BatGame!$AE:$AE)</f>
        <v>33</v>
      </c>
      <c r="AL20">
        <f t="shared" si="14"/>
        <v>16.5</v>
      </c>
      <c r="AM20" s="2">
        <f t="shared" si="15"/>
        <v>2.3028611304954643</v>
      </c>
      <c r="AN20" s="2">
        <f t="shared" si="16"/>
        <v>1.5</v>
      </c>
      <c r="AO20" s="1">
        <v>2</v>
      </c>
      <c r="AP20" s="2">
        <f t="shared" si="17"/>
        <v>0.4299</v>
      </c>
      <c r="AQ20">
        <f t="shared" si="18"/>
        <v>0.86018845446028547</v>
      </c>
      <c r="AR20" s="2">
        <f t="shared" si="19"/>
        <v>1.2900884544602855</v>
      </c>
      <c r="AS20">
        <f>AR20/'리그 상수'!$F$4</f>
        <v>4.5747817534052763E-2</v>
      </c>
      <c r="AT20" t="b">
        <f>IF(D20&gt;= '리그 상수'!$I$1*1.8, TRUE, FALSE)</f>
        <v>0</v>
      </c>
    </row>
    <row r="21" spans="1:46">
      <c r="A21" t="s">
        <v>220</v>
      </c>
      <c r="B21" s="1" t="s">
        <v>125</v>
      </c>
      <c r="C21" s="24">
        <f t="shared" si="0"/>
        <v>5.0656660412757972</v>
      </c>
      <c r="D21" s="1">
        <f>SUMIF(PitchGame!$A:$A,'2025 썸머시즌 투수'!$B21,PitchGame!E:E)</f>
        <v>10.66</v>
      </c>
      <c r="E21" s="1">
        <f>SUMIF(PitchGame!$A:$A,'2025 썸머시즌 투수'!$B21,PitchGame!F:F)</f>
        <v>32</v>
      </c>
      <c r="F21" s="1">
        <f>SUMIF(PitchGame!$A:$A,'2025 썸머시즌 투수'!$B21,PitchGame!G:G)</f>
        <v>0</v>
      </c>
      <c r="G21" s="1">
        <f>SUMIF(PitchGame!$A:$A,'2025 썸머시즌 투수'!$B21,PitchGame!H:H)</f>
        <v>2</v>
      </c>
      <c r="H21" s="1">
        <f>SUMIF(PitchGame!$A:$A,'2025 썸머시즌 투수'!$B21,PitchGame!I:I)</f>
        <v>0</v>
      </c>
      <c r="I21" s="1">
        <f>SUMIF(PitchGame!$A:$A,'2025 썸머시즌 투수'!$B21,PitchGame!J:J)</f>
        <v>0</v>
      </c>
      <c r="J21" s="1">
        <f>SUMIF(PitchGame!$A:$A,'2025 썸머시즌 투수'!$B21,PitchGame!K:K)</f>
        <v>0</v>
      </c>
      <c r="K21" s="1">
        <f>SUMIF(PitchGame!$A:$A,'2025 썸머시즌 투수'!$B21,PitchGame!L:L)</f>
        <v>9</v>
      </c>
      <c r="L21" s="1">
        <f>SUMIF(PitchGame!$A:$A,'2025 썸머시즌 투수'!$B21,PitchGame!M:M)</f>
        <v>13</v>
      </c>
      <c r="M21" s="1">
        <f>SUMIF(PitchGame!$A:$A,'2025 썸머시즌 투수'!$B21,PitchGame!N:N)</f>
        <v>2</v>
      </c>
      <c r="N21" s="1">
        <f>SUMIF(PitchGame!$A:$A,'2025 썸머시즌 투수'!$B21,PitchGame!O:O)</f>
        <v>9</v>
      </c>
      <c r="O21" s="1">
        <f>SUMIF(PitchGame!$A:$A,'2025 썸머시즌 투수'!$B21,PitchGame!P:P)</f>
        <v>6</v>
      </c>
      <c r="P21" s="1">
        <f>SUMIF(PitchGame!$A:$A,'2025 썸머시즌 투수'!$B21,PitchGame!Q:Q)</f>
        <v>0</v>
      </c>
      <c r="Q21" s="1">
        <f>SUMIF(PitchGame!$A:$A,'2025 썸머시즌 투수'!$B21,PitchGame!R:R)</f>
        <v>4</v>
      </c>
      <c r="R21" s="1">
        <f>SUMIF(PitchGame!$A:$A,'2025 썸머시즌 투수'!$B21,PitchGame!S:S)</f>
        <v>2</v>
      </c>
      <c r="S21" s="1">
        <v>0</v>
      </c>
      <c r="T21" s="1">
        <v>0</v>
      </c>
      <c r="U21" s="1">
        <v>21</v>
      </c>
      <c r="V21" s="1"/>
      <c r="W21" s="2">
        <f t="shared" si="1"/>
        <v>7.5984990619136958</v>
      </c>
      <c r="X21" s="2">
        <f t="shared" si="2"/>
        <v>131.73241256219384</v>
      </c>
      <c r="Y21" s="2">
        <f t="shared" si="3"/>
        <v>1.2195121951219512</v>
      </c>
      <c r="Z21" s="2">
        <f t="shared" si="4"/>
        <v>7.5984990619136958</v>
      </c>
      <c r="AA21" s="2">
        <f t="shared" si="5"/>
        <v>0</v>
      </c>
      <c r="AB21" s="2" t="e">
        <f t="shared" si="6"/>
        <v>#DIV/0!</v>
      </c>
      <c r="AC21" s="2">
        <f t="shared" si="7"/>
        <v>1.6885553470919323</v>
      </c>
      <c r="AD21" s="2">
        <f t="shared" si="8"/>
        <v>42.857142857142854</v>
      </c>
      <c r="AE21" s="2">
        <f t="shared" si="9"/>
        <v>0</v>
      </c>
      <c r="AF21" s="2">
        <f t="shared" si="10"/>
        <v>42.857142857142854</v>
      </c>
      <c r="AG21" s="2">
        <f t="shared" si="11"/>
        <v>1.1000000000000001</v>
      </c>
      <c r="AH21" s="2">
        <f t="shared" si="12"/>
        <v>64.705882352941174</v>
      </c>
      <c r="AJ21">
        <f t="shared" si="13"/>
        <v>0.76470588235294112</v>
      </c>
      <c r="AK21">
        <f>SUMIF(BatGame!$A:$A,'2025 썸머시즌 투수'!B21,BatGame!$AE:$AE)</f>
        <v>21</v>
      </c>
      <c r="AL21">
        <f t="shared" si="14"/>
        <v>21</v>
      </c>
      <c r="AM21" s="2">
        <f t="shared" si="15"/>
        <v>1.9699812382739212</v>
      </c>
      <c r="AN21" s="2">
        <f t="shared" si="16"/>
        <v>1</v>
      </c>
      <c r="AO21" s="1">
        <v>1</v>
      </c>
      <c r="AP21" s="2">
        <f t="shared" si="17"/>
        <v>0.31979999999999997</v>
      </c>
      <c r="AQ21">
        <f t="shared" si="18"/>
        <v>0.89912909162370491</v>
      </c>
      <c r="AR21" s="2">
        <f t="shared" si="19"/>
        <v>1.2189290916237048</v>
      </c>
      <c r="AS21">
        <f>AR21/'리그 상수'!$F$4</f>
        <v>4.3224435873181095E-2</v>
      </c>
      <c r="AT21" t="b">
        <f>IF(D21&gt;= '리그 상수'!$I$1*1.8, TRUE, FALSE)</f>
        <v>0</v>
      </c>
    </row>
    <row r="22" spans="1:46">
      <c r="A22" t="s">
        <v>220</v>
      </c>
      <c r="B22" s="1" t="s">
        <v>104</v>
      </c>
      <c r="C22" s="24">
        <f t="shared" si="0"/>
        <v>1.4598540145985401</v>
      </c>
      <c r="D22" s="1">
        <f>SUMIF(PitchGame!$A:$A,'2025 썸머시즌 투수'!$B22,PitchGame!E:E)</f>
        <v>24.66</v>
      </c>
      <c r="E22" s="1">
        <f>SUMIF(PitchGame!$A:$A,'2025 썸머시즌 투수'!$B22,PitchGame!F:F)</f>
        <v>74</v>
      </c>
      <c r="F22" s="1">
        <f>SUMIF(PitchGame!$A:$A,'2025 썸머시즌 투수'!$B22,PitchGame!G:G)</f>
        <v>2</v>
      </c>
      <c r="G22" s="1">
        <f>SUMIF(PitchGame!$A:$A,'2025 썸머시즌 투수'!$B22,PitchGame!H:H)</f>
        <v>0</v>
      </c>
      <c r="H22" s="1">
        <f>SUMIF(PitchGame!$A:$A,'2025 썸머시즌 투수'!$B22,PitchGame!I:I)</f>
        <v>0</v>
      </c>
      <c r="I22" s="1">
        <f>SUMIF(PitchGame!$A:$A,'2025 썸머시즌 투수'!$B22,PitchGame!J:J)</f>
        <v>0</v>
      </c>
      <c r="J22" s="1">
        <f>SUMIF(PitchGame!$A:$A,'2025 썸머시즌 투수'!$B22,PitchGame!K:K)</f>
        <v>2</v>
      </c>
      <c r="K22" s="1">
        <f>SUMIF(PitchGame!$A:$A,'2025 썸머시즌 투수'!$B22,PitchGame!L:L)</f>
        <v>4</v>
      </c>
      <c r="L22" s="1">
        <f>SUMIF(PitchGame!$A:$A,'2025 썸머시즌 투수'!$B22,PitchGame!M:M)</f>
        <v>18</v>
      </c>
      <c r="M22" s="1">
        <f>SUMIF(PitchGame!$A:$A,'2025 썸머시즌 투수'!$B22,PitchGame!N:N)</f>
        <v>1</v>
      </c>
      <c r="N22" s="1">
        <f>SUMIF(PitchGame!$A:$A,'2025 썸머시즌 투수'!$B22,PitchGame!O:O)</f>
        <v>7</v>
      </c>
      <c r="O22" s="1">
        <f>SUMIF(PitchGame!$A:$A,'2025 썸머시즌 투수'!$B22,PitchGame!P:P)</f>
        <v>4</v>
      </c>
      <c r="P22" s="1">
        <f>SUMIF(PitchGame!$A:$A,'2025 썸머시즌 투수'!$B22,PitchGame!Q:Q)</f>
        <v>0</v>
      </c>
      <c r="Q22" s="1">
        <f>SUMIF(PitchGame!$A:$A,'2025 썸머시즌 투수'!$B22,PitchGame!R:R)</f>
        <v>0</v>
      </c>
      <c r="R22" s="1">
        <f>SUMIF(PitchGame!$A:$A,'2025 썸머시즌 투수'!$B22,PitchGame!S:S)</f>
        <v>0</v>
      </c>
      <c r="S22" s="1">
        <v>0</v>
      </c>
      <c r="T22" s="1">
        <v>0</v>
      </c>
      <c r="U22" s="1">
        <v>16</v>
      </c>
      <c r="V22" s="1"/>
      <c r="W22" s="2">
        <f t="shared" si="1"/>
        <v>2.554744525547445</v>
      </c>
      <c r="X22" s="2">
        <f t="shared" si="2"/>
        <v>44.290675972744445</v>
      </c>
      <c r="Y22" s="2">
        <f t="shared" si="3"/>
        <v>0.72992700729927007</v>
      </c>
      <c r="Z22" s="2">
        <f t="shared" si="4"/>
        <v>1.4598540145985401</v>
      </c>
      <c r="AA22" s="2">
        <f t="shared" si="5"/>
        <v>0</v>
      </c>
      <c r="AB22" s="2" t="e">
        <f t="shared" si="6"/>
        <v>#DIV/0!</v>
      </c>
      <c r="AC22" s="2">
        <f t="shared" si="7"/>
        <v>0.36496350364963503</v>
      </c>
      <c r="AD22" s="2">
        <f t="shared" si="8"/>
        <v>25</v>
      </c>
      <c r="AE22" s="2">
        <f t="shared" si="9"/>
        <v>0</v>
      </c>
      <c r="AF22" s="2">
        <f t="shared" si="10"/>
        <v>25</v>
      </c>
      <c r="AG22" s="2">
        <f t="shared" si="11"/>
        <v>1.5454545454545454</v>
      </c>
      <c r="AH22" s="2">
        <f t="shared" si="12"/>
        <v>77.777777777777786</v>
      </c>
      <c r="AJ22">
        <f t="shared" si="13"/>
        <v>1.125</v>
      </c>
      <c r="AK22">
        <f>SUMIF(BatGame!$A:$A,'2025 썸머시즌 투수'!B22,BatGame!$AE:$AE)</f>
        <v>28</v>
      </c>
      <c r="AL22">
        <f t="shared" si="14"/>
        <v>28</v>
      </c>
      <c r="AM22" s="2">
        <f t="shared" si="15"/>
        <v>1.1354420113544201</v>
      </c>
      <c r="AN22" s="2">
        <f t="shared" si="16"/>
        <v>1.75</v>
      </c>
      <c r="AO22" s="1">
        <v>1</v>
      </c>
      <c r="AP22" s="2">
        <f t="shared" si="17"/>
        <v>0.73980000000000001</v>
      </c>
      <c r="AQ22">
        <f t="shared" si="18"/>
        <v>6.1864036613171995</v>
      </c>
      <c r="AR22" s="2">
        <f t="shared" si="19"/>
        <v>6.9262036613171993</v>
      </c>
      <c r="AS22">
        <f>AR22/'리그 상수'!$F$4</f>
        <v>0.24561005891195786</v>
      </c>
      <c r="AT22" t="b">
        <f>IF(D22&gt;= '리그 상수'!$I$1*1.8, TRUE, FALSE)</f>
        <v>1</v>
      </c>
    </row>
    <row r="23" spans="1:46">
      <c r="A23" t="s">
        <v>220</v>
      </c>
      <c r="B23" s="1" t="s">
        <v>135</v>
      </c>
      <c r="C23" s="24">
        <f t="shared" si="0"/>
        <v>12</v>
      </c>
      <c r="D23" s="1">
        <f>SUMIF(PitchGame!$A:$A,'2025 썸머시즌 투수'!$B23,PitchGame!E:E)</f>
        <v>3</v>
      </c>
      <c r="E23" s="1">
        <f>SUMIF(PitchGame!$A:$A,'2025 썸머시즌 투수'!$B23,PitchGame!F:F)</f>
        <v>9</v>
      </c>
      <c r="F23" s="1">
        <f>SUMIF(PitchGame!$A:$A,'2025 썸머시즌 투수'!$B23,PitchGame!G:G)</f>
        <v>0</v>
      </c>
      <c r="G23" s="1">
        <f>SUMIF(PitchGame!$A:$A,'2025 썸머시즌 투수'!$B23,PitchGame!H:H)</f>
        <v>0</v>
      </c>
      <c r="H23" s="1">
        <f>SUMIF(PitchGame!$A:$A,'2025 썸머시즌 투수'!$B23,PitchGame!I:I)</f>
        <v>0</v>
      </c>
      <c r="I23" s="1">
        <f>SUMIF(PitchGame!$A:$A,'2025 썸머시즌 투수'!$B23,PitchGame!J:J)</f>
        <v>0</v>
      </c>
      <c r="J23" s="1">
        <f>SUMIF(PitchGame!$A:$A,'2025 썸머시즌 투수'!$B23,PitchGame!K:K)</f>
        <v>0</v>
      </c>
      <c r="K23" s="1">
        <f>SUMIF(PitchGame!$A:$A,'2025 썸머시즌 투수'!$B23,PitchGame!L:L)</f>
        <v>0</v>
      </c>
      <c r="L23" s="1">
        <f>SUMIF(PitchGame!$A:$A,'2025 썸머시즌 투수'!$B23,PitchGame!M:M)</f>
        <v>5</v>
      </c>
      <c r="M23" s="1">
        <f>SUMIF(PitchGame!$A:$A,'2025 썸머시즌 투수'!$B23,PitchGame!N:N)</f>
        <v>1</v>
      </c>
      <c r="N23" s="1">
        <f>SUMIF(PitchGame!$A:$A,'2025 썸머시즌 투수'!$B23,PitchGame!O:O)</f>
        <v>5</v>
      </c>
      <c r="O23" s="1">
        <f>SUMIF(PitchGame!$A:$A,'2025 썸머시즌 투수'!$B23,PitchGame!P:P)</f>
        <v>4</v>
      </c>
      <c r="P23" s="1">
        <f>SUMIF(PitchGame!$A:$A,'2025 썸머시즌 투수'!$B23,PitchGame!Q:Q)</f>
        <v>1</v>
      </c>
      <c r="Q23" s="1">
        <f>SUMIF(PitchGame!$A:$A,'2025 썸머시즌 투수'!$B23,PitchGame!R:R)</f>
        <v>0</v>
      </c>
      <c r="R23" s="1">
        <f>SUMIF(PitchGame!$A:$A,'2025 썸머시즌 투수'!$B23,PitchGame!S:S)</f>
        <v>0</v>
      </c>
      <c r="S23" s="1">
        <v>0</v>
      </c>
      <c r="T23" s="1">
        <v>0</v>
      </c>
      <c r="U23" s="1">
        <v>14</v>
      </c>
      <c r="V23" s="1"/>
      <c r="W23" s="2">
        <f t="shared" si="1"/>
        <v>15</v>
      </c>
      <c r="X23" s="2">
        <f t="shared" si="2"/>
        <v>260.04954035425669</v>
      </c>
      <c r="Y23" s="2">
        <f t="shared" si="3"/>
        <v>2</v>
      </c>
      <c r="Z23" s="2">
        <f t="shared" si="4"/>
        <v>0</v>
      </c>
      <c r="AA23" s="2">
        <f t="shared" si="5"/>
        <v>0.33333333333333331</v>
      </c>
      <c r="AB23" s="2">
        <f t="shared" si="6"/>
        <v>0</v>
      </c>
      <c r="AC23" s="2">
        <f t="shared" si="7"/>
        <v>3</v>
      </c>
      <c r="AD23" s="2">
        <f t="shared" si="8"/>
        <v>0</v>
      </c>
      <c r="AE23" s="2">
        <f t="shared" si="9"/>
        <v>7.1428571428571423</v>
      </c>
      <c r="AF23" s="2">
        <f t="shared" si="10"/>
        <v>-7.1428571428571423</v>
      </c>
      <c r="AG23" s="2">
        <f t="shared" si="11"/>
        <v>0.30769230769230771</v>
      </c>
      <c r="AH23" s="2">
        <f t="shared" si="12"/>
        <v>33.333333333333329</v>
      </c>
      <c r="AJ23">
        <f t="shared" si="13"/>
        <v>0.38461538461538464</v>
      </c>
      <c r="AK23">
        <f>SUMIF(BatGame!$A:$A,'2025 썸머시즌 투수'!B23,BatGame!$AE:$AE)</f>
        <v>4</v>
      </c>
      <c r="AL23">
        <f t="shared" si="14"/>
        <v>4</v>
      </c>
      <c r="AM23" s="2">
        <f t="shared" si="15"/>
        <v>1.3333333333333333</v>
      </c>
      <c r="AN23" s="2">
        <f t="shared" si="16"/>
        <v>0.2857142857142857</v>
      </c>
      <c r="AO23" s="1">
        <v>1</v>
      </c>
      <c r="AP23" s="2">
        <f t="shared" si="17"/>
        <v>0.09</v>
      </c>
      <c r="AQ23">
        <f t="shared" si="18"/>
        <v>0.12818070467621079</v>
      </c>
      <c r="AR23" s="2">
        <f t="shared" si="19"/>
        <v>0.21818070467621078</v>
      </c>
      <c r="AS23">
        <f>AR23/'리그 상수'!$F$4</f>
        <v>7.7369044211422402E-3</v>
      </c>
      <c r="AT23" t="b">
        <f>IF(D23&gt;= '리그 상수'!$I$1*1.8, TRUE, FALSE)</f>
        <v>0</v>
      </c>
    </row>
    <row r="24" spans="1:46">
      <c r="A24" t="s">
        <v>220</v>
      </c>
      <c r="B24" s="1" t="s">
        <v>127</v>
      </c>
      <c r="C24" s="24">
        <f t="shared" si="0"/>
        <v>2.5304592314901595</v>
      </c>
      <c r="D24" s="1">
        <f>SUMIF(PitchGame!$A:$A,'2025 썸머시즌 투수'!$B24,PitchGame!E:E)</f>
        <v>10.67</v>
      </c>
      <c r="E24" s="1">
        <f>SUMIF(PitchGame!$A:$A,'2025 썸머시즌 투수'!$B24,PitchGame!F:F)</f>
        <v>32</v>
      </c>
      <c r="F24" s="1">
        <f>SUMIF(PitchGame!$A:$A,'2025 썸머시즌 투수'!$B24,PitchGame!G:G)</f>
        <v>0</v>
      </c>
      <c r="G24" s="1">
        <f>SUMIF(PitchGame!$A:$A,'2025 썸머시즌 투수'!$B24,PitchGame!H:H)</f>
        <v>0</v>
      </c>
      <c r="H24" s="1">
        <f>SUMIF(PitchGame!$A:$A,'2025 썸머시즌 투수'!$B24,PitchGame!I:I)</f>
        <v>2</v>
      </c>
      <c r="I24" s="1">
        <f>SUMIF(PitchGame!$A:$A,'2025 썸머시즌 투수'!$B24,PitchGame!J:J)</f>
        <v>0</v>
      </c>
      <c r="J24" s="1">
        <f>SUMIF(PitchGame!$A:$A,'2025 썸머시즌 투수'!$B24,PitchGame!K:K)</f>
        <v>0</v>
      </c>
      <c r="K24" s="1">
        <f>SUMIF(PitchGame!$A:$A,'2025 썸머시즌 투수'!$B24,PitchGame!L:L)</f>
        <v>5</v>
      </c>
      <c r="L24" s="1">
        <f>SUMIF(PitchGame!$A:$A,'2025 썸머시즌 투수'!$B24,PitchGame!M:M)</f>
        <v>7</v>
      </c>
      <c r="M24" s="1">
        <f>SUMIF(PitchGame!$A:$A,'2025 썸머시즌 투수'!$B24,PitchGame!N:N)</f>
        <v>1</v>
      </c>
      <c r="N24" s="1">
        <f>SUMIF(PitchGame!$A:$A,'2025 썸머시즌 투수'!$B24,PitchGame!O:O)</f>
        <v>3</v>
      </c>
      <c r="O24" s="1">
        <f>SUMIF(PitchGame!$A:$A,'2025 썸머시즌 투수'!$B24,PitchGame!P:P)</f>
        <v>3</v>
      </c>
      <c r="P24" s="1">
        <f>SUMIF(PitchGame!$A:$A,'2025 썸머시즌 투수'!$B24,PitchGame!Q:Q)</f>
        <v>0</v>
      </c>
      <c r="Q24" s="1">
        <f>SUMIF(PitchGame!$A:$A,'2025 썸머시즌 투수'!$B24,PitchGame!R:R)</f>
        <v>1</v>
      </c>
      <c r="R24" s="1">
        <f>SUMIF(PitchGame!$A:$A,'2025 썸머시즌 투수'!$B24,PitchGame!S:S)</f>
        <v>1</v>
      </c>
      <c r="S24" s="1">
        <v>0</v>
      </c>
      <c r="T24" s="1">
        <v>0</v>
      </c>
      <c r="U24" s="1">
        <v>9</v>
      </c>
      <c r="V24" s="1"/>
      <c r="W24" s="2">
        <f t="shared" si="1"/>
        <v>2.5304592314901595</v>
      </c>
      <c r="X24" s="2">
        <f t="shared" si="2"/>
        <v>43.869650668946775</v>
      </c>
      <c r="Y24" s="2">
        <f t="shared" si="3"/>
        <v>0.6560449859418932</v>
      </c>
      <c r="Z24" s="2">
        <f t="shared" si="4"/>
        <v>4.2174320524835993</v>
      </c>
      <c r="AA24" s="2">
        <f t="shared" si="5"/>
        <v>0</v>
      </c>
      <c r="AB24" s="2" t="e">
        <f t="shared" si="6"/>
        <v>#DIV/0!</v>
      </c>
      <c r="AC24" s="2">
        <f t="shared" si="7"/>
        <v>0.8434864104967198</v>
      </c>
      <c r="AD24" s="2">
        <f t="shared" si="8"/>
        <v>55.555555555555557</v>
      </c>
      <c r="AE24" s="2">
        <f t="shared" si="9"/>
        <v>0</v>
      </c>
      <c r="AF24" s="2">
        <f t="shared" si="10"/>
        <v>55.555555555555557</v>
      </c>
      <c r="AG24" s="2">
        <f t="shared" si="11"/>
        <v>2</v>
      </c>
      <c r="AH24" s="2">
        <f t="shared" si="12"/>
        <v>62.5</v>
      </c>
      <c r="AJ24">
        <f t="shared" si="13"/>
        <v>0.875</v>
      </c>
      <c r="AK24">
        <f>SUMIF(BatGame!$A:$A,'2025 썸머시즌 투수'!B24,BatGame!$AE:$AE)</f>
        <v>15</v>
      </c>
      <c r="AL24">
        <f t="shared" si="14"/>
        <v>15</v>
      </c>
      <c r="AM24" s="2">
        <f t="shared" si="15"/>
        <v>1.4058106841611997</v>
      </c>
      <c r="AN24" s="2">
        <f t="shared" si="16"/>
        <v>1.6666666666666667</v>
      </c>
      <c r="AO24" s="1">
        <v>1</v>
      </c>
      <c r="AP24" s="2">
        <f t="shared" si="17"/>
        <v>0.3201</v>
      </c>
      <c r="AQ24">
        <f t="shared" si="18"/>
        <v>2.7024504127058244</v>
      </c>
      <c r="AR24" s="2">
        <f t="shared" si="19"/>
        <v>3.0225504127058245</v>
      </c>
      <c r="AS24">
        <f>AR24/'리그 상수'!$F$4</f>
        <v>0.10718263874843369</v>
      </c>
      <c r="AT24" t="b">
        <f>IF(D24&gt;= '리그 상수'!$I$1*1.8, TRUE, FALSE)</f>
        <v>0</v>
      </c>
    </row>
    <row r="25" spans="1:46">
      <c r="A25" t="s">
        <v>220</v>
      </c>
      <c r="B25" s="1" t="s">
        <v>94</v>
      </c>
      <c r="C25" s="24">
        <f t="shared" si="0"/>
        <v>4.9046321525885563</v>
      </c>
      <c r="D25" s="1">
        <f>SUMIF(PitchGame!$A:$A,'2025 썸머시즌 투수'!$B25,PitchGame!E:E)</f>
        <v>3.67</v>
      </c>
      <c r="E25" s="1">
        <f>SUMIF(PitchGame!$A:$A,'2025 썸머시즌 투수'!$B25,PitchGame!F:F)</f>
        <v>11</v>
      </c>
      <c r="F25" s="1">
        <f>SUMIF(PitchGame!$A:$A,'2025 썸머시즌 투수'!$B25,PitchGame!G:G)</f>
        <v>0</v>
      </c>
      <c r="G25" s="1">
        <f>SUMIF(PitchGame!$A:$A,'2025 썸머시즌 투수'!$B25,PitchGame!H:H)</f>
        <v>0</v>
      </c>
      <c r="H25" s="1">
        <f>SUMIF(PitchGame!$A:$A,'2025 썸머시즌 투수'!$B25,PitchGame!I:I)</f>
        <v>0</v>
      </c>
      <c r="I25" s="1">
        <f>SUMIF(PitchGame!$A:$A,'2025 썸머시즌 투수'!$B25,PitchGame!J:J)</f>
        <v>0</v>
      </c>
      <c r="J25" s="1">
        <f>SUMIF(PitchGame!$A:$A,'2025 썸머시즌 투수'!$B25,PitchGame!K:K)</f>
        <v>0</v>
      </c>
      <c r="K25" s="1">
        <f>SUMIF(PitchGame!$A:$A,'2025 썸머시즌 투수'!$B25,PitchGame!L:L)</f>
        <v>2</v>
      </c>
      <c r="L25" s="1">
        <f>SUMIF(PitchGame!$A:$A,'2025 썸머시즌 투수'!$B25,PitchGame!M:M)</f>
        <v>3</v>
      </c>
      <c r="M25" s="1">
        <f>SUMIF(PitchGame!$A:$A,'2025 썸머시즌 투수'!$B25,PitchGame!N:N)</f>
        <v>2</v>
      </c>
      <c r="N25" s="1">
        <f>SUMIF(PitchGame!$A:$A,'2025 썸머시즌 투수'!$B25,PitchGame!O:O)</f>
        <v>3</v>
      </c>
      <c r="O25" s="1">
        <f>SUMIF(PitchGame!$A:$A,'2025 썸머시즌 투수'!$B25,PitchGame!P:P)</f>
        <v>2</v>
      </c>
      <c r="P25" s="1">
        <f>SUMIF(PitchGame!$A:$A,'2025 썸머시즌 투수'!$B25,PitchGame!Q:Q)</f>
        <v>0</v>
      </c>
      <c r="Q25" s="1">
        <f>SUMIF(PitchGame!$A:$A,'2025 썸머시즌 투수'!$B25,PitchGame!R:R)</f>
        <v>2</v>
      </c>
      <c r="R25" s="1">
        <f>SUMIF(PitchGame!$A:$A,'2025 썸머시즌 투수'!$B25,PitchGame!S:S)</f>
        <v>1</v>
      </c>
      <c r="S25" s="1">
        <v>0</v>
      </c>
      <c r="T25" s="1">
        <v>0</v>
      </c>
      <c r="U25" s="1">
        <v>11</v>
      </c>
      <c r="V25" s="1"/>
      <c r="W25" s="2">
        <f t="shared" si="1"/>
        <v>7.3569482288828336</v>
      </c>
      <c r="X25" s="2">
        <f t="shared" si="2"/>
        <v>127.54473368873627</v>
      </c>
      <c r="Y25" s="2">
        <f t="shared" si="3"/>
        <v>0.81743869209809261</v>
      </c>
      <c r="Z25" s="2">
        <f t="shared" si="4"/>
        <v>4.9046321525885563</v>
      </c>
      <c r="AA25" s="2">
        <f t="shared" si="5"/>
        <v>0</v>
      </c>
      <c r="AB25" s="2" t="e">
        <f t="shared" si="6"/>
        <v>#DIV/0!</v>
      </c>
      <c r="AC25" s="2">
        <f t="shared" si="7"/>
        <v>4.9046321525885563</v>
      </c>
      <c r="AD25" s="2">
        <f t="shared" si="8"/>
        <v>18.181818181818183</v>
      </c>
      <c r="AE25" s="2">
        <f t="shared" si="9"/>
        <v>0</v>
      </c>
      <c r="AF25" s="2">
        <f t="shared" si="10"/>
        <v>18.181818181818183</v>
      </c>
      <c r="AG25" s="2">
        <f t="shared" si="11"/>
        <v>0.14285714285714285</v>
      </c>
      <c r="AH25" s="2">
        <f t="shared" si="12"/>
        <v>60</v>
      </c>
      <c r="AJ25">
        <f t="shared" si="13"/>
        <v>0.33333333333333331</v>
      </c>
      <c r="AK25">
        <f>SUMIF(BatGame!$A:$A,'2025 썸머시즌 투수'!B25,BatGame!$AE:$AE)</f>
        <v>25</v>
      </c>
      <c r="AL25">
        <f t="shared" si="14"/>
        <v>25</v>
      </c>
      <c r="AM25" s="2">
        <f t="shared" si="15"/>
        <v>6.8119891008174385</v>
      </c>
      <c r="AN25" s="2">
        <f t="shared" si="16"/>
        <v>2.2727272727272729</v>
      </c>
      <c r="AO25" s="1">
        <v>1</v>
      </c>
      <c r="AP25" s="2">
        <f t="shared" si="17"/>
        <v>0.11009999999999999</v>
      </c>
      <c r="AQ25">
        <f t="shared" si="18"/>
        <v>0.31971353578026207</v>
      </c>
      <c r="AR25" s="2">
        <f t="shared" si="19"/>
        <v>0.42981353578026205</v>
      </c>
      <c r="AS25">
        <f>AR25/'리그 상수'!$F$4</f>
        <v>1.524161474398095E-2</v>
      </c>
      <c r="AT25" t="b">
        <f>IF(D25&gt;= '리그 상수'!$I$1*1.8, TRUE, FALSE)</f>
        <v>0</v>
      </c>
    </row>
    <row r="26" spans="1:46">
      <c r="A26" t="s">
        <v>220</v>
      </c>
      <c r="B26" s="1" t="s">
        <v>103</v>
      </c>
      <c r="C26" s="24">
        <f t="shared" si="0"/>
        <v>4.0540540540540544</v>
      </c>
      <c r="D26" s="1">
        <f>SUMIF(PitchGame!$A:$A,'2025 썸머시즌 투수'!$B26,PitchGame!E:E)</f>
        <v>6.66</v>
      </c>
      <c r="E26" s="1">
        <f>SUMIF(PitchGame!$A:$A,'2025 썸머시즌 투수'!$B26,PitchGame!F:F)</f>
        <v>20</v>
      </c>
      <c r="F26" s="1">
        <f>SUMIF(PitchGame!$A:$A,'2025 썸머시즌 투수'!$B26,PitchGame!G:G)</f>
        <v>1</v>
      </c>
      <c r="G26" s="1">
        <f>SUMIF(PitchGame!$A:$A,'2025 썸머시즌 투수'!$B26,PitchGame!H:H)</f>
        <v>0</v>
      </c>
      <c r="H26" s="1">
        <f>SUMIF(PitchGame!$A:$A,'2025 썸머시즌 투수'!$B26,PitchGame!I:I)</f>
        <v>0</v>
      </c>
      <c r="I26" s="1">
        <f>SUMIF(PitchGame!$A:$A,'2025 썸머시즌 투수'!$B26,PitchGame!J:J)</f>
        <v>0</v>
      </c>
      <c r="J26" s="1">
        <f>SUMIF(PitchGame!$A:$A,'2025 썸머시즌 투수'!$B26,PitchGame!K:K)</f>
        <v>0</v>
      </c>
      <c r="K26" s="1">
        <f>SUMIF(PitchGame!$A:$A,'2025 썸머시즌 투수'!$B26,PitchGame!L:L)</f>
        <v>2</v>
      </c>
      <c r="L26" s="1">
        <f>SUMIF(PitchGame!$A:$A,'2025 썸머시즌 투수'!$B26,PitchGame!M:M)</f>
        <v>7</v>
      </c>
      <c r="M26" s="1">
        <f>SUMIF(PitchGame!$A:$A,'2025 썸머시즌 투수'!$B26,PitchGame!N:N)</f>
        <v>1</v>
      </c>
      <c r="N26" s="1">
        <f>SUMIF(PitchGame!$A:$A,'2025 썸머시즌 투수'!$B26,PitchGame!O:O)</f>
        <v>3</v>
      </c>
      <c r="O26" s="1">
        <f>SUMIF(PitchGame!$A:$A,'2025 썸머시즌 투수'!$B26,PitchGame!P:P)</f>
        <v>3</v>
      </c>
      <c r="P26" s="1">
        <f>SUMIF(PitchGame!$A:$A,'2025 썸머시즌 투수'!$B26,PitchGame!Q:Q)</f>
        <v>0</v>
      </c>
      <c r="Q26" s="1">
        <f>SUMIF(PitchGame!$A:$A,'2025 썸머시즌 투수'!$B26,PitchGame!R:R)</f>
        <v>3</v>
      </c>
      <c r="R26" s="1">
        <f>SUMIF(PitchGame!$A:$A,'2025 썸머시즌 투수'!$B26,PitchGame!S:S)</f>
        <v>2</v>
      </c>
      <c r="S26" s="1">
        <v>1</v>
      </c>
      <c r="T26" s="1">
        <v>0</v>
      </c>
      <c r="U26" s="1">
        <v>11</v>
      </c>
      <c r="V26" s="1"/>
      <c r="W26" s="2">
        <f t="shared" si="1"/>
        <v>4.0540540540540544</v>
      </c>
      <c r="X26" s="2">
        <f t="shared" si="2"/>
        <v>70.283659555204522</v>
      </c>
      <c r="Y26" s="2">
        <f t="shared" si="3"/>
        <v>1.0510510510510511</v>
      </c>
      <c r="Z26" s="2">
        <f t="shared" si="4"/>
        <v>2.7027027027027026</v>
      </c>
      <c r="AA26" s="2">
        <f t="shared" si="5"/>
        <v>0</v>
      </c>
      <c r="AB26" s="2" t="e">
        <f t="shared" si="6"/>
        <v>#DIV/0!</v>
      </c>
      <c r="AC26" s="2">
        <f t="shared" si="7"/>
        <v>1.3513513513513513</v>
      </c>
      <c r="AD26" s="2">
        <f t="shared" si="8"/>
        <v>18.181818181818183</v>
      </c>
      <c r="AE26" s="2">
        <f t="shared" si="9"/>
        <v>0</v>
      </c>
      <c r="AF26" s="2">
        <f t="shared" si="10"/>
        <v>18.181818181818183</v>
      </c>
      <c r="AG26" s="2">
        <f t="shared" si="11"/>
        <v>0.75</v>
      </c>
      <c r="AH26" s="2">
        <f t="shared" si="12"/>
        <v>70</v>
      </c>
      <c r="AJ26">
        <f t="shared" si="13"/>
        <v>0.875</v>
      </c>
      <c r="AK26">
        <f>SUMIF(BatGame!$A:$A,'2025 썸머시즌 투수'!B26,BatGame!$AE:$AE)</f>
        <v>15</v>
      </c>
      <c r="AL26">
        <f t="shared" si="14"/>
        <v>15</v>
      </c>
      <c r="AM26" s="2">
        <f t="shared" si="15"/>
        <v>2.2522522522522523</v>
      </c>
      <c r="AN26" s="2">
        <f t="shared" si="16"/>
        <v>1.3636363636363635</v>
      </c>
      <c r="AO26" s="1">
        <v>1</v>
      </c>
      <c r="AP26" s="2">
        <f t="shared" si="17"/>
        <v>0.19980000000000001</v>
      </c>
      <c r="AQ26">
        <f t="shared" si="18"/>
        <v>1.0528763082103951</v>
      </c>
      <c r="AR26" s="2">
        <f t="shared" si="19"/>
        <v>1.2526763082103951</v>
      </c>
      <c r="AS26">
        <f>AR26/'리그 상수'!$F$4</f>
        <v>4.4421145681219763E-2</v>
      </c>
      <c r="AT26" t="b">
        <f>IF(D26&gt;= '리그 상수'!$I$1*1.8, TRUE, FALSE)</f>
        <v>0</v>
      </c>
    </row>
    <row r="27" spans="1:46">
      <c r="A27" t="s">
        <v>220</v>
      </c>
      <c r="B27" s="1" t="s">
        <v>134</v>
      </c>
      <c r="C27" s="24">
        <f t="shared" si="0"/>
        <v>8.1081081081081088</v>
      </c>
      <c r="D27" s="1">
        <f>SUMIF(PitchGame!$A:$A,'2025 썸머시즌 투수'!$B27,PitchGame!E:E)</f>
        <v>3.33</v>
      </c>
      <c r="E27" s="1">
        <f>SUMIF(PitchGame!$A:$A,'2025 썸머시즌 투수'!$B27,PitchGame!F:F)</f>
        <v>10</v>
      </c>
      <c r="F27" s="1">
        <f>SUMIF(PitchGame!$A:$A,'2025 썸머시즌 투수'!$B27,PitchGame!G:G)</f>
        <v>0</v>
      </c>
      <c r="G27" s="1">
        <f>SUMIF(PitchGame!$A:$A,'2025 썸머시즌 투수'!$B27,PitchGame!H:H)</f>
        <v>0</v>
      </c>
      <c r="H27" s="1">
        <f>SUMIF(PitchGame!$A:$A,'2025 썸머시즌 투수'!$B27,PitchGame!I:I)</f>
        <v>0</v>
      </c>
      <c r="I27" s="1">
        <f>SUMIF(PitchGame!$A:$A,'2025 썸머시즌 투수'!$B27,PitchGame!J:J)</f>
        <v>0</v>
      </c>
      <c r="J27" s="1">
        <f>SUMIF(PitchGame!$A:$A,'2025 썸머시즌 투수'!$B27,PitchGame!K:K)</f>
        <v>0</v>
      </c>
      <c r="K27" s="1">
        <f>SUMIF(PitchGame!$A:$A,'2025 썸머시즌 투수'!$B27,PitchGame!L:L)</f>
        <v>2</v>
      </c>
      <c r="L27" s="1">
        <f>SUMIF(PitchGame!$A:$A,'2025 썸머시즌 투수'!$B27,PitchGame!M:M)</f>
        <v>6</v>
      </c>
      <c r="M27" s="1">
        <f>SUMIF(PitchGame!$A:$A,'2025 썸머시즌 투수'!$B27,PitchGame!N:N)</f>
        <v>1</v>
      </c>
      <c r="N27" s="1">
        <f>SUMIF(PitchGame!$A:$A,'2025 썸머시즌 투수'!$B27,PitchGame!O:O)</f>
        <v>4</v>
      </c>
      <c r="O27" s="1">
        <f>SUMIF(PitchGame!$A:$A,'2025 썸머시즌 투수'!$B27,PitchGame!P:P)</f>
        <v>3</v>
      </c>
      <c r="P27" s="1">
        <f>SUMIF(PitchGame!$A:$A,'2025 썸머시즌 투수'!$B27,PitchGame!Q:Q)</f>
        <v>1</v>
      </c>
      <c r="Q27" s="1">
        <f>SUMIF(PitchGame!$A:$A,'2025 썸머시즌 투수'!$B27,PitchGame!R:R)</f>
        <v>1</v>
      </c>
      <c r="R27" s="1">
        <f>SUMIF(PitchGame!$A:$A,'2025 썸머시즌 투수'!$B27,PitchGame!S:S)</f>
        <v>0</v>
      </c>
      <c r="S27" s="1">
        <v>0</v>
      </c>
      <c r="T27" s="1">
        <v>0</v>
      </c>
      <c r="U27" s="1">
        <v>9</v>
      </c>
      <c r="V27" s="1"/>
      <c r="W27" s="2">
        <f t="shared" si="1"/>
        <v>10.810810810810811</v>
      </c>
      <c r="X27" s="2">
        <f t="shared" si="2"/>
        <v>187.42309214721203</v>
      </c>
      <c r="Y27" s="2">
        <f t="shared" si="3"/>
        <v>2.1021021021021022</v>
      </c>
      <c r="Z27" s="2">
        <f t="shared" si="4"/>
        <v>5.4054054054054053</v>
      </c>
      <c r="AA27" s="2">
        <f t="shared" si="5"/>
        <v>0.37</v>
      </c>
      <c r="AB27" s="2">
        <f t="shared" si="6"/>
        <v>2</v>
      </c>
      <c r="AC27" s="2">
        <f t="shared" si="7"/>
        <v>2.7027027027027026</v>
      </c>
      <c r="AD27" s="2">
        <f t="shared" si="8"/>
        <v>22.222222222222221</v>
      </c>
      <c r="AE27" s="2">
        <f t="shared" si="9"/>
        <v>11.111111111111111</v>
      </c>
      <c r="AF27" s="2">
        <f t="shared" si="10"/>
        <v>11.111111111111111</v>
      </c>
      <c r="AG27" s="2">
        <f t="shared" si="11"/>
        <v>0.83333333333333337</v>
      </c>
      <c r="AH27" s="2">
        <f t="shared" si="12"/>
        <v>62.5</v>
      </c>
      <c r="AJ27">
        <f t="shared" si="13"/>
        <v>0.8571428571428571</v>
      </c>
      <c r="AK27">
        <f>SUMIF(BatGame!$A:$A,'2025 썸머시즌 투수'!B27,BatGame!$AE:$AE)</f>
        <v>11</v>
      </c>
      <c r="AL27">
        <f t="shared" si="14"/>
        <v>11</v>
      </c>
      <c r="AM27" s="2">
        <f t="shared" si="15"/>
        <v>3.303303303303303</v>
      </c>
      <c r="AN27" s="2">
        <f t="shared" si="16"/>
        <v>1.2222222222222223</v>
      </c>
      <c r="AO27" s="1">
        <v>1</v>
      </c>
      <c r="AP27" s="2">
        <f t="shared" si="17"/>
        <v>9.9900000000000003E-2</v>
      </c>
      <c r="AQ27">
        <f t="shared" si="18"/>
        <v>0.19741430778944913</v>
      </c>
      <c r="AR27" s="2">
        <f t="shared" si="19"/>
        <v>0.29731430778944912</v>
      </c>
      <c r="AS27">
        <f>AR27/'리그 상수'!$F$4</f>
        <v>1.0543060559909561E-2</v>
      </c>
      <c r="AT27" t="b">
        <f>IF(D27&gt;= '리그 상수'!$I$1*1.8, TRUE, FALSE)</f>
        <v>0</v>
      </c>
    </row>
    <row r="28" spans="1:46">
      <c r="A28" t="s">
        <v>220</v>
      </c>
      <c r="B28" s="1" t="s">
        <v>91</v>
      </c>
      <c r="C28" s="24">
        <f t="shared" si="0"/>
        <v>2.6946107784431139</v>
      </c>
      <c r="D28" s="1">
        <f>SUMIF(PitchGame!$A:$A,'2025 썸머시즌 투수'!$B28,PitchGame!E:E)</f>
        <v>3.34</v>
      </c>
      <c r="E28" s="1">
        <f>SUMIF(PitchGame!$A:$A,'2025 썸머시즌 투수'!$B28,PitchGame!F:F)</f>
        <v>10</v>
      </c>
      <c r="F28" s="1">
        <f>SUMIF(PitchGame!$A:$A,'2025 썸머시즌 투수'!$B28,PitchGame!G:G)</f>
        <v>1</v>
      </c>
      <c r="G28" s="1">
        <f>SUMIF(PitchGame!$A:$A,'2025 썸머시즌 투수'!$B28,PitchGame!H:H)</f>
        <v>0</v>
      </c>
      <c r="H28" s="1">
        <f>SUMIF(PitchGame!$A:$A,'2025 썸머시즌 투수'!$B28,PitchGame!I:I)</f>
        <v>0</v>
      </c>
      <c r="I28" s="1">
        <f>SUMIF(PitchGame!$A:$A,'2025 썸머시즌 투수'!$B28,PitchGame!J:J)</f>
        <v>0</v>
      </c>
      <c r="J28" s="1">
        <f>SUMIF(PitchGame!$A:$A,'2025 썸머시즌 투수'!$B28,PitchGame!K:K)</f>
        <v>0</v>
      </c>
      <c r="K28" s="1">
        <f>SUMIF(PitchGame!$A:$A,'2025 썸머시즌 투수'!$B28,PitchGame!L:L)</f>
        <v>1</v>
      </c>
      <c r="L28" s="1">
        <f>SUMIF(PitchGame!$A:$A,'2025 썸머시즌 투수'!$B28,PitchGame!M:M)</f>
        <v>4</v>
      </c>
      <c r="M28" s="1">
        <f>SUMIF(PitchGame!$A:$A,'2025 썸머시즌 투수'!$B28,PitchGame!N:N)</f>
        <v>0</v>
      </c>
      <c r="N28" s="1">
        <f>SUMIF(PitchGame!$A:$A,'2025 썸머시즌 투수'!$B28,PitchGame!O:O)</f>
        <v>1</v>
      </c>
      <c r="O28" s="1">
        <f>SUMIF(PitchGame!$A:$A,'2025 썸머시즌 투수'!$B28,PitchGame!P:P)</f>
        <v>1</v>
      </c>
      <c r="P28" s="1">
        <f>SUMIF(PitchGame!$A:$A,'2025 썸머시즌 투수'!$B28,PitchGame!Q:Q)</f>
        <v>0</v>
      </c>
      <c r="Q28" s="1">
        <f>SUMIF(PitchGame!$A:$A,'2025 썸머시즌 투수'!$B28,PitchGame!R:R)</f>
        <v>1</v>
      </c>
      <c r="R28" s="1">
        <f>SUMIF(PitchGame!$A:$A,'2025 썸머시즌 투수'!$B28,PitchGame!S:S)</f>
        <v>1</v>
      </c>
      <c r="S28" s="1">
        <v>1</v>
      </c>
      <c r="T28" s="1">
        <v>0</v>
      </c>
      <c r="U28" s="1">
        <v>11</v>
      </c>
      <c r="V28" s="1"/>
      <c r="W28" s="2">
        <f t="shared" si="1"/>
        <v>2.6946107784431139</v>
      </c>
      <c r="X28" s="2">
        <f t="shared" si="2"/>
        <v>46.715486291183844</v>
      </c>
      <c r="Y28" s="2">
        <f t="shared" si="3"/>
        <v>1.1976047904191618</v>
      </c>
      <c r="Z28" s="2">
        <f t="shared" si="4"/>
        <v>2.6946107784431139</v>
      </c>
      <c r="AA28" s="2">
        <f t="shared" si="5"/>
        <v>0</v>
      </c>
      <c r="AB28" s="2" t="e">
        <f t="shared" si="6"/>
        <v>#DIV/0!</v>
      </c>
      <c r="AC28" s="2">
        <f t="shared" si="7"/>
        <v>0</v>
      </c>
      <c r="AD28" s="2">
        <f t="shared" si="8"/>
        <v>9.0909090909090917</v>
      </c>
      <c r="AE28" s="2">
        <f t="shared" si="9"/>
        <v>0</v>
      </c>
      <c r="AF28" s="2">
        <f t="shared" si="10"/>
        <v>9.0909090909090917</v>
      </c>
      <c r="AG28" s="2">
        <f t="shared" si="11"/>
        <v>0.4</v>
      </c>
      <c r="AH28" s="2">
        <f t="shared" si="12"/>
        <v>80</v>
      </c>
      <c r="AJ28">
        <f t="shared" si="13"/>
        <v>0.4</v>
      </c>
      <c r="AK28">
        <f>SUMIF(BatGame!$A:$A,'2025 썸머시즌 투수'!B28,BatGame!$AE:$AE)</f>
        <v>11</v>
      </c>
      <c r="AL28">
        <f t="shared" si="14"/>
        <v>5.5</v>
      </c>
      <c r="AM28" s="2">
        <f t="shared" si="15"/>
        <v>3.2934131736526946</v>
      </c>
      <c r="AN28" s="2">
        <f t="shared" si="16"/>
        <v>1</v>
      </c>
      <c r="AO28" s="1">
        <v>2</v>
      </c>
      <c r="AP28" s="2">
        <f t="shared" si="17"/>
        <v>0.1002</v>
      </c>
      <c r="AQ28">
        <f t="shared" si="18"/>
        <v>0.79440703838107607</v>
      </c>
      <c r="AR28" s="2">
        <f t="shared" si="19"/>
        <v>0.89460703838107603</v>
      </c>
      <c r="AS28">
        <f>AR28/'리그 상수'!$F$4</f>
        <v>3.1723653843300628E-2</v>
      </c>
      <c r="AT28" t="b">
        <f>IF(D28&gt;= '리그 상수'!$I$1*1.8, TRUE, FALSE)</f>
        <v>0</v>
      </c>
    </row>
    <row r="29" spans="1:46">
      <c r="A29" t="s">
        <v>220</v>
      </c>
      <c r="B29" s="1" t="s">
        <v>137</v>
      </c>
      <c r="C29" s="24">
        <f t="shared" si="0"/>
        <v>3.8626609442060085</v>
      </c>
      <c r="D29" s="1">
        <f>SUMIF(PitchGame!$A:$A,'2025 썸머시즌 투수'!$B29,PitchGame!E:E)</f>
        <v>2.33</v>
      </c>
      <c r="E29" s="1">
        <f>SUMIF(PitchGame!$A:$A,'2025 썸머시즌 투수'!$B29,PitchGame!F:F)</f>
        <v>7</v>
      </c>
      <c r="F29" s="1">
        <f>SUMIF(PitchGame!$A:$A,'2025 썸머시즌 투수'!$B29,PitchGame!G:G)</f>
        <v>1</v>
      </c>
      <c r="G29" s="1">
        <f>SUMIF(PitchGame!$A:$A,'2025 썸머시즌 투수'!$B29,PitchGame!H:H)</f>
        <v>0</v>
      </c>
      <c r="H29" s="1">
        <f>SUMIF(PitchGame!$A:$A,'2025 썸머시즌 투수'!$B29,PitchGame!I:I)</f>
        <v>0</v>
      </c>
      <c r="I29" s="1">
        <f>SUMIF(PitchGame!$A:$A,'2025 썸머시즌 투수'!$B29,PitchGame!J:J)</f>
        <v>0</v>
      </c>
      <c r="J29" s="1">
        <f>SUMIF(PitchGame!$A:$A,'2025 썸머시즌 투수'!$B29,PitchGame!K:K)</f>
        <v>0</v>
      </c>
      <c r="K29" s="1">
        <f>SUMIF(PitchGame!$A:$A,'2025 썸머시즌 투수'!$B29,PitchGame!L:L)</f>
        <v>3</v>
      </c>
      <c r="L29" s="1">
        <f>SUMIF(PitchGame!$A:$A,'2025 썸머시즌 투수'!$B29,PitchGame!M:M)</f>
        <v>3</v>
      </c>
      <c r="M29" s="1">
        <f>SUMIF(PitchGame!$A:$A,'2025 썸머시즌 투수'!$B29,PitchGame!N:N)</f>
        <v>1</v>
      </c>
      <c r="N29" s="1">
        <f>SUMIF(PitchGame!$A:$A,'2025 썸머시즌 투수'!$B29,PitchGame!O:O)</f>
        <v>1</v>
      </c>
      <c r="O29" s="1">
        <f>SUMIF(PitchGame!$A:$A,'2025 썸머시즌 투수'!$B29,PitchGame!P:P)</f>
        <v>1</v>
      </c>
      <c r="P29" s="1">
        <f>SUMIF(PitchGame!$A:$A,'2025 썸머시즌 투수'!$B29,PitchGame!Q:Q)</f>
        <v>1</v>
      </c>
      <c r="Q29" s="1">
        <f>SUMIF(PitchGame!$A:$A,'2025 썸머시즌 투수'!$B29,PitchGame!R:R)</f>
        <v>0</v>
      </c>
      <c r="R29" s="1">
        <f>SUMIF(PitchGame!$A:$A,'2025 썸머시즌 투수'!$B29,PitchGame!S:S)</f>
        <v>1</v>
      </c>
      <c r="S29" s="1">
        <v>1</v>
      </c>
      <c r="T29" s="1">
        <v>0</v>
      </c>
      <c r="U29" s="1">
        <v>9</v>
      </c>
      <c r="V29" s="1"/>
      <c r="W29" s="2">
        <f t="shared" si="1"/>
        <v>3.8626609442060085</v>
      </c>
      <c r="X29" s="2">
        <f t="shared" si="2"/>
        <v>66.965546872340781</v>
      </c>
      <c r="Y29" s="2">
        <f t="shared" si="3"/>
        <v>1.7167381974248928</v>
      </c>
      <c r="Z29" s="2">
        <f t="shared" si="4"/>
        <v>11.587982832618025</v>
      </c>
      <c r="AA29" s="2">
        <f t="shared" si="5"/>
        <v>0.25888888888888889</v>
      </c>
      <c r="AB29" s="2">
        <f t="shared" si="6"/>
        <v>3</v>
      </c>
      <c r="AC29" s="2">
        <f t="shared" si="7"/>
        <v>3.8626609442060085</v>
      </c>
      <c r="AD29" s="2">
        <f t="shared" si="8"/>
        <v>33.333333333333329</v>
      </c>
      <c r="AE29" s="2">
        <f t="shared" si="9"/>
        <v>11.111111111111111</v>
      </c>
      <c r="AF29" s="2">
        <f t="shared" si="10"/>
        <v>22.222222222222218</v>
      </c>
      <c r="AG29" s="2">
        <f t="shared" si="11"/>
        <v>0.4</v>
      </c>
      <c r="AH29" s="2">
        <f t="shared" si="12"/>
        <v>75</v>
      </c>
      <c r="AJ29">
        <f t="shared" si="13"/>
        <v>0.375</v>
      </c>
      <c r="AK29">
        <f>SUMIF(BatGame!$A:$A,'2025 썸머시즌 투수'!B29,BatGame!$AE:$AE)</f>
        <v>9</v>
      </c>
      <c r="AL29">
        <f t="shared" si="14"/>
        <v>9</v>
      </c>
      <c r="AM29" s="2">
        <f t="shared" si="15"/>
        <v>3.8626609442060085</v>
      </c>
      <c r="AN29" s="2">
        <f t="shared" si="16"/>
        <v>1</v>
      </c>
      <c r="AO29" s="1">
        <v>1</v>
      </c>
      <c r="AP29" s="2">
        <f t="shared" si="17"/>
        <v>6.9900000000000004E-2</v>
      </c>
      <c r="AQ29">
        <f t="shared" si="18"/>
        <v>0.38660012645371145</v>
      </c>
      <c r="AR29" s="2">
        <f t="shared" si="19"/>
        <v>0.45650012645371146</v>
      </c>
      <c r="AS29">
        <f>AR29/'리그 상수'!$F$4</f>
        <v>1.6187947746585541E-2</v>
      </c>
      <c r="AT29" t="b">
        <f>IF(D29&gt;= '리그 상수'!$I$1*1.8, TRUE, FALSE)</f>
        <v>0</v>
      </c>
    </row>
    <row r="30" spans="1:46">
      <c r="A30" t="s">
        <v>220</v>
      </c>
      <c r="B30" s="1" t="s">
        <v>139</v>
      </c>
      <c r="C30" s="24">
        <f t="shared" si="0"/>
        <v>10.778443113772456</v>
      </c>
      <c r="D30" s="1">
        <f>SUMIF(PitchGame!$A:$A,'2025 썸머시즌 투수'!$B30,PitchGame!E:E)</f>
        <v>3.34</v>
      </c>
      <c r="E30" s="1">
        <f>SUMIF(PitchGame!$A:$A,'2025 썸머시즌 투수'!$B30,PitchGame!F:F)</f>
        <v>10</v>
      </c>
      <c r="F30" s="1">
        <f>SUMIF(PitchGame!$A:$A,'2025 썸머시즌 투수'!$B30,PitchGame!G:G)</f>
        <v>0</v>
      </c>
      <c r="G30" s="1">
        <f>SUMIF(PitchGame!$A:$A,'2025 썸머시즌 투수'!$B30,PitchGame!H:H)</f>
        <v>0</v>
      </c>
      <c r="H30" s="1">
        <f>SUMIF(PitchGame!$A:$A,'2025 썸머시즌 투수'!$B30,PitchGame!I:I)</f>
        <v>0</v>
      </c>
      <c r="I30" s="1">
        <f>SUMIF(PitchGame!$A:$A,'2025 썸머시즌 투수'!$B30,PitchGame!J:J)</f>
        <v>0</v>
      </c>
      <c r="J30" s="1">
        <f>SUMIF(PitchGame!$A:$A,'2025 썸머시즌 투수'!$B30,PitchGame!K:K)</f>
        <v>0</v>
      </c>
      <c r="K30" s="1">
        <f>SUMIF(PitchGame!$A:$A,'2025 썸머시즌 투수'!$B30,PitchGame!L:L)</f>
        <v>3</v>
      </c>
      <c r="L30" s="1">
        <f>SUMIF(PitchGame!$A:$A,'2025 썸머시즌 투수'!$B30,PitchGame!M:M)</f>
        <v>4</v>
      </c>
      <c r="M30" s="1">
        <f>SUMIF(PitchGame!$A:$A,'2025 썸머시즌 투수'!$B30,PitchGame!N:N)</f>
        <v>1</v>
      </c>
      <c r="N30" s="1">
        <f>SUMIF(PitchGame!$A:$A,'2025 썸머시즌 투수'!$B30,PitchGame!O:O)</f>
        <v>4</v>
      </c>
      <c r="O30" s="1">
        <f>SUMIF(PitchGame!$A:$A,'2025 썸머시즌 투수'!$B30,PitchGame!P:P)</f>
        <v>4</v>
      </c>
      <c r="P30" s="1">
        <f>SUMIF(PitchGame!$A:$A,'2025 썸머시즌 투수'!$B30,PitchGame!Q:Q)</f>
        <v>1</v>
      </c>
      <c r="Q30" s="1">
        <f>SUMIF(PitchGame!$A:$A,'2025 썸머시즌 투수'!$B30,PitchGame!R:R)</f>
        <v>1</v>
      </c>
      <c r="R30" s="1">
        <f>SUMIF(PitchGame!$A:$A,'2025 썸머시즌 투수'!$B30,PitchGame!S:S)</f>
        <v>1</v>
      </c>
      <c r="S30" s="1">
        <v>0</v>
      </c>
      <c r="T30" s="1">
        <v>0</v>
      </c>
      <c r="U30" s="1">
        <v>11</v>
      </c>
      <c r="V30" s="1"/>
      <c r="W30" s="2">
        <f t="shared" si="1"/>
        <v>10.778443113772456</v>
      </c>
      <c r="X30" s="2">
        <f t="shared" si="2"/>
        <v>186.86194516473537</v>
      </c>
      <c r="Y30" s="2">
        <f t="shared" si="3"/>
        <v>1.4970059880239521</v>
      </c>
      <c r="Z30" s="2">
        <f t="shared" si="4"/>
        <v>8.0838323353293422</v>
      </c>
      <c r="AA30" s="2">
        <f t="shared" si="5"/>
        <v>0.37111111111111106</v>
      </c>
      <c r="AB30" s="2">
        <f t="shared" si="6"/>
        <v>3</v>
      </c>
      <c r="AC30" s="2">
        <f t="shared" si="7"/>
        <v>2.6946107784431139</v>
      </c>
      <c r="AD30" s="2">
        <f t="shared" si="8"/>
        <v>27.27272727272727</v>
      </c>
      <c r="AE30" s="2">
        <f t="shared" si="9"/>
        <v>9.0909090909090917</v>
      </c>
      <c r="AF30" s="2">
        <f t="shared" si="10"/>
        <v>18.18181818181818</v>
      </c>
      <c r="AG30" s="2">
        <f t="shared" si="11"/>
        <v>0.42857142857142855</v>
      </c>
      <c r="AH30" s="2">
        <f t="shared" si="12"/>
        <v>33.333333333333329</v>
      </c>
      <c r="AJ30">
        <f t="shared" si="13"/>
        <v>0.44444444444444442</v>
      </c>
      <c r="AK30">
        <f>SUMIF(BatGame!$A:$A,'2025 썸머시즌 투수'!B30,BatGame!$AE:$AE)</f>
        <v>15</v>
      </c>
      <c r="AL30">
        <f t="shared" si="14"/>
        <v>15</v>
      </c>
      <c r="AM30" s="2">
        <f t="shared" si="15"/>
        <v>4.4910179640718564</v>
      </c>
      <c r="AN30" s="2">
        <f t="shared" si="16"/>
        <v>1.3636363636363635</v>
      </c>
      <c r="AO30" s="1">
        <v>1</v>
      </c>
      <c r="AP30" s="2">
        <f t="shared" si="17"/>
        <v>0.1002</v>
      </c>
      <c r="AQ30">
        <f t="shared" si="18"/>
        <v>0.19860175959526902</v>
      </c>
      <c r="AR30" s="2">
        <f t="shared" si="19"/>
        <v>0.298801759595269</v>
      </c>
      <c r="AS30">
        <f>AR30/'리그 상수'!$F$4</f>
        <v>1.0595807077846438E-2</v>
      </c>
      <c r="AT30" t="b">
        <f>IF(D30&gt;= '리그 상수'!$I$1*1.8, TRUE, FALSE)</f>
        <v>0</v>
      </c>
    </row>
    <row r="31" spans="1:46">
      <c r="A31" t="s">
        <v>220</v>
      </c>
      <c r="B31" s="1" t="s">
        <v>120</v>
      </c>
      <c r="C31" s="24">
        <f t="shared" si="0"/>
        <v>8.3333333333333321</v>
      </c>
      <c r="D31" s="1">
        <f>SUMIF(PitchGame!$A:$A,'2025 썸머시즌 투수'!$B31,PitchGame!E:E)</f>
        <v>4.32</v>
      </c>
      <c r="E31" s="1">
        <f>SUMIF(PitchGame!$A:$A,'2025 썸머시즌 투수'!$B31,PitchGame!F:F)</f>
        <v>13</v>
      </c>
      <c r="F31" s="1">
        <f>SUMIF(PitchGame!$A:$A,'2025 썸머시즌 투수'!$B31,PitchGame!G:G)</f>
        <v>0</v>
      </c>
      <c r="G31" s="1">
        <f>SUMIF(PitchGame!$A:$A,'2025 썸머시즌 투수'!$B31,PitchGame!H:H)</f>
        <v>1</v>
      </c>
      <c r="H31" s="1">
        <f>SUMIF(PitchGame!$A:$A,'2025 썸머시즌 투수'!$B31,PitchGame!I:I)</f>
        <v>0</v>
      </c>
      <c r="I31" s="1">
        <f>SUMIF(PitchGame!$A:$A,'2025 썸머시즌 투수'!$B31,PitchGame!J:J)</f>
        <v>0</v>
      </c>
      <c r="J31" s="1">
        <f>SUMIF(PitchGame!$A:$A,'2025 썸머시즌 투수'!$B31,PitchGame!K:K)</f>
        <v>0</v>
      </c>
      <c r="K31" s="1">
        <f>SUMIF(PitchGame!$A:$A,'2025 썸머시즌 투수'!$B31,PitchGame!L:L)</f>
        <v>3</v>
      </c>
      <c r="L31" s="1">
        <f>SUMIF(PitchGame!$A:$A,'2025 썸머시즌 투수'!$B31,PitchGame!M:M)</f>
        <v>7</v>
      </c>
      <c r="M31" s="1">
        <f>SUMIF(PitchGame!$A:$A,'2025 썸머시즌 투수'!$B31,PitchGame!N:N)</f>
        <v>0</v>
      </c>
      <c r="N31" s="1">
        <f>SUMIF(PitchGame!$A:$A,'2025 썸머시즌 투수'!$B31,PitchGame!O:O)</f>
        <v>4</v>
      </c>
      <c r="O31" s="1">
        <f>SUMIF(PitchGame!$A:$A,'2025 썸머시즌 투수'!$B31,PitchGame!P:P)</f>
        <v>4</v>
      </c>
      <c r="P31" s="1">
        <f>SUMIF(PitchGame!$A:$A,'2025 썸머시즌 투수'!$B31,PitchGame!Q:Q)</f>
        <v>0</v>
      </c>
      <c r="Q31" s="1">
        <f>SUMIF(PitchGame!$A:$A,'2025 썸머시즌 투수'!$B31,PitchGame!R:R)</f>
        <v>0</v>
      </c>
      <c r="R31" s="1">
        <f>SUMIF(PitchGame!$A:$A,'2025 썸머시즌 투수'!$B31,PitchGame!S:S)</f>
        <v>2</v>
      </c>
      <c r="S31" s="1">
        <v>0</v>
      </c>
      <c r="T31" s="1">
        <v>0</v>
      </c>
      <c r="U31" s="1">
        <v>8</v>
      </c>
      <c r="V31" s="1"/>
      <c r="W31" s="2">
        <f t="shared" si="1"/>
        <v>8.3333333333333321</v>
      </c>
      <c r="X31" s="2">
        <f t="shared" si="2"/>
        <v>144.47196686347593</v>
      </c>
      <c r="Y31" s="2">
        <f t="shared" si="3"/>
        <v>1.6203703703703702</v>
      </c>
      <c r="Z31" s="2">
        <f t="shared" si="4"/>
        <v>6.25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37.5</v>
      </c>
      <c r="AE31" s="2">
        <f t="shared" si="9"/>
        <v>0</v>
      </c>
      <c r="AF31" s="2">
        <f t="shared" si="10"/>
        <v>37.5</v>
      </c>
      <c r="AG31" s="2">
        <f t="shared" si="11"/>
        <v>1.4</v>
      </c>
      <c r="AH31" s="2">
        <f t="shared" si="12"/>
        <v>42.857142857142854</v>
      </c>
      <c r="AJ31">
        <f t="shared" si="13"/>
        <v>0.875</v>
      </c>
      <c r="AK31">
        <f>SUMIF(BatGame!$A:$A,'2025 썸머시즌 투수'!B31,BatGame!$AE:$AE)</f>
        <v>48</v>
      </c>
      <c r="AL31">
        <f t="shared" si="14"/>
        <v>24</v>
      </c>
      <c r="AM31" s="2">
        <f t="shared" si="15"/>
        <v>11.111111111111111</v>
      </c>
      <c r="AN31" s="2">
        <f t="shared" si="16"/>
        <v>6</v>
      </c>
      <c r="AO31" s="1">
        <v>2</v>
      </c>
      <c r="AP31" s="2">
        <f t="shared" si="17"/>
        <v>0.12959999999999999</v>
      </c>
      <c r="AQ31">
        <f t="shared" si="18"/>
        <v>0.3322443865207384</v>
      </c>
      <c r="AR31" s="2">
        <f t="shared" si="19"/>
        <v>0.46184438652073839</v>
      </c>
      <c r="AS31">
        <f>AR31/'리그 상수'!$F$4</f>
        <v>1.6377460514919829E-2</v>
      </c>
      <c r="AT31" t="b">
        <f>IF(D31&gt;= '리그 상수'!$I$1*1.8, TRUE, FALSE)</f>
        <v>0</v>
      </c>
    </row>
    <row r="32" spans="1:46">
      <c r="A32" t="s">
        <v>220</v>
      </c>
      <c r="B32" s="1" t="s">
        <v>141</v>
      </c>
      <c r="C32" s="24">
        <f t="shared" si="0"/>
        <v>0</v>
      </c>
      <c r="D32" s="1">
        <f>SUMIF(PitchGame!$A:$A,'2025 썸머시즌 투수'!$B32,PitchGame!E:E)</f>
        <v>1.67</v>
      </c>
      <c r="E32" s="1">
        <f>SUMIF(PitchGame!$A:$A,'2025 썸머시즌 투수'!$B32,PitchGame!F:F)</f>
        <v>5</v>
      </c>
      <c r="F32" s="1">
        <f>SUMIF(PitchGame!$A:$A,'2025 썸머시즌 투수'!$B32,PitchGame!G:G)</f>
        <v>0</v>
      </c>
      <c r="G32" s="1">
        <f>SUMIF(PitchGame!$A:$A,'2025 썸머시즌 투수'!$B32,PitchGame!H:H)</f>
        <v>0</v>
      </c>
      <c r="H32" s="1">
        <f>SUMIF(PitchGame!$A:$A,'2025 썸머시즌 투수'!$B32,PitchGame!I:I)</f>
        <v>0</v>
      </c>
      <c r="I32" s="1">
        <f>SUMIF(PitchGame!$A:$A,'2025 썸머시즌 투수'!$B32,PitchGame!J:J)</f>
        <v>0</v>
      </c>
      <c r="J32" s="1">
        <f>SUMIF(PitchGame!$A:$A,'2025 썸머시즌 투수'!$B32,PitchGame!K:K)</f>
        <v>0</v>
      </c>
      <c r="K32" s="1">
        <f>SUMIF(PitchGame!$A:$A,'2025 썸머시즌 투수'!$B32,PitchGame!L:L)</f>
        <v>1</v>
      </c>
      <c r="L32" s="1">
        <f>SUMIF(PitchGame!$A:$A,'2025 썸머시즌 투수'!$B32,PitchGame!M:M)</f>
        <v>2</v>
      </c>
      <c r="M32" s="1">
        <f>SUMIF(PitchGame!$A:$A,'2025 썸머시즌 투수'!$B32,PitchGame!N:N)</f>
        <v>0</v>
      </c>
      <c r="N32" s="1">
        <f>SUMIF(PitchGame!$A:$A,'2025 썸머시즌 투수'!$B32,PitchGame!O:O)</f>
        <v>0</v>
      </c>
      <c r="O32" s="1">
        <f>SUMIF(PitchGame!$A:$A,'2025 썸머시즌 투수'!$B32,PitchGame!P:P)</f>
        <v>0</v>
      </c>
      <c r="P32" s="1">
        <f>SUMIF(PitchGame!$A:$A,'2025 썸머시즌 투수'!$B32,PitchGame!Q:Q)</f>
        <v>0</v>
      </c>
      <c r="Q32" s="1">
        <f>SUMIF(PitchGame!$A:$A,'2025 썸머시즌 투수'!$B32,PitchGame!R:R)</f>
        <v>0</v>
      </c>
      <c r="R32" s="1">
        <f>SUMIF(PitchGame!$A:$A,'2025 썸머시즌 투수'!$B32,PitchGame!S:S)</f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1.1976047904191618</v>
      </c>
      <c r="Z32" s="2">
        <f t="shared" si="4"/>
        <v>5.3892215568862278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0.33333333333333331</v>
      </c>
      <c r="AH32" s="2">
        <f t="shared" si="12"/>
        <v>100</v>
      </c>
      <c r="AJ32">
        <f t="shared" si="13"/>
        <v>0.2857142857142857</v>
      </c>
      <c r="AK32">
        <f>SUMIF(BatGame!$A:$A,'2025 썸머시즌 투수'!B32,BatGame!$AE:$AE)</f>
        <v>2</v>
      </c>
      <c r="AL32">
        <f t="shared" si="14"/>
        <v>2</v>
      </c>
      <c r="AM32" s="2">
        <f t="shared" si="15"/>
        <v>1.1976047904191618</v>
      </c>
      <c r="AN32" s="2">
        <f t="shared" si="16"/>
        <v>0.2857142857142857</v>
      </c>
      <c r="AO32" s="1">
        <v>1</v>
      </c>
      <c r="AP32" s="2">
        <f t="shared" si="17"/>
        <v>5.0099999999999999E-2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  <c r="AT32" t="b">
        <f>IF(D32&gt;= '리그 상수'!$I$1*1.8, TRUE, FALSE)</f>
        <v>0</v>
      </c>
    </row>
    <row r="33" spans="1:46">
      <c r="A33" t="s">
        <v>220</v>
      </c>
      <c r="B33" s="1" t="s">
        <v>126</v>
      </c>
      <c r="C33" s="24">
        <f t="shared" si="0"/>
        <v>0</v>
      </c>
      <c r="D33" s="1">
        <f>SUMIF(PitchGame!$A:$A,'2025 썸머시즌 투수'!$B33,PitchGame!E:E)</f>
        <v>4.33</v>
      </c>
      <c r="E33" s="1">
        <f>SUMIF(PitchGame!$A:$A,'2025 썸머시즌 투수'!$B33,PitchGame!F:F)</f>
        <v>13</v>
      </c>
      <c r="F33" s="1">
        <f>SUMIF(PitchGame!$A:$A,'2025 썸머시즌 투수'!$B33,PitchGame!G:G)</f>
        <v>0</v>
      </c>
      <c r="G33" s="1">
        <f>SUMIF(PitchGame!$A:$A,'2025 썸머시즌 투수'!$B33,PitchGame!H:H)</f>
        <v>0</v>
      </c>
      <c r="H33" s="1">
        <f>SUMIF(PitchGame!$A:$A,'2025 썸머시즌 투수'!$B33,PitchGame!I:I)</f>
        <v>2</v>
      </c>
      <c r="I33" s="1">
        <f>SUMIF(PitchGame!$A:$A,'2025 썸머시즌 투수'!$B33,PitchGame!J:J)</f>
        <v>0</v>
      </c>
      <c r="J33" s="1">
        <f>SUMIF(PitchGame!$A:$A,'2025 썸머시즌 투수'!$B33,PitchGame!K:K)</f>
        <v>0</v>
      </c>
      <c r="K33" s="1">
        <f>SUMIF(PitchGame!$A:$A,'2025 썸머시즌 투수'!$B33,PitchGame!L:L)</f>
        <v>1</v>
      </c>
      <c r="L33" s="1">
        <f>SUMIF(PitchGame!$A:$A,'2025 썸머시즌 투수'!$B33,PitchGame!M:M)</f>
        <v>1</v>
      </c>
      <c r="M33" s="1">
        <f>SUMIF(PitchGame!$A:$A,'2025 썸머시즌 투수'!$B33,PitchGame!N:N)</f>
        <v>0</v>
      </c>
      <c r="N33" s="1">
        <f>SUMIF(PitchGame!$A:$A,'2025 썸머시즌 투수'!$B33,PitchGame!O:O)</f>
        <v>0</v>
      </c>
      <c r="O33" s="1">
        <f>SUMIF(PitchGame!$A:$A,'2025 썸머시즌 투수'!$B33,PitchGame!P:P)</f>
        <v>0</v>
      </c>
      <c r="P33" s="1">
        <f>SUMIF(PitchGame!$A:$A,'2025 썸머시즌 투수'!$B33,PitchGame!Q:Q)</f>
        <v>0</v>
      </c>
      <c r="Q33" s="1">
        <f>SUMIF(PitchGame!$A:$A,'2025 썸머시즌 투수'!$B33,PitchGame!R:R)</f>
        <v>0</v>
      </c>
      <c r="R33" s="1">
        <f>SUMIF(PitchGame!$A:$A,'2025 썸머시즌 투수'!$B33,PitchGame!S:S)</f>
        <v>0</v>
      </c>
      <c r="S33" s="1">
        <v>0</v>
      </c>
      <c r="T33" s="1">
        <v>0</v>
      </c>
      <c r="U33" s="1">
        <v>3</v>
      </c>
      <c r="V33" s="1"/>
      <c r="W33" s="2">
        <f t="shared" si="1"/>
        <v>0</v>
      </c>
      <c r="X33" s="2">
        <f t="shared" si="2"/>
        <v>0</v>
      </c>
      <c r="Y33" s="2">
        <f t="shared" si="3"/>
        <v>0.23094688221709006</v>
      </c>
      <c r="Z33" s="2">
        <f t="shared" si="4"/>
        <v>2.0785219399538106</v>
      </c>
      <c r="AA33" s="2">
        <f t="shared" si="5"/>
        <v>0</v>
      </c>
      <c r="AB33" s="2" t="e">
        <f t="shared" si="6"/>
        <v>#DIV/0!</v>
      </c>
      <c r="AC33" s="2">
        <f t="shared" si="7"/>
        <v>0</v>
      </c>
      <c r="AD33" s="2">
        <f t="shared" si="8"/>
        <v>33.333333333333329</v>
      </c>
      <c r="AE33" s="2">
        <f t="shared" si="9"/>
        <v>0</v>
      </c>
      <c r="AF33" s="2">
        <f t="shared" si="10"/>
        <v>33.333333333333329</v>
      </c>
      <c r="AG33" s="2">
        <f t="shared" si="11"/>
        <v>0.5</v>
      </c>
      <c r="AH33" s="2">
        <f t="shared" si="12"/>
        <v>100</v>
      </c>
      <c r="AJ33">
        <f t="shared" si="13"/>
        <v>0.33333333333333331</v>
      </c>
      <c r="AK33">
        <f>SUMIF(BatGame!$A:$A,'2025 썸머시즌 투수'!B33,BatGame!$AE:$AE)</f>
        <v>25</v>
      </c>
      <c r="AL33">
        <f t="shared" si="14"/>
        <v>12.5</v>
      </c>
      <c r="AM33" s="2">
        <f t="shared" si="15"/>
        <v>5.7736720554272516</v>
      </c>
      <c r="AN33" s="2">
        <f t="shared" si="16"/>
        <v>8.3333333333333339</v>
      </c>
      <c r="AO33" s="1">
        <v>2</v>
      </c>
      <c r="AP33" s="2">
        <f t="shared" si="17"/>
        <v>0.12989999999999999</v>
      </c>
      <c r="AQ33" t="e">
        <f t="shared" si="18"/>
        <v>#DIV/0!</v>
      </c>
      <c r="AR33" s="2" t="e">
        <f t="shared" si="19"/>
        <v>#DIV/0!</v>
      </c>
      <c r="AS33" t="e">
        <f>AR33/'리그 상수'!$F$4</f>
        <v>#DIV/0!</v>
      </c>
      <c r="AT33" t="b">
        <f>IF(D33&gt;= '리그 상수'!$I$1*1.8, TRUE, FALSE)</f>
        <v>0</v>
      </c>
    </row>
    <row r="34" spans="1:46">
      <c r="A34" t="s">
        <v>220</v>
      </c>
      <c r="B34" s="1" t="s">
        <v>123</v>
      </c>
      <c r="C34" s="24">
        <f t="shared" si="0"/>
        <v>0</v>
      </c>
      <c r="D34" s="1">
        <f>SUMIF(PitchGame!$A:$A,'2025 썸머시즌 투수'!$B34,PitchGame!E:E)</f>
        <v>1.33</v>
      </c>
      <c r="E34" s="1">
        <f>SUMIF(PitchGame!$A:$A,'2025 썸머시즌 투수'!$B34,PitchGame!F:F)</f>
        <v>4</v>
      </c>
      <c r="F34" s="1">
        <f>SUMIF(PitchGame!$A:$A,'2025 썸머시즌 투수'!$B34,PitchGame!G:G)</f>
        <v>0</v>
      </c>
      <c r="G34" s="1">
        <f>SUMIF(PitchGame!$A:$A,'2025 썸머시즌 투수'!$B34,PitchGame!H:H)</f>
        <v>0</v>
      </c>
      <c r="H34" s="1">
        <f>SUMIF(PitchGame!$A:$A,'2025 썸머시즌 투수'!$B34,PitchGame!I:I)</f>
        <v>0</v>
      </c>
      <c r="I34" s="1">
        <f>SUMIF(PitchGame!$A:$A,'2025 썸머시즌 투수'!$B34,PitchGame!J:J)</f>
        <v>0</v>
      </c>
      <c r="J34" s="1">
        <f>SUMIF(PitchGame!$A:$A,'2025 썸머시즌 투수'!$B34,PitchGame!K:K)</f>
        <v>0</v>
      </c>
      <c r="K34" s="1">
        <f>SUMIF(PitchGame!$A:$A,'2025 썸머시즌 투수'!$B34,PitchGame!L:L)</f>
        <v>1</v>
      </c>
      <c r="L34" s="1">
        <f>SUMIF(PitchGame!$A:$A,'2025 썸머시즌 투수'!$B34,PitchGame!M:M)</f>
        <v>1</v>
      </c>
      <c r="M34" s="1">
        <f>SUMIF(PitchGame!$A:$A,'2025 썸머시즌 투수'!$B34,PitchGame!N:N)</f>
        <v>0</v>
      </c>
      <c r="N34" s="1">
        <f>SUMIF(PitchGame!$A:$A,'2025 썸머시즌 투수'!$B34,PitchGame!O:O)</f>
        <v>0</v>
      </c>
      <c r="O34" s="1">
        <f>SUMIF(PitchGame!$A:$A,'2025 썸머시즌 투수'!$B34,PitchGame!P:P)</f>
        <v>0</v>
      </c>
      <c r="P34" s="1">
        <f>SUMIF(PitchGame!$A:$A,'2025 썸머시즌 투수'!$B34,PitchGame!Q:Q)</f>
        <v>0</v>
      </c>
      <c r="Q34" s="1">
        <f>SUMIF(PitchGame!$A:$A,'2025 썸머시즌 투수'!$B34,PitchGame!R:R)</f>
        <v>0</v>
      </c>
      <c r="R34" s="1">
        <f>SUMIF(PitchGame!$A:$A,'2025 썸머시즌 투수'!$B34,PitchGame!S:S)</f>
        <v>0</v>
      </c>
      <c r="S34" s="1">
        <v>0</v>
      </c>
      <c r="T34" s="1">
        <v>0</v>
      </c>
      <c r="U34" s="1">
        <v>5</v>
      </c>
      <c r="V34" s="1"/>
      <c r="W34" s="2">
        <f t="shared" si="1"/>
        <v>0</v>
      </c>
      <c r="X34" s="2">
        <f t="shared" si="2"/>
        <v>0</v>
      </c>
      <c r="Y34" s="2">
        <f t="shared" si="3"/>
        <v>0.75187969924812026</v>
      </c>
      <c r="Z34" s="2">
        <f t="shared" si="4"/>
        <v>6.7669172932330826</v>
      </c>
      <c r="AA34" s="2">
        <f t="shared" si="5"/>
        <v>0</v>
      </c>
      <c r="AB34" s="2" t="e">
        <f t="shared" si="6"/>
        <v>#DIV/0!</v>
      </c>
      <c r="AC34" s="2">
        <f t="shared" si="7"/>
        <v>0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0.25</v>
      </c>
      <c r="AH34" s="2">
        <f t="shared" si="12"/>
        <v>100</v>
      </c>
      <c r="AJ34">
        <f t="shared" si="13"/>
        <v>0.2</v>
      </c>
      <c r="AK34">
        <f>SUMIF(BatGame!$A:$A,'2025 썸머시즌 투수'!B34,BatGame!$AE:$AE)</f>
        <v>7</v>
      </c>
      <c r="AL34">
        <f t="shared" si="14"/>
        <v>7</v>
      </c>
      <c r="AM34" s="2">
        <f t="shared" si="15"/>
        <v>5.2631578947368416</v>
      </c>
      <c r="AN34" s="2">
        <f t="shared" si="16"/>
        <v>1.4</v>
      </c>
      <c r="AO34" s="1">
        <v>1</v>
      </c>
      <c r="AP34" s="2">
        <f t="shared" si="17"/>
        <v>3.9899999999999998E-2</v>
      </c>
      <c r="AQ34" t="e">
        <f t="shared" si="18"/>
        <v>#DIV/0!</v>
      </c>
      <c r="AR34" s="2" t="e">
        <f t="shared" si="19"/>
        <v>#DIV/0!</v>
      </c>
      <c r="AS34" t="e">
        <f>AR34/'리그 상수'!$F$4</f>
        <v>#DIV/0!</v>
      </c>
      <c r="AT34" t="b">
        <f>IF(D34&gt;= '리그 상수'!$I$1*1.8, TRUE, FALSE)</f>
        <v>0</v>
      </c>
    </row>
    <row r="35" spans="1:46">
      <c r="A35" t="s">
        <v>220</v>
      </c>
      <c r="B35" s="1" t="s">
        <v>99</v>
      </c>
      <c r="C35" s="24">
        <f t="shared" si="0"/>
        <v>6.3492063492063489</v>
      </c>
      <c r="D35" s="1">
        <f>SUMIF(PitchGame!$A:$A,'2025 썸머시즌 투수'!$B35,PitchGame!E:E)</f>
        <v>5.67</v>
      </c>
      <c r="E35" s="1">
        <f>SUMIF(PitchGame!$A:$A,'2025 썸머시즌 투수'!$B35,PitchGame!F:F)</f>
        <v>17</v>
      </c>
      <c r="F35" s="1">
        <f>SUMIF(PitchGame!$A:$A,'2025 썸머시즌 투수'!$B35,PitchGame!G:G)</f>
        <v>0</v>
      </c>
      <c r="G35" s="1">
        <f>SUMIF(PitchGame!$A:$A,'2025 썸머시즌 투수'!$B35,PitchGame!H:H)</f>
        <v>0</v>
      </c>
      <c r="H35" s="1">
        <f>SUMIF(PitchGame!$A:$A,'2025 썸머시즌 투수'!$B35,PitchGame!I:I)</f>
        <v>0</v>
      </c>
      <c r="I35" s="1">
        <f>SUMIF(PitchGame!$A:$A,'2025 썸머시즌 투수'!$B35,PitchGame!J:J)</f>
        <v>0</v>
      </c>
      <c r="J35" s="1">
        <f>SUMIF(PitchGame!$A:$A,'2025 썸머시즌 투수'!$B35,PitchGame!K:K)</f>
        <v>0</v>
      </c>
      <c r="K35" s="1">
        <f>SUMIF(PitchGame!$A:$A,'2025 썸머시즌 투수'!$B35,PitchGame!L:L)</f>
        <v>1</v>
      </c>
      <c r="L35" s="1">
        <f>SUMIF(PitchGame!$A:$A,'2025 썸머시즌 투수'!$B35,PitchGame!M:M)</f>
        <v>11</v>
      </c>
      <c r="M35" s="1">
        <f>SUMIF(PitchGame!$A:$A,'2025 썸머시즌 투수'!$B35,PitchGame!N:N)</f>
        <v>0</v>
      </c>
      <c r="N35" s="1">
        <f>SUMIF(PitchGame!$A:$A,'2025 썸머시즌 투수'!$B35,PitchGame!O:O)</f>
        <v>8</v>
      </c>
      <c r="O35" s="1">
        <f>SUMIF(PitchGame!$A:$A,'2025 썸머시즌 투수'!$B35,PitchGame!P:P)</f>
        <v>4</v>
      </c>
      <c r="P35" s="1">
        <f>SUMIF(PitchGame!$A:$A,'2025 썸머시즌 투수'!$B35,PitchGame!Q:Q)</f>
        <v>0</v>
      </c>
      <c r="Q35" s="1">
        <f>SUMIF(PitchGame!$A:$A,'2025 썸머시즌 투수'!$B35,PitchGame!R:R)</f>
        <v>4</v>
      </c>
      <c r="R35" s="1">
        <f>SUMIF(PitchGame!$A:$A,'2025 썸머시즌 투수'!$B35,PitchGame!S:S)</f>
        <v>3</v>
      </c>
      <c r="S35" s="1">
        <v>0</v>
      </c>
      <c r="T35" s="1">
        <v>0</v>
      </c>
      <c r="U35" s="1">
        <v>8</v>
      </c>
      <c r="V35" s="1"/>
      <c r="W35" s="2">
        <f t="shared" si="1"/>
        <v>12.698412698412698</v>
      </c>
      <c r="X35" s="2">
        <f t="shared" si="2"/>
        <v>220.14775903005858</v>
      </c>
      <c r="Y35" s="2">
        <f t="shared" si="3"/>
        <v>1.9400352733686068</v>
      </c>
      <c r="Z35" s="2">
        <f t="shared" si="4"/>
        <v>1.5873015873015872</v>
      </c>
      <c r="AA35" s="2">
        <f t="shared" si="5"/>
        <v>0</v>
      </c>
      <c r="AB35" s="2" t="e">
        <f t="shared" si="6"/>
        <v>#DIV/0!</v>
      </c>
      <c r="AC35" s="2">
        <f t="shared" si="7"/>
        <v>0</v>
      </c>
      <c r="AD35" s="2">
        <f t="shared" si="8"/>
        <v>12.5</v>
      </c>
      <c r="AE35" s="2">
        <f t="shared" si="9"/>
        <v>0</v>
      </c>
      <c r="AF35" s="2">
        <f t="shared" si="10"/>
        <v>12.5</v>
      </c>
      <c r="AG35" s="2">
        <f t="shared" si="11"/>
        <v>1.5714285714285714</v>
      </c>
      <c r="AH35" s="2">
        <f t="shared" si="12"/>
        <v>73.333333333333329</v>
      </c>
      <c r="AJ35">
        <f t="shared" si="13"/>
        <v>2.75</v>
      </c>
      <c r="AK35">
        <f>SUMIF(BatGame!$A:$A,'2025 썸머시즌 투수'!B35,BatGame!$AE:$AE)</f>
        <v>19</v>
      </c>
      <c r="AL35">
        <f t="shared" si="14"/>
        <v>19</v>
      </c>
      <c r="AM35" s="2">
        <f t="shared" si="15"/>
        <v>3.3509700176366843</v>
      </c>
      <c r="AN35" s="2">
        <f t="shared" si="16"/>
        <v>2.375</v>
      </c>
      <c r="AO35" s="1">
        <v>1</v>
      </c>
      <c r="AP35" s="2">
        <f t="shared" si="17"/>
        <v>0.1701</v>
      </c>
      <c r="AQ35">
        <f t="shared" si="18"/>
        <v>0.28617143448368282</v>
      </c>
      <c r="AR35" s="2">
        <f t="shared" si="19"/>
        <v>0.45627143448368279</v>
      </c>
      <c r="AS35">
        <f>AR35/'리그 상수'!$F$4</f>
        <v>1.6179838102258284E-2</v>
      </c>
      <c r="AT35" t="b">
        <f>IF(D35&gt;= '리그 상수'!$I$1*1.8, TRUE, FALSE)</f>
        <v>0</v>
      </c>
    </row>
    <row r="36" spans="1:46">
      <c r="A36" t="s">
        <v>220</v>
      </c>
      <c r="B36" s="1" t="s">
        <v>265</v>
      </c>
      <c r="C36" s="24">
        <f t="shared" si="0"/>
        <v>2.25</v>
      </c>
      <c r="D36" s="1">
        <f>SUMIF(PitchGame!$A:$A,'2025 썸머시즌 투수'!$B36,PitchGame!E:E)</f>
        <v>8</v>
      </c>
      <c r="E36" s="1">
        <f>SUMIF(PitchGame!$A:$A,'2025 썸머시즌 투수'!$B36,PitchGame!F:F)</f>
        <v>24</v>
      </c>
      <c r="F36" s="1">
        <f>SUMIF(PitchGame!$A:$A,'2025 썸머시즌 투수'!$B36,PitchGame!G:G)</f>
        <v>0</v>
      </c>
      <c r="G36" s="1">
        <f>SUMIF(PitchGame!$A:$A,'2025 썸머시즌 투수'!$B36,PitchGame!H:H)</f>
        <v>0</v>
      </c>
      <c r="H36" s="1">
        <f>SUMIF(PitchGame!$A:$A,'2025 썸머시즌 투수'!$B36,PitchGame!I:I)</f>
        <v>0</v>
      </c>
      <c r="I36" s="1">
        <f>SUMIF(PitchGame!$A:$A,'2025 썸머시즌 투수'!$B36,PitchGame!J:J)</f>
        <v>0</v>
      </c>
      <c r="J36" s="1">
        <f>SUMIF(PitchGame!$A:$A,'2025 썸머시즌 투수'!$B36,PitchGame!K:K)</f>
        <v>0</v>
      </c>
      <c r="K36" s="1">
        <f>SUMIF(PitchGame!$A:$A,'2025 썸머시즌 투수'!$B36,PitchGame!L:L)</f>
        <v>2</v>
      </c>
      <c r="L36" s="1">
        <f>SUMIF(PitchGame!$A:$A,'2025 썸머시즌 투수'!$B36,PitchGame!M:M)</f>
        <v>9</v>
      </c>
      <c r="M36" s="1">
        <f>SUMIF(PitchGame!$A:$A,'2025 썸머시즌 투수'!$B36,PitchGame!N:N)</f>
        <v>1</v>
      </c>
      <c r="N36" s="1">
        <f>SUMIF(PitchGame!$A:$A,'2025 썸머시즌 투수'!$B36,PitchGame!O:O)</f>
        <v>4</v>
      </c>
      <c r="O36" s="1">
        <f>SUMIF(PitchGame!$A:$A,'2025 썸머시즌 투수'!$B36,PitchGame!P:P)</f>
        <v>2</v>
      </c>
      <c r="P36" s="1">
        <f>SUMIF(PitchGame!$A:$A,'2025 썸머시즌 투수'!$B36,PitchGame!Q:Q)</f>
        <v>0</v>
      </c>
      <c r="Q36" s="1">
        <f>SUMIF(PitchGame!$A:$A,'2025 썸머시즌 투수'!$B36,PitchGame!R:R)</f>
        <v>0</v>
      </c>
      <c r="R36" s="1">
        <f>SUMIF(PitchGame!$A:$A,'2025 썸머시즌 투수'!$B36,PitchGame!S:S)</f>
        <v>0</v>
      </c>
      <c r="S36" s="1">
        <v>0</v>
      </c>
      <c r="T36" s="1">
        <v>0</v>
      </c>
      <c r="U36" s="1">
        <v>2</v>
      </c>
      <c r="V36" s="1"/>
      <c r="W36" s="2">
        <f t="shared" si="1"/>
        <v>4.5</v>
      </c>
      <c r="X36" s="2">
        <f t="shared" si="2"/>
        <v>78.014862106277022</v>
      </c>
      <c r="Y36" s="2">
        <f t="shared" si="3"/>
        <v>1.125</v>
      </c>
      <c r="Z36" s="2">
        <f t="shared" si="4"/>
        <v>2.25</v>
      </c>
      <c r="AA36" s="2">
        <f t="shared" si="5"/>
        <v>0</v>
      </c>
      <c r="AB36" s="2" t="e">
        <f t="shared" si="6"/>
        <v>#DIV/0!</v>
      </c>
      <c r="AC36" s="2">
        <f t="shared" si="7"/>
        <v>1.125</v>
      </c>
      <c r="AD36" s="2">
        <f t="shared" si="8"/>
        <v>100</v>
      </c>
      <c r="AE36" s="2">
        <f t="shared" si="9"/>
        <v>0</v>
      </c>
      <c r="AF36" s="2">
        <f t="shared" si="10"/>
        <v>100</v>
      </c>
      <c r="AG36" s="2">
        <f t="shared" si="11"/>
        <v>-8</v>
      </c>
      <c r="AH36" s="2">
        <f t="shared" si="12"/>
        <v>77.777777777777786</v>
      </c>
      <c r="AJ36">
        <f t="shared" si="13"/>
        <v>4.5</v>
      </c>
      <c r="AK36">
        <f>SUMIF(BatGame!$A:$A,'2025 썸머시즌 투수'!B36,BatGame!$AE:$AE)</f>
        <v>1</v>
      </c>
      <c r="AL36">
        <f t="shared" si="14"/>
        <v>1</v>
      </c>
      <c r="AM36" s="2">
        <f t="shared" si="15"/>
        <v>0.125</v>
      </c>
      <c r="AN36" s="2">
        <f t="shared" si="16"/>
        <v>0.5</v>
      </c>
      <c r="AO36" s="1">
        <v>1</v>
      </c>
      <c r="AP36" s="2">
        <f t="shared" si="17"/>
        <v>0.24</v>
      </c>
      <c r="AQ36">
        <f t="shared" si="18"/>
        <v>1.1393840415663179</v>
      </c>
      <c r="AR36" s="2">
        <f t="shared" si="19"/>
        <v>1.3793840415663179</v>
      </c>
      <c r="AS36">
        <f>AR36/'리그 상수'!$F$4</f>
        <v>4.8914327715117743E-2</v>
      </c>
      <c r="AT36" t="b">
        <f>IF(D36&gt;= '리그 상수'!$I$1*1.8, TRUE, FALSE)</f>
        <v>0</v>
      </c>
    </row>
    <row r="37" spans="1:46">
      <c r="A37" t="s">
        <v>220</v>
      </c>
      <c r="B37" s="1" t="s">
        <v>191</v>
      </c>
      <c r="C37" s="24">
        <f t="shared" si="0"/>
        <v>0</v>
      </c>
      <c r="D37" s="1">
        <f>SUMIF(PitchGame!$A:$A,'2025 썸머시즌 투수'!$B37,PitchGame!E:E)</f>
        <v>0</v>
      </c>
      <c r="E37" s="1">
        <f>SUMIF(PitchGame!$A:$A,'2025 썸머시즌 투수'!$B37,PitchGame!F:F)</f>
        <v>0</v>
      </c>
      <c r="F37" s="1">
        <f>SUMIF(PitchGame!$A:$A,'2025 썸머시즌 투수'!$B37,PitchGame!G:G)</f>
        <v>0</v>
      </c>
      <c r="G37" s="1">
        <f>SUMIF(PitchGame!$A:$A,'2025 썸머시즌 투수'!$B37,PitchGame!H:H)</f>
        <v>0</v>
      </c>
      <c r="H37" s="1">
        <f>SUMIF(PitchGame!$A:$A,'2025 썸머시즌 투수'!$B37,PitchGame!I:I)</f>
        <v>0</v>
      </c>
      <c r="I37" s="1">
        <f>SUMIF(PitchGame!$A:$A,'2025 썸머시즌 투수'!$B37,PitchGame!J:J)</f>
        <v>0</v>
      </c>
      <c r="J37" s="1">
        <f>SUMIF(PitchGame!$A:$A,'2025 썸머시즌 투수'!$B37,PitchGame!K:K)</f>
        <v>0</v>
      </c>
      <c r="K37" s="1">
        <f>SUMIF(PitchGame!$A:$A,'2025 썸머시즌 투수'!$B37,PitchGame!L:L)</f>
        <v>0</v>
      </c>
      <c r="L37" s="1">
        <f>SUMIF(PitchGame!$A:$A,'2025 썸머시즌 투수'!$B37,PitchGame!M:M)</f>
        <v>0</v>
      </c>
      <c r="M37" s="1">
        <f>SUMIF(PitchGame!$A:$A,'2025 썸머시즌 투수'!$B37,PitchGame!N:N)</f>
        <v>0</v>
      </c>
      <c r="N37" s="1">
        <f>SUMIF(PitchGame!$A:$A,'2025 썸머시즌 투수'!$B37,PitchGame!O:O)</f>
        <v>0</v>
      </c>
      <c r="O37" s="1">
        <f>SUMIF(PitchGame!$A:$A,'2025 썸머시즌 투수'!$B37,PitchGame!P:P)</f>
        <v>0</v>
      </c>
      <c r="P37" s="1">
        <f>SUMIF(PitchGame!$A:$A,'2025 썸머시즌 투수'!$B37,PitchGame!Q:Q)</f>
        <v>0</v>
      </c>
      <c r="Q37" s="1">
        <f>SUMIF(PitchGame!$A:$A,'2025 썸머시즌 투수'!$B37,PitchGame!R:R)</f>
        <v>0</v>
      </c>
      <c r="R37" s="1">
        <f>SUMIF(PitchGame!$A:$A,'2025 썸머시즌 투수'!$B37,PitchGame!S:S)</f>
        <v>0</v>
      </c>
      <c r="S37" s="1">
        <v>0</v>
      </c>
      <c r="T37" s="1">
        <v>0</v>
      </c>
      <c r="U37" s="1">
        <v>0</v>
      </c>
      <c r="V37" s="1"/>
      <c r="W37" s="2">
        <f t="shared" si="1"/>
        <v>0</v>
      </c>
      <c r="X37" s="2">
        <f t="shared" si="2"/>
        <v>0</v>
      </c>
      <c r="Y37" s="2" t="e">
        <f t="shared" si="3"/>
        <v>#DIV/0!</v>
      </c>
      <c r="Z37" s="2" t="e">
        <f t="shared" si="4"/>
        <v>#DIV/0!</v>
      </c>
      <c r="AA37" s="2">
        <f t="shared" si="5"/>
        <v>0</v>
      </c>
      <c r="AB37" s="2" t="e">
        <f t="shared" si="6"/>
        <v>#DIV/0!</v>
      </c>
      <c r="AC37" s="2" t="e">
        <f t="shared" si="7"/>
        <v>#DIV/0!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 t="e">
        <f t="shared" si="11"/>
        <v>#DIV/0!</v>
      </c>
      <c r="AH37" s="2" t="e">
        <f t="shared" si="12"/>
        <v>#DIV/0!</v>
      </c>
      <c r="AJ37" t="e">
        <f t="shared" si="13"/>
        <v>#DIV/0!</v>
      </c>
      <c r="AK37">
        <f>SUMIF(BatGame!$A:$A,'2025 썸머시즌 투수'!B37,BatGame!$AE:$AE)</f>
        <v>0</v>
      </c>
      <c r="AL37" t="e">
        <f t="shared" si="14"/>
        <v>#DIV/0!</v>
      </c>
      <c r="AM37" s="2" t="e">
        <f t="shared" si="15"/>
        <v>#DIV/0!</v>
      </c>
      <c r="AN37" s="2" t="e">
        <f t="shared" si="16"/>
        <v>#DIV/0!</v>
      </c>
      <c r="AO37" s="1">
        <v>0</v>
      </c>
      <c r="AP37" s="2">
        <f t="shared" si="17"/>
        <v>0</v>
      </c>
      <c r="AQ37" t="e">
        <f t="shared" si="18"/>
        <v>#DIV/0!</v>
      </c>
      <c r="AR37" s="2" t="e">
        <f t="shared" si="19"/>
        <v>#DIV/0!</v>
      </c>
      <c r="AS37" t="e">
        <f>AR37/'리그 상수'!$F$4</f>
        <v>#DIV/0!</v>
      </c>
      <c r="AT37" t="b">
        <f>IF(D37&gt;= '리그 상수'!$I$1*1.8, TRUE, FALSE)</f>
        <v>0</v>
      </c>
    </row>
    <row r="38" spans="1:46">
      <c r="A38" t="s">
        <v>220</v>
      </c>
      <c r="B38" s="1" t="s">
        <v>192</v>
      </c>
      <c r="C38" s="24">
        <f t="shared" si="0"/>
        <v>0</v>
      </c>
      <c r="D38" s="1">
        <f>SUMIF(PitchGame!$A:$A,'2025 썸머시즌 투수'!$B38,PitchGame!E:E)</f>
        <v>0</v>
      </c>
      <c r="E38" s="1">
        <f>SUMIF(PitchGame!$A:$A,'2025 썸머시즌 투수'!$B38,PitchGame!F:F)</f>
        <v>0</v>
      </c>
      <c r="F38" s="1">
        <f>SUMIF(PitchGame!$A:$A,'2025 썸머시즌 투수'!$B38,PitchGame!G:G)</f>
        <v>0</v>
      </c>
      <c r="G38" s="1">
        <f>SUMIF(PitchGame!$A:$A,'2025 썸머시즌 투수'!$B38,PitchGame!H:H)</f>
        <v>0</v>
      </c>
      <c r="H38" s="1">
        <f>SUMIF(PitchGame!$A:$A,'2025 썸머시즌 투수'!$B38,PitchGame!I:I)</f>
        <v>0</v>
      </c>
      <c r="I38" s="1">
        <f>SUMIF(PitchGame!$A:$A,'2025 썸머시즌 투수'!$B38,PitchGame!J:J)</f>
        <v>0</v>
      </c>
      <c r="J38" s="1">
        <f>SUMIF(PitchGame!$A:$A,'2025 썸머시즌 투수'!$B38,PitchGame!K:K)</f>
        <v>0</v>
      </c>
      <c r="K38" s="1">
        <f>SUMIF(PitchGame!$A:$A,'2025 썸머시즌 투수'!$B38,PitchGame!L:L)</f>
        <v>0</v>
      </c>
      <c r="L38" s="1">
        <f>SUMIF(PitchGame!$A:$A,'2025 썸머시즌 투수'!$B38,PitchGame!M:M)</f>
        <v>0</v>
      </c>
      <c r="M38" s="1">
        <f>SUMIF(PitchGame!$A:$A,'2025 썸머시즌 투수'!$B38,PitchGame!N:N)</f>
        <v>0</v>
      </c>
      <c r="N38" s="1">
        <f>SUMIF(PitchGame!$A:$A,'2025 썸머시즌 투수'!$B38,PitchGame!O:O)</f>
        <v>0</v>
      </c>
      <c r="O38" s="1">
        <f>SUMIF(PitchGame!$A:$A,'2025 썸머시즌 투수'!$B38,PitchGame!P:P)</f>
        <v>0</v>
      </c>
      <c r="P38" s="1">
        <f>SUMIF(PitchGame!$A:$A,'2025 썸머시즌 투수'!$B38,PitchGame!Q:Q)</f>
        <v>0</v>
      </c>
      <c r="Q38" s="1">
        <f>SUMIF(PitchGame!$A:$A,'2025 썸머시즌 투수'!$B38,PitchGame!R:R)</f>
        <v>0</v>
      </c>
      <c r="R38" s="1">
        <f>SUMIF(PitchGame!$A:$A,'2025 썸머시즌 투수'!$B38,PitchGame!S:S)</f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 t="e">
        <f t="shared" si="3"/>
        <v>#DIV/0!</v>
      </c>
      <c r="Z38" s="2" t="e">
        <f t="shared" si="4"/>
        <v>#DIV/0!</v>
      </c>
      <c r="AA38" s="2">
        <f t="shared" si="5"/>
        <v>0</v>
      </c>
      <c r="AB38" s="2" t="e">
        <f t="shared" si="6"/>
        <v>#DIV/0!</v>
      </c>
      <c r="AC38" s="2" t="e">
        <f t="shared" si="7"/>
        <v>#DIV/0!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 t="e">
        <f t="shared" si="12"/>
        <v>#DIV/0!</v>
      </c>
      <c r="AJ38" t="e">
        <f t="shared" si="13"/>
        <v>#DIV/0!</v>
      </c>
      <c r="AK38">
        <f>SUMIF(BatGame!$A:$A,'2025 썸머시즌 투수'!B38,BatGame!$AE:$AE)</f>
        <v>0</v>
      </c>
      <c r="AL38" t="e">
        <f t="shared" si="14"/>
        <v>#DIV/0!</v>
      </c>
      <c r="AM38" s="2" t="e">
        <f t="shared" si="15"/>
        <v>#DIV/0!</v>
      </c>
      <c r="AN38" s="2" t="e">
        <f t="shared" si="16"/>
        <v>#DIV/0!</v>
      </c>
      <c r="AO38" s="1">
        <v>0</v>
      </c>
      <c r="AP38" s="2">
        <f t="shared" si="17"/>
        <v>0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  <c r="AT38" t="b">
        <f>IF(D38&gt;= '리그 상수'!$I$1*1.8, TRUE, FALSE)</f>
        <v>0</v>
      </c>
    </row>
    <row r="39" spans="1:46">
      <c r="A39" t="s">
        <v>220</v>
      </c>
      <c r="B39" s="1" t="s">
        <v>193</v>
      </c>
      <c r="C39" s="24">
        <f t="shared" si="0"/>
        <v>0</v>
      </c>
      <c r="D39" s="1">
        <f>SUMIF(PitchGame!$A:$A,'2025 썸머시즌 투수'!$B39,PitchGame!E:E)</f>
        <v>0</v>
      </c>
      <c r="E39" s="1">
        <f>SUMIF(PitchGame!$A:$A,'2025 썸머시즌 투수'!$B39,PitchGame!F:F)</f>
        <v>0</v>
      </c>
      <c r="F39" s="1">
        <f>SUMIF(PitchGame!$A:$A,'2025 썸머시즌 투수'!$B39,PitchGame!G:G)</f>
        <v>0</v>
      </c>
      <c r="G39" s="1">
        <f>SUMIF(PitchGame!$A:$A,'2025 썸머시즌 투수'!$B39,PitchGame!H:H)</f>
        <v>0</v>
      </c>
      <c r="H39" s="1">
        <f>SUMIF(PitchGame!$A:$A,'2025 썸머시즌 투수'!$B39,PitchGame!I:I)</f>
        <v>0</v>
      </c>
      <c r="I39" s="1">
        <f>SUMIF(PitchGame!$A:$A,'2025 썸머시즌 투수'!$B39,PitchGame!J:J)</f>
        <v>0</v>
      </c>
      <c r="J39" s="1">
        <f>SUMIF(PitchGame!$A:$A,'2025 썸머시즌 투수'!$B39,PitchGame!K:K)</f>
        <v>0</v>
      </c>
      <c r="K39" s="1">
        <f>SUMIF(PitchGame!$A:$A,'2025 썸머시즌 투수'!$B39,PitchGame!L:L)</f>
        <v>0</v>
      </c>
      <c r="L39" s="1">
        <f>SUMIF(PitchGame!$A:$A,'2025 썸머시즌 투수'!$B39,PitchGame!M:M)</f>
        <v>0</v>
      </c>
      <c r="M39" s="1">
        <f>SUMIF(PitchGame!$A:$A,'2025 썸머시즌 투수'!$B39,PitchGame!N:N)</f>
        <v>0</v>
      </c>
      <c r="N39" s="1">
        <f>SUMIF(PitchGame!$A:$A,'2025 썸머시즌 투수'!$B39,PitchGame!O:O)</f>
        <v>0</v>
      </c>
      <c r="O39" s="1">
        <f>SUMIF(PitchGame!$A:$A,'2025 썸머시즌 투수'!$B39,PitchGame!P:P)</f>
        <v>0</v>
      </c>
      <c r="P39" s="1">
        <f>SUMIF(PitchGame!$A:$A,'2025 썸머시즌 투수'!$B39,PitchGame!Q:Q)</f>
        <v>0</v>
      </c>
      <c r="Q39" s="1">
        <f>SUMIF(PitchGame!$A:$A,'2025 썸머시즌 투수'!$B39,PitchGame!R:R)</f>
        <v>0</v>
      </c>
      <c r="R39" s="1">
        <f>SUMIF(PitchGame!$A:$A,'2025 썸머시즌 투수'!$B39,PitchGame!S:S)</f>
        <v>0</v>
      </c>
      <c r="S39" s="1">
        <v>0</v>
      </c>
      <c r="T39" s="1">
        <v>0</v>
      </c>
      <c r="U39" s="1">
        <v>0</v>
      </c>
      <c r="V39" s="1"/>
      <c r="W39" s="2">
        <f t="shared" si="1"/>
        <v>0</v>
      </c>
      <c r="X39" s="2">
        <f t="shared" si="2"/>
        <v>0</v>
      </c>
      <c r="Y39" s="2" t="e">
        <f t="shared" si="3"/>
        <v>#DIV/0!</v>
      </c>
      <c r="Z39" s="2" t="e">
        <f t="shared" si="4"/>
        <v>#DIV/0!</v>
      </c>
      <c r="AA39" s="2">
        <f t="shared" si="5"/>
        <v>0</v>
      </c>
      <c r="AB39" s="2" t="e">
        <f t="shared" si="6"/>
        <v>#DIV/0!</v>
      </c>
      <c r="AC39" s="2" t="e">
        <f t="shared" si="7"/>
        <v>#DIV/0!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 t="e">
        <f t="shared" si="12"/>
        <v>#DIV/0!</v>
      </c>
      <c r="AJ39" t="e">
        <f t="shared" si="13"/>
        <v>#DIV/0!</v>
      </c>
      <c r="AK39">
        <f>SUMIF(BatGame!$A:$A,'2025 썸머시즌 투수'!B39,BatGame!$AE:$AE)</f>
        <v>0</v>
      </c>
      <c r="AL39" t="e">
        <f t="shared" si="14"/>
        <v>#DIV/0!</v>
      </c>
      <c r="AM39" s="2" t="e">
        <f t="shared" si="15"/>
        <v>#DIV/0!</v>
      </c>
      <c r="AN39" s="2" t="e">
        <f t="shared" si="16"/>
        <v>#DIV/0!</v>
      </c>
      <c r="AO39" s="1">
        <v>0</v>
      </c>
      <c r="AP39" s="2">
        <f t="shared" si="17"/>
        <v>0</v>
      </c>
      <c r="AQ39" t="e">
        <f t="shared" si="18"/>
        <v>#DIV/0!</v>
      </c>
      <c r="AR39" s="2" t="e">
        <f t="shared" si="19"/>
        <v>#DIV/0!</v>
      </c>
      <c r="AS39" t="e">
        <f>AR39/'리그 상수'!$F$4</f>
        <v>#DIV/0!</v>
      </c>
      <c r="AT39" t="b">
        <f>IF(D39&gt;= '리그 상수'!$I$1*1.8, TRUE, FALSE)</f>
        <v>0</v>
      </c>
    </row>
    <row r="40" spans="1:46">
      <c r="A40" t="s">
        <v>220</v>
      </c>
      <c r="B40" s="1" t="s">
        <v>90</v>
      </c>
      <c r="C40" s="24">
        <f t="shared" si="0"/>
        <v>0</v>
      </c>
      <c r="D40" s="1">
        <f>SUMIF(PitchGame!$A:$A,'2025 썸머시즌 투수'!$B40,PitchGame!E:E)</f>
        <v>0</v>
      </c>
      <c r="E40" s="1">
        <f>SUMIF(PitchGame!$A:$A,'2025 썸머시즌 투수'!$B40,PitchGame!F:F)</f>
        <v>0</v>
      </c>
      <c r="F40" s="1">
        <f>SUMIF(PitchGame!$A:$A,'2025 썸머시즌 투수'!$B40,PitchGame!G:G)</f>
        <v>0</v>
      </c>
      <c r="G40" s="1">
        <f>SUMIF(PitchGame!$A:$A,'2025 썸머시즌 투수'!$B40,PitchGame!H:H)</f>
        <v>0</v>
      </c>
      <c r="H40" s="1">
        <f>SUMIF(PitchGame!$A:$A,'2025 썸머시즌 투수'!$B40,PitchGame!I:I)</f>
        <v>0</v>
      </c>
      <c r="I40" s="1">
        <f>SUMIF(PitchGame!$A:$A,'2025 썸머시즌 투수'!$B40,PitchGame!J:J)</f>
        <v>0</v>
      </c>
      <c r="J40" s="1">
        <f>SUMIF(PitchGame!$A:$A,'2025 썸머시즌 투수'!$B40,PitchGame!K:K)</f>
        <v>0</v>
      </c>
      <c r="K40" s="1">
        <f>SUMIF(PitchGame!$A:$A,'2025 썸머시즌 투수'!$B40,PitchGame!L:L)</f>
        <v>0</v>
      </c>
      <c r="L40" s="1">
        <f>SUMIF(PitchGame!$A:$A,'2025 썸머시즌 투수'!$B40,PitchGame!M:M)</f>
        <v>0</v>
      </c>
      <c r="M40" s="1">
        <f>SUMIF(PitchGame!$A:$A,'2025 썸머시즌 투수'!$B40,PitchGame!N:N)</f>
        <v>0</v>
      </c>
      <c r="N40" s="1">
        <f>SUMIF(PitchGame!$A:$A,'2025 썸머시즌 투수'!$B40,PitchGame!O:O)</f>
        <v>0</v>
      </c>
      <c r="O40" s="1">
        <f>SUMIF(PitchGame!$A:$A,'2025 썸머시즌 투수'!$B40,PitchGame!P:P)</f>
        <v>0</v>
      </c>
      <c r="P40" s="1">
        <f>SUMIF(PitchGame!$A:$A,'2025 썸머시즌 투수'!$B40,PitchGame!Q:Q)</f>
        <v>0</v>
      </c>
      <c r="Q40" s="1">
        <f>SUMIF(PitchGame!$A:$A,'2025 썸머시즌 투수'!$B40,PitchGame!R:R)</f>
        <v>0</v>
      </c>
      <c r="R40" s="1">
        <f>SUMIF(PitchGame!$A:$A,'2025 썸머시즌 투수'!$B40,PitchGame!S:S)</f>
        <v>0</v>
      </c>
      <c r="S40" s="1">
        <v>0</v>
      </c>
      <c r="T40" s="1">
        <v>0</v>
      </c>
      <c r="U40" s="1">
        <v>0</v>
      </c>
      <c r="V40" s="1"/>
      <c r="W40" s="2">
        <f t="shared" si="1"/>
        <v>0</v>
      </c>
      <c r="X40" s="2">
        <f t="shared" si="2"/>
        <v>0</v>
      </c>
      <c r="Y40" s="2" t="e">
        <f t="shared" si="3"/>
        <v>#DIV/0!</v>
      </c>
      <c r="Z40" s="2" t="e">
        <f t="shared" si="4"/>
        <v>#DIV/0!</v>
      </c>
      <c r="AA40" s="2">
        <f t="shared" si="5"/>
        <v>0</v>
      </c>
      <c r="AB40" s="2" t="e">
        <f t="shared" si="6"/>
        <v>#DIV/0!</v>
      </c>
      <c r="AC40" s="2" t="e">
        <f t="shared" si="7"/>
        <v>#DIV/0!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 t="e">
        <f t="shared" si="11"/>
        <v>#DIV/0!</v>
      </c>
      <c r="AH40" s="2" t="e">
        <f t="shared" si="12"/>
        <v>#DIV/0!</v>
      </c>
      <c r="AJ40" t="e">
        <f t="shared" si="13"/>
        <v>#DIV/0!</v>
      </c>
      <c r="AK40">
        <f>SUMIF(BatGame!$A:$A,'2025 썸머시즌 투수'!B40,BatGame!$AE:$AE)</f>
        <v>12</v>
      </c>
      <c r="AL40" t="e">
        <f t="shared" si="14"/>
        <v>#DIV/0!</v>
      </c>
      <c r="AM40" s="2" t="e">
        <f t="shared" si="15"/>
        <v>#DIV/0!</v>
      </c>
      <c r="AN40" s="2" t="e">
        <f t="shared" si="16"/>
        <v>#DIV/0!</v>
      </c>
      <c r="AO40" s="1">
        <v>0</v>
      </c>
      <c r="AP40" s="2">
        <f t="shared" si="17"/>
        <v>0</v>
      </c>
      <c r="AQ40" t="e">
        <f t="shared" si="18"/>
        <v>#DIV/0!</v>
      </c>
      <c r="AR40" s="2" t="e">
        <f t="shared" si="19"/>
        <v>#DIV/0!</v>
      </c>
      <c r="AS40" t="e">
        <f>AR40/'리그 상수'!$F$4</f>
        <v>#DIV/0!</v>
      </c>
      <c r="AT40" t="b">
        <f>IF(D40&gt;= '리그 상수'!$I$1*1.8, TRUE, FALSE)</f>
        <v>0</v>
      </c>
    </row>
    <row r="41" spans="1:46">
      <c r="A41" t="s">
        <v>220</v>
      </c>
      <c r="B41" s="1" t="s">
        <v>88</v>
      </c>
      <c r="C41" s="24">
        <f t="shared" si="0"/>
        <v>0</v>
      </c>
      <c r="D41" s="1">
        <f>SUMIF(PitchGame!$A:$A,'2025 썸머시즌 투수'!$B41,PitchGame!E:E)</f>
        <v>1</v>
      </c>
      <c r="E41" s="1">
        <f>SUMIF(PitchGame!$A:$A,'2025 썸머시즌 투수'!$B41,PitchGame!F:F)</f>
        <v>3</v>
      </c>
      <c r="F41" s="1">
        <f>SUMIF(PitchGame!$A:$A,'2025 썸머시즌 투수'!$B41,PitchGame!G:G)</f>
        <v>0</v>
      </c>
      <c r="G41" s="1">
        <f>SUMIF(PitchGame!$A:$A,'2025 썸머시즌 투수'!$B41,PitchGame!H:H)</f>
        <v>0</v>
      </c>
      <c r="H41" s="1">
        <f>SUMIF(PitchGame!$A:$A,'2025 썸머시즌 투수'!$B41,PitchGame!I:I)</f>
        <v>0</v>
      </c>
      <c r="I41" s="1">
        <f>SUMIF(PitchGame!$A:$A,'2025 썸머시즌 투수'!$B41,PitchGame!J:J)</f>
        <v>0</v>
      </c>
      <c r="J41" s="1">
        <f>SUMIF(PitchGame!$A:$A,'2025 썸머시즌 투수'!$B41,PitchGame!K:K)</f>
        <v>0</v>
      </c>
      <c r="K41" s="1">
        <f>SUMIF(PitchGame!$A:$A,'2025 썸머시즌 투수'!$B41,PitchGame!L:L)</f>
        <v>1</v>
      </c>
      <c r="L41" s="1">
        <f>SUMIF(PitchGame!$A:$A,'2025 썸머시즌 투수'!$B41,PitchGame!M:M)</f>
        <v>0</v>
      </c>
      <c r="M41" s="1">
        <f>SUMIF(PitchGame!$A:$A,'2025 썸머시즌 투수'!$B41,PitchGame!N:N)</f>
        <v>0</v>
      </c>
      <c r="N41" s="1">
        <f>SUMIF(PitchGame!$A:$A,'2025 썸머시즌 투수'!$B41,PitchGame!O:O)</f>
        <v>0</v>
      </c>
      <c r="O41" s="1">
        <f>SUMIF(PitchGame!$A:$A,'2025 썸머시즌 투수'!$B41,PitchGame!P:P)</f>
        <v>0</v>
      </c>
      <c r="P41" s="1">
        <f>SUMIF(PitchGame!$A:$A,'2025 썸머시즌 투수'!$B41,PitchGame!Q:Q)</f>
        <v>0</v>
      </c>
      <c r="Q41" s="1">
        <f>SUMIF(PitchGame!$A:$A,'2025 썸머시즌 투수'!$B41,PitchGame!R:R)</f>
        <v>0</v>
      </c>
      <c r="R41" s="1">
        <f>SUMIF(PitchGame!$A:$A,'2025 썸머시즌 투수'!$B41,PitchGame!S:S)</f>
        <v>0</v>
      </c>
      <c r="S41" s="1">
        <v>0</v>
      </c>
      <c r="T41" s="1">
        <v>0</v>
      </c>
      <c r="U41" s="1">
        <v>0</v>
      </c>
      <c r="V41" s="1"/>
      <c r="W41" s="2">
        <f t="shared" si="1"/>
        <v>0</v>
      </c>
      <c r="X41" s="2">
        <f t="shared" si="2"/>
        <v>0</v>
      </c>
      <c r="Y41" s="2">
        <f t="shared" si="3"/>
        <v>0</v>
      </c>
      <c r="Z41" s="2">
        <f t="shared" si="4"/>
        <v>9</v>
      </c>
      <c r="AA41" s="2">
        <f t="shared" si="5"/>
        <v>0</v>
      </c>
      <c r="AB41" s="2" t="e">
        <f t="shared" si="6"/>
        <v>#DIV/0!</v>
      </c>
      <c r="AC41" s="2">
        <f t="shared" si="7"/>
        <v>0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>
        <f t="shared" si="11"/>
        <v>0</v>
      </c>
      <c r="AH41" s="2" t="e">
        <f t="shared" si="12"/>
        <v>#DIV/0!</v>
      </c>
      <c r="AJ41" t="e">
        <f t="shared" si="13"/>
        <v>#DIV/0!</v>
      </c>
      <c r="AK41">
        <f>SUMIF(BatGame!$A:$A,'2025 썸머시즌 투수'!B41,BatGame!$AE:$AE)</f>
        <v>44</v>
      </c>
      <c r="AL41" t="e">
        <f t="shared" si="14"/>
        <v>#DIV/0!</v>
      </c>
      <c r="AM41" s="2">
        <f t="shared" si="15"/>
        <v>44</v>
      </c>
      <c r="AN41" s="2" t="e">
        <f t="shared" si="16"/>
        <v>#DIV/0!</v>
      </c>
      <c r="AO41" s="1">
        <v>0</v>
      </c>
      <c r="AP41" s="2">
        <f t="shared" si="17"/>
        <v>0.03</v>
      </c>
      <c r="AQ41" t="e">
        <f t="shared" si="18"/>
        <v>#DIV/0!</v>
      </c>
      <c r="AR41" s="2" t="e">
        <f t="shared" si="19"/>
        <v>#DIV/0!</v>
      </c>
      <c r="AS41" t="e">
        <f>AR41/'리그 상수'!$F$4</f>
        <v>#DIV/0!</v>
      </c>
      <c r="AT41" t="b">
        <f>IF(D41&gt;= '리그 상수'!$I$1*1.8, TRUE, FALSE)</f>
        <v>0</v>
      </c>
    </row>
    <row r="42" spans="1:46">
      <c r="A42" t="s">
        <v>220</v>
      </c>
      <c r="B42" s="1" t="s">
        <v>194</v>
      </c>
      <c r="C42" s="24">
        <f t="shared" si="0"/>
        <v>0</v>
      </c>
      <c r="D42" s="1">
        <f>SUMIF(PitchGame!$A:$A,'2025 썸머시즌 투수'!$B42,PitchGame!E:E)</f>
        <v>0</v>
      </c>
      <c r="E42" s="1">
        <f>SUMIF(PitchGame!$A:$A,'2025 썸머시즌 투수'!$B42,PitchGame!F:F)</f>
        <v>0</v>
      </c>
      <c r="F42" s="1">
        <f>SUMIF(PitchGame!$A:$A,'2025 썸머시즌 투수'!$B42,PitchGame!G:G)</f>
        <v>0</v>
      </c>
      <c r="G42" s="1">
        <f>SUMIF(PitchGame!$A:$A,'2025 썸머시즌 투수'!$B42,PitchGame!H:H)</f>
        <v>0</v>
      </c>
      <c r="H42" s="1">
        <f>SUMIF(PitchGame!$A:$A,'2025 썸머시즌 투수'!$B42,PitchGame!I:I)</f>
        <v>0</v>
      </c>
      <c r="I42" s="1">
        <f>SUMIF(PitchGame!$A:$A,'2025 썸머시즌 투수'!$B42,PitchGame!J:J)</f>
        <v>0</v>
      </c>
      <c r="J42" s="1">
        <f>SUMIF(PitchGame!$A:$A,'2025 썸머시즌 투수'!$B42,PitchGame!K:K)</f>
        <v>0</v>
      </c>
      <c r="K42" s="1">
        <f>SUMIF(PitchGame!$A:$A,'2025 썸머시즌 투수'!$B42,PitchGame!L:L)</f>
        <v>0</v>
      </c>
      <c r="L42" s="1">
        <f>SUMIF(PitchGame!$A:$A,'2025 썸머시즌 투수'!$B42,PitchGame!M:M)</f>
        <v>0</v>
      </c>
      <c r="M42" s="1">
        <f>SUMIF(PitchGame!$A:$A,'2025 썸머시즌 투수'!$B42,PitchGame!N:N)</f>
        <v>0</v>
      </c>
      <c r="N42" s="1">
        <f>SUMIF(PitchGame!$A:$A,'2025 썸머시즌 투수'!$B42,PitchGame!O:O)</f>
        <v>0</v>
      </c>
      <c r="O42" s="1">
        <f>SUMIF(PitchGame!$A:$A,'2025 썸머시즌 투수'!$B42,PitchGame!P:P)</f>
        <v>0</v>
      </c>
      <c r="P42" s="1">
        <f>SUMIF(PitchGame!$A:$A,'2025 썸머시즌 투수'!$B42,PitchGame!Q:Q)</f>
        <v>0</v>
      </c>
      <c r="Q42" s="1">
        <f>SUMIF(PitchGame!$A:$A,'2025 썸머시즌 투수'!$B42,PitchGame!R:R)</f>
        <v>0</v>
      </c>
      <c r="R42" s="1">
        <f>SUMIF(PitchGame!$A:$A,'2025 썸머시즌 투수'!$B42,PitchGame!S:S)</f>
        <v>0</v>
      </c>
      <c r="S42" s="1">
        <v>0</v>
      </c>
      <c r="T42" s="1">
        <v>0</v>
      </c>
      <c r="U42" s="1">
        <v>0</v>
      </c>
      <c r="V42" s="1"/>
      <c r="W42" s="2">
        <f t="shared" si="1"/>
        <v>0</v>
      </c>
      <c r="X42" s="2">
        <f t="shared" si="2"/>
        <v>0</v>
      </c>
      <c r="Y42" s="2" t="e">
        <f t="shared" si="3"/>
        <v>#DIV/0!</v>
      </c>
      <c r="Z42" s="2" t="e">
        <f t="shared" si="4"/>
        <v>#DIV/0!</v>
      </c>
      <c r="AA42" s="2">
        <f t="shared" si="5"/>
        <v>0</v>
      </c>
      <c r="AB42" s="2" t="e">
        <f t="shared" si="6"/>
        <v>#DIV/0!</v>
      </c>
      <c r="AC42" s="2" t="e">
        <f t="shared" si="7"/>
        <v>#DIV/0!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 t="e">
        <f t="shared" si="11"/>
        <v>#DIV/0!</v>
      </c>
      <c r="AH42" s="2" t="e">
        <f t="shared" si="12"/>
        <v>#DIV/0!</v>
      </c>
      <c r="AJ42" t="e">
        <f t="shared" si="13"/>
        <v>#DIV/0!</v>
      </c>
      <c r="AK42">
        <f>SUMIF(BatGame!$A:$A,'2025 썸머시즌 투수'!B42,BatGame!$AE:$AE)</f>
        <v>0</v>
      </c>
      <c r="AL42" t="e">
        <f t="shared" si="14"/>
        <v>#DIV/0!</v>
      </c>
      <c r="AM42" s="2" t="e">
        <f t="shared" si="15"/>
        <v>#DIV/0!</v>
      </c>
      <c r="AN42" s="2" t="e">
        <f t="shared" si="16"/>
        <v>#DIV/0!</v>
      </c>
      <c r="AO42" s="1">
        <v>0</v>
      </c>
      <c r="AP42" s="2">
        <f t="shared" si="17"/>
        <v>0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  <c r="AT42" t="b">
        <f>IF(D42&gt;= '리그 상수'!$I$1*1.8, TRUE, FALSE)</f>
        <v>0</v>
      </c>
    </row>
    <row r="43" spans="1:46">
      <c r="A43" t="s">
        <v>220</v>
      </c>
      <c r="B43" s="1" t="s">
        <v>142</v>
      </c>
      <c r="C43" s="24">
        <f t="shared" si="0"/>
        <v>0</v>
      </c>
      <c r="D43" s="1">
        <f>SUMIF(PitchGame!$A:$A,'2025 썸머시즌 투수'!$B43,PitchGame!E:E)</f>
        <v>0</v>
      </c>
      <c r="E43" s="1">
        <f>SUMIF(PitchGame!$A:$A,'2025 썸머시즌 투수'!$B43,PitchGame!F:F)</f>
        <v>0</v>
      </c>
      <c r="F43" s="1">
        <f>SUMIF(PitchGame!$A:$A,'2025 썸머시즌 투수'!$B43,PitchGame!G:G)</f>
        <v>0</v>
      </c>
      <c r="G43" s="1">
        <f>SUMIF(PitchGame!$A:$A,'2025 썸머시즌 투수'!$B43,PitchGame!H:H)</f>
        <v>0</v>
      </c>
      <c r="H43" s="1">
        <f>SUMIF(PitchGame!$A:$A,'2025 썸머시즌 투수'!$B43,PitchGame!I:I)</f>
        <v>0</v>
      </c>
      <c r="I43" s="1">
        <f>SUMIF(PitchGame!$A:$A,'2025 썸머시즌 투수'!$B43,PitchGame!J:J)</f>
        <v>0</v>
      </c>
      <c r="J43" s="1">
        <f>SUMIF(PitchGame!$A:$A,'2025 썸머시즌 투수'!$B43,PitchGame!K:K)</f>
        <v>0</v>
      </c>
      <c r="K43" s="1">
        <f>SUMIF(PitchGame!$A:$A,'2025 썸머시즌 투수'!$B43,PitchGame!L:L)</f>
        <v>0</v>
      </c>
      <c r="L43" s="1">
        <f>SUMIF(PitchGame!$A:$A,'2025 썸머시즌 투수'!$B43,PitchGame!M:M)</f>
        <v>0</v>
      </c>
      <c r="M43" s="1">
        <f>SUMIF(PitchGame!$A:$A,'2025 썸머시즌 투수'!$B43,PitchGame!N:N)</f>
        <v>0</v>
      </c>
      <c r="N43" s="1">
        <f>SUMIF(PitchGame!$A:$A,'2025 썸머시즌 투수'!$B43,PitchGame!O:O)</f>
        <v>0</v>
      </c>
      <c r="O43" s="1">
        <f>SUMIF(PitchGame!$A:$A,'2025 썸머시즌 투수'!$B43,PitchGame!P:P)</f>
        <v>0</v>
      </c>
      <c r="P43" s="1">
        <f>SUMIF(PitchGame!$A:$A,'2025 썸머시즌 투수'!$B43,PitchGame!Q:Q)</f>
        <v>0</v>
      </c>
      <c r="Q43" s="1">
        <f>SUMIF(PitchGame!$A:$A,'2025 썸머시즌 투수'!$B43,PitchGame!R:R)</f>
        <v>0</v>
      </c>
      <c r="R43" s="1">
        <f>SUMIF(PitchGame!$A:$A,'2025 썸머시즌 투수'!$B43,PitchGame!S:S)</f>
        <v>0</v>
      </c>
      <c r="S43" s="1">
        <v>0</v>
      </c>
      <c r="T43" s="1">
        <v>0</v>
      </c>
      <c r="U43" s="1">
        <v>0</v>
      </c>
      <c r="V43" s="1"/>
      <c r="W43" s="2">
        <f t="shared" si="1"/>
        <v>0</v>
      </c>
      <c r="X43" s="2">
        <f t="shared" si="2"/>
        <v>0</v>
      </c>
      <c r="Y43" s="2" t="e">
        <f t="shared" si="3"/>
        <v>#DIV/0!</v>
      </c>
      <c r="Z43" s="2" t="e">
        <f t="shared" si="4"/>
        <v>#DIV/0!</v>
      </c>
      <c r="AA43" s="2">
        <f t="shared" si="5"/>
        <v>0</v>
      </c>
      <c r="AB43" s="2" t="e">
        <f t="shared" si="6"/>
        <v>#DIV/0!</v>
      </c>
      <c r="AC43" s="2" t="e">
        <f t="shared" si="7"/>
        <v>#DIV/0!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 t="e">
        <f t="shared" si="11"/>
        <v>#DIV/0!</v>
      </c>
      <c r="AH43" s="2" t="e">
        <f t="shared" si="12"/>
        <v>#DIV/0!</v>
      </c>
      <c r="AJ43" t="e">
        <f t="shared" si="13"/>
        <v>#DIV/0!</v>
      </c>
      <c r="AK43">
        <f>SUMIF(BatGame!$A:$A,'2025 썸머시즌 투수'!B43,BatGame!$AE:$AE)</f>
        <v>4</v>
      </c>
      <c r="AL43" t="e">
        <f t="shared" si="14"/>
        <v>#DIV/0!</v>
      </c>
      <c r="AM43" s="2" t="e">
        <f t="shared" si="15"/>
        <v>#DIV/0!</v>
      </c>
      <c r="AN43" s="2" t="e">
        <f t="shared" si="16"/>
        <v>#DIV/0!</v>
      </c>
      <c r="AO43" s="1">
        <v>0</v>
      </c>
      <c r="AP43" s="2">
        <f t="shared" si="17"/>
        <v>0</v>
      </c>
      <c r="AQ43" t="e">
        <f t="shared" si="18"/>
        <v>#DIV/0!</v>
      </c>
      <c r="AR43" s="2" t="e">
        <f t="shared" si="19"/>
        <v>#DIV/0!</v>
      </c>
      <c r="AS43" t="e">
        <f>AR43/'리그 상수'!$F$4</f>
        <v>#DIV/0!</v>
      </c>
      <c r="AT43" t="b">
        <f>IF(D43&gt;= '리그 상수'!$I$1*1.8, TRUE, FALSE)</f>
        <v>0</v>
      </c>
    </row>
    <row r="44" spans="1:46">
      <c r="A44" t="s">
        <v>220</v>
      </c>
      <c r="B44" s="1" t="s">
        <v>110</v>
      </c>
      <c r="C44" s="24">
        <f t="shared" si="0"/>
        <v>54.54545454545454</v>
      </c>
      <c r="D44" s="1">
        <f>SUMIF(PitchGame!$A:$A,'2025 썸머시즌 투수'!$B44,PitchGame!E:E)</f>
        <v>0.33</v>
      </c>
      <c r="E44" s="1">
        <f>SUMIF(PitchGame!$A:$A,'2025 썸머시즌 투수'!$B44,PitchGame!F:F)</f>
        <v>1</v>
      </c>
      <c r="F44" s="1">
        <f>SUMIF(PitchGame!$A:$A,'2025 썸머시즌 투수'!$B44,PitchGame!G:G)</f>
        <v>0</v>
      </c>
      <c r="G44" s="1">
        <f>SUMIF(PitchGame!$A:$A,'2025 썸머시즌 투수'!$B44,PitchGame!H:H)</f>
        <v>0</v>
      </c>
      <c r="H44" s="1">
        <f>SUMIF(PitchGame!$A:$A,'2025 썸머시즌 투수'!$B44,PitchGame!I:I)</f>
        <v>0</v>
      </c>
      <c r="I44" s="1">
        <f>SUMIF(PitchGame!$A:$A,'2025 썸머시즌 투수'!$B44,PitchGame!J:J)</f>
        <v>0</v>
      </c>
      <c r="J44" s="1">
        <f>SUMIF(PitchGame!$A:$A,'2025 썸머시즌 투수'!$B44,PitchGame!K:K)</f>
        <v>0</v>
      </c>
      <c r="K44" s="1">
        <f>SUMIF(PitchGame!$A:$A,'2025 썸머시즌 투수'!$B44,PitchGame!L:L)</f>
        <v>0</v>
      </c>
      <c r="L44" s="1">
        <f>SUMIF(PitchGame!$A:$A,'2025 썸머시즌 투수'!$B44,PitchGame!M:M)</f>
        <v>2</v>
      </c>
      <c r="M44" s="1">
        <f>SUMIF(PitchGame!$A:$A,'2025 썸머시즌 투수'!$B44,PitchGame!N:N)</f>
        <v>1</v>
      </c>
      <c r="N44" s="1">
        <f>SUMIF(PitchGame!$A:$A,'2025 썸머시즌 투수'!$B44,PitchGame!O:O)</f>
        <v>2</v>
      </c>
      <c r="O44" s="1">
        <f>SUMIF(PitchGame!$A:$A,'2025 썸머시즌 투수'!$B44,PitchGame!P:P)</f>
        <v>2</v>
      </c>
      <c r="P44" s="1">
        <f>SUMIF(PitchGame!$A:$A,'2025 썸머시즌 투수'!$B44,PitchGame!Q:Q)</f>
        <v>0</v>
      </c>
      <c r="Q44" s="1">
        <f>SUMIF(PitchGame!$A:$A,'2025 썸머시즌 투수'!$B44,PitchGame!R:R)</f>
        <v>1</v>
      </c>
      <c r="R44" s="1">
        <f>SUMIF(PitchGame!$A:$A,'2025 썸머시즌 투수'!$B44,PitchGame!S:S)</f>
        <v>0</v>
      </c>
      <c r="S44" s="1">
        <v>0</v>
      </c>
      <c r="T44" s="1">
        <v>0</v>
      </c>
      <c r="U44" s="1">
        <v>2</v>
      </c>
      <c r="V44" s="1"/>
      <c r="W44" s="2">
        <f t="shared" si="1"/>
        <v>54.54545454545454</v>
      </c>
      <c r="X44" s="2">
        <f t="shared" si="2"/>
        <v>945.63469219729711</v>
      </c>
      <c r="Y44" s="2">
        <f t="shared" si="3"/>
        <v>6.0606060606060606</v>
      </c>
      <c r="Z44" s="2">
        <f t="shared" si="4"/>
        <v>0</v>
      </c>
      <c r="AA44" s="2">
        <f t="shared" si="5"/>
        <v>0</v>
      </c>
      <c r="AB44" s="2" t="e">
        <f t="shared" si="6"/>
        <v>#DIV/0!</v>
      </c>
      <c r="AC44" s="2">
        <f t="shared" si="7"/>
        <v>27.27272727272727</v>
      </c>
      <c r="AD44" s="2">
        <f t="shared" si="8"/>
        <v>0</v>
      </c>
      <c r="AE44" s="2">
        <f t="shared" si="9"/>
        <v>0</v>
      </c>
      <c r="AF44" s="2">
        <f t="shared" si="10"/>
        <v>0</v>
      </c>
      <c r="AG44" s="2">
        <f t="shared" si="11"/>
        <v>1</v>
      </c>
      <c r="AH44" s="2">
        <f t="shared" si="12"/>
        <v>33.333333333333329</v>
      </c>
      <c r="AJ44">
        <f t="shared" si="13"/>
        <v>2</v>
      </c>
      <c r="AK44">
        <f>SUMIF(BatGame!$A:$A,'2025 썸머시즌 투수'!B44,BatGame!$AE:$AE)</f>
        <v>13</v>
      </c>
      <c r="AL44">
        <f t="shared" si="14"/>
        <v>13</v>
      </c>
      <c r="AM44" s="2">
        <f t="shared" si="15"/>
        <v>39.393939393939391</v>
      </c>
      <c r="AN44" s="2">
        <f t="shared" si="16"/>
        <v>6.5</v>
      </c>
      <c r="AO44" s="1">
        <v>1</v>
      </c>
      <c r="AP44" s="2">
        <f t="shared" si="17"/>
        <v>9.9000000000000008E-3</v>
      </c>
      <c r="AQ44">
        <f t="shared" si="18"/>
        <v>3.8774663164553766E-3</v>
      </c>
      <c r="AR44" s="2">
        <f t="shared" si="19"/>
        <v>1.3777466316455378E-2</v>
      </c>
      <c r="AS44">
        <f>AR44/'리그 상수'!$B$4</f>
        <v>6.1070329416912242E-4</v>
      </c>
      <c r="AT44" t="b">
        <f>IF(D44&gt;= '리그 상수'!$I$1*1.8, TRUE, FALSE)</f>
        <v>0</v>
      </c>
    </row>
    <row r="45" spans="1:46">
      <c r="A45" t="s">
        <v>220</v>
      </c>
      <c r="B45" t="s">
        <v>253</v>
      </c>
      <c r="C45" s="24">
        <f t="shared" ref="C45" si="20">IFERROR((O45*9) / D45,0)</f>
        <v>2.5714285714285716</v>
      </c>
      <c r="D45" s="1">
        <f>SUMIF(PitchGame!$A:$A,'2025 썸머시즌 투수'!$B45,PitchGame!E:E)</f>
        <v>7</v>
      </c>
      <c r="E45" s="1">
        <f>SUMIF(PitchGame!$A:$A,'2025 썸머시즌 투수'!$B45,PitchGame!F:F)</f>
        <v>21</v>
      </c>
      <c r="F45" s="1">
        <f>SUMIF(PitchGame!$A:$A,'2025 썸머시즌 투수'!$B45,PitchGame!G:G)</f>
        <v>1</v>
      </c>
      <c r="G45" s="1">
        <f>SUMIF(PitchGame!$A:$A,'2025 썸머시즌 투수'!$B45,PitchGame!H:H)</f>
        <v>1</v>
      </c>
      <c r="H45" s="1">
        <f>SUMIF(PitchGame!$A:$A,'2025 썸머시즌 투수'!$B45,PitchGame!I:I)</f>
        <v>0</v>
      </c>
      <c r="I45" s="1">
        <f>SUMIF(PitchGame!$A:$A,'2025 썸머시즌 투수'!$B45,PitchGame!J:J)</f>
        <v>0</v>
      </c>
      <c r="J45" s="1">
        <f>SUMIF(PitchGame!$A:$A,'2025 썸머시즌 투수'!$B45,PitchGame!K:K)</f>
        <v>0</v>
      </c>
      <c r="K45" s="1">
        <f>SUMIF(PitchGame!$A:$A,'2025 썸머시즌 투수'!$B45,PitchGame!L:L)</f>
        <v>10</v>
      </c>
      <c r="L45" s="1">
        <f>SUMIF(PitchGame!$A:$A,'2025 썸머시즌 투수'!$B45,PitchGame!M:M)</f>
        <v>4</v>
      </c>
      <c r="M45" s="1">
        <f>SUMIF(PitchGame!$A:$A,'2025 썸머시즌 투수'!$B45,PitchGame!N:N)</f>
        <v>1</v>
      </c>
      <c r="N45" s="1">
        <f>SUMIF(PitchGame!$A:$A,'2025 썸머시즌 투수'!$B45,PitchGame!O:O)</f>
        <v>2</v>
      </c>
      <c r="O45" s="1">
        <f>SUMIF(PitchGame!$A:$A,'2025 썸머시즌 투수'!$B45,PitchGame!P:P)</f>
        <v>2</v>
      </c>
      <c r="P45" s="1">
        <f>SUMIF(PitchGame!$A:$A,'2025 썸머시즌 투수'!$B45,PitchGame!Q:Q)</f>
        <v>0</v>
      </c>
      <c r="Q45" s="1">
        <f>SUMIF(PitchGame!$A:$A,'2025 썸머시즌 투수'!$B45,PitchGame!R:R)</f>
        <v>1</v>
      </c>
      <c r="R45" s="1">
        <f>SUMIF(PitchGame!$A:$A,'2025 썸머시즌 투수'!$B45,PitchGame!S:S)</f>
        <v>0</v>
      </c>
      <c r="S45" s="1">
        <v>0</v>
      </c>
      <c r="T45" s="1">
        <v>0</v>
      </c>
      <c r="U45" s="1">
        <v>2</v>
      </c>
      <c r="V45" s="1"/>
      <c r="W45" s="2">
        <f t="shared" ref="W45" si="21">IFERROR(N45*9/D45,0)</f>
        <v>2.5714285714285716</v>
      </c>
      <c r="X45" s="2">
        <f t="shared" ref="X45" si="22">W45/$W$2*100</f>
        <v>44.579921203586871</v>
      </c>
      <c r="Y45" s="2">
        <f t="shared" ref="Y45" si="23">(L45+P45)/D45</f>
        <v>0.5714285714285714</v>
      </c>
      <c r="Z45" s="2">
        <f t="shared" ref="Z45" si="24">(K45*9)/D45</f>
        <v>12.857142857142858</v>
      </c>
      <c r="AA45" s="2">
        <f t="shared" ref="AA45" si="25">(P45/9)*D45</f>
        <v>0</v>
      </c>
      <c r="AB45" s="2" t="e">
        <f t="shared" ref="AB45" si="26">K45/P45</f>
        <v>#DIV/0!</v>
      </c>
      <c r="AC45" s="2">
        <f t="shared" ref="AC45" si="27">(M45*9)/D45</f>
        <v>1.2857142857142858</v>
      </c>
      <c r="AD45" s="2">
        <f t="shared" ref="AD45" si="28">(K45/U45)*100</f>
        <v>500</v>
      </c>
      <c r="AE45" s="2">
        <f t="shared" ref="AE45" si="29">(P45/U45) * 100</f>
        <v>0</v>
      </c>
      <c r="AF45" s="2">
        <f t="shared" ref="AF45" si="30">AD45-AE45</f>
        <v>500</v>
      </c>
      <c r="AG45" s="2">
        <f t="shared" ref="AG45" si="31">(L45-M45)/(U45-K45-M45)</f>
        <v>-0.33333333333333331</v>
      </c>
      <c r="AH45" s="2">
        <f t="shared" ref="AH45" si="32">((L45+P45+Q45-O45) / (L45+P45+Q45)) * 100</f>
        <v>60</v>
      </c>
      <c r="AJ45">
        <f t="shared" ref="AJ45" si="33">L45/(U45-P45-Q45)</f>
        <v>4</v>
      </c>
      <c r="AK45">
        <f>SUMIF(BatGame!$A:$A,'2025 썸머시즌 투수'!B45,BatGame!$AE:$AE)</f>
        <v>1</v>
      </c>
      <c r="AL45">
        <f t="shared" ref="AL45" si="34">AK45/AO45</f>
        <v>0.5</v>
      </c>
      <c r="AM45" s="2">
        <f t="shared" ref="AM45" si="35">AK45/D45</f>
        <v>0.14285714285714285</v>
      </c>
      <c r="AN45" s="2">
        <f t="shared" ref="AN45" si="36">AK45/U45</f>
        <v>0.5</v>
      </c>
      <c r="AO45" s="1">
        <v>2</v>
      </c>
      <c r="AP45" s="2">
        <f t="shared" ref="AP45" si="37">D45*0.03</f>
        <v>0.21</v>
      </c>
      <c r="AQ45">
        <f t="shared" ref="AQ45" si="38">($W$2/W45) * D45/9</f>
        <v>1.7446818136484243</v>
      </c>
      <c r="AR45" s="2">
        <f t="shared" ref="AR45" si="39">AQ45+AP45</f>
        <v>1.9546818136484243</v>
      </c>
      <c r="AS45">
        <f>AR45/'리그 상수'!$B$4</f>
        <v>8.6643697413494133E-2</v>
      </c>
      <c r="AT45" t="b">
        <f>IF(D45&gt;= '리그 상수'!$I$1*1.8, TRUE, FALSE)</f>
        <v>0</v>
      </c>
    </row>
    <row r="46" spans="1:46">
      <c r="A46" t="s">
        <v>280</v>
      </c>
      <c r="B46" s="1" t="s">
        <v>279</v>
      </c>
      <c r="C46" s="24">
        <f t="shared" ref="C46" si="40">IFERROR((O46*9) / D46,0)</f>
        <v>3</v>
      </c>
      <c r="D46" s="1">
        <f>SUMIF(PitchGame!$A:$A,'2025 썸머시즌 투수'!$B46,PitchGame!E:E)</f>
        <v>3</v>
      </c>
      <c r="E46" s="1">
        <f>SUMIF(PitchGame!$A:$A,'2025 썸머시즌 투수'!$B46,PitchGame!F:F)</f>
        <v>9</v>
      </c>
      <c r="F46" s="1">
        <f>SUMIF(PitchGame!$A:$A,'2025 썸머시즌 투수'!$B46,PitchGame!G:G)</f>
        <v>0</v>
      </c>
      <c r="G46" s="1">
        <f>SUMIF(PitchGame!$A:$A,'2025 썸머시즌 투수'!$B46,PitchGame!H:H)</f>
        <v>0</v>
      </c>
      <c r="H46" s="1">
        <f>SUMIF(PitchGame!$A:$A,'2025 썸머시즌 투수'!$B46,PitchGame!I:I)</f>
        <v>0</v>
      </c>
      <c r="I46" s="1">
        <v>1</v>
      </c>
      <c r="J46" s="1">
        <f>SUMIF(PitchGame!$A:$A,'2025 썸머시즌 투수'!$B46,PitchGame!K:K)</f>
        <v>0</v>
      </c>
      <c r="K46" s="1">
        <f>SUMIF(PitchGame!$A:$A,'2025 썸머시즌 투수'!$B46,PitchGame!L:L)</f>
        <v>0</v>
      </c>
      <c r="L46" s="1">
        <f>SUMIF(PitchGame!$A:$A,'2025 썸머시즌 투수'!$B46,PitchGame!M:M)</f>
        <v>1</v>
      </c>
      <c r="M46" s="1">
        <f>SUMIF(PitchGame!$A:$A,'2025 썸머시즌 투수'!$B46,PitchGame!N:N)</f>
        <v>0</v>
      </c>
      <c r="N46" s="1">
        <f>SUMIF(PitchGame!$A:$A,'2025 썸머시즌 투수'!$B46,PitchGame!O:O)</f>
        <v>3</v>
      </c>
      <c r="O46" s="1">
        <f>SUMIF(PitchGame!$A:$A,'2025 썸머시즌 투수'!$B46,PitchGame!P:P)</f>
        <v>1</v>
      </c>
      <c r="P46" s="1">
        <f>SUMIF(PitchGame!$A:$A,'2025 썸머시즌 투수'!$B46,PitchGame!Q:Q)</f>
        <v>0</v>
      </c>
      <c r="Q46" s="1">
        <f>SUMIF(PitchGame!$A:$A,'2025 썸머시즌 투수'!$B46,PitchGame!R:R)</f>
        <v>1</v>
      </c>
      <c r="R46" s="1">
        <f>SUMIF(PitchGame!$A:$A,'2025 썸머시즌 투수'!$B46,PitchGame!S:S)</f>
        <v>0</v>
      </c>
      <c r="S46" s="1">
        <v>0</v>
      </c>
      <c r="T46" s="1">
        <v>0</v>
      </c>
      <c r="U46" s="1">
        <v>2</v>
      </c>
      <c r="V46" s="1"/>
      <c r="W46" s="2">
        <f t="shared" ref="W46" si="41">IFERROR(N46*9/D46,0)</f>
        <v>9</v>
      </c>
      <c r="X46" s="2">
        <f t="shared" ref="X46" si="42">W46/$W$2*100</f>
        <v>156.02972421255404</v>
      </c>
      <c r="Y46" s="2">
        <f t="shared" ref="Y46" si="43">(L46+P46)/D46</f>
        <v>0.33333333333333331</v>
      </c>
      <c r="Z46" s="2">
        <f t="shared" ref="Z46" si="44">(K46*9)/D46</f>
        <v>0</v>
      </c>
      <c r="AA46" s="2">
        <f t="shared" ref="AA46" si="45">(P46/9)*D46</f>
        <v>0</v>
      </c>
      <c r="AB46" s="2" t="e">
        <f t="shared" ref="AB46" si="46">K46/P46</f>
        <v>#DIV/0!</v>
      </c>
      <c r="AC46" s="2">
        <f t="shared" ref="AC46" si="47">(M46*9)/D46</f>
        <v>0</v>
      </c>
      <c r="AD46" s="2">
        <f t="shared" ref="AD46" si="48">(K46/U46)*100</f>
        <v>0</v>
      </c>
      <c r="AE46" s="2">
        <f t="shared" ref="AE46" si="49">(P46/U46) * 100</f>
        <v>0</v>
      </c>
      <c r="AF46" s="2">
        <f t="shared" ref="AF46" si="50">AD46-AE46</f>
        <v>0</v>
      </c>
      <c r="AG46" s="2">
        <f t="shared" ref="AG46" si="51">(L46-M46)/(U46-K46-M46)</f>
        <v>0.5</v>
      </c>
      <c r="AH46" s="2">
        <f t="shared" ref="AH46" si="52">((L46+P46+Q46-O46) / (L46+P46+Q46)) * 100</f>
        <v>50</v>
      </c>
      <c r="AJ46">
        <f t="shared" ref="AJ46" si="53">L46/(U46-P46-Q46)</f>
        <v>1</v>
      </c>
      <c r="AK46">
        <f>SUMIF(BatGame!$A:$A,'2025 썸머시즌 투수'!B46,BatGame!$AE:$AE)</f>
        <v>36</v>
      </c>
      <c r="AL46">
        <f t="shared" ref="AL46" si="54">AK46/AO46</f>
        <v>12</v>
      </c>
      <c r="AM46" s="2">
        <f t="shared" ref="AM46" si="55">AK46/D46</f>
        <v>12</v>
      </c>
      <c r="AN46" s="2">
        <f t="shared" ref="AN46" si="56">AK46/U46</f>
        <v>18</v>
      </c>
      <c r="AO46" s="1">
        <v>3</v>
      </c>
      <c r="AP46" s="2">
        <f t="shared" ref="AP46" si="57">D46*0.03</f>
        <v>0.09</v>
      </c>
      <c r="AQ46">
        <f t="shared" ref="AQ46" si="58">($W$2/W46) * D46/9</f>
        <v>0.21363450779368462</v>
      </c>
      <c r="AR46" s="2">
        <f t="shared" ref="AR46" si="59">AQ46+AP46</f>
        <v>0.30363450779368462</v>
      </c>
      <c r="AS46">
        <f>AR46/'리그 상수'!$B$4</f>
        <v>1.3458976409294554E-2</v>
      </c>
      <c r="AT46" t="b">
        <f>IF(D46&gt;= '리그 상수'!$I$1*1.8, TRUE, FALSE)</f>
        <v>0</v>
      </c>
    </row>
    <row r="47" spans="1:46">
      <c r="C47" s="24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6">
      <c r="C48" s="2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2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2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2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2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2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2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2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2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2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2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2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2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2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7532-4645-4043-8AB0-73C725D7ED6F}">
  <dimension ref="A1:AE1001"/>
  <sheetViews>
    <sheetView topLeftCell="A126" zoomScale="132" workbookViewId="0">
      <selection activeCell="B125" sqref="B125"/>
    </sheetView>
  </sheetViews>
  <sheetFormatPr defaultColWidth="11.5546875" defaultRowHeight="17.25"/>
  <sheetData>
    <row r="1" spans="1:31">
      <c r="A1" s="15" t="s">
        <v>195</v>
      </c>
      <c r="B1" s="15" t="s">
        <v>196</v>
      </c>
      <c r="C1" s="1"/>
      <c r="D1" s="15" t="s">
        <v>150</v>
      </c>
      <c r="E1" s="15" t="s">
        <v>151</v>
      </c>
      <c r="F1" s="15" t="s">
        <v>152</v>
      </c>
      <c r="G1" s="15" t="s">
        <v>153</v>
      </c>
      <c r="H1" s="15" t="s">
        <v>154</v>
      </c>
      <c r="I1" s="15" t="s">
        <v>155</v>
      </c>
      <c r="J1" s="15" t="s">
        <v>156</v>
      </c>
      <c r="K1" s="15" t="s">
        <v>157</v>
      </c>
      <c r="L1" s="15" t="s">
        <v>158</v>
      </c>
      <c r="M1" s="15" t="s">
        <v>159</v>
      </c>
      <c r="N1" s="15" t="s">
        <v>160</v>
      </c>
      <c r="O1" s="15" t="s">
        <v>161</v>
      </c>
      <c r="P1" s="15" t="s">
        <v>162</v>
      </c>
      <c r="Q1" s="15" t="s">
        <v>163</v>
      </c>
      <c r="R1" s="15" t="s">
        <v>164</v>
      </c>
      <c r="S1" s="15" t="s">
        <v>165</v>
      </c>
      <c r="T1" s="1"/>
      <c r="U1" s="15" t="s">
        <v>172</v>
      </c>
      <c r="V1" s="15" t="s">
        <v>174</v>
      </c>
      <c r="W1" s="15" t="s">
        <v>197</v>
      </c>
      <c r="X1" s="15" t="s">
        <v>177</v>
      </c>
      <c r="Y1" s="15" t="s">
        <v>180</v>
      </c>
      <c r="Z1" s="15" t="s">
        <v>181</v>
      </c>
      <c r="AA1" s="1"/>
      <c r="AB1" s="15" t="s">
        <v>166</v>
      </c>
      <c r="AC1" s="15" t="s">
        <v>167</v>
      </c>
      <c r="AD1" s="15" t="s">
        <v>168</v>
      </c>
      <c r="AE1" s="15" t="s">
        <v>169</v>
      </c>
    </row>
    <row r="2" spans="1:31">
      <c r="A2" s="1" t="s">
        <v>143</v>
      </c>
      <c r="B2" s="16">
        <v>45856</v>
      </c>
      <c r="C2" s="1"/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6">
        <v>45856</v>
      </c>
      <c r="C3" s="1"/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6">
        <v>45856</v>
      </c>
      <c r="C4" s="1"/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198</v>
      </c>
      <c r="C5" s="1"/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6">
        <v>45856</v>
      </c>
      <c r="C6" s="1"/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6">
        <v>45856</v>
      </c>
      <c r="C7" s="1"/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6">
        <v>45856</v>
      </c>
      <c r="C8" s="1"/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6">
        <v>45856</v>
      </c>
      <c r="C9" s="1"/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265</v>
      </c>
      <c r="B10" s="16">
        <v>45856</v>
      </c>
      <c r="C10" s="1"/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6">
        <v>45857</v>
      </c>
      <c r="C11" s="1"/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6">
        <v>45857</v>
      </c>
      <c r="C12" s="1"/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6">
        <v>45857</v>
      </c>
      <c r="C13" s="1"/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6">
        <v>45857</v>
      </c>
      <c r="C14" s="1"/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6">
        <v>45857</v>
      </c>
      <c r="C15" s="1"/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6">
        <v>45857</v>
      </c>
      <c r="C16" s="1"/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6">
        <v>45858</v>
      </c>
      <c r="C17" s="1"/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6">
        <v>45858</v>
      </c>
      <c r="C18" s="1"/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6">
        <v>45858</v>
      </c>
      <c r="C19" s="1"/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6">
        <v>45858</v>
      </c>
      <c r="C20" s="1"/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6">
        <v>45858</v>
      </c>
      <c r="C21" s="1"/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6">
        <v>45858</v>
      </c>
      <c r="C22" s="1"/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6">
        <v>45858</v>
      </c>
      <c r="C23" s="1"/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6">
        <v>45858</v>
      </c>
      <c r="C24" s="1"/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143</v>
      </c>
      <c r="B25" s="16">
        <v>45858</v>
      </c>
      <c r="C25" s="1"/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21" t="s">
        <v>113</v>
      </c>
      <c r="B26" s="16">
        <v>45858</v>
      </c>
      <c r="C26" s="1"/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6">
        <v>45858</v>
      </c>
      <c r="C27" s="1"/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6">
        <v>45861</v>
      </c>
      <c r="C28" s="1"/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6">
        <v>45861</v>
      </c>
      <c r="C29" s="1"/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199</v>
      </c>
      <c r="C30" s="1"/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6">
        <v>45861</v>
      </c>
      <c r="C31" s="1"/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6">
        <v>45861</v>
      </c>
      <c r="C32" s="1"/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6">
        <v>45863</v>
      </c>
      <c r="C33" s="1"/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6">
        <v>45863</v>
      </c>
      <c r="C34" s="1"/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6">
        <v>45863</v>
      </c>
      <c r="C35" s="1"/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6">
        <v>45863</v>
      </c>
      <c r="C36" s="1"/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6">
        <v>45863</v>
      </c>
      <c r="C37" s="1"/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6">
        <v>45863</v>
      </c>
      <c r="C38" s="1"/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6">
        <v>45863</v>
      </c>
      <c r="C39" s="1"/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6">
        <v>45863</v>
      </c>
      <c r="C40" s="1"/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6">
        <v>45863</v>
      </c>
      <c r="C41" s="1"/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6">
        <v>45863</v>
      </c>
      <c r="C42" s="1"/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6">
        <v>45863</v>
      </c>
      <c r="C43" s="1"/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6">
        <v>45864</v>
      </c>
      <c r="C44" s="1"/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6">
        <v>45864</v>
      </c>
      <c r="C45" s="1"/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141</v>
      </c>
      <c r="B46" s="16">
        <v>45864</v>
      </c>
      <c r="C46" s="1"/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21" t="s">
        <v>113</v>
      </c>
      <c r="B47" s="16">
        <v>45864</v>
      </c>
      <c r="C47" s="1"/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6">
        <v>45864</v>
      </c>
      <c r="C48" s="1"/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6">
        <v>45864</v>
      </c>
      <c r="C49" s="1"/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6">
        <v>45864</v>
      </c>
      <c r="C50" s="1"/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6">
        <v>45864</v>
      </c>
      <c r="C51" s="1"/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6">
        <v>45864</v>
      </c>
      <c r="C52" s="1"/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6">
        <v>45864</v>
      </c>
      <c r="C53" s="1"/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6">
        <v>45865</v>
      </c>
      <c r="C54" s="1"/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6">
        <v>45865</v>
      </c>
      <c r="C55" s="1"/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6">
        <v>45865</v>
      </c>
      <c r="C56" s="1"/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6">
        <v>45865</v>
      </c>
      <c r="C57" s="1"/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200</v>
      </c>
      <c r="C58" s="1"/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6">
        <v>45865</v>
      </c>
      <c r="C59" s="1"/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6">
        <v>45865</v>
      </c>
      <c r="C60" s="1"/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6">
        <v>45865</v>
      </c>
      <c r="C61" s="1"/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 t="s">
        <v>125</v>
      </c>
      <c r="B62" s="16">
        <v>45877</v>
      </c>
      <c r="C62" s="1"/>
      <c r="D62" s="1">
        <v>6</v>
      </c>
      <c r="E62" s="1">
        <v>3</v>
      </c>
      <c r="F62" s="1">
        <v>9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5</v>
      </c>
      <c r="M62" s="1">
        <v>5</v>
      </c>
      <c r="N62" s="1">
        <v>1</v>
      </c>
      <c r="O62" s="1">
        <v>5</v>
      </c>
      <c r="P62" s="1">
        <v>2</v>
      </c>
      <c r="Q62" s="1">
        <v>0</v>
      </c>
      <c r="R62" s="1">
        <v>2</v>
      </c>
      <c r="S62" s="1">
        <v>0</v>
      </c>
      <c r="T62" s="1"/>
      <c r="U62" s="1">
        <v>1.667</v>
      </c>
      <c r="V62" s="1">
        <v>15</v>
      </c>
      <c r="W62" s="1">
        <v>0</v>
      </c>
      <c r="X62" s="1">
        <v>0</v>
      </c>
      <c r="Y62" s="1">
        <v>0.27800000000000002</v>
      </c>
      <c r="Z62" s="1">
        <v>0</v>
      </c>
      <c r="AA62" s="1"/>
      <c r="AB62" s="1">
        <v>0</v>
      </c>
      <c r="AC62" s="1">
        <v>1</v>
      </c>
      <c r="AD62" s="1">
        <v>18</v>
      </c>
      <c r="AE62" s="1">
        <v>50</v>
      </c>
    </row>
    <row r="63" spans="1:31">
      <c r="A63" s="1" t="s">
        <v>100</v>
      </c>
      <c r="B63" s="16">
        <v>45877</v>
      </c>
      <c r="C63" s="1"/>
      <c r="D63" s="1">
        <v>0</v>
      </c>
      <c r="E63" s="1">
        <v>3.67</v>
      </c>
      <c r="F63" s="1">
        <v>11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/>
      <c r="U63" s="1">
        <v>0</v>
      </c>
      <c r="V63" s="1">
        <v>2.4500000000000002</v>
      </c>
      <c r="W63" s="1">
        <v>0</v>
      </c>
      <c r="X63" s="1">
        <v>0</v>
      </c>
      <c r="Y63" s="1">
        <v>9.0999999999999998E-2</v>
      </c>
      <c r="Z63" s="1">
        <v>0</v>
      </c>
      <c r="AA63" s="1"/>
      <c r="AB63" s="1">
        <v>0</v>
      </c>
      <c r="AC63" s="1">
        <v>0</v>
      </c>
      <c r="AD63" s="1">
        <v>11</v>
      </c>
      <c r="AE63" s="1">
        <v>32</v>
      </c>
    </row>
    <row r="64" spans="1:31">
      <c r="A64" s="1" t="s">
        <v>103</v>
      </c>
      <c r="B64" s="16">
        <v>45877</v>
      </c>
      <c r="C64" s="1"/>
      <c r="D64" s="1">
        <v>3.86</v>
      </c>
      <c r="E64" s="1">
        <v>2.33</v>
      </c>
      <c r="F64" s="1">
        <v>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1</v>
      </c>
      <c r="O64" s="1">
        <v>1</v>
      </c>
      <c r="P64" s="1">
        <v>1</v>
      </c>
      <c r="Q64" s="1">
        <v>0</v>
      </c>
      <c r="R64" s="1">
        <v>0</v>
      </c>
      <c r="S64" s="1">
        <v>1</v>
      </c>
      <c r="T64" s="1"/>
      <c r="U64" s="1">
        <v>0.42899999999999999</v>
      </c>
      <c r="V64" s="1">
        <v>7.71</v>
      </c>
      <c r="W64" s="1">
        <v>0</v>
      </c>
      <c r="X64" s="1">
        <v>0</v>
      </c>
      <c r="Y64" s="1">
        <v>0.222</v>
      </c>
      <c r="Z64" s="1">
        <v>0</v>
      </c>
      <c r="AA64" s="1"/>
      <c r="AB64" s="1">
        <v>0</v>
      </c>
      <c r="AC64" s="1">
        <v>0</v>
      </c>
      <c r="AD64" s="1">
        <v>9</v>
      </c>
      <c r="AE64" s="1">
        <v>31</v>
      </c>
    </row>
    <row r="65" spans="1:31">
      <c r="A65" s="1" t="s">
        <v>104</v>
      </c>
      <c r="B65" s="16">
        <v>45877</v>
      </c>
      <c r="C65" s="1"/>
      <c r="D65" s="1">
        <v>6.23</v>
      </c>
      <c r="E65" s="1">
        <v>4.33</v>
      </c>
      <c r="F65" s="1">
        <v>13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6</v>
      </c>
      <c r="N65" s="1">
        <v>1</v>
      </c>
      <c r="O65" s="1">
        <v>3</v>
      </c>
      <c r="P65" s="1">
        <v>3</v>
      </c>
      <c r="Q65" s="1">
        <v>0</v>
      </c>
      <c r="R65" s="1">
        <v>0</v>
      </c>
      <c r="S65" s="1">
        <v>0</v>
      </c>
      <c r="T65" s="1"/>
      <c r="U65" s="1">
        <v>1.385</v>
      </c>
      <c r="V65" s="1">
        <v>2.08</v>
      </c>
      <c r="W65" s="1">
        <v>0</v>
      </c>
      <c r="X65" s="1">
        <v>0</v>
      </c>
      <c r="Y65" s="1">
        <v>5.6000000000000001E-2</v>
      </c>
      <c r="Z65" s="1">
        <v>0</v>
      </c>
      <c r="AA65" s="1"/>
      <c r="AB65" s="1">
        <v>0</v>
      </c>
      <c r="AC65" s="1">
        <v>0</v>
      </c>
      <c r="AD65" s="1">
        <v>18</v>
      </c>
      <c r="AE65" s="1">
        <v>61</v>
      </c>
    </row>
    <row r="66" spans="1:31">
      <c r="A66" s="1" t="s">
        <v>112</v>
      </c>
      <c r="B66" s="16">
        <v>45877</v>
      </c>
      <c r="C66" s="1"/>
      <c r="D66" s="1">
        <v>0</v>
      </c>
      <c r="E66" s="1">
        <v>3.33</v>
      </c>
      <c r="F66" s="1">
        <v>10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/>
      <c r="U66" s="1">
        <v>0.3</v>
      </c>
      <c r="V66" s="1">
        <v>8.1</v>
      </c>
      <c r="W66" s="1">
        <v>0</v>
      </c>
      <c r="X66" s="1">
        <v>0</v>
      </c>
      <c r="Y66" s="1">
        <v>0.3</v>
      </c>
      <c r="Z66" s="1">
        <v>0</v>
      </c>
      <c r="AA66" s="1"/>
      <c r="AB66" s="1">
        <v>1</v>
      </c>
      <c r="AC66" s="1">
        <v>0</v>
      </c>
      <c r="AD66" s="1">
        <v>10</v>
      </c>
      <c r="AE66" s="1">
        <v>31</v>
      </c>
    </row>
    <row r="67" spans="1:31">
      <c r="A67" s="1" t="s">
        <v>83</v>
      </c>
      <c r="B67" s="1" t="s">
        <v>246</v>
      </c>
      <c r="C67" s="1"/>
      <c r="D67" s="1">
        <v>0</v>
      </c>
      <c r="E67" s="1">
        <v>1.33</v>
      </c>
      <c r="F67" s="1">
        <v>4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/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v>0</v>
      </c>
      <c r="AC67" s="1">
        <v>0</v>
      </c>
      <c r="AD67" s="1">
        <v>5</v>
      </c>
      <c r="AE67" s="1">
        <v>9</v>
      </c>
    </row>
    <row r="68" spans="1:31">
      <c r="A68" s="1" t="s">
        <v>138</v>
      </c>
      <c r="B68" s="16">
        <v>45877</v>
      </c>
      <c r="C68" s="1"/>
      <c r="D68" s="1">
        <v>4.5</v>
      </c>
      <c r="E68" s="1">
        <v>2</v>
      </c>
      <c r="F68" s="1">
        <v>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3</v>
      </c>
      <c r="P68" s="1">
        <v>1</v>
      </c>
      <c r="Q68" s="1">
        <v>0</v>
      </c>
      <c r="R68" s="1">
        <v>1</v>
      </c>
      <c r="S68" s="1">
        <v>0</v>
      </c>
      <c r="T68" s="1"/>
      <c r="U68" s="1">
        <v>0.5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v>0</v>
      </c>
      <c r="AC68" s="1">
        <v>0</v>
      </c>
      <c r="AD68" s="1">
        <v>10</v>
      </c>
      <c r="AE68" s="1">
        <v>28</v>
      </c>
    </row>
    <row r="69" spans="1:31">
      <c r="A69" s="1" t="s">
        <v>117</v>
      </c>
      <c r="B69" s="16">
        <v>45877</v>
      </c>
      <c r="C69" s="1"/>
      <c r="D69" s="1">
        <v>0</v>
      </c>
      <c r="E69" s="1">
        <v>3</v>
      </c>
      <c r="F69" s="1">
        <v>9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/>
      <c r="U69" s="1">
        <v>0.66700000000000004</v>
      </c>
      <c r="V69" s="1">
        <v>3</v>
      </c>
      <c r="W69" s="1">
        <v>0</v>
      </c>
      <c r="X69" s="1">
        <v>0</v>
      </c>
      <c r="Y69" s="1">
        <v>0.1</v>
      </c>
      <c r="Z69" s="1">
        <v>0</v>
      </c>
      <c r="AA69" s="1"/>
      <c r="AB69" s="1">
        <v>0</v>
      </c>
      <c r="AC69" s="1">
        <v>0</v>
      </c>
      <c r="AD69" s="1">
        <v>10</v>
      </c>
      <c r="AE69" s="1">
        <v>32</v>
      </c>
    </row>
    <row r="70" spans="1:31">
      <c r="A70" s="1" t="s">
        <v>265</v>
      </c>
      <c r="B70" s="16">
        <v>45877</v>
      </c>
      <c r="C70" s="1"/>
      <c r="D70" s="1">
        <v>0</v>
      </c>
      <c r="E70" s="1">
        <v>5</v>
      </c>
      <c r="F70" s="1">
        <v>15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5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/>
      <c r="U70" s="1">
        <v>1</v>
      </c>
      <c r="V70" s="1">
        <v>1.8</v>
      </c>
      <c r="W70" s="1">
        <v>0</v>
      </c>
      <c r="X70" s="1">
        <v>0</v>
      </c>
      <c r="Y70" s="1">
        <v>5.6000000000000001E-2</v>
      </c>
      <c r="Z70" s="1">
        <v>0</v>
      </c>
      <c r="AA70" s="1"/>
      <c r="AB70" s="1">
        <v>0</v>
      </c>
      <c r="AC70" s="1">
        <v>0</v>
      </c>
      <c r="AD70" s="1">
        <v>18</v>
      </c>
      <c r="AE70" s="1">
        <v>35</v>
      </c>
    </row>
    <row r="71" spans="1:31">
      <c r="A71" s="1" t="s">
        <v>143</v>
      </c>
      <c r="B71" s="16">
        <v>45877</v>
      </c>
      <c r="C71" s="1"/>
      <c r="D71" s="1">
        <v>3</v>
      </c>
      <c r="E71" s="1">
        <v>9</v>
      </c>
      <c r="F71" s="1">
        <v>27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2</v>
      </c>
      <c r="M71" s="1">
        <v>12</v>
      </c>
      <c r="N71" s="1">
        <v>1</v>
      </c>
      <c r="O71" s="1">
        <v>3</v>
      </c>
      <c r="P71" s="1">
        <v>3</v>
      </c>
      <c r="Q71" s="1">
        <v>0</v>
      </c>
      <c r="R71" s="1">
        <v>0</v>
      </c>
      <c r="S71" s="1">
        <v>0</v>
      </c>
      <c r="T71" s="1"/>
      <c r="U71" s="1">
        <v>1.333</v>
      </c>
      <c r="V71" s="1">
        <v>2</v>
      </c>
      <c r="W71" s="1">
        <v>0</v>
      </c>
      <c r="X71" s="1">
        <v>0</v>
      </c>
      <c r="Y71" s="1">
        <v>5.3999999999999999E-2</v>
      </c>
      <c r="Z71" s="1">
        <v>0</v>
      </c>
      <c r="AA71" s="1"/>
      <c r="AB71" s="1">
        <v>0</v>
      </c>
      <c r="AC71" s="1">
        <v>0</v>
      </c>
      <c r="AD71" s="1">
        <v>37</v>
      </c>
      <c r="AE71" s="1">
        <v>37</v>
      </c>
    </row>
    <row r="72" spans="1:31">
      <c r="A72" s="1" t="s">
        <v>94</v>
      </c>
      <c r="B72" s="16">
        <v>45877</v>
      </c>
      <c r="C72" s="1"/>
      <c r="D72" s="1">
        <v>0</v>
      </c>
      <c r="E72" s="1">
        <v>1</v>
      </c>
      <c r="F72" s="1">
        <v>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0</v>
      </c>
      <c r="R72" s="1">
        <v>1</v>
      </c>
      <c r="S72" s="1">
        <v>1</v>
      </c>
      <c r="T72" s="1"/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v>0</v>
      </c>
      <c r="AC72" s="1">
        <v>0</v>
      </c>
      <c r="AD72" s="1">
        <v>5</v>
      </c>
      <c r="AE72" s="1">
        <v>3</v>
      </c>
    </row>
    <row r="73" spans="1:31">
      <c r="A73" s="1" t="s">
        <v>86</v>
      </c>
      <c r="B73" s="1" t="s">
        <v>247</v>
      </c>
      <c r="C73" s="1"/>
      <c r="D73" s="1">
        <v>1.8</v>
      </c>
      <c r="E73" s="1">
        <v>5</v>
      </c>
      <c r="F73" s="1">
        <v>15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3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1</v>
      </c>
      <c r="T73" s="1"/>
      <c r="U73" s="1">
        <v>0.6</v>
      </c>
      <c r="V73" s="1">
        <v>9</v>
      </c>
      <c r="W73" s="1">
        <v>0</v>
      </c>
      <c r="X73" s="1">
        <v>0</v>
      </c>
      <c r="Y73" s="1">
        <v>0.27800000000000002</v>
      </c>
      <c r="Z73" s="1">
        <v>0</v>
      </c>
      <c r="AA73" s="1"/>
      <c r="AB73" s="1">
        <v>1</v>
      </c>
      <c r="AC73" s="1">
        <v>0</v>
      </c>
      <c r="AD73" s="1">
        <v>18</v>
      </c>
      <c r="AE73" s="1">
        <v>63</v>
      </c>
    </row>
    <row r="74" spans="1:31">
      <c r="A74" s="1" t="s">
        <v>89</v>
      </c>
      <c r="B74" s="16">
        <v>45878</v>
      </c>
      <c r="C74" s="1"/>
      <c r="D74" s="1">
        <v>0</v>
      </c>
      <c r="E74" s="1">
        <v>4</v>
      </c>
      <c r="F74" s="1">
        <v>12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3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/>
      <c r="U74" s="1">
        <v>0.75</v>
      </c>
      <c r="V74" s="1">
        <v>4.5</v>
      </c>
      <c r="W74" s="1">
        <v>0</v>
      </c>
      <c r="X74" s="1">
        <v>0</v>
      </c>
      <c r="Y74" s="1">
        <v>0.14299999999999999</v>
      </c>
      <c r="Z74" s="1">
        <v>0</v>
      </c>
      <c r="AA74" s="1"/>
      <c r="AB74" s="1">
        <v>0</v>
      </c>
      <c r="AC74" s="1">
        <v>0</v>
      </c>
      <c r="AD74" s="1">
        <v>14</v>
      </c>
      <c r="AE74" s="1">
        <v>29</v>
      </c>
    </row>
    <row r="75" spans="1:31">
      <c r="A75" s="1" t="s">
        <v>82</v>
      </c>
      <c r="B75" s="16">
        <v>45878</v>
      </c>
      <c r="C75" s="1"/>
      <c r="D75" s="1">
        <v>3.6</v>
      </c>
      <c r="E75" s="1">
        <v>5</v>
      </c>
      <c r="F75" s="1">
        <v>15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6</v>
      </c>
      <c r="M75" s="1">
        <v>7</v>
      </c>
      <c r="N75" s="1">
        <v>0</v>
      </c>
      <c r="O75" s="1">
        <v>2</v>
      </c>
      <c r="P75" s="1">
        <v>2</v>
      </c>
      <c r="Q75" s="1">
        <v>0</v>
      </c>
      <c r="R75" s="1">
        <v>1</v>
      </c>
      <c r="S75" s="1">
        <v>1</v>
      </c>
      <c r="T75" s="1"/>
      <c r="U75" s="1">
        <v>1.4</v>
      </c>
      <c r="V75" s="1">
        <v>10.8</v>
      </c>
      <c r="W75" s="1">
        <v>0</v>
      </c>
      <c r="X75" s="1">
        <v>0</v>
      </c>
      <c r="Y75" s="1">
        <v>0.26100000000000001</v>
      </c>
      <c r="Z75" s="1">
        <v>0</v>
      </c>
      <c r="AA75" s="1"/>
      <c r="AB75" s="1">
        <v>0</v>
      </c>
      <c r="AC75" s="1">
        <v>1</v>
      </c>
      <c r="AD75" s="1">
        <v>23</v>
      </c>
      <c r="AE75" s="1">
        <v>60</v>
      </c>
    </row>
    <row r="76" spans="1:31">
      <c r="A76" s="1" t="s">
        <v>137</v>
      </c>
      <c r="B76" s="16">
        <v>45878</v>
      </c>
      <c r="C76" s="1"/>
      <c r="D76" s="1">
        <v>0</v>
      </c>
      <c r="E76" s="1">
        <v>0.33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/>
      <c r="U76" s="1">
        <v>3</v>
      </c>
      <c r="V76" s="1">
        <v>0</v>
      </c>
      <c r="W76" s="1">
        <v>27</v>
      </c>
      <c r="X76" s="1">
        <v>0</v>
      </c>
      <c r="Y76" s="1">
        <v>0</v>
      </c>
      <c r="Z76" s="1">
        <v>0.5</v>
      </c>
      <c r="AA76" s="1"/>
      <c r="AB76" s="1">
        <v>0</v>
      </c>
      <c r="AC76" s="1">
        <v>0</v>
      </c>
      <c r="AD76" s="1">
        <v>2</v>
      </c>
      <c r="AE76" s="1">
        <v>8</v>
      </c>
    </row>
    <row r="77" spans="1:31">
      <c r="A77" s="1" t="s">
        <v>105</v>
      </c>
      <c r="B77" s="16">
        <v>45878</v>
      </c>
      <c r="C77" s="1"/>
      <c r="D77" s="1">
        <v>0</v>
      </c>
      <c r="E77" s="1">
        <v>1.67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/>
      <c r="U77" s="1">
        <v>0</v>
      </c>
      <c r="V77" s="1">
        <v>5.4</v>
      </c>
      <c r="W77" s="1">
        <v>0</v>
      </c>
      <c r="X77" s="1">
        <v>0</v>
      </c>
      <c r="Y77" s="1">
        <v>0.16700000000000001</v>
      </c>
      <c r="Z77" s="1">
        <v>0</v>
      </c>
      <c r="AA77" s="1"/>
      <c r="AB77" s="1">
        <v>0</v>
      </c>
      <c r="AC77" s="1">
        <v>0</v>
      </c>
      <c r="AD77" s="1">
        <v>6</v>
      </c>
      <c r="AE77" s="1">
        <v>14</v>
      </c>
    </row>
    <row r="78" spans="1:31">
      <c r="A78" s="1" t="s">
        <v>91</v>
      </c>
      <c r="B78" s="16">
        <v>45878</v>
      </c>
      <c r="C78" s="1"/>
      <c r="D78" s="1">
        <v>0</v>
      </c>
      <c r="E78" s="1">
        <v>1</v>
      </c>
      <c r="F78" s="1">
        <v>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/>
      <c r="U78" s="1">
        <v>0</v>
      </c>
      <c r="V78" s="1">
        <v>9</v>
      </c>
      <c r="W78" s="1">
        <v>0</v>
      </c>
      <c r="X78" s="1">
        <v>0</v>
      </c>
      <c r="Y78" s="1">
        <v>0.33300000000000002</v>
      </c>
      <c r="Z78" s="1">
        <v>0</v>
      </c>
      <c r="AA78" s="1"/>
      <c r="AB78" s="1">
        <v>0</v>
      </c>
      <c r="AC78" s="1">
        <v>0</v>
      </c>
      <c r="AD78" s="1">
        <v>3</v>
      </c>
      <c r="AE78" s="1">
        <v>8</v>
      </c>
    </row>
    <row r="79" spans="1:31">
      <c r="A79" s="1" t="s">
        <v>102</v>
      </c>
      <c r="B79" s="16">
        <v>45879</v>
      </c>
      <c r="C79" s="1"/>
      <c r="D79" s="1">
        <v>1.29</v>
      </c>
      <c r="E79" s="1">
        <v>7</v>
      </c>
      <c r="F79" s="1">
        <v>21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3</v>
      </c>
      <c r="M79" s="1">
        <v>5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2</v>
      </c>
      <c r="T79" s="1"/>
      <c r="U79" s="1">
        <v>0.71399999999999997</v>
      </c>
      <c r="V79" s="1">
        <v>3.86</v>
      </c>
      <c r="W79" s="1">
        <v>0</v>
      </c>
      <c r="X79" s="1">
        <v>0</v>
      </c>
      <c r="Y79" s="1">
        <v>0.125</v>
      </c>
      <c r="Z79" s="1">
        <v>0</v>
      </c>
      <c r="AA79" s="1"/>
      <c r="AB79" s="1">
        <v>1</v>
      </c>
      <c r="AC79" s="1">
        <v>0</v>
      </c>
      <c r="AD79" s="1">
        <v>24</v>
      </c>
      <c r="AE79" s="1">
        <v>55</v>
      </c>
    </row>
    <row r="80" spans="1:31">
      <c r="A80" s="1" t="s">
        <v>114</v>
      </c>
      <c r="B80" s="16">
        <v>45879</v>
      </c>
      <c r="C80" s="1"/>
      <c r="D80" s="1">
        <v>16.2</v>
      </c>
      <c r="E80" s="1">
        <v>3.33</v>
      </c>
      <c r="F80" s="1">
        <v>10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9</v>
      </c>
      <c r="N80" s="1">
        <v>1</v>
      </c>
      <c r="O80" s="1">
        <v>8</v>
      </c>
      <c r="P80" s="1">
        <v>6</v>
      </c>
      <c r="Q80" s="1">
        <v>0</v>
      </c>
      <c r="R80" s="1">
        <v>0</v>
      </c>
      <c r="S80" s="1">
        <v>0</v>
      </c>
      <c r="T80" s="1"/>
      <c r="U80" s="1">
        <v>2.7</v>
      </c>
      <c r="V80" s="1">
        <v>8.1</v>
      </c>
      <c r="W80" s="1">
        <v>0</v>
      </c>
      <c r="X80" s="1">
        <v>0</v>
      </c>
      <c r="Y80" s="1">
        <v>0.13600000000000001</v>
      </c>
      <c r="Z80" s="1">
        <v>0</v>
      </c>
      <c r="AA80" s="1"/>
      <c r="AB80" s="1">
        <v>0</v>
      </c>
      <c r="AC80" s="1">
        <v>1</v>
      </c>
      <c r="AD80" s="1">
        <v>22</v>
      </c>
      <c r="AE80" s="1">
        <v>62</v>
      </c>
    </row>
    <row r="81" spans="1:31">
      <c r="A81" s="1" t="s">
        <v>93</v>
      </c>
      <c r="B81" s="16">
        <v>45879</v>
      </c>
      <c r="C81" s="1"/>
      <c r="D81" s="1">
        <v>10.130000000000001</v>
      </c>
      <c r="E81" s="1">
        <v>2.67</v>
      </c>
      <c r="F81" s="1">
        <v>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7</v>
      </c>
      <c r="N81" s="1">
        <v>0</v>
      </c>
      <c r="O81" s="1">
        <v>3</v>
      </c>
      <c r="P81" s="1">
        <v>3</v>
      </c>
      <c r="Q81" s="1">
        <v>0</v>
      </c>
      <c r="R81" s="1">
        <v>0</v>
      </c>
      <c r="S81" s="1">
        <v>0</v>
      </c>
      <c r="T81" s="1"/>
      <c r="U81" s="1">
        <v>2.625</v>
      </c>
      <c r="V81" s="1">
        <v>3.38</v>
      </c>
      <c r="W81" s="1">
        <v>0</v>
      </c>
      <c r="X81" s="1">
        <v>0</v>
      </c>
      <c r="Y81" s="1">
        <v>7.6999999999999999E-2</v>
      </c>
      <c r="Z81" s="1">
        <v>0</v>
      </c>
      <c r="AA81" s="1"/>
      <c r="AB81" s="1">
        <v>0</v>
      </c>
      <c r="AC81" s="1">
        <v>0</v>
      </c>
      <c r="AD81" s="1">
        <v>13</v>
      </c>
      <c r="AE81" s="1">
        <v>30</v>
      </c>
    </row>
    <row r="82" spans="1:31">
      <c r="A82" s="1" t="s">
        <v>116</v>
      </c>
      <c r="B82" s="16">
        <v>45879</v>
      </c>
      <c r="C82" s="1"/>
      <c r="D82" s="1">
        <v>5.4</v>
      </c>
      <c r="E82" s="1">
        <v>5</v>
      </c>
      <c r="F82" s="1">
        <v>15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6</v>
      </c>
      <c r="N82" s="1">
        <v>1</v>
      </c>
      <c r="O82" s="1">
        <v>3</v>
      </c>
      <c r="P82" s="1">
        <v>3</v>
      </c>
      <c r="Q82" s="1">
        <v>1</v>
      </c>
      <c r="R82" s="1">
        <v>0</v>
      </c>
      <c r="S82" s="1">
        <v>0</v>
      </c>
      <c r="T82" s="1"/>
      <c r="U82" s="1">
        <v>1.4</v>
      </c>
      <c r="V82" s="1">
        <v>3.6</v>
      </c>
      <c r="W82" s="1">
        <v>1.8</v>
      </c>
      <c r="X82" s="1">
        <v>2</v>
      </c>
      <c r="Y82" s="1">
        <v>0.1</v>
      </c>
      <c r="Z82" s="1">
        <v>0.05</v>
      </c>
      <c r="AA82" s="1"/>
      <c r="AB82" s="1">
        <v>0</v>
      </c>
      <c r="AC82" s="1">
        <v>1</v>
      </c>
      <c r="AD82" s="1">
        <v>20</v>
      </c>
      <c r="AE82" s="1">
        <v>60</v>
      </c>
    </row>
    <row r="83" spans="1:31">
      <c r="A83" s="1" t="s">
        <v>128</v>
      </c>
      <c r="B83" s="16">
        <v>45879</v>
      </c>
      <c r="C83" s="1"/>
      <c r="D83" s="1">
        <v>3.38</v>
      </c>
      <c r="E83" s="1">
        <v>2.67</v>
      </c>
      <c r="F83" s="1">
        <v>8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/>
      <c r="U83" s="1">
        <v>0.75</v>
      </c>
      <c r="V83" s="1">
        <v>3.38</v>
      </c>
      <c r="W83" s="1">
        <v>0</v>
      </c>
      <c r="X83" s="1">
        <v>0</v>
      </c>
      <c r="Y83" s="1">
        <v>0.111</v>
      </c>
      <c r="Z83" s="1">
        <v>0</v>
      </c>
      <c r="AA83" s="1"/>
      <c r="AB83" s="1">
        <v>0</v>
      </c>
      <c r="AC83" s="1">
        <v>0</v>
      </c>
      <c r="AD83" s="1">
        <v>9</v>
      </c>
      <c r="AE83" s="1">
        <v>30</v>
      </c>
    </row>
    <row r="84" spans="1:31">
      <c r="A84" s="1" t="s">
        <v>124</v>
      </c>
      <c r="B84" s="16">
        <v>45879</v>
      </c>
      <c r="C84" s="1"/>
      <c r="D84" s="1">
        <v>0</v>
      </c>
      <c r="E84" s="1">
        <v>1.33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/>
      <c r="U84" s="1">
        <v>0.75</v>
      </c>
      <c r="V84" s="1">
        <v>6.75</v>
      </c>
      <c r="W84" s="1">
        <v>0</v>
      </c>
      <c r="X84" s="1">
        <v>0</v>
      </c>
      <c r="Y84" s="1">
        <v>0.2</v>
      </c>
      <c r="Z84" s="1">
        <v>0</v>
      </c>
      <c r="AA84" s="1"/>
      <c r="AB84" s="1">
        <v>0</v>
      </c>
      <c r="AC84" s="1">
        <v>0</v>
      </c>
      <c r="AD84" s="1">
        <v>5</v>
      </c>
      <c r="AE84" s="1">
        <v>14</v>
      </c>
    </row>
    <row r="85" spans="1:31">
      <c r="A85" s="1" t="s">
        <v>84</v>
      </c>
      <c r="B85" s="16">
        <v>45879</v>
      </c>
      <c r="C85" s="1"/>
      <c r="D85" s="1">
        <v>1.5</v>
      </c>
      <c r="E85" s="1">
        <v>6</v>
      </c>
      <c r="F85" s="1">
        <v>18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3</v>
      </c>
      <c r="M85" s="1">
        <v>6</v>
      </c>
      <c r="N85" s="1">
        <v>0</v>
      </c>
      <c r="O85" s="1">
        <v>1</v>
      </c>
      <c r="P85" s="1">
        <v>1</v>
      </c>
      <c r="Q85" s="1">
        <v>2</v>
      </c>
      <c r="R85" s="1">
        <v>2</v>
      </c>
      <c r="S85" s="1">
        <v>0</v>
      </c>
      <c r="T85" s="1"/>
      <c r="U85" s="1">
        <v>1.333</v>
      </c>
      <c r="V85" s="1">
        <v>4.5</v>
      </c>
      <c r="W85" s="1">
        <v>3</v>
      </c>
      <c r="X85" s="1">
        <v>1.5</v>
      </c>
      <c r="Y85" s="1">
        <v>0.12</v>
      </c>
      <c r="Z85" s="1">
        <v>0.08</v>
      </c>
      <c r="AA85" s="1"/>
      <c r="AB85" s="1">
        <v>1</v>
      </c>
      <c r="AC85" s="1">
        <v>0</v>
      </c>
      <c r="AD85" s="1">
        <v>25</v>
      </c>
      <c r="AE85" s="1">
        <v>60</v>
      </c>
    </row>
    <row r="86" spans="1:31">
      <c r="A86" s="1" t="s">
        <v>127</v>
      </c>
      <c r="B86" s="16">
        <v>45879</v>
      </c>
      <c r="C86" s="1"/>
      <c r="D86" s="1">
        <v>3</v>
      </c>
      <c r="E86" s="1">
        <v>3</v>
      </c>
      <c r="F86" s="1">
        <v>9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0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/>
      <c r="U86" s="1">
        <v>0.66700000000000004</v>
      </c>
      <c r="V86" s="1">
        <v>3</v>
      </c>
      <c r="W86" s="1">
        <v>0</v>
      </c>
      <c r="X86" s="1">
        <v>0</v>
      </c>
      <c r="Y86" s="1">
        <v>9.0999999999999998E-2</v>
      </c>
      <c r="Z86" s="1">
        <v>0</v>
      </c>
      <c r="AA86" s="1"/>
      <c r="AB86" s="1">
        <v>0</v>
      </c>
      <c r="AC86" s="1">
        <v>0</v>
      </c>
      <c r="AD86" s="1">
        <v>11</v>
      </c>
      <c r="AE86" s="1">
        <v>32</v>
      </c>
    </row>
    <row r="87" spans="1:31">
      <c r="A87" s="1" t="s">
        <v>115</v>
      </c>
      <c r="B87" s="16">
        <v>45882</v>
      </c>
      <c r="C87" s="1"/>
      <c r="D87" s="1">
        <v>7.71</v>
      </c>
      <c r="E87" s="1">
        <v>4.67</v>
      </c>
      <c r="F87" s="1">
        <v>14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9</v>
      </c>
      <c r="N87" s="1">
        <v>1</v>
      </c>
      <c r="O87" s="1">
        <v>4</v>
      </c>
      <c r="P87" s="1">
        <v>4</v>
      </c>
      <c r="Q87" s="1">
        <v>0</v>
      </c>
      <c r="R87" s="1">
        <v>1</v>
      </c>
      <c r="S87" s="1">
        <v>1</v>
      </c>
      <c r="T87" s="1"/>
      <c r="U87" s="1">
        <v>1.929</v>
      </c>
      <c r="V87" s="1">
        <v>3.86</v>
      </c>
      <c r="W87" s="1">
        <v>0</v>
      </c>
      <c r="X87" s="1">
        <v>0</v>
      </c>
      <c r="Y87" s="1">
        <v>0.08</v>
      </c>
      <c r="Z87" s="1">
        <v>0</v>
      </c>
      <c r="AA87" s="1"/>
      <c r="AB87" s="1">
        <v>0</v>
      </c>
      <c r="AC87" s="1">
        <v>0</v>
      </c>
      <c r="AD87" s="1">
        <v>25</v>
      </c>
      <c r="AE87" s="1">
        <v>60</v>
      </c>
    </row>
    <row r="88" spans="1:31">
      <c r="A88" s="1" t="s">
        <v>119</v>
      </c>
      <c r="B88" s="16">
        <v>45882</v>
      </c>
      <c r="C88" s="1"/>
      <c r="D88" s="1">
        <v>7.71</v>
      </c>
      <c r="E88" s="1">
        <v>2.33</v>
      </c>
      <c r="F88" s="1">
        <v>7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5</v>
      </c>
      <c r="N88" s="1">
        <v>0</v>
      </c>
      <c r="O88" s="1">
        <v>3</v>
      </c>
      <c r="P88" s="1">
        <v>2</v>
      </c>
      <c r="Q88" s="1">
        <v>0</v>
      </c>
      <c r="R88" s="1">
        <v>0</v>
      </c>
      <c r="S88" s="1">
        <v>0</v>
      </c>
      <c r="T88" s="1"/>
      <c r="U88" s="1">
        <v>2.1429999999999998</v>
      </c>
      <c r="V88" s="1">
        <v>3.86</v>
      </c>
      <c r="W88" s="1">
        <v>0</v>
      </c>
      <c r="X88" s="1">
        <v>0</v>
      </c>
      <c r="Y88" s="1">
        <v>9.0999999999999998E-2</v>
      </c>
      <c r="Z88" s="1">
        <v>0</v>
      </c>
      <c r="AA88" s="1"/>
      <c r="AB88" s="1">
        <v>1</v>
      </c>
      <c r="AC88" s="1">
        <v>0</v>
      </c>
      <c r="AD88" s="1">
        <v>11</v>
      </c>
      <c r="AE88" s="1">
        <v>30</v>
      </c>
    </row>
    <row r="89" spans="1:31">
      <c r="A89" s="1" t="s">
        <v>126</v>
      </c>
      <c r="B89" s="16">
        <v>45882</v>
      </c>
      <c r="C89" s="1"/>
      <c r="D89" s="1">
        <v>0</v>
      </c>
      <c r="E89" s="1">
        <v>2</v>
      </c>
      <c r="F89" s="1">
        <v>6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/>
      <c r="U89" s="1">
        <v>0.5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v>0</v>
      </c>
      <c r="AC89" s="1">
        <v>0</v>
      </c>
      <c r="AD89" s="1">
        <v>7</v>
      </c>
      <c r="AE89" s="1">
        <v>14</v>
      </c>
    </row>
    <row r="90" spans="1:31">
      <c r="A90" s="1" t="s">
        <v>93</v>
      </c>
      <c r="B90" s="16">
        <v>45882</v>
      </c>
      <c r="C90" s="1"/>
      <c r="D90" s="1">
        <v>12.46</v>
      </c>
      <c r="E90" s="1">
        <v>4.33</v>
      </c>
      <c r="F90" s="1">
        <v>13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8</v>
      </c>
      <c r="N90" s="1">
        <v>1</v>
      </c>
      <c r="O90" s="1">
        <v>7</v>
      </c>
      <c r="P90" s="1">
        <v>6</v>
      </c>
      <c r="Q90" s="1">
        <v>1</v>
      </c>
      <c r="R90" s="1">
        <v>0</v>
      </c>
      <c r="S90" s="1">
        <v>0</v>
      </c>
      <c r="T90" s="1"/>
      <c r="U90" s="1">
        <v>2.077</v>
      </c>
      <c r="V90" s="1">
        <v>0</v>
      </c>
      <c r="W90" s="1">
        <v>2.08</v>
      </c>
      <c r="X90" s="1">
        <v>0</v>
      </c>
      <c r="Y90" s="1">
        <v>0</v>
      </c>
      <c r="Z90" s="1">
        <v>4.2999999999999997E-2</v>
      </c>
      <c r="AA90" s="1"/>
      <c r="AB90" s="1">
        <v>0</v>
      </c>
      <c r="AC90" s="1">
        <v>0</v>
      </c>
      <c r="AD90" s="1">
        <v>23</v>
      </c>
      <c r="AE90" s="1">
        <v>60</v>
      </c>
    </row>
    <row r="91" spans="1:31">
      <c r="A91" s="1" t="s">
        <v>120</v>
      </c>
      <c r="B91" s="16">
        <v>45882</v>
      </c>
      <c r="C91" s="1"/>
      <c r="D91" s="1">
        <v>7.71</v>
      </c>
      <c r="E91" s="1">
        <v>2.33</v>
      </c>
      <c r="F91" s="1">
        <v>7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4</v>
      </c>
      <c r="N91" s="1">
        <v>0</v>
      </c>
      <c r="O91" s="1">
        <v>2</v>
      </c>
      <c r="P91" s="1">
        <v>2</v>
      </c>
      <c r="Q91" s="1">
        <v>0</v>
      </c>
      <c r="R91" s="1">
        <v>0</v>
      </c>
      <c r="S91" s="1">
        <v>1</v>
      </c>
      <c r="T91" s="1"/>
      <c r="U91" s="1">
        <v>1.714</v>
      </c>
      <c r="V91" s="1">
        <v>7.71</v>
      </c>
      <c r="W91" s="1">
        <v>0</v>
      </c>
      <c r="X91" s="1">
        <v>0</v>
      </c>
      <c r="Y91" s="1">
        <v>0.182</v>
      </c>
      <c r="Z91" s="1">
        <v>0</v>
      </c>
      <c r="AA91" s="1"/>
      <c r="AB91" s="1">
        <v>0</v>
      </c>
      <c r="AC91" s="1">
        <v>1</v>
      </c>
      <c r="AD91" s="1">
        <v>11</v>
      </c>
      <c r="AE91" s="1">
        <v>30</v>
      </c>
    </row>
    <row r="92" spans="1:31">
      <c r="A92" s="21" t="s">
        <v>113</v>
      </c>
      <c r="B92" s="16">
        <v>45882</v>
      </c>
      <c r="C92" s="1"/>
      <c r="D92" s="1">
        <v>0</v>
      </c>
      <c r="E92" s="1">
        <v>1.33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/>
      <c r="U92" s="1">
        <v>0.75</v>
      </c>
      <c r="V92" s="1">
        <v>13.5</v>
      </c>
      <c r="W92" s="1">
        <v>0</v>
      </c>
      <c r="X92" s="1">
        <v>0</v>
      </c>
      <c r="Y92" s="1">
        <v>0.33300000000000002</v>
      </c>
      <c r="Z92" s="1">
        <v>0</v>
      </c>
      <c r="AA92" s="1"/>
      <c r="AB92" s="1">
        <v>0</v>
      </c>
      <c r="AC92" s="1">
        <v>0</v>
      </c>
      <c r="AD92" s="1">
        <v>6</v>
      </c>
      <c r="AE92" s="1">
        <v>15</v>
      </c>
    </row>
    <row r="93" spans="1:31">
      <c r="A93" s="1" t="s">
        <v>127</v>
      </c>
      <c r="B93" s="16">
        <v>45884</v>
      </c>
      <c r="C93" s="1"/>
      <c r="D93" s="1">
        <v>3.6</v>
      </c>
      <c r="E93" s="1">
        <v>5</v>
      </c>
      <c r="F93" s="1">
        <v>15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4</v>
      </c>
      <c r="N93" s="1">
        <v>1</v>
      </c>
      <c r="O93" s="1">
        <v>2</v>
      </c>
      <c r="P93" s="1">
        <v>2</v>
      </c>
      <c r="Q93" s="1">
        <v>0</v>
      </c>
      <c r="R93" s="1">
        <v>1</v>
      </c>
      <c r="S93" s="1">
        <v>1</v>
      </c>
      <c r="T93" s="1"/>
      <c r="U93" s="1">
        <v>0.8</v>
      </c>
      <c r="V93" s="1">
        <v>7.2</v>
      </c>
      <c r="W93" s="1">
        <v>0</v>
      </c>
      <c r="X93" s="1">
        <v>0</v>
      </c>
      <c r="Y93" s="1">
        <v>0.2</v>
      </c>
      <c r="Z93" s="1">
        <v>0</v>
      </c>
      <c r="AA93" s="1"/>
      <c r="AB93" s="1">
        <v>0</v>
      </c>
      <c r="AC93" s="1">
        <v>0</v>
      </c>
      <c r="AD93" s="1">
        <v>20</v>
      </c>
      <c r="AE93" s="1">
        <v>62</v>
      </c>
    </row>
    <row r="94" spans="1:31">
      <c r="A94" s="1" t="s">
        <v>84</v>
      </c>
      <c r="B94" s="16">
        <v>45884</v>
      </c>
      <c r="C94" s="1"/>
      <c r="D94" s="1">
        <v>0</v>
      </c>
      <c r="E94" s="1">
        <v>3</v>
      </c>
      <c r="F94" s="1">
        <v>9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2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/>
      <c r="U94" s="1">
        <v>0.66700000000000004</v>
      </c>
      <c r="V94" s="1">
        <v>6</v>
      </c>
      <c r="W94" s="1">
        <v>0</v>
      </c>
      <c r="X94" s="1">
        <v>0</v>
      </c>
      <c r="Y94" s="1">
        <v>0.182</v>
      </c>
      <c r="Z94" s="1">
        <v>0</v>
      </c>
      <c r="AA94" s="1"/>
      <c r="AB94" s="1">
        <v>1</v>
      </c>
      <c r="AC94" s="1">
        <v>0</v>
      </c>
      <c r="AD94" s="1">
        <v>11</v>
      </c>
      <c r="AE94" s="1">
        <v>31</v>
      </c>
    </row>
    <row r="95" spans="1:31">
      <c r="A95" s="1" t="s">
        <v>88</v>
      </c>
      <c r="B95" s="16">
        <v>45884</v>
      </c>
      <c r="C95" s="1"/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/>
      <c r="U95" s="1">
        <v>0</v>
      </c>
      <c r="V95" s="1">
        <v>9</v>
      </c>
      <c r="W95" s="1">
        <v>0</v>
      </c>
      <c r="X95" s="1">
        <v>0</v>
      </c>
      <c r="Y95" s="1">
        <v>0.33300000000000002</v>
      </c>
      <c r="Z95" s="1">
        <v>0</v>
      </c>
      <c r="AA95" s="1"/>
      <c r="AB95" s="1">
        <v>0</v>
      </c>
      <c r="AC95" s="1">
        <v>0</v>
      </c>
      <c r="AD95" s="1">
        <v>3</v>
      </c>
      <c r="AE95" s="1">
        <v>9</v>
      </c>
    </row>
    <row r="96" spans="1:31">
      <c r="A96" s="21" t="s">
        <v>113</v>
      </c>
      <c r="B96" s="16">
        <v>45884</v>
      </c>
      <c r="C96" s="1"/>
      <c r="D96" s="1">
        <v>4.05</v>
      </c>
      <c r="E96" s="1">
        <v>6.67</v>
      </c>
      <c r="F96" s="1">
        <v>20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6</v>
      </c>
      <c r="M96" s="1">
        <v>7</v>
      </c>
      <c r="N96" s="1">
        <v>0</v>
      </c>
      <c r="O96" s="1">
        <v>3</v>
      </c>
      <c r="P96" s="1">
        <v>3</v>
      </c>
      <c r="Q96" s="1">
        <v>0</v>
      </c>
      <c r="R96" s="1">
        <v>0</v>
      </c>
      <c r="S96" s="1">
        <v>0</v>
      </c>
      <c r="T96" s="1"/>
      <c r="U96" s="1">
        <v>1.05</v>
      </c>
      <c r="V96" s="1">
        <v>8.1</v>
      </c>
      <c r="W96" s="1">
        <v>0</v>
      </c>
      <c r="X96" s="1">
        <v>0</v>
      </c>
      <c r="Y96" s="1">
        <v>0.23100000000000001</v>
      </c>
      <c r="Z96" s="1">
        <v>0</v>
      </c>
      <c r="AA96" s="1"/>
      <c r="AB96" s="1">
        <v>0</v>
      </c>
      <c r="AC96" s="1">
        <v>1</v>
      </c>
      <c r="AD96" s="1">
        <v>26</v>
      </c>
      <c r="AE96" s="1">
        <v>61</v>
      </c>
    </row>
    <row r="97" spans="1:31">
      <c r="A97" s="1" t="s">
        <v>120</v>
      </c>
      <c r="B97" s="16">
        <v>45884</v>
      </c>
      <c r="C97" s="1"/>
      <c r="D97" s="1">
        <v>27</v>
      </c>
      <c r="E97" s="1">
        <v>0.33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</v>
      </c>
      <c r="P97" s="1">
        <v>1</v>
      </c>
      <c r="Q97" s="1">
        <v>0</v>
      </c>
      <c r="R97" s="1">
        <v>0</v>
      </c>
      <c r="S97" s="1">
        <v>1</v>
      </c>
      <c r="T97" s="1"/>
      <c r="U97" s="1">
        <v>3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v>0</v>
      </c>
      <c r="AC97" s="1">
        <v>0</v>
      </c>
      <c r="AD97" s="1">
        <v>2</v>
      </c>
      <c r="AE97" s="1">
        <v>7</v>
      </c>
    </row>
    <row r="98" spans="1:31">
      <c r="A98" s="1" t="s">
        <v>97</v>
      </c>
      <c r="B98" s="16">
        <v>45884</v>
      </c>
      <c r="C98" s="1"/>
      <c r="D98" s="1">
        <v>27</v>
      </c>
      <c r="E98" s="1">
        <v>1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4</v>
      </c>
      <c r="N98" s="1">
        <v>0</v>
      </c>
      <c r="O98" s="1">
        <v>3</v>
      </c>
      <c r="P98" s="1">
        <v>3</v>
      </c>
      <c r="Q98" s="1">
        <v>0</v>
      </c>
      <c r="R98" s="1">
        <v>0</v>
      </c>
      <c r="S98" s="1">
        <v>0</v>
      </c>
      <c r="T98" s="1"/>
      <c r="U98" s="1">
        <v>4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v>0</v>
      </c>
      <c r="AC98" s="1">
        <v>0</v>
      </c>
      <c r="AD98" s="1">
        <v>8</v>
      </c>
      <c r="AE98" s="1">
        <v>21</v>
      </c>
    </row>
    <row r="99" spans="1:31">
      <c r="A99" s="1" t="s">
        <v>143</v>
      </c>
      <c r="B99" s="16">
        <v>45884</v>
      </c>
      <c r="C99" s="1"/>
      <c r="D99" s="1">
        <v>1.8</v>
      </c>
      <c r="E99" s="1">
        <v>5</v>
      </c>
      <c r="F99" s="1">
        <v>15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7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1</v>
      </c>
      <c r="S99" s="1">
        <v>2</v>
      </c>
      <c r="T99" s="1"/>
      <c r="U99" s="1">
        <v>0.2</v>
      </c>
      <c r="V99" s="1">
        <v>12.6</v>
      </c>
      <c r="W99" s="1">
        <v>0</v>
      </c>
      <c r="X99" s="1">
        <v>0</v>
      </c>
      <c r="Y99" s="1">
        <v>0.36799999999999999</v>
      </c>
      <c r="Z99" s="1">
        <v>0</v>
      </c>
      <c r="AA99" s="1"/>
      <c r="AB99" s="1">
        <v>1</v>
      </c>
      <c r="AC99" s="1">
        <v>0</v>
      </c>
      <c r="AD99" s="1">
        <v>19</v>
      </c>
      <c r="AE99" s="1">
        <v>62</v>
      </c>
    </row>
    <row r="100" spans="1:31">
      <c r="A100" s="1" t="s">
        <v>132</v>
      </c>
      <c r="B100" s="16">
        <v>45884</v>
      </c>
      <c r="C100" s="1"/>
      <c r="D100" s="1">
        <v>0</v>
      </c>
      <c r="E100" s="1">
        <v>2</v>
      </c>
      <c r="F100" s="1">
        <v>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/>
      <c r="U100" s="1">
        <v>0</v>
      </c>
      <c r="V100" s="1">
        <v>4.5</v>
      </c>
      <c r="W100" s="1">
        <v>0</v>
      </c>
      <c r="X100" s="1">
        <v>0</v>
      </c>
      <c r="Y100" s="1">
        <v>0.16700000000000001</v>
      </c>
      <c r="Z100" s="1">
        <v>0</v>
      </c>
      <c r="AA100" s="1"/>
      <c r="AB100" s="1">
        <v>0</v>
      </c>
      <c r="AC100" s="1">
        <v>0</v>
      </c>
      <c r="AD100" s="1">
        <v>6</v>
      </c>
      <c r="AE100" s="1">
        <v>18</v>
      </c>
    </row>
    <row r="101" spans="1:31">
      <c r="A101" s="1" t="s">
        <v>100</v>
      </c>
      <c r="B101" s="16">
        <v>45884</v>
      </c>
      <c r="C101" s="1"/>
      <c r="D101" s="1">
        <v>12.46</v>
      </c>
      <c r="E101" s="1">
        <v>4.33</v>
      </c>
      <c r="F101" s="1">
        <v>13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9</v>
      </c>
      <c r="N101" s="1">
        <v>2</v>
      </c>
      <c r="O101" s="1">
        <v>7</v>
      </c>
      <c r="P101" s="1">
        <v>6</v>
      </c>
      <c r="Q101" s="1">
        <v>0</v>
      </c>
      <c r="R101" s="1">
        <v>0</v>
      </c>
      <c r="S101" s="1">
        <v>2</v>
      </c>
      <c r="T101" s="1"/>
      <c r="U101" s="1">
        <v>2.077</v>
      </c>
      <c r="V101" s="1">
        <v>2.08</v>
      </c>
      <c r="W101" s="1">
        <v>0</v>
      </c>
      <c r="X101" s="1">
        <v>0</v>
      </c>
      <c r="Y101" s="1">
        <v>4.8000000000000001E-2</v>
      </c>
      <c r="Z101" s="1">
        <v>0</v>
      </c>
      <c r="AA101" s="1"/>
      <c r="AB101" s="1">
        <v>0</v>
      </c>
      <c r="AC101" s="1">
        <v>1</v>
      </c>
      <c r="AD101" s="1">
        <v>21</v>
      </c>
      <c r="AE101" s="1">
        <v>49</v>
      </c>
    </row>
    <row r="102" spans="1:31">
      <c r="A102" s="1" t="s">
        <v>82</v>
      </c>
      <c r="B102" s="16">
        <v>45884</v>
      </c>
      <c r="C102" s="1"/>
      <c r="D102" s="1">
        <v>5.4</v>
      </c>
      <c r="E102" s="1">
        <v>1.67</v>
      </c>
      <c r="F102" s="1">
        <v>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</v>
      </c>
      <c r="N102" s="1">
        <v>0</v>
      </c>
      <c r="O102" s="1">
        <v>1</v>
      </c>
      <c r="P102" s="1">
        <v>1</v>
      </c>
      <c r="Q102" s="1">
        <v>0</v>
      </c>
      <c r="R102" s="1">
        <v>0</v>
      </c>
      <c r="S102" s="1">
        <v>1</v>
      </c>
      <c r="T102" s="1"/>
      <c r="U102" s="1">
        <v>2.4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/>
      <c r="AB102" s="1">
        <v>0</v>
      </c>
      <c r="AC102" s="1">
        <v>0</v>
      </c>
      <c r="AD102" s="1">
        <v>9</v>
      </c>
      <c r="AE102" s="1">
        <v>15</v>
      </c>
    </row>
    <row r="103" spans="1:31">
      <c r="A103" s="1" t="s">
        <v>102</v>
      </c>
      <c r="B103" s="16">
        <v>45885</v>
      </c>
      <c r="C103" s="1"/>
      <c r="D103" s="1">
        <v>2.84</v>
      </c>
      <c r="E103" s="1">
        <v>6.33</v>
      </c>
      <c r="F103" s="1">
        <v>19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5</v>
      </c>
      <c r="M103" s="1">
        <v>9</v>
      </c>
      <c r="N103" s="1">
        <v>0</v>
      </c>
      <c r="O103" s="1">
        <v>2</v>
      </c>
      <c r="P103" s="1">
        <v>2</v>
      </c>
      <c r="Q103" s="1">
        <v>0</v>
      </c>
      <c r="R103" s="1">
        <v>0</v>
      </c>
      <c r="S103" s="1">
        <v>0</v>
      </c>
      <c r="T103" s="1"/>
      <c r="U103" s="1">
        <v>1.421</v>
      </c>
      <c r="V103" s="1">
        <v>7.11</v>
      </c>
      <c r="W103" s="1">
        <v>0</v>
      </c>
      <c r="X103" s="1">
        <v>0</v>
      </c>
      <c r="Y103" s="1">
        <v>0.185</v>
      </c>
      <c r="Z103" s="1">
        <v>0</v>
      </c>
      <c r="AA103" s="1"/>
      <c r="AB103" s="1">
        <v>0</v>
      </c>
      <c r="AC103" s="1">
        <v>0</v>
      </c>
      <c r="AD103" s="1">
        <v>27</v>
      </c>
      <c r="AE103" s="1">
        <v>60</v>
      </c>
    </row>
    <row r="104" spans="1:31">
      <c r="A104" s="1" t="s">
        <v>143</v>
      </c>
      <c r="B104" s="16">
        <v>45885</v>
      </c>
      <c r="C104" s="1"/>
      <c r="D104" s="1">
        <v>10.130000000000001</v>
      </c>
      <c r="E104" s="1">
        <v>2.67</v>
      </c>
      <c r="F104" s="1">
        <v>8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8</v>
      </c>
      <c r="N104" s="1">
        <v>1</v>
      </c>
      <c r="O104" s="1">
        <v>4</v>
      </c>
      <c r="P104" s="1">
        <v>3</v>
      </c>
      <c r="Q104" s="1">
        <v>0</v>
      </c>
      <c r="R104" s="1">
        <v>0</v>
      </c>
      <c r="S104" s="1">
        <v>0</v>
      </c>
      <c r="T104" s="1"/>
      <c r="U104" s="1">
        <v>3</v>
      </c>
      <c r="V104" s="1">
        <v>3.38</v>
      </c>
      <c r="W104" s="1">
        <v>0</v>
      </c>
      <c r="X104" s="1">
        <v>0</v>
      </c>
      <c r="Y104" s="1">
        <v>6.7000000000000004E-2</v>
      </c>
      <c r="Z104" s="1">
        <v>0</v>
      </c>
      <c r="AA104" s="1"/>
      <c r="AB104" s="1">
        <v>0</v>
      </c>
      <c r="AC104" s="1">
        <v>1</v>
      </c>
      <c r="AD104" s="1">
        <v>15</v>
      </c>
      <c r="AE104" s="1">
        <v>29</v>
      </c>
    </row>
    <row r="105" spans="1:31">
      <c r="A105" s="1" t="s">
        <v>104</v>
      </c>
      <c r="B105" s="16">
        <v>45885</v>
      </c>
      <c r="C105" s="1"/>
      <c r="D105" s="1">
        <v>1.08</v>
      </c>
      <c r="E105" s="1">
        <v>8.33</v>
      </c>
      <c r="F105" s="1">
        <v>25</v>
      </c>
      <c r="G105" s="1">
        <v>1</v>
      </c>
      <c r="H105" s="1">
        <v>0</v>
      </c>
      <c r="I105" s="1">
        <v>0</v>
      </c>
      <c r="J105" s="1">
        <v>0</v>
      </c>
      <c r="K105" s="1">
        <v>1</v>
      </c>
      <c r="L105" s="1">
        <v>1</v>
      </c>
      <c r="M105" s="1">
        <v>4</v>
      </c>
      <c r="N105" s="1">
        <v>0</v>
      </c>
      <c r="O105" s="1">
        <v>3</v>
      </c>
      <c r="P105" s="1">
        <v>1</v>
      </c>
      <c r="Q105" s="1">
        <v>0</v>
      </c>
      <c r="R105" s="1">
        <v>0</v>
      </c>
      <c r="S105" s="1">
        <v>0</v>
      </c>
      <c r="T105" s="1"/>
      <c r="U105" s="1">
        <v>0.48</v>
      </c>
      <c r="V105" s="1">
        <v>1.08</v>
      </c>
      <c r="W105" s="1">
        <v>0</v>
      </c>
      <c r="X105" s="1">
        <v>0</v>
      </c>
      <c r="Y105" s="1">
        <v>3.4000000000000002E-2</v>
      </c>
      <c r="Z105" s="1">
        <v>0</v>
      </c>
      <c r="AA105" s="1"/>
      <c r="AB105" s="1">
        <v>1</v>
      </c>
      <c r="AC105" s="1">
        <v>0</v>
      </c>
      <c r="AD105" s="1">
        <v>29</v>
      </c>
      <c r="AE105" s="1">
        <v>60</v>
      </c>
    </row>
    <row r="106" spans="1:31">
      <c r="A106" s="1" t="s">
        <v>83</v>
      </c>
      <c r="B106" s="1" t="s">
        <v>251</v>
      </c>
      <c r="C106" s="1"/>
      <c r="D106" s="1">
        <v>0</v>
      </c>
      <c r="E106" s="1">
        <v>0.67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/>
      <c r="U106" s="1">
        <v>1.5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v>0</v>
      </c>
      <c r="AC106" s="1">
        <v>0</v>
      </c>
      <c r="AD106" s="1">
        <v>3</v>
      </c>
      <c r="AE106" s="1">
        <v>7</v>
      </c>
    </row>
    <row r="107" spans="1:31">
      <c r="A107" s="1" t="s">
        <v>87</v>
      </c>
      <c r="B107" s="16">
        <v>45885</v>
      </c>
      <c r="C107" s="1"/>
      <c r="D107" s="1">
        <v>9</v>
      </c>
      <c r="E107" s="1">
        <v>6</v>
      </c>
      <c r="F107" s="1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10</v>
      </c>
      <c r="N107" s="1">
        <v>1</v>
      </c>
      <c r="O107" s="1">
        <v>6</v>
      </c>
      <c r="P107" s="1">
        <v>6</v>
      </c>
      <c r="Q107" s="1">
        <v>0</v>
      </c>
      <c r="R107" s="1">
        <v>0</v>
      </c>
      <c r="S107" s="1">
        <v>0</v>
      </c>
      <c r="T107" s="1"/>
      <c r="U107" s="1">
        <v>1.667</v>
      </c>
      <c r="V107" s="1">
        <v>4.5</v>
      </c>
      <c r="W107" s="1">
        <v>0</v>
      </c>
      <c r="X107" s="1">
        <v>0</v>
      </c>
      <c r="Y107" s="1">
        <v>0.107</v>
      </c>
      <c r="Z107" s="1">
        <v>0</v>
      </c>
      <c r="AA107" s="1"/>
      <c r="AB107" s="1">
        <v>0</v>
      </c>
      <c r="AC107" s="1">
        <v>0</v>
      </c>
      <c r="AD107" s="1">
        <v>28</v>
      </c>
      <c r="AE107" s="1">
        <v>62</v>
      </c>
    </row>
    <row r="108" spans="1:31">
      <c r="A108" s="1" t="s">
        <v>145</v>
      </c>
      <c r="B108" s="16">
        <v>45885</v>
      </c>
      <c r="C108" s="1"/>
      <c r="D108" s="1">
        <v>0</v>
      </c>
      <c r="E108" s="1">
        <v>2</v>
      </c>
      <c r="F108" s="1">
        <v>6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/>
      <c r="U108" s="1">
        <v>0.5</v>
      </c>
      <c r="V108" s="1">
        <v>0</v>
      </c>
      <c r="W108" s="1">
        <v>4.5</v>
      </c>
      <c r="X108" s="1">
        <v>0</v>
      </c>
      <c r="Y108" s="1">
        <v>0</v>
      </c>
      <c r="Z108" s="1">
        <v>0.16700000000000001</v>
      </c>
      <c r="AA108" s="1"/>
      <c r="AB108" s="1">
        <v>1</v>
      </c>
      <c r="AC108" s="1">
        <v>0</v>
      </c>
      <c r="AD108" s="1">
        <v>6</v>
      </c>
      <c r="AE108" s="1">
        <v>15</v>
      </c>
    </row>
    <row r="109" spans="1:31">
      <c r="A109" s="1" t="s">
        <v>114</v>
      </c>
      <c r="B109" s="16">
        <v>45885</v>
      </c>
      <c r="C109" s="1"/>
      <c r="D109" s="1">
        <v>36</v>
      </c>
      <c r="E109" s="1">
        <v>1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3</v>
      </c>
      <c r="N109" s="1">
        <v>0</v>
      </c>
      <c r="O109" s="1">
        <v>4</v>
      </c>
      <c r="P109" s="1">
        <v>4</v>
      </c>
      <c r="Q109" s="1">
        <v>1</v>
      </c>
      <c r="R109" s="1">
        <v>1</v>
      </c>
      <c r="S109" s="1">
        <v>0</v>
      </c>
      <c r="T109" s="1"/>
      <c r="U109" s="1">
        <v>4</v>
      </c>
      <c r="V109" s="1">
        <v>0</v>
      </c>
      <c r="W109" s="1">
        <v>9</v>
      </c>
      <c r="X109" s="1">
        <v>0</v>
      </c>
      <c r="Y109" s="1">
        <v>0</v>
      </c>
      <c r="Z109" s="1">
        <v>0.125</v>
      </c>
      <c r="AA109" s="1"/>
      <c r="AB109" s="1">
        <v>0</v>
      </c>
      <c r="AC109" s="1">
        <v>0</v>
      </c>
      <c r="AD109" s="1">
        <v>8</v>
      </c>
      <c r="AE109" s="1">
        <v>19</v>
      </c>
    </row>
    <row r="110" spans="1:31">
      <c r="A110" s="1" t="s">
        <v>117</v>
      </c>
      <c r="B110" s="16">
        <v>45885</v>
      </c>
      <c r="C110" s="1"/>
      <c r="D110" s="1">
        <v>4.1500000000000004</v>
      </c>
      <c r="E110" s="1">
        <v>4.33</v>
      </c>
      <c r="F110" s="1">
        <v>13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5</v>
      </c>
      <c r="N110" s="1">
        <v>0</v>
      </c>
      <c r="O110" s="1">
        <v>2</v>
      </c>
      <c r="P110" s="1">
        <v>2</v>
      </c>
      <c r="Q110" s="1">
        <v>3</v>
      </c>
      <c r="R110" s="1">
        <v>1</v>
      </c>
      <c r="S110" s="1">
        <v>1</v>
      </c>
      <c r="T110" s="1"/>
      <c r="U110" s="1">
        <v>1.8460000000000001</v>
      </c>
      <c r="V110" s="1">
        <v>6.23</v>
      </c>
      <c r="W110" s="1">
        <v>6.23</v>
      </c>
      <c r="X110" s="1">
        <v>1</v>
      </c>
      <c r="Y110" s="1">
        <v>0.14299999999999999</v>
      </c>
      <c r="Z110" s="1">
        <v>0.14299999999999999</v>
      </c>
      <c r="AA110" s="1"/>
      <c r="AB110" s="1">
        <v>0</v>
      </c>
      <c r="AC110" s="1">
        <v>0</v>
      </c>
      <c r="AD110" s="1">
        <v>21</v>
      </c>
      <c r="AE110" s="1">
        <v>61</v>
      </c>
    </row>
    <row r="111" spans="1:31">
      <c r="A111" s="1" t="s">
        <v>265</v>
      </c>
      <c r="B111" s="16">
        <v>45885</v>
      </c>
      <c r="C111" s="1"/>
      <c r="D111" s="1">
        <v>3.38</v>
      </c>
      <c r="E111" s="1">
        <v>2.67</v>
      </c>
      <c r="F111" s="1">
        <v>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3</v>
      </c>
      <c r="N111" s="1">
        <v>0</v>
      </c>
      <c r="O111" s="1">
        <v>2</v>
      </c>
      <c r="P111" s="1">
        <v>1</v>
      </c>
      <c r="Q111" s="1">
        <v>0</v>
      </c>
      <c r="R111" s="1">
        <v>0</v>
      </c>
      <c r="S111" s="1">
        <v>0</v>
      </c>
      <c r="T111" s="1"/>
      <c r="U111" s="1">
        <v>1.125</v>
      </c>
      <c r="V111" s="1">
        <v>3.38</v>
      </c>
      <c r="W111" s="1">
        <v>0</v>
      </c>
      <c r="X111" s="1">
        <v>0</v>
      </c>
      <c r="Y111" s="1">
        <v>8.3000000000000004E-2</v>
      </c>
      <c r="Z111" s="1">
        <v>0</v>
      </c>
      <c r="AA111" s="1"/>
      <c r="AB111" s="1">
        <v>0</v>
      </c>
      <c r="AC111" s="1">
        <v>0</v>
      </c>
      <c r="AD111" s="1">
        <v>12</v>
      </c>
      <c r="AE111" s="1">
        <v>28</v>
      </c>
    </row>
    <row r="112" spans="1:31">
      <c r="A112" s="1" t="s">
        <v>124</v>
      </c>
      <c r="B112" s="16">
        <v>45885</v>
      </c>
      <c r="C112" s="1"/>
      <c r="D112" s="1">
        <v>0</v>
      </c>
      <c r="E112" s="1">
        <v>1</v>
      </c>
      <c r="F112" s="1">
        <v>3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4</v>
      </c>
      <c r="N112" s="1">
        <v>1</v>
      </c>
      <c r="O112" s="1">
        <v>7</v>
      </c>
      <c r="P112" s="1">
        <v>0</v>
      </c>
      <c r="Q112" s="1">
        <v>1</v>
      </c>
      <c r="R112" s="1">
        <v>1</v>
      </c>
      <c r="S112" s="1">
        <v>0</v>
      </c>
      <c r="T112" s="1"/>
      <c r="U112" s="1">
        <v>5</v>
      </c>
      <c r="V112" s="1">
        <v>0</v>
      </c>
      <c r="W112" s="1">
        <v>9</v>
      </c>
      <c r="X112" s="1">
        <v>0</v>
      </c>
      <c r="Y112" s="1">
        <v>0</v>
      </c>
      <c r="Z112" s="1">
        <v>9.0999999999999998E-2</v>
      </c>
      <c r="AA112" s="1"/>
      <c r="AB112" s="1">
        <v>0</v>
      </c>
      <c r="AC112" s="1">
        <v>1</v>
      </c>
      <c r="AD112" s="1">
        <v>11</v>
      </c>
      <c r="AE112" s="1">
        <v>24</v>
      </c>
    </row>
    <row r="113" spans="1:31">
      <c r="A113" s="1" t="s">
        <v>115</v>
      </c>
      <c r="B113" s="16">
        <v>45886</v>
      </c>
      <c r="C113" s="1"/>
      <c r="D113" s="1">
        <v>1.8</v>
      </c>
      <c r="E113" s="1">
        <v>5</v>
      </c>
      <c r="F113" s="1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5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/>
      <c r="U113" s="1">
        <v>1.2</v>
      </c>
      <c r="V113" s="1">
        <v>3.6</v>
      </c>
      <c r="W113" s="1">
        <v>1.8</v>
      </c>
      <c r="X113" s="1">
        <v>2</v>
      </c>
      <c r="Y113" s="1">
        <v>0.105</v>
      </c>
      <c r="Z113" s="1">
        <v>5.2999999999999999E-2</v>
      </c>
      <c r="AA113" s="1"/>
      <c r="AB113" s="1">
        <v>0</v>
      </c>
      <c r="AC113" s="1">
        <v>0</v>
      </c>
      <c r="AD113" s="1">
        <v>19</v>
      </c>
      <c r="AE113" s="1">
        <v>61</v>
      </c>
    </row>
    <row r="114" spans="1:31">
      <c r="A114" s="1" t="s">
        <v>112</v>
      </c>
      <c r="B114" s="16">
        <v>45886</v>
      </c>
      <c r="C114" s="1"/>
      <c r="D114" s="1">
        <v>19.29</v>
      </c>
      <c r="E114" s="1">
        <v>2.33</v>
      </c>
      <c r="F114" s="1">
        <v>7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4</v>
      </c>
      <c r="N114" s="1">
        <v>1</v>
      </c>
      <c r="O114" s="1">
        <v>5</v>
      </c>
      <c r="P114" s="1">
        <v>5</v>
      </c>
      <c r="Q114" s="1">
        <v>1</v>
      </c>
      <c r="R114" s="1">
        <v>3</v>
      </c>
      <c r="S114" s="1">
        <v>0</v>
      </c>
      <c r="T114" s="1"/>
      <c r="U114" s="1">
        <v>2.1429999999999998</v>
      </c>
      <c r="V114" s="1">
        <v>7.71</v>
      </c>
      <c r="W114" s="1">
        <v>3.86</v>
      </c>
      <c r="X114" s="1">
        <v>2</v>
      </c>
      <c r="Y114" s="1">
        <v>0.13300000000000001</v>
      </c>
      <c r="Z114" s="1">
        <v>6.7000000000000004E-2</v>
      </c>
      <c r="AA114" s="1"/>
      <c r="AB114" s="1">
        <v>0</v>
      </c>
      <c r="AC114" s="1">
        <v>1</v>
      </c>
      <c r="AD114" s="1">
        <v>15</v>
      </c>
      <c r="AE114" s="1">
        <v>29</v>
      </c>
    </row>
    <row r="115" spans="1:31">
      <c r="A115" s="1" t="s">
        <v>134</v>
      </c>
      <c r="B115" s="16">
        <v>45886</v>
      </c>
      <c r="C115" s="1"/>
      <c r="D115" s="1">
        <v>27</v>
      </c>
      <c r="E115" s="1">
        <v>1</v>
      </c>
      <c r="F115" s="1">
        <v>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6</v>
      </c>
      <c r="N115" s="1">
        <v>1</v>
      </c>
      <c r="O115" s="1">
        <v>4</v>
      </c>
      <c r="P115" s="1">
        <v>3</v>
      </c>
      <c r="Q115" s="1">
        <v>0</v>
      </c>
      <c r="R115" s="1">
        <v>0</v>
      </c>
      <c r="S115" s="1">
        <v>0</v>
      </c>
      <c r="T115" s="1"/>
      <c r="U115" s="1">
        <v>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/>
      <c r="AB115" s="1">
        <v>0</v>
      </c>
      <c r="AC115" s="1">
        <v>0</v>
      </c>
      <c r="AD115" s="1">
        <v>9</v>
      </c>
      <c r="AE115" s="1">
        <v>30</v>
      </c>
    </row>
    <row r="116" spans="1:31">
      <c r="A116" s="1" t="s">
        <v>96</v>
      </c>
      <c r="B116" s="16">
        <v>45886</v>
      </c>
      <c r="C116" s="1"/>
      <c r="D116" s="1">
        <v>0</v>
      </c>
      <c r="E116" s="1">
        <v>0.67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/>
      <c r="U116" s="1">
        <v>1.5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v>0</v>
      </c>
      <c r="AC116" s="1">
        <v>0</v>
      </c>
      <c r="AD116" s="1">
        <v>3</v>
      </c>
      <c r="AE116" s="1">
        <v>8</v>
      </c>
    </row>
    <row r="117" spans="1:31">
      <c r="A117" s="1" t="s">
        <v>89</v>
      </c>
      <c r="B117" s="16">
        <v>45886</v>
      </c>
      <c r="C117" s="1"/>
      <c r="D117" s="1">
        <v>1.35</v>
      </c>
      <c r="E117" s="1">
        <v>6.67</v>
      </c>
      <c r="F117" s="1">
        <v>20</v>
      </c>
      <c r="G117" s="1">
        <v>1</v>
      </c>
      <c r="H117" s="1">
        <v>0</v>
      </c>
      <c r="I117" s="1">
        <v>0</v>
      </c>
      <c r="J117" s="1">
        <v>0</v>
      </c>
      <c r="K117" s="1">
        <v>1</v>
      </c>
      <c r="L117" s="1">
        <v>4</v>
      </c>
      <c r="M117" s="1">
        <v>5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1</v>
      </c>
      <c r="T117" s="1"/>
      <c r="U117" s="1">
        <v>0.75</v>
      </c>
      <c r="V117" s="1">
        <v>5.4</v>
      </c>
      <c r="W117" s="1">
        <v>0</v>
      </c>
      <c r="X117" s="1">
        <v>0</v>
      </c>
      <c r="Y117" s="1">
        <v>0.16</v>
      </c>
      <c r="Z117" s="1">
        <v>0</v>
      </c>
      <c r="AA117" s="1"/>
      <c r="AB117" s="1">
        <v>1</v>
      </c>
      <c r="AC117" s="1">
        <v>0</v>
      </c>
      <c r="AD117" s="1">
        <v>25</v>
      </c>
      <c r="AE117" s="1">
        <v>61</v>
      </c>
    </row>
    <row r="118" spans="1:31">
      <c r="A118" s="1" t="s">
        <v>86</v>
      </c>
      <c r="B118" s="1" t="s">
        <v>252</v>
      </c>
      <c r="C118" s="1"/>
      <c r="D118" s="1">
        <v>0</v>
      </c>
      <c r="E118" s="1">
        <v>2.33</v>
      </c>
      <c r="F118" s="1">
        <v>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/>
      <c r="U118" s="1">
        <v>0.42899999999999999</v>
      </c>
      <c r="V118" s="1">
        <v>7.71</v>
      </c>
      <c r="W118" s="1">
        <v>0</v>
      </c>
      <c r="X118" s="1">
        <v>0</v>
      </c>
      <c r="Y118" s="1">
        <v>0.25</v>
      </c>
      <c r="Z118" s="1">
        <v>0</v>
      </c>
      <c r="AA118" s="1"/>
      <c r="AB118" s="1">
        <v>0</v>
      </c>
      <c r="AC118" s="1">
        <v>0</v>
      </c>
      <c r="AD118" s="1">
        <v>8</v>
      </c>
      <c r="AE118" s="1">
        <v>21</v>
      </c>
    </row>
    <row r="119" spans="1:31">
      <c r="A119" s="1" t="s">
        <v>116</v>
      </c>
      <c r="B119" s="16">
        <v>45886</v>
      </c>
      <c r="C119" s="1"/>
      <c r="D119" s="1">
        <v>4.5</v>
      </c>
      <c r="E119" s="1">
        <v>4</v>
      </c>
      <c r="F119" s="1">
        <v>12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</v>
      </c>
      <c r="M119" s="1">
        <v>4</v>
      </c>
      <c r="N119" s="1">
        <v>0</v>
      </c>
      <c r="O119" s="1">
        <v>3</v>
      </c>
      <c r="P119" s="1">
        <v>2</v>
      </c>
      <c r="Q119" s="1">
        <v>0</v>
      </c>
      <c r="R119" s="1">
        <v>1</v>
      </c>
      <c r="S119" s="1">
        <v>2</v>
      </c>
      <c r="T119" s="1"/>
      <c r="U119" s="1">
        <v>1</v>
      </c>
      <c r="V119" s="1">
        <v>15.75</v>
      </c>
      <c r="W119" s="1">
        <v>0</v>
      </c>
      <c r="X119" s="1">
        <v>0</v>
      </c>
      <c r="Y119" s="1">
        <v>0.41199999999999998</v>
      </c>
      <c r="Z119" s="1">
        <v>0</v>
      </c>
      <c r="AA119" s="1"/>
      <c r="AB119" s="1">
        <v>0</v>
      </c>
      <c r="AC119" s="1">
        <v>0</v>
      </c>
      <c r="AD119" s="1">
        <v>17</v>
      </c>
      <c r="AE119" s="1">
        <v>57</v>
      </c>
    </row>
    <row r="120" spans="1:31">
      <c r="A120" s="1" t="s">
        <v>253</v>
      </c>
      <c r="B120" s="16">
        <v>45886</v>
      </c>
      <c r="C120" s="1"/>
      <c r="D120" s="1">
        <v>0</v>
      </c>
      <c r="E120" s="1">
        <v>3</v>
      </c>
      <c r="F120" s="1">
        <v>9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/>
      <c r="U120" s="1">
        <v>0.33300000000000002</v>
      </c>
      <c r="V120" s="1">
        <v>12</v>
      </c>
      <c r="W120" s="1">
        <v>0</v>
      </c>
      <c r="X120" s="1">
        <v>0</v>
      </c>
      <c r="Y120" s="1">
        <v>0.4</v>
      </c>
      <c r="Z120" s="1">
        <v>0</v>
      </c>
      <c r="AA120" s="1"/>
      <c r="AB120" s="1">
        <v>1</v>
      </c>
      <c r="AC120" s="1">
        <v>0</v>
      </c>
      <c r="AD120" s="1">
        <v>10</v>
      </c>
      <c r="AE120" s="1">
        <v>29</v>
      </c>
    </row>
    <row r="121" spans="1:31">
      <c r="A121" s="1" t="s">
        <v>117</v>
      </c>
      <c r="B121" s="16">
        <v>45886</v>
      </c>
      <c r="C121" s="1"/>
      <c r="D121" s="1">
        <v>0</v>
      </c>
      <c r="E121" s="1">
        <v>2</v>
      </c>
      <c r="F121" s="1">
        <v>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/>
      <c r="U121" s="1">
        <v>0</v>
      </c>
      <c r="V121" s="1">
        <v>4.5</v>
      </c>
      <c r="W121" s="1">
        <v>0</v>
      </c>
      <c r="X121" s="1">
        <v>0</v>
      </c>
      <c r="Y121" s="1">
        <v>0.16700000000000001</v>
      </c>
      <c r="Z121" s="1">
        <v>0</v>
      </c>
      <c r="AA121" s="1"/>
      <c r="AB121" s="1">
        <v>0</v>
      </c>
      <c r="AC121" s="1">
        <v>0</v>
      </c>
      <c r="AD121" s="1">
        <v>6</v>
      </c>
      <c r="AE121" s="1">
        <v>14</v>
      </c>
    </row>
    <row r="122" spans="1:31">
      <c r="A122" s="1" t="s">
        <v>105</v>
      </c>
      <c r="B122" s="16">
        <v>45886</v>
      </c>
      <c r="C122" s="1"/>
      <c r="D122" s="1">
        <v>11.12</v>
      </c>
      <c r="E122" s="1">
        <v>5.67</v>
      </c>
      <c r="F122" s="1">
        <v>17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10</v>
      </c>
      <c r="N122" s="1">
        <v>3</v>
      </c>
      <c r="O122" s="1">
        <v>7</v>
      </c>
      <c r="P122" s="1">
        <v>7</v>
      </c>
      <c r="Q122" s="1">
        <v>0</v>
      </c>
      <c r="R122" s="1">
        <v>0</v>
      </c>
      <c r="S122" s="1">
        <v>0</v>
      </c>
      <c r="T122" s="1"/>
      <c r="U122" s="1">
        <v>1.7649999999999999</v>
      </c>
      <c r="V122" s="1">
        <v>4.76</v>
      </c>
      <c r="W122" s="1">
        <v>0</v>
      </c>
      <c r="X122" s="1">
        <v>0</v>
      </c>
      <c r="Y122" s="1">
        <v>0.12</v>
      </c>
      <c r="Z122" s="1">
        <v>0</v>
      </c>
      <c r="AA122" s="1"/>
      <c r="AB122" s="1">
        <v>0</v>
      </c>
      <c r="AC122" s="1">
        <v>1</v>
      </c>
      <c r="AD122" s="1">
        <v>25</v>
      </c>
      <c r="AE122" s="1">
        <v>65</v>
      </c>
    </row>
    <row r="123" spans="1:31">
      <c r="A123" s="1" t="s">
        <v>103</v>
      </c>
      <c r="B123" s="16">
        <v>45886</v>
      </c>
      <c r="C123" s="1"/>
      <c r="D123" s="1">
        <v>4.5</v>
      </c>
      <c r="E123" s="1">
        <v>2</v>
      </c>
      <c r="F123" s="1">
        <v>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1</v>
      </c>
      <c r="P123" s="1">
        <v>1</v>
      </c>
      <c r="Q123" s="1">
        <v>0</v>
      </c>
      <c r="R123" s="1">
        <v>3</v>
      </c>
      <c r="S123" s="1">
        <v>0</v>
      </c>
      <c r="T123" s="1"/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/>
      <c r="AB123" s="1">
        <v>0</v>
      </c>
      <c r="AC123" s="1">
        <v>0</v>
      </c>
      <c r="AD123" s="1">
        <v>11</v>
      </c>
      <c r="AE123" s="1">
        <v>30</v>
      </c>
    </row>
    <row r="124" spans="1:31">
      <c r="A124" s="1" t="s">
        <v>137</v>
      </c>
      <c r="B124" s="16">
        <v>45886</v>
      </c>
      <c r="C124" s="1"/>
      <c r="D124" s="1">
        <v>0</v>
      </c>
      <c r="E124" s="1">
        <v>0.33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/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/>
      <c r="AB124" s="1">
        <v>0</v>
      </c>
      <c r="AC124" s="1">
        <v>0</v>
      </c>
      <c r="AD124" s="1">
        <v>1</v>
      </c>
      <c r="AE124" s="1">
        <v>1</v>
      </c>
    </row>
    <row r="125" spans="1:31">
      <c r="A125" s="1" t="s">
        <v>104</v>
      </c>
      <c r="B125" s="28">
        <v>45891</v>
      </c>
      <c r="C125" s="1"/>
      <c r="D125" s="1">
        <v>0</v>
      </c>
      <c r="E125" s="1">
        <v>8</v>
      </c>
      <c r="F125" s="1">
        <v>24</v>
      </c>
      <c r="G125" s="1">
        <v>1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6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/>
      <c r="U125" s="1">
        <v>0.75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/>
      <c r="AB125" s="1">
        <v>1</v>
      </c>
      <c r="AC125" s="1">
        <v>0</v>
      </c>
      <c r="AD125" s="1">
        <v>29</v>
      </c>
      <c r="AE125" s="1">
        <v>58</v>
      </c>
    </row>
    <row r="126" spans="1:31">
      <c r="A126" s="1" t="s">
        <v>126</v>
      </c>
      <c r="B126" s="28">
        <v>45891</v>
      </c>
      <c r="C126" s="1"/>
      <c r="D126" s="1">
        <v>0</v>
      </c>
      <c r="E126" s="1">
        <v>1</v>
      </c>
      <c r="F126" s="1">
        <v>3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/>
      <c r="U126" s="1">
        <v>0</v>
      </c>
      <c r="V126" s="1">
        <v>9</v>
      </c>
      <c r="W126" s="1">
        <v>0</v>
      </c>
      <c r="X126" s="1">
        <v>0</v>
      </c>
      <c r="Y126" s="1">
        <v>0.33300000000000002</v>
      </c>
      <c r="Z126" s="1">
        <v>0</v>
      </c>
      <c r="AA126" s="1"/>
      <c r="AB126" s="1">
        <v>0</v>
      </c>
      <c r="AC126" s="1">
        <v>0</v>
      </c>
      <c r="AD126" s="1">
        <v>3</v>
      </c>
      <c r="AE126" s="1">
        <v>7</v>
      </c>
    </row>
    <row r="127" spans="1:31">
      <c r="A127" s="1" t="s">
        <v>253</v>
      </c>
      <c r="B127" s="28">
        <v>45891</v>
      </c>
      <c r="C127" s="1"/>
      <c r="D127" s="1">
        <v>4.5</v>
      </c>
      <c r="E127" s="1">
        <v>4</v>
      </c>
      <c r="F127" s="1">
        <v>12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6</v>
      </c>
      <c r="M127" s="1">
        <v>3</v>
      </c>
      <c r="N127" s="1">
        <v>1</v>
      </c>
      <c r="O127" s="1">
        <v>2</v>
      </c>
      <c r="P127" s="1">
        <v>2</v>
      </c>
      <c r="Q127" s="1">
        <v>0</v>
      </c>
      <c r="R127" s="1">
        <v>1</v>
      </c>
      <c r="S127" s="1">
        <v>0</v>
      </c>
      <c r="T127" s="1"/>
      <c r="U127" s="1">
        <v>0.75</v>
      </c>
      <c r="V127" s="1">
        <v>13.5</v>
      </c>
      <c r="W127" s="1">
        <v>0</v>
      </c>
      <c r="X127" s="1">
        <v>0</v>
      </c>
      <c r="Y127" s="1">
        <v>0.33300000000000002</v>
      </c>
      <c r="Z127" s="1">
        <v>0</v>
      </c>
      <c r="AA127" s="1"/>
      <c r="AB127" s="1">
        <v>0</v>
      </c>
      <c r="AC127" s="1">
        <v>1</v>
      </c>
      <c r="AD127" s="1">
        <v>18</v>
      </c>
      <c r="AE127" s="1">
        <v>55</v>
      </c>
    </row>
    <row r="128" spans="1:31">
      <c r="A128" s="1" t="s">
        <v>116</v>
      </c>
      <c r="B128" s="28">
        <v>45891</v>
      </c>
      <c r="C128" s="1"/>
      <c r="D128" s="1">
        <v>0</v>
      </c>
      <c r="E128" s="1">
        <v>3.67</v>
      </c>
      <c r="F128" s="1">
        <v>11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/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/>
      <c r="AB128" s="1">
        <v>0</v>
      </c>
      <c r="AC128" s="1">
        <v>0</v>
      </c>
      <c r="AD128" s="1">
        <v>11</v>
      </c>
      <c r="AE128" s="1">
        <v>30</v>
      </c>
    </row>
    <row r="129" spans="1:31">
      <c r="A129" s="1" t="s">
        <v>110</v>
      </c>
      <c r="B129" s="28">
        <v>45891</v>
      </c>
      <c r="C129" s="1"/>
      <c r="D129" s="1">
        <v>0</v>
      </c>
      <c r="E129" s="1">
        <v>0.33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0</v>
      </c>
      <c r="T129" s="1"/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/>
      <c r="AB129" s="1">
        <v>0</v>
      </c>
      <c r="AC129" s="1">
        <v>0</v>
      </c>
      <c r="AD129" s="1">
        <v>2</v>
      </c>
      <c r="AE129" s="1">
        <v>5</v>
      </c>
    </row>
    <row r="130" spans="1:31">
      <c r="A130" s="1" t="s">
        <v>113</v>
      </c>
      <c r="B130" s="28">
        <v>45891</v>
      </c>
      <c r="C130" s="1"/>
      <c r="D130" s="1">
        <v>3.38</v>
      </c>
      <c r="E130" s="1">
        <v>8</v>
      </c>
      <c r="F130" s="1">
        <v>24</v>
      </c>
      <c r="G130" s="1">
        <v>1</v>
      </c>
      <c r="H130" s="1">
        <v>0</v>
      </c>
      <c r="I130" s="1">
        <v>0</v>
      </c>
      <c r="J130" s="1">
        <v>0</v>
      </c>
      <c r="K130" s="1">
        <v>1</v>
      </c>
      <c r="L130" s="1">
        <v>6</v>
      </c>
      <c r="M130" s="1">
        <v>6</v>
      </c>
      <c r="N130" s="1">
        <v>1</v>
      </c>
      <c r="O130" s="1">
        <v>3</v>
      </c>
      <c r="P130" s="1">
        <v>3</v>
      </c>
      <c r="Q130" s="1">
        <v>0</v>
      </c>
      <c r="R130" s="1">
        <v>2</v>
      </c>
      <c r="S130" s="1">
        <v>0</v>
      </c>
      <c r="T130" s="1"/>
      <c r="U130" s="1">
        <v>0.75</v>
      </c>
      <c r="V130" s="1">
        <v>6.75</v>
      </c>
      <c r="W130" s="1">
        <v>0</v>
      </c>
      <c r="X130" s="1">
        <v>0</v>
      </c>
      <c r="Y130" s="1">
        <v>0.19400000000000001</v>
      </c>
      <c r="Z130" s="1">
        <v>0</v>
      </c>
      <c r="AA130" s="1"/>
      <c r="AB130" s="1">
        <v>1</v>
      </c>
      <c r="AC130" s="1">
        <v>0</v>
      </c>
      <c r="AD130" s="1">
        <v>31</v>
      </c>
      <c r="AE130" s="1">
        <v>60</v>
      </c>
    </row>
    <row r="131" spans="1:31">
      <c r="A131" s="1" t="s">
        <v>93</v>
      </c>
      <c r="B131" s="28">
        <v>45891</v>
      </c>
      <c r="C131" s="1"/>
      <c r="D131" s="1">
        <v>0</v>
      </c>
      <c r="E131" s="1">
        <v>1</v>
      </c>
      <c r="F131" s="1">
        <v>3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/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/>
      <c r="AB131" s="1">
        <v>0</v>
      </c>
      <c r="AC131" s="1">
        <v>0</v>
      </c>
      <c r="AD131" s="1">
        <v>3</v>
      </c>
      <c r="AE131" s="1">
        <v>6</v>
      </c>
    </row>
    <row r="132" spans="1:31">
      <c r="A132" s="1" t="s">
        <v>100</v>
      </c>
      <c r="B132" s="28">
        <v>45891</v>
      </c>
      <c r="C132" s="1"/>
      <c r="D132" s="1">
        <v>5.4</v>
      </c>
      <c r="E132" s="1">
        <v>5</v>
      </c>
      <c r="F132" s="1">
        <v>15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3</v>
      </c>
      <c r="N132" s="1">
        <v>1</v>
      </c>
      <c r="O132" s="1">
        <v>3</v>
      </c>
      <c r="P132" s="1">
        <v>3</v>
      </c>
      <c r="Q132" s="1">
        <v>0</v>
      </c>
      <c r="R132" s="1">
        <v>0</v>
      </c>
      <c r="S132" s="1">
        <v>2</v>
      </c>
      <c r="T132" s="1"/>
      <c r="U132" s="1">
        <v>0.6</v>
      </c>
      <c r="V132" s="1">
        <v>1.8</v>
      </c>
      <c r="W132" s="1">
        <v>0</v>
      </c>
      <c r="X132" s="1">
        <v>0</v>
      </c>
      <c r="Y132" s="1">
        <v>4.4999999999999998E-2</v>
      </c>
      <c r="Z132" s="1">
        <v>0</v>
      </c>
      <c r="AA132" s="1"/>
      <c r="AB132" s="1">
        <v>0</v>
      </c>
      <c r="AC132" s="1">
        <v>0</v>
      </c>
      <c r="AD132" s="1">
        <v>22</v>
      </c>
      <c r="AE132" s="1">
        <v>61</v>
      </c>
    </row>
    <row r="133" spans="1:31">
      <c r="A133" s="1" t="s">
        <v>82</v>
      </c>
      <c r="B133" s="28">
        <v>45891</v>
      </c>
      <c r="C133" s="1"/>
      <c r="D133" s="1">
        <v>2.25</v>
      </c>
      <c r="E133" s="1">
        <v>4</v>
      </c>
      <c r="F133" s="1">
        <v>12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2</v>
      </c>
      <c r="N133" s="1">
        <v>0</v>
      </c>
      <c r="O133" s="1">
        <v>1</v>
      </c>
      <c r="P133" s="1">
        <v>1</v>
      </c>
      <c r="Q133" s="1">
        <v>0</v>
      </c>
      <c r="R133" s="1">
        <v>0</v>
      </c>
      <c r="S133" s="1">
        <v>0</v>
      </c>
      <c r="T133" s="1"/>
      <c r="U133" s="1">
        <v>0.5</v>
      </c>
      <c r="V133" s="1">
        <v>4.5</v>
      </c>
      <c r="W133" s="1">
        <v>0</v>
      </c>
      <c r="X133" s="1">
        <v>0</v>
      </c>
      <c r="Y133" s="1">
        <v>0.182</v>
      </c>
      <c r="Z133" s="1">
        <v>0</v>
      </c>
      <c r="AA133" s="1"/>
      <c r="AB133" s="1">
        <v>0</v>
      </c>
      <c r="AC133" s="1">
        <v>1</v>
      </c>
      <c r="AD133" s="1">
        <v>11</v>
      </c>
      <c r="AE133" s="1">
        <v>26</v>
      </c>
    </row>
    <row r="134" spans="1:31">
      <c r="A134" s="1" t="s">
        <v>82</v>
      </c>
      <c r="B134" s="28">
        <v>45892</v>
      </c>
      <c r="C134" s="1"/>
      <c r="D134" s="1">
        <v>3.18</v>
      </c>
      <c r="E134" s="1">
        <v>5.67</v>
      </c>
      <c r="F134" s="1">
        <v>17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4</v>
      </c>
      <c r="M134" s="1">
        <v>7</v>
      </c>
      <c r="N134" s="1">
        <v>0</v>
      </c>
      <c r="O134" s="1">
        <v>2</v>
      </c>
      <c r="P134" s="1">
        <v>2</v>
      </c>
      <c r="Q134" s="1">
        <v>0</v>
      </c>
      <c r="R134" s="1">
        <v>0</v>
      </c>
      <c r="S134" s="1">
        <v>1</v>
      </c>
      <c r="T134" s="1"/>
      <c r="U134" s="1">
        <v>1.2350000000000001</v>
      </c>
      <c r="V134" s="1">
        <v>6.35</v>
      </c>
      <c r="W134" s="1">
        <v>0</v>
      </c>
      <c r="X134" s="1">
        <v>0</v>
      </c>
      <c r="Y134" s="1">
        <v>0.17399999999999999</v>
      </c>
      <c r="Z134" s="1">
        <v>0</v>
      </c>
      <c r="AA134" s="1"/>
      <c r="AB134" s="1">
        <v>0</v>
      </c>
      <c r="AC134" s="1">
        <v>0</v>
      </c>
      <c r="AD134" s="1">
        <v>23</v>
      </c>
      <c r="AE134" s="1">
        <v>63</v>
      </c>
    </row>
    <row r="135" spans="1:31">
      <c r="A135" s="1" t="s">
        <v>125</v>
      </c>
      <c r="B135" s="28">
        <v>45892</v>
      </c>
      <c r="C135" s="1"/>
      <c r="D135" s="1">
        <v>2.7</v>
      </c>
      <c r="E135" s="1">
        <v>3.33</v>
      </c>
      <c r="F135" s="1">
        <v>10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1</v>
      </c>
      <c r="P135" s="1">
        <v>1</v>
      </c>
      <c r="Q135" s="1">
        <v>0</v>
      </c>
      <c r="R135" s="1">
        <v>0</v>
      </c>
      <c r="S135" s="1">
        <v>1</v>
      </c>
      <c r="T135" s="1"/>
      <c r="U135" s="1">
        <v>0.6</v>
      </c>
      <c r="V135" s="1">
        <v>2.7</v>
      </c>
      <c r="W135" s="1">
        <v>0</v>
      </c>
      <c r="X135" s="1">
        <v>0</v>
      </c>
      <c r="Y135" s="1">
        <v>8.3000000000000004E-2</v>
      </c>
      <c r="Z135" s="1">
        <v>0</v>
      </c>
      <c r="AA135" s="1"/>
      <c r="AB135" s="1">
        <v>0</v>
      </c>
      <c r="AC135" s="1">
        <v>1</v>
      </c>
      <c r="AD135" s="1">
        <v>12</v>
      </c>
      <c r="AE135" s="1">
        <v>26</v>
      </c>
    </row>
    <row r="136" spans="1:31">
      <c r="A136" s="1" t="s">
        <v>84</v>
      </c>
      <c r="B136" s="28">
        <v>45892</v>
      </c>
      <c r="C136" s="1"/>
      <c r="D136" s="1">
        <v>2.84</v>
      </c>
      <c r="E136" s="1">
        <v>6.33</v>
      </c>
      <c r="F136" s="1">
        <v>19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</v>
      </c>
      <c r="M136" s="1">
        <v>5</v>
      </c>
      <c r="N136" s="1">
        <v>0</v>
      </c>
      <c r="O136" s="1">
        <v>2</v>
      </c>
      <c r="P136" s="1">
        <v>2</v>
      </c>
      <c r="Q136" s="1">
        <v>1</v>
      </c>
      <c r="R136" s="1">
        <v>1</v>
      </c>
      <c r="S136" s="1">
        <v>0</v>
      </c>
      <c r="T136" s="1"/>
      <c r="U136" s="1">
        <v>0.94699999999999995</v>
      </c>
      <c r="V136" s="1">
        <v>2.84</v>
      </c>
      <c r="W136" s="1">
        <v>1.42</v>
      </c>
      <c r="X136" s="1">
        <v>2</v>
      </c>
      <c r="Y136" s="1">
        <v>0.08</v>
      </c>
      <c r="Z136" s="1">
        <v>0.04</v>
      </c>
      <c r="AA136" s="1"/>
      <c r="AB136" s="1">
        <v>0</v>
      </c>
      <c r="AC136" s="1">
        <v>0</v>
      </c>
      <c r="AD136" s="1">
        <v>25</v>
      </c>
      <c r="AE136" s="1">
        <v>60</v>
      </c>
    </row>
    <row r="137" spans="1:31">
      <c r="A137" s="1" t="s">
        <v>89</v>
      </c>
      <c r="B137" s="28">
        <v>45892</v>
      </c>
      <c r="C137" s="1"/>
      <c r="D137" s="1">
        <v>0</v>
      </c>
      <c r="E137" s="1">
        <v>2.67</v>
      </c>
      <c r="F137" s="1">
        <v>8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/>
      <c r="U137" s="1">
        <v>0.375</v>
      </c>
      <c r="V137" s="1">
        <v>6.75</v>
      </c>
      <c r="W137" s="1">
        <v>0</v>
      </c>
      <c r="X137" s="1">
        <v>0</v>
      </c>
      <c r="Y137" s="1">
        <v>0.222</v>
      </c>
      <c r="Z137" s="1">
        <v>0</v>
      </c>
      <c r="AA137" s="1"/>
      <c r="AB137" s="1">
        <v>1</v>
      </c>
      <c r="AC137" s="1">
        <v>0</v>
      </c>
      <c r="AD137" s="1">
        <v>9</v>
      </c>
      <c r="AE137" s="1">
        <v>17</v>
      </c>
    </row>
    <row r="138" spans="1:31">
      <c r="A138" s="1" t="s">
        <v>99</v>
      </c>
      <c r="B138" s="28">
        <v>45892</v>
      </c>
      <c r="C138" s="1"/>
      <c r="D138" s="1">
        <v>5.4</v>
      </c>
      <c r="E138" s="1">
        <v>5</v>
      </c>
      <c r="F138" s="1">
        <v>15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7</v>
      </c>
      <c r="N138" s="1">
        <v>0</v>
      </c>
      <c r="O138" s="1">
        <v>3</v>
      </c>
      <c r="P138" s="1">
        <v>3</v>
      </c>
      <c r="Q138" s="1">
        <v>0</v>
      </c>
      <c r="R138" s="1">
        <v>3</v>
      </c>
      <c r="S138" s="1">
        <v>1</v>
      </c>
      <c r="T138" s="1"/>
      <c r="U138" s="1">
        <v>1.4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/>
      <c r="AB138" s="1">
        <v>0</v>
      </c>
      <c r="AC138" s="1">
        <v>0</v>
      </c>
      <c r="AD138" s="1">
        <v>24</v>
      </c>
      <c r="AE138" s="1">
        <v>61</v>
      </c>
    </row>
    <row r="139" spans="1:31">
      <c r="A139" s="1" t="s">
        <v>132</v>
      </c>
      <c r="B139" s="28">
        <v>45892</v>
      </c>
      <c r="C139" s="1"/>
      <c r="D139" s="1">
        <v>0</v>
      </c>
      <c r="E139" s="1">
        <v>4.67</v>
      </c>
      <c r="F139" s="1">
        <v>14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</v>
      </c>
      <c r="P139" s="1">
        <v>0</v>
      </c>
      <c r="Q139" s="1">
        <v>0</v>
      </c>
      <c r="R139" s="1">
        <v>0</v>
      </c>
      <c r="S139" s="1">
        <v>0</v>
      </c>
      <c r="T139" s="1"/>
      <c r="U139" s="1">
        <v>0.214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/>
      <c r="AB139" s="1">
        <v>0</v>
      </c>
      <c r="AC139" s="1">
        <v>1</v>
      </c>
      <c r="AD139" s="1">
        <v>13</v>
      </c>
      <c r="AE139" s="1">
        <v>30</v>
      </c>
    </row>
    <row r="140" spans="1:31">
      <c r="A140" s="1" t="s">
        <v>102</v>
      </c>
      <c r="B140" s="28">
        <v>45892</v>
      </c>
      <c r="C140" s="1"/>
      <c r="D140" s="1">
        <v>0</v>
      </c>
      <c r="E140" s="1">
        <v>0.33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/>
      <c r="U140" s="1">
        <v>3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/>
      <c r="AB140" s="1">
        <v>0</v>
      </c>
      <c r="AC140" s="1">
        <v>0</v>
      </c>
      <c r="AD140" s="1">
        <v>2</v>
      </c>
      <c r="AE140" s="1">
        <v>3</v>
      </c>
    </row>
    <row r="141" spans="1:31">
      <c r="A141" s="1" t="s">
        <v>124</v>
      </c>
      <c r="B141" s="28">
        <v>45892</v>
      </c>
      <c r="C141" s="1"/>
      <c r="D141" s="1">
        <v>0</v>
      </c>
      <c r="E141" s="1">
        <v>2</v>
      </c>
      <c r="F141" s="1">
        <v>6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2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/>
      <c r="U141" s="1">
        <v>1</v>
      </c>
      <c r="V141" s="1">
        <v>4.5</v>
      </c>
      <c r="W141" s="1">
        <v>0</v>
      </c>
      <c r="X141" s="1">
        <v>0</v>
      </c>
      <c r="Y141" s="1">
        <v>0.14299999999999999</v>
      </c>
      <c r="Z141" s="1">
        <v>0</v>
      </c>
      <c r="AA141" s="1"/>
      <c r="AB141" s="1">
        <v>0</v>
      </c>
      <c r="AC141" s="1">
        <v>0</v>
      </c>
      <c r="AD141" s="1">
        <v>7</v>
      </c>
      <c r="AE141" s="1">
        <v>22</v>
      </c>
    </row>
    <row r="142" spans="1:31">
      <c r="A142" s="1" t="s">
        <v>138</v>
      </c>
      <c r="B142" s="28">
        <v>45892</v>
      </c>
      <c r="C142" s="1"/>
      <c r="D142" s="1">
        <v>0</v>
      </c>
      <c r="E142" s="1">
        <v>1</v>
      </c>
      <c r="F142" s="1">
        <v>3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/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/>
      <c r="AB142" s="1">
        <v>0</v>
      </c>
      <c r="AC142" s="1">
        <v>0</v>
      </c>
      <c r="AD142" s="1">
        <v>3</v>
      </c>
      <c r="AE142" s="1">
        <v>4</v>
      </c>
    </row>
    <row r="143" spans="1:31">
      <c r="A143" s="1" t="s">
        <v>117</v>
      </c>
      <c r="B143" s="28">
        <v>45892</v>
      </c>
      <c r="C143" s="1"/>
      <c r="D143" s="1">
        <v>18</v>
      </c>
      <c r="E143" s="1">
        <v>1</v>
      </c>
      <c r="F143" s="1">
        <v>3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1</v>
      </c>
      <c r="O143" s="1">
        <v>2</v>
      </c>
      <c r="P143" s="1">
        <v>2</v>
      </c>
      <c r="Q143" s="1">
        <v>0</v>
      </c>
      <c r="R143" s="1">
        <v>0</v>
      </c>
      <c r="S143" s="1">
        <v>0</v>
      </c>
      <c r="T143" s="1"/>
      <c r="U143" s="1">
        <v>3</v>
      </c>
      <c r="V143" s="1">
        <v>9</v>
      </c>
      <c r="W143" s="1">
        <v>0</v>
      </c>
      <c r="X143" s="1">
        <v>0</v>
      </c>
      <c r="Y143" s="1">
        <v>0.2</v>
      </c>
      <c r="Z143" s="1">
        <v>0</v>
      </c>
      <c r="AA143" s="1"/>
      <c r="AB143" s="1">
        <v>0</v>
      </c>
      <c r="AC143" s="1">
        <v>0</v>
      </c>
      <c r="AD143" s="1">
        <v>5</v>
      </c>
      <c r="AE143" s="1">
        <v>14</v>
      </c>
    </row>
    <row r="144" spans="1:31">
      <c r="A144" s="1" t="s">
        <v>118</v>
      </c>
      <c r="B144" s="28">
        <v>45892</v>
      </c>
      <c r="C144" s="1"/>
      <c r="D144" s="1">
        <v>0</v>
      </c>
      <c r="E144" s="1">
        <v>0.33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/>
      <c r="U144" s="1">
        <v>3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/>
      <c r="AB144" s="1">
        <v>0</v>
      </c>
      <c r="AC144" s="1">
        <v>0</v>
      </c>
      <c r="AD144" s="1">
        <v>2</v>
      </c>
      <c r="AE144" s="1">
        <v>7</v>
      </c>
    </row>
    <row r="145" spans="1:31">
      <c r="A145" s="1" t="s">
        <v>139</v>
      </c>
      <c r="B145" s="28">
        <v>45892</v>
      </c>
      <c r="C145" s="1"/>
      <c r="D145" s="1">
        <v>0</v>
      </c>
      <c r="E145" s="1">
        <v>1.67</v>
      </c>
      <c r="F145" s="1">
        <v>5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/>
      <c r="U145" s="1">
        <v>0</v>
      </c>
      <c r="V145" s="1">
        <v>10.8</v>
      </c>
      <c r="W145" s="1">
        <v>0</v>
      </c>
      <c r="X145" s="1">
        <v>0</v>
      </c>
      <c r="Y145" s="1">
        <v>0.4</v>
      </c>
      <c r="Z145" s="1">
        <v>0</v>
      </c>
      <c r="AA145" s="1"/>
      <c r="AB145" s="1">
        <v>0</v>
      </c>
      <c r="AC145" s="1">
        <v>0</v>
      </c>
      <c r="AD145" s="1">
        <v>5</v>
      </c>
      <c r="AE145" s="1">
        <v>13</v>
      </c>
    </row>
    <row r="146" spans="1:31">
      <c r="A146" s="1" t="s">
        <v>128</v>
      </c>
      <c r="B146" s="28">
        <v>45892</v>
      </c>
      <c r="C146" s="1"/>
      <c r="D146" s="1">
        <v>0</v>
      </c>
      <c r="E146" s="1">
        <v>4</v>
      </c>
      <c r="F146" s="1">
        <v>12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3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/>
      <c r="U146" s="1">
        <v>0.75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/>
      <c r="AB146" s="1">
        <v>1</v>
      </c>
      <c r="AC146" s="1">
        <v>0</v>
      </c>
      <c r="AD146" s="1">
        <v>13</v>
      </c>
      <c r="AE146" s="1">
        <v>31</v>
      </c>
    </row>
    <row r="147" spans="1:31">
      <c r="A147" s="1" t="s">
        <v>86</v>
      </c>
      <c r="B147" s="1" t="s">
        <v>285</v>
      </c>
      <c r="C147" s="1"/>
      <c r="D147" s="1">
        <v>0</v>
      </c>
      <c r="E147" s="1">
        <v>7</v>
      </c>
      <c r="F147" s="1">
        <v>21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  <c r="L147" s="1">
        <v>3</v>
      </c>
      <c r="M147" s="1">
        <v>3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/>
      <c r="U147" s="1">
        <v>0.42899999999999999</v>
      </c>
      <c r="V147" s="1">
        <v>3.86</v>
      </c>
      <c r="W147" s="1">
        <v>0</v>
      </c>
      <c r="X147" s="1">
        <v>0</v>
      </c>
      <c r="Y147" s="1">
        <v>0.13</v>
      </c>
      <c r="Z147" s="1">
        <v>0</v>
      </c>
      <c r="AA147" s="1"/>
      <c r="AB147" s="1">
        <v>1</v>
      </c>
      <c r="AC147" s="1">
        <v>0</v>
      </c>
      <c r="AD147" s="1">
        <v>23</v>
      </c>
      <c r="AE147" s="1">
        <v>45</v>
      </c>
    </row>
    <row r="148" spans="1:31">
      <c r="A148" s="1" t="s">
        <v>143</v>
      </c>
      <c r="B148" s="28">
        <v>45893</v>
      </c>
      <c r="C148" s="1"/>
      <c r="D148" s="1">
        <v>14.4</v>
      </c>
      <c r="E148" s="1">
        <v>5</v>
      </c>
      <c r="F148" s="1">
        <v>15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8</v>
      </c>
      <c r="N148" s="1">
        <v>2</v>
      </c>
      <c r="O148" s="1">
        <v>8</v>
      </c>
      <c r="P148" s="1">
        <v>8</v>
      </c>
      <c r="Q148" s="1">
        <v>1</v>
      </c>
      <c r="R148" s="1">
        <v>2</v>
      </c>
      <c r="S148" s="1">
        <v>0</v>
      </c>
      <c r="T148" s="1"/>
      <c r="U148" s="1">
        <v>1.8</v>
      </c>
      <c r="V148" s="1">
        <v>0</v>
      </c>
      <c r="W148" s="1">
        <v>1.8</v>
      </c>
      <c r="X148" s="1">
        <v>0</v>
      </c>
      <c r="Y148" s="1">
        <v>0</v>
      </c>
      <c r="Z148" s="1">
        <v>3.6999999999999998E-2</v>
      </c>
      <c r="AA148" s="1"/>
      <c r="AB148" s="1">
        <v>0</v>
      </c>
      <c r="AC148" s="1">
        <v>1</v>
      </c>
      <c r="AD148" s="1">
        <v>27</v>
      </c>
      <c r="AE148" s="1">
        <v>60</v>
      </c>
    </row>
    <row r="149" spans="1:31">
      <c r="A149" s="1" t="s">
        <v>132</v>
      </c>
      <c r="B149" s="28">
        <v>45893</v>
      </c>
      <c r="C149" s="1"/>
      <c r="D149" s="1">
        <v>0</v>
      </c>
      <c r="E149" s="1">
        <v>1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/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/>
      <c r="AB149" s="1">
        <v>0</v>
      </c>
      <c r="AC149" s="1">
        <v>0</v>
      </c>
      <c r="AD149" s="1">
        <v>4</v>
      </c>
      <c r="AE149" s="1">
        <v>6</v>
      </c>
    </row>
    <row r="150" spans="1:31">
      <c r="A150" s="1" t="s">
        <v>114</v>
      </c>
      <c r="B150" s="28">
        <v>45893</v>
      </c>
      <c r="C150" s="1"/>
      <c r="D150" s="1">
        <v>1.8</v>
      </c>
      <c r="E150" s="1">
        <v>5</v>
      </c>
      <c r="F150" s="1">
        <v>15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6</v>
      </c>
      <c r="M150" s="1">
        <v>3</v>
      </c>
      <c r="N150" s="1">
        <v>0</v>
      </c>
      <c r="O150" s="1">
        <v>1</v>
      </c>
      <c r="P150" s="1">
        <v>1</v>
      </c>
      <c r="Q150" s="1">
        <v>0</v>
      </c>
      <c r="R150" s="1">
        <v>1</v>
      </c>
      <c r="S150" s="1">
        <v>3</v>
      </c>
      <c r="T150" s="1"/>
      <c r="U150" s="1">
        <v>0.6</v>
      </c>
      <c r="V150" s="1">
        <v>10.8</v>
      </c>
      <c r="W150" s="1">
        <v>0</v>
      </c>
      <c r="X150" s="1">
        <v>0</v>
      </c>
      <c r="Y150" s="1">
        <v>0.316</v>
      </c>
      <c r="Z150" s="1">
        <v>0</v>
      </c>
      <c r="AA150" s="1"/>
      <c r="AB150" s="1">
        <v>0</v>
      </c>
      <c r="AC150" s="1">
        <v>0</v>
      </c>
      <c r="AD150" s="1">
        <v>19</v>
      </c>
      <c r="AE150" s="1">
        <v>60</v>
      </c>
    </row>
    <row r="151" spans="1:31">
      <c r="A151" s="1" t="s">
        <v>145</v>
      </c>
      <c r="B151" s="28">
        <v>45893</v>
      </c>
      <c r="C151" s="1"/>
      <c r="D151" s="1">
        <v>4.5</v>
      </c>
      <c r="E151" s="1">
        <v>2</v>
      </c>
      <c r="F151" s="1">
        <v>6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2</v>
      </c>
      <c r="N151" s="1">
        <v>0</v>
      </c>
      <c r="O151" s="1">
        <v>2</v>
      </c>
      <c r="P151" s="1">
        <v>1</v>
      </c>
      <c r="Q151" s="1">
        <v>0</v>
      </c>
      <c r="R151" s="1">
        <v>0</v>
      </c>
      <c r="S151" s="1">
        <v>0</v>
      </c>
      <c r="T151" s="1"/>
      <c r="U151" s="1">
        <v>1</v>
      </c>
      <c r="V151" s="1">
        <v>9</v>
      </c>
      <c r="W151" s="1">
        <v>0</v>
      </c>
      <c r="X151" s="1">
        <v>0</v>
      </c>
      <c r="Y151" s="1">
        <v>0.222</v>
      </c>
      <c r="Z151" s="1">
        <v>0</v>
      </c>
      <c r="AA151" s="1"/>
      <c r="AB151" s="1">
        <v>0</v>
      </c>
      <c r="AC151" s="1">
        <v>0</v>
      </c>
      <c r="AD151" s="1">
        <v>9</v>
      </c>
      <c r="AE151" s="1">
        <v>22</v>
      </c>
    </row>
    <row r="152" spans="1:31">
      <c r="A152" s="1" t="s">
        <v>115</v>
      </c>
      <c r="B152" s="28">
        <v>45893</v>
      </c>
      <c r="C152" s="1"/>
      <c r="D152" s="1">
        <v>0</v>
      </c>
      <c r="E152" s="1">
        <v>6.67</v>
      </c>
      <c r="F152" s="1">
        <v>20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4</v>
      </c>
      <c r="M152" s="1">
        <v>2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1">
        <v>0</v>
      </c>
      <c r="T152" s="1"/>
      <c r="U152" s="1">
        <v>0.3</v>
      </c>
      <c r="V152" s="1">
        <v>5.4</v>
      </c>
      <c r="W152" s="1">
        <v>0</v>
      </c>
      <c r="X152" s="1">
        <v>0</v>
      </c>
      <c r="Y152" s="1">
        <v>0.182</v>
      </c>
      <c r="Z152" s="1">
        <v>0</v>
      </c>
      <c r="AA152" s="1"/>
      <c r="AB152" s="1">
        <v>0</v>
      </c>
      <c r="AC152" s="1">
        <v>0</v>
      </c>
      <c r="AD152" s="1">
        <v>22</v>
      </c>
      <c r="AE152" s="1">
        <v>60</v>
      </c>
    </row>
    <row r="153" spans="1:31">
      <c r="A153" s="1" t="s">
        <v>112</v>
      </c>
      <c r="B153" s="28">
        <v>45893</v>
      </c>
      <c r="C153" s="1"/>
      <c r="D153" s="1">
        <v>0</v>
      </c>
      <c r="E153" s="1">
        <v>0.33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/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/>
      <c r="AB153" s="1">
        <v>0</v>
      </c>
      <c r="AC153" s="1">
        <v>0</v>
      </c>
      <c r="AD153" s="1">
        <v>1</v>
      </c>
      <c r="AE153" s="1">
        <v>2</v>
      </c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defaultColWidth="8.6640625" defaultRowHeight="17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I21"/>
  <sheetViews>
    <sheetView workbookViewId="0">
      <selection activeCell="D36" sqref="D36"/>
    </sheetView>
  </sheetViews>
  <sheetFormatPr defaultColWidth="10.6640625" defaultRowHeight="17.25"/>
  <cols>
    <col min="1" max="4" width="10.6640625" style="2"/>
    <col min="5" max="5" width="14.6640625" style="2" bestFit="1" customWidth="1"/>
    <col min="6" max="16384" width="10.6640625" style="2"/>
  </cols>
  <sheetData>
    <row r="1" spans="1:9">
      <c r="A1" s="2" t="s">
        <v>60</v>
      </c>
      <c r="B1" s="2">
        <f>D1*B2</f>
        <v>0.29377145659637077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9.2319155327709401E-2</v>
      </c>
      <c r="E1" s="2" t="s">
        <v>81</v>
      </c>
      <c r="F1" s="2">
        <f>'2025 썸머시즌 타자'!AK2/100*80</f>
        <v>0</v>
      </c>
      <c r="H1" s="2" t="s">
        <v>276</v>
      </c>
      <c r="I1" s="2">
        <v>8</v>
      </c>
    </row>
    <row r="2" spans="1:9">
      <c r="A2" s="2" t="s">
        <v>52</v>
      </c>
      <c r="B2" s="2">
        <f>D3/D1</f>
        <v>3.1821289477092507</v>
      </c>
      <c r="C2" s="2" t="s">
        <v>68</v>
      </c>
      <c r="D2" s="2">
        <f>'2025 썸머시즌 타자'!I2/'2025 썸머시즌 타자'!G2</f>
        <v>0.26520183955033216</v>
      </c>
    </row>
    <row r="3" spans="1:9">
      <c r="A3" s="2" t="s">
        <v>61</v>
      </c>
      <c r="B3" s="2">
        <f>'2025 썸머시즌 타자'!H2/'2025 썸머시즌 타자'!E2</f>
        <v>0.1376953125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0.29377145659637077</v>
      </c>
      <c r="E3" s="2" t="s">
        <v>201</v>
      </c>
    </row>
    <row r="4" spans="1:9">
      <c r="A4" s="2" t="s">
        <v>44</v>
      </c>
      <c r="B4" s="2">
        <f>'2025 썸머시즌 타자'!AW2</f>
        <v>22.55999999999996</v>
      </c>
      <c r="E4" s="2" t="s">
        <v>204</v>
      </c>
      <c r="F4" s="2">
        <f>B4/0.8</f>
        <v>28.19999999999995</v>
      </c>
    </row>
    <row r="7" spans="1:9">
      <c r="A7" s="27" t="s">
        <v>70</v>
      </c>
      <c r="B7" s="27"/>
      <c r="C7" s="2">
        <f>'2025 썸머시즌 타자'!H2/('2025 썸머시즌 타자'!J2+'2025 썸머시즌 타자'!K2+'2025 썸머시즌 타자'!L2+'2025 썸머시즌 타자'!M2+'2025 썸머시즌 타자'!R2+'2025 썸머시즌 타자'!S2)</f>
        <v>0.47078464106844742</v>
      </c>
    </row>
    <row r="8" spans="1:9">
      <c r="A8" s="2" t="s">
        <v>62</v>
      </c>
      <c r="B8" s="2">
        <f>C7*0.4</f>
        <v>0.18831385642737897</v>
      </c>
      <c r="D8" s="2" t="s">
        <v>76</v>
      </c>
      <c r="E8" s="2">
        <f>'2025 썸머시즌 타자'!R2</f>
        <v>27</v>
      </c>
      <c r="G8" s="2">
        <f>B8*E8</f>
        <v>5.0844741235392323</v>
      </c>
    </row>
    <row r="9" spans="1:9">
      <c r="A9" s="2" t="s">
        <v>63</v>
      </c>
      <c r="B9" s="2">
        <f>C7*0.42</f>
        <v>0.19772954924874792</v>
      </c>
      <c r="D9" s="2" t="s">
        <v>77</v>
      </c>
      <c r="E9" s="2">
        <f>'2025 썸머시즌 타자'!S2</f>
        <v>53</v>
      </c>
      <c r="G9" s="2">
        <f t="shared" ref="G9:G13" si="0">B9*E9</f>
        <v>10.47966611018364</v>
      </c>
    </row>
    <row r="10" spans="1:9">
      <c r="A10" s="2" t="s">
        <v>64</v>
      </c>
      <c r="B10" s="2">
        <f>C7*0.5</f>
        <v>0.23539232053422371</v>
      </c>
      <c r="D10" s="2" t="s">
        <v>72</v>
      </c>
      <c r="E10" s="2">
        <f>'2025 썸머시즌 타자'!J2</f>
        <v>292</v>
      </c>
      <c r="G10" s="2">
        <f t="shared" si="0"/>
        <v>68.734557595993323</v>
      </c>
    </row>
    <row r="11" spans="1:9">
      <c r="A11" s="2" t="s">
        <v>65</v>
      </c>
      <c r="B11" s="2">
        <f>C7*0.8</f>
        <v>0.37662771285475793</v>
      </c>
      <c r="D11" s="2" t="s">
        <v>73</v>
      </c>
      <c r="E11" s="2">
        <f>'2025 썸머시즌 타자'!K2</f>
        <v>150</v>
      </c>
      <c r="G11" s="2">
        <f t="shared" si="0"/>
        <v>56.494156928213691</v>
      </c>
    </row>
    <row r="12" spans="1:9">
      <c r="A12" s="2" t="s">
        <v>66</v>
      </c>
      <c r="B12" s="2">
        <f>C7*1</f>
        <v>0.47078464106844742</v>
      </c>
      <c r="D12" s="2" t="s">
        <v>74</v>
      </c>
      <c r="E12" s="2">
        <f>'2025 썸머시즌 타자'!L2</f>
        <v>20</v>
      </c>
      <c r="G12" s="2">
        <f t="shared" si="0"/>
        <v>9.4156928213689479</v>
      </c>
    </row>
    <row r="13" spans="1:9">
      <c r="A13" s="2" t="s">
        <v>67</v>
      </c>
      <c r="B13" s="2">
        <f>C7*1.4</f>
        <v>0.65909849749582639</v>
      </c>
      <c r="D13" s="2" t="s">
        <v>75</v>
      </c>
      <c r="E13" s="2">
        <f>'2025 썸머시즌 타자'!M2</f>
        <v>57</v>
      </c>
      <c r="G13" s="2">
        <f t="shared" si="0"/>
        <v>37.568614357262106</v>
      </c>
    </row>
    <row r="15" spans="1:9">
      <c r="A15" s="27" t="s">
        <v>78</v>
      </c>
      <c r="B15" s="27"/>
    </row>
    <row r="16" spans="1:9">
      <c r="A16" s="2" t="s">
        <v>62</v>
      </c>
      <c r="B16" s="2">
        <f>B8*$B$2</f>
        <v>0.59923897379232638</v>
      </c>
    </row>
    <row r="17" spans="1:2">
      <c r="A17" s="2" t="s">
        <v>63</v>
      </c>
      <c r="B17" s="2">
        <f t="shared" ref="B17:B21" si="1">B9*$B$2</f>
        <v>0.6292009224819427</v>
      </c>
    </row>
    <row r="18" spans="1:2">
      <c r="A18" s="2" t="s">
        <v>64</v>
      </c>
      <c r="B18" s="2">
        <f t="shared" si="1"/>
        <v>0.74904871724040789</v>
      </c>
    </row>
    <row r="19" spans="1:2">
      <c r="A19" s="2" t="s">
        <v>65</v>
      </c>
      <c r="B19" s="2">
        <f t="shared" si="1"/>
        <v>1.1984779475846528</v>
      </c>
    </row>
    <row r="20" spans="1:2">
      <c r="A20" s="2" t="s">
        <v>66</v>
      </c>
      <c r="B20" s="2">
        <f t="shared" si="1"/>
        <v>1.4980974344808158</v>
      </c>
    </row>
    <row r="21" spans="1:2">
      <c r="A21" s="2" t="s">
        <v>67</v>
      </c>
      <c r="B21" s="2">
        <f t="shared" si="1"/>
        <v>2.0973364082731423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3D9-DA74-D245-984D-2A6D241B687A}">
  <dimension ref="A1"/>
  <sheetViews>
    <sheetView topLeftCell="A7" workbookViewId="0"/>
  </sheetViews>
  <sheetFormatPr defaultColWidth="11.5546875" defaultRowHeight="17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2025 썸머시즌 타자</vt:lpstr>
      <vt:lpstr>BatGame</vt:lpstr>
      <vt:lpstr>2025 썸머시즌 투수</vt:lpstr>
      <vt:lpstr>PitchGame</vt:lpstr>
      <vt:lpstr>2025 썸머시즌 종합</vt:lpstr>
      <vt:lpstr>리그 상수</vt:lpstr>
      <vt:lpstr>2025 썸머시즌 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2025-08-07T04:57:13Z</dcterms:created>
  <dcterms:modified xsi:type="dcterms:W3CDTF">2025-09-01T08:15:28Z</dcterms:modified>
</cp:coreProperties>
</file>